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8" yWindow="60" windowWidth="9012" windowHeight="9420" activeTab="0"/>
  </bookViews>
  <sheets>
    <sheet name="Expend by Group" sheetId="1" r:id="rId1"/>
  </sheets>
  <definedNames>
    <definedName name="_xlfn.IFERROR" hidden="1">#NAME?</definedName>
    <definedName name="_xlnm.Print_Area" localSheetId="0">'Expend by Group'!$A$1:$AU$105</definedName>
    <definedName name="_xlnm.Print_Titles" localSheetId="0">'Expend by Group'!$A:$B,'Expend by Group'!$1:$2</definedName>
  </definedNames>
  <calcPr fullCalcOnLoad="1"/>
</workbook>
</file>

<file path=xl/sharedStrings.xml><?xml version="1.0" encoding="utf-8"?>
<sst xmlns="http://schemas.openxmlformats.org/spreadsheetml/2006/main" count="168" uniqueCount="147">
  <si>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</si>
  <si>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</si>
  <si>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</si>
  <si>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</si>
  <si>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</si>
  <si>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</si>
  <si>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</si>
  <si>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</si>
  <si>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</si>
  <si>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</si>
  <si>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</si>
  <si>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</si>
  <si>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</si>
  <si>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</si>
  <si>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</si>
  <si>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</si>
  <si>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</si>
  <si>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</si>
  <si>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</si>
  <si>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</si>
  <si>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</si>
  <si>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</si>
  <si>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</si>
  <si>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</si>
  <si>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</si>
  <si>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</si>
  <si>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</si>
  <si>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</si>
  <si>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</si>
  <si>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</si>
  <si>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</si>
  <si>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</si>
  <si>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</si>
  <si>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</si>
  <si>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</si>
  <si>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</si>
  <si>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</si>
  <si>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</si>
  <si>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</si>
  <si>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</si>
  <si>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</si>
  <si>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</si>
  <si>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</si>
  <si>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</si>
  <si>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</si>
  <si>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</si>
  <si>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</si>
  <si>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</si>
  <si>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</si>
  <si>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</si>
  <si>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</si>
  <si>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</si>
  <si>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</si>
  <si>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</si>
  <si>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</si>
  <si>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</si>
  <si>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</si>
  <si>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</si>
  <si>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</si>
  <si>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</si>
  <si>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</si>
  <si>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</si>
  <si>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</si>
  <si>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</si>
  <si>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</si>
  <si>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</si>
  <si>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</si>
  <si>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</si>
  <si>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</si>
  <si>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</si>
  <si>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</si>
  <si>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</si>
  <si>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</si>
  <si>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</si>
  <si>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</si>
  <si>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</si>
  <si>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</si>
  <si>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</si>
  <si>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</si>
  <si>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</si>
  <si>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</si>
  <si>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</si>
  <si>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</si>
  <si>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</si>
  <si>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</si>
  <si>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</si>
  <si>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</si>
  <si>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</si>
  <si>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</si>
  <si>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</si>
  <si>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</si>
  <si>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</si>
  <si>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</si>
  <si>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</si>
  <si>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</si>
  <si>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</si>
  <si>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</si>
  <si>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</si>
  <si>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</si>
  <si>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</si>
  <si>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</si>
  <si>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</si>
  <si>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</si>
  <si>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</si>
  <si>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</si>
  <si>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 xml:space="preserve"> Total Districts</t>
  </si>
  <si>
    <t>Central Community School Board</t>
  </si>
  <si>
    <t>D'Arbonne Woods Charter School</t>
  </si>
  <si>
    <t>Plaquemines Parish School Board *</t>
  </si>
  <si>
    <t>St. Bernard Parish School Board *</t>
  </si>
  <si>
    <t>St. Tammany Parish School Board *</t>
  </si>
  <si>
    <t>A02</t>
  </si>
  <si>
    <t>Office of Juvenile Justice</t>
  </si>
  <si>
    <t>Total Office of Juvenile Justice Schools</t>
  </si>
  <si>
    <t>.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</si>
  <si>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</si>
  <si>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</si>
  <si>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</si>
  <si>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</si>
  <si>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</si>
  <si>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</si>
  <si>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Allen Parish School Board </t>
  </si>
  <si>
    <t xml:space="preserve">Calcasieu Parish School Board </t>
  </si>
  <si>
    <t xml:space="preserve">Cameron Parish School Board </t>
  </si>
  <si>
    <t>Lafourche Parish School Board *</t>
  </si>
  <si>
    <t>Recovery School District (RSD OPERATED) *</t>
  </si>
  <si>
    <t>*  Excludes one-time Hurricane Related expenditures</t>
  </si>
  <si>
    <t>Louisiana Virtual Charter Academy</t>
  </si>
  <si>
    <t>New Orleans Military/Maritime Academy</t>
  </si>
  <si>
    <t>Lycee Francais de la Nouvelle Orleans</t>
  </si>
  <si>
    <t>Jefferson Parish School Board*</t>
  </si>
  <si>
    <t>** Includes SSD Site 101018, 101021, 101022</t>
  </si>
  <si>
    <t>JS Clark Leadership Academy</t>
  </si>
  <si>
    <t>2012-2013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</si>
  <si>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</si>
  <si>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</si>
  <si>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</si>
  <si>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</si>
  <si>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</si>
  <si>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</si>
  <si>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</si>
  <si>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</si>
  <si>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</si>
  <si>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</si>
  <si>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Livingston Parish School Board *</t>
  </si>
  <si>
    <t>Tangipahoa Parish School Board *</t>
  </si>
  <si>
    <t>% of Total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</si>
</sst>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0_)"/>
    <numFmt numFmtId="180" formatCode="&quot;$&quot;#,##0.000000000000"/>
    <numFmt numFmtId="181" formatCode="&quot;$&quot;#,##0.00000000000"/>
    <numFmt numFmtId="182" formatCode="&quot;$&quot;#,##0.00000000000000"/>
    <numFmt numFmtId="183" formatCode="0.0%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215" applyFont="1" applyFill="1" applyBorder="1" applyAlignment="1">
      <alignment horizontal="center" wrapText="1"/>
      <protection/>
    </xf>
    <xf numFmtId="0" fontId="4" fillId="33" borderId="11" xfId="215" applyFont="1" applyFill="1" applyBorder="1" applyAlignment="1">
      <alignment horizontal="center"/>
      <protection/>
    </xf>
    <xf numFmtId="170" fontId="4" fillId="34" borderId="10" xfId="215" applyNumberFormat="1" applyFont="1" applyFill="1" applyBorder="1" applyAlignment="1">
      <alignment horizontal="right" wrapText="1"/>
      <protection/>
    </xf>
    <xf numFmtId="170" fontId="2" fillId="35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170" fontId="3" fillId="0" borderId="14" xfId="0" applyNumberFormat="1" applyFont="1" applyBorder="1" applyAlignment="1">
      <alignment/>
    </xf>
    <xf numFmtId="170" fontId="3" fillId="35" borderId="14" xfId="0" applyNumberFormat="1" applyFont="1" applyFill="1" applyBorder="1" applyAlignment="1">
      <alignment/>
    </xf>
    <xf numFmtId="170" fontId="3" fillId="36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left"/>
    </xf>
    <xf numFmtId="170" fontId="4" fillId="0" borderId="19" xfId="215" applyNumberFormat="1" applyFont="1" applyFill="1" applyBorder="1" applyAlignment="1">
      <alignment horizontal="right" wrapText="1"/>
      <protection/>
    </xf>
    <xf numFmtId="170" fontId="4" fillId="0" borderId="10" xfId="215" applyNumberFormat="1" applyFont="1" applyFill="1" applyBorder="1" applyAlignment="1">
      <alignment horizontal="right" wrapText="1"/>
      <protection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2" fillId="33" borderId="22" xfId="0" applyFont="1" applyFill="1" applyBorder="1" applyAlignment="1">
      <alignment/>
    </xf>
    <xf numFmtId="170" fontId="2" fillId="37" borderId="23" xfId="0" applyNumberFormat="1" applyFont="1" applyFill="1" applyBorder="1" applyAlignment="1">
      <alignment/>
    </xf>
    <xf numFmtId="170" fontId="2" fillId="38" borderId="23" xfId="0" applyNumberFormat="1" applyFont="1" applyFill="1" applyBorder="1" applyAlignment="1">
      <alignment/>
    </xf>
    <xf numFmtId="170" fontId="3" fillId="0" borderId="10" xfId="0" applyNumberFormat="1" applyFont="1" applyBorder="1" applyAlignment="1">
      <alignment/>
    </xf>
    <xf numFmtId="170" fontId="4" fillId="39" borderId="24" xfId="215" applyNumberFormat="1" applyFont="1" applyFill="1" applyBorder="1" applyAlignment="1">
      <alignment horizontal="right" wrapText="1"/>
      <protection/>
    </xf>
    <xf numFmtId="170" fontId="4" fillId="34" borderId="25" xfId="215" applyNumberFormat="1" applyFont="1" applyFill="1" applyBorder="1" applyAlignment="1">
      <alignment horizontal="right" wrapText="1"/>
      <protection/>
    </xf>
    <xf numFmtId="170" fontId="2" fillId="0" borderId="10" xfId="0" applyNumberFormat="1" applyFont="1" applyBorder="1" applyAlignment="1">
      <alignment horizontal="right"/>
    </xf>
    <xf numFmtId="0" fontId="4" fillId="0" borderId="26" xfId="215" applyFont="1" applyFill="1" applyBorder="1" applyAlignment="1">
      <alignment horizontal="right" wrapText="1"/>
      <protection/>
    </xf>
    <xf numFmtId="0" fontId="4" fillId="0" borderId="27" xfId="215" applyFont="1" applyFill="1" applyBorder="1" applyAlignment="1">
      <alignment wrapText="1"/>
      <protection/>
    </xf>
    <xf numFmtId="170" fontId="4" fillId="39" borderId="19" xfId="215" applyNumberFormat="1" applyFont="1" applyFill="1" applyBorder="1" applyAlignment="1">
      <alignment horizontal="right" wrapText="1"/>
      <protection/>
    </xf>
    <xf numFmtId="0" fontId="4" fillId="0" borderId="28" xfId="215" applyFont="1" applyFill="1" applyBorder="1" applyAlignment="1">
      <alignment wrapText="1"/>
      <protection/>
    </xf>
    <xf numFmtId="170" fontId="4" fillId="40" borderId="10" xfId="215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170" fontId="4" fillId="34" borderId="29" xfId="215" applyNumberFormat="1" applyFont="1" applyFill="1" applyBorder="1" applyAlignment="1">
      <alignment horizontal="right" wrapText="1"/>
      <protection/>
    </xf>
    <xf numFmtId="170" fontId="4" fillId="34" borderId="19" xfId="215" applyNumberFormat="1" applyFont="1" applyFill="1" applyBorder="1" applyAlignment="1">
      <alignment horizontal="right" wrapText="1"/>
      <protection/>
    </xf>
    <xf numFmtId="0" fontId="4" fillId="0" borderId="28" xfId="215" applyFont="1" applyFill="1" applyBorder="1" applyAlignment="1">
      <alignment horizontal="right" wrapText="1"/>
      <protection/>
    </xf>
    <xf numFmtId="170" fontId="4" fillId="39" borderId="10" xfId="215" applyNumberFormat="1" applyFont="1" applyFill="1" applyBorder="1" applyAlignment="1">
      <alignment horizontal="right" wrapText="1"/>
      <protection/>
    </xf>
    <xf numFmtId="0" fontId="4" fillId="0" borderId="26" xfId="215" applyFont="1" applyFill="1" applyBorder="1" applyAlignment="1">
      <alignment wrapText="1"/>
      <protection/>
    </xf>
    <xf numFmtId="170" fontId="4" fillId="40" borderId="19" xfId="21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4" fillId="33" borderId="30" xfId="215" applyFont="1" applyFill="1" applyBorder="1" applyAlignment="1">
      <alignment horizontal="center"/>
      <protection/>
    </xf>
    <xf numFmtId="170" fontId="3" fillId="35" borderId="10" xfId="0" applyNumberFormat="1" applyFont="1" applyFill="1" applyBorder="1" applyAlignment="1">
      <alignment/>
    </xf>
    <xf numFmtId="170" fontId="3" fillId="36" borderId="10" xfId="0" applyNumberFormat="1" applyFont="1" applyFill="1" applyBorder="1" applyAlignment="1">
      <alignment/>
    </xf>
    <xf numFmtId="170" fontId="3" fillId="0" borderId="28" xfId="0" applyNumberFormat="1" applyFont="1" applyBorder="1" applyAlignment="1">
      <alignment/>
    </xf>
    <xf numFmtId="0" fontId="4" fillId="0" borderId="31" xfId="215" applyFont="1" applyFill="1" applyBorder="1" applyAlignment="1">
      <alignment horizontal="right" wrapText="1"/>
      <protection/>
    </xf>
    <xf numFmtId="0" fontId="4" fillId="0" borderId="27" xfId="215" applyFont="1" applyFill="1" applyBorder="1" applyAlignment="1">
      <alignment horizontal="right" wrapText="1"/>
      <protection/>
    </xf>
    <xf numFmtId="6" fontId="4" fillId="0" borderId="32" xfId="214" applyNumberFormat="1" applyFont="1" applyFill="1" applyBorder="1" applyAlignment="1">
      <alignment horizontal="right" wrapText="1"/>
      <protection/>
    </xf>
    <xf numFmtId="6" fontId="4" fillId="0" borderId="10" xfId="214" applyNumberFormat="1" applyFont="1" applyFill="1" applyBorder="1" applyAlignment="1">
      <alignment horizontal="right" wrapText="1"/>
      <protection/>
    </xf>
    <xf numFmtId="6" fontId="4" fillId="0" borderId="33" xfId="214" applyNumberFormat="1" applyFont="1" applyFill="1" applyBorder="1" applyAlignment="1">
      <alignment horizontal="right" wrapText="1"/>
      <protection/>
    </xf>
    <xf numFmtId="0" fontId="2" fillId="33" borderId="34" xfId="0" applyFont="1" applyFill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37" borderId="36" xfId="0" applyNumberFormat="1" applyFont="1" applyFill="1" applyBorder="1" applyAlignment="1">
      <alignment/>
    </xf>
    <xf numFmtId="170" fontId="3" fillId="35" borderId="37" xfId="0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3" fillId="0" borderId="39" xfId="0" applyFont="1" applyBorder="1" applyAlignment="1">
      <alignment horizontal="left"/>
    </xf>
    <xf numFmtId="170" fontId="3" fillId="36" borderId="40" xfId="0" applyNumberFormat="1" applyFont="1" applyFill="1" applyBorder="1" applyAlignment="1">
      <alignment/>
    </xf>
    <xf numFmtId="6" fontId="4" fillId="0" borderId="41" xfId="214" applyNumberFormat="1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wrapText="1"/>
      <protection/>
    </xf>
    <xf numFmtId="170" fontId="4" fillId="40" borderId="12" xfId="215" applyNumberFormat="1" applyFont="1" applyFill="1" applyBorder="1" applyAlignment="1">
      <alignment horizontal="right" wrapText="1"/>
      <protection/>
    </xf>
    <xf numFmtId="170" fontId="4" fillId="39" borderId="12" xfId="215" applyNumberFormat="1" applyFont="1" applyFill="1" applyBorder="1" applyAlignment="1">
      <alignment horizontal="right" wrapText="1"/>
      <protection/>
    </xf>
    <xf numFmtId="170" fontId="4" fillId="0" borderId="12" xfId="215" applyNumberFormat="1" applyFont="1" applyFill="1" applyBorder="1" applyAlignment="1">
      <alignment horizontal="right" wrapText="1"/>
      <protection/>
    </xf>
    <xf numFmtId="6" fontId="4" fillId="0" borderId="42" xfId="214" applyNumberFormat="1" applyFont="1" applyFill="1" applyBorder="1" applyAlignment="1">
      <alignment horizontal="right" wrapText="1"/>
      <protection/>
    </xf>
    <xf numFmtId="0" fontId="4" fillId="0" borderId="43" xfId="215" applyFont="1" applyFill="1" applyBorder="1" applyAlignment="1">
      <alignment wrapText="1"/>
      <protection/>
    </xf>
    <xf numFmtId="0" fontId="4" fillId="0" borderId="43" xfId="215" applyFont="1" applyFill="1" applyBorder="1" applyAlignment="1">
      <alignment horizontal="right" wrapText="1"/>
      <protection/>
    </xf>
    <xf numFmtId="170" fontId="4" fillId="34" borderId="44" xfId="215" applyNumberFormat="1" applyFont="1" applyFill="1" applyBorder="1" applyAlignment="1">
      <alignment horizontal="right" wrapText="1"/>
      <protection/>
    </xf>
    <xf numFmtId="170" fontId="3" fillId="37" borderId="11" xfId="0" applyNumberFormat="1" applyFont="1" applyFill="1" applyBorder="1" applyAlignment="1">
      <alignment/>
    </xf>
    <xf numFmtId="170" fontId="3" fillId="37" borderId="29" xfId="0" applyNumberFormat="1" applyFont="1" applyFill="1" applyBorder="1" applyAlignment="1">
      <alignment/>
    </xf>
    <xf numFmtId="170" fontId="4" fillId="41" borderId="44" xfId="215" applyNumberFormat="1" applyFont="1" applyFill="1" applyBorder="1" applyAlignment="1">
      <alignment horizontal="right" wrapText="1"/>
      <protection/>
    </xf>
    <xf numFmtId="170" fontId="4" fillId="41" borderId="25" xfId="215" applyNumberFormat="1" applyFont="1" applyFill="1" applyBorder="1" applyAlignment="1">
      <alignment horizontal="right" wrapText="1"/>
      <protection/>
    </xf>
    <xf numFmtId="170" fontId="4" fillId="41" borderId="29" xfId="215" applyNumberFormat="1" applyFont="1" applyFill="1" applyBorder="1" applyAlignment="1">
      <alignment horizontal="right" wrapText="1"/>
      <protection/>
    </xf>
    <xf numFmtId="170" fontId="3" fillId="38" borderId="11" xfId="0" applyNumberFormat="1" applyFont="1" applyFill="1" applyBorder="1" applyAlignment="1">
      <alignment/>
    </xf>
    <xf numFmtId="170" fontId="3" fillId="38" borderId="29" xfId="0" applyNumberFormat="1" applyFont="1" applyFill="1" applyBorder="1" applyAlignment="1">
      <alignment/>
    </xf>
    <xf numFmtId="170" fontId="3" fillId="38" borderId="36" xfId="0" applyNumberFormat="1" applyFont="1" applyFill="1" applyBorder="1" applyAlignment="1">
      <alignment/>
    </xf>
    <xf numFmtId="0" fontId="4" fillId="0" borderId="19" xfId="215" applyFont="1" applyFill="1" applyBorder="1" applyAlignment="1">
      <alignment horizontal="right" wrapText="1"/>
      <protection/>
    </xf>
    <xf numFmtId="0" fontId="4" fillId="0" borderId="19" xfId="215" applyFont="1" applyFill="1" applyBorder="1" applyAlignment="1">
      <alignment wrapText="1"/>
      <protection/>
    </xf>
    <xf numFmtId="0" fontId="4" fillId="0" borderId="45" xfId="215" applyFont="1" applyFill="1" applyBorder="1" applyAlignment="1">
      <alignment wrapText="1"/>
      <protection/>
    </xf>
    <xf numFmtId="0" fontId="4" fillId="0" borderId="20" xfId="215" applyFont="1" applyFill="1" applyBorder="1" applyAlignment="1">
      <alignment wrapText="1"/>
      <protection/>
    </xf>
    <xf numFmtId="0" fontId="4" fillId="0" borderId="46" xfId="215" applyFont="1" applyFill="1" applyBorder="1" applyAlignment="1">
      <alignment horizontal="left" wrapText="1"/>
      <protection/>
    </xf>
    <xf numFmtId="0" fontId="2" fillId="0" borderId="21" xfId="0" applyFont="1" applyBorder="1" applyAlignment="1">
      <alignment/>
    </xf>
    <xf numFmtId="0" fontId="2" fillId="0" borderId="47" xfId="0" applyFont="1" applyBorder="1" applyAlignment="1">
      <alignment/>
    </xf>
    <xf numFmtId="0" fontId="3" fillId="0" borderId="48" xfId="0" applyFont="1" applyBorder="1" applyAlignment="1">
      <alignment horizontal="left"/>
    </xf>
    <xf numFmtId="170" fontId="3" fillId="0" borderId="49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5" fillId="34" borderId="11" xfId="215" applyNumberFormat="1" applyFont="1" applyFill="1" applyBorder="1" applyAlignment="1">
      <alignment horizontal="right" wrapText="1"/>
      <protection/>
    </xf>
    <xf numFmtId="170" fontId="3" fillId="36" borderId="11" xfId="0" applyNumberFormat="1" applyFont="1" applyFill="1" applyBorder="1" applyAlignment="1">
      <alignment/>
    </xf>
    <xf numFmtId="0" fontId="4" fillId="42" borderId="46" xfId="215" applyFont="1" applyFill="1" applyBorder="1" applyAlignment="1">
      <alignment wrapText="1"/>
      <protection/>
    </xf>
    <xf numFmtId="6" fontId="4" fillId="42" borderId="41" xfId="214" applyNumberFormat="1" applyFont="1" applyFill="1" applyBorder="1" applyAlignment="1">
      <alignment horizontal="right" wrapText="1"/>
      <protection/>
    </xf>
    <xf numFmtId="3" fontId="3" fillId="42" borderId="31" xfId="0" applyNumberFormat="1" applyFont="1" applyFill="1" applyBorder="1" applyAlignment="1">
      <alignment/>
    </xf>
    <xf numFmtId="6" fontId="4" fillId="42" borderId="33" xfId="214" applyNumberFormat="1" applyFont="1" applyFill="1" applyBorder="1" applyAlignment="1">
      <alignment horizontal="right" wrapText="1"/>
      <protection/>
    </xf>
    <xf numFmtId="0" fontId="2" fillId="42" borderId="0" xfId="0" applyFont="1" applyFill="1" applyBorder="1" applyAlignment="1">
      <alignment/>
    </xf>
    <xf numFmtId="170" fontId="4" fillId="42" borderId="19" xfId="215" applyNumberFormat="1" applyFont="1" applyFill="1" applyBorder="1" applyAlignment="1">
      <alignment horizontal="right" wrapText="1"/>
      <protection/>
    </xf>
    <xf numFmtId="170" fontId="2" fillId="35" borderId="19" xfId="0" applyNumberFormat="1" applyFont="1" applyFill="1" applyBorder="1" applyAlignment="1">
      <alignment/>
    </xf>
    <xf numFmtId="170" fontId="4" fillId="42" borderId="10" xfId="215" applyNumberFormat="1" applyFont="1" applyFill="1" applyBorder="1" applyAlignment="1">
      <alignment horizontal="right" wrapText="1"/>
      <protection/>
    </xf>
    <xf numFmtId="0" fontId="4" fillId="0" borderId="10" xfId="215" applyFont="1" applyFill="1" applyBorder="1" applyAlignment="1">
      <alignment horizontal="right" wrapText="1"/>
      <protection/>
    </xf>
    <xf numFmtId="6" fontId="4" fillId="0" borderId="50" xfId="214" applyNumberFormat="1" applyFont="1" applyFill="1" applyBorder="1" applyAlignment="1">
      <alignment horizontal="right" wrapText="1"/>
      <protection/>
    </xf>
    <xf numFmtId="6" fontId="4" fillId="0" borderId="29" xfId="214" applyNumberFormat="1" applyFont="1" applyFill="1" applyBorder="1" applyAlignment="1">
      <alignment horizontal="right" wrapText="1"/>
      <protection/>
    </xf>
    <xf numFmtId="170" fontId="3" fillId="0" borderId="51" xfId="0" applyNumberFormat="1" applyFont="1" applyBorder="1" applyAlignment="1">
      <alignment/>
    </xf>
    <xf numFmtId="170" fontId="3" fillId="0" borderId="52" xfId="0" applyNumberFormat="1" applyFont="1" applyBorder="1" applyAlignment="1">
      <alignment/>
    </xf>
    <xf numFmtId="0" fontId="4" fillId="42" borderId="10" xfId="215" applyFont="1" applyFill="1" applyBorder="1" applyAlignment="1">
      <alignment horizontal="right" wrapText="1"/>
      <protection/>
    </xf>
    <xf numFmtId="0" fontId="4" fillId="42" borderId="19" xfId="215" applyFont="1" applyFill="1" applyBorder="1" applyAlignment="1">
      <alignment horizontal="right" wrapText="1"/>
      <protection/>
    </xf>
    <xf numFmtId="0" fontId="4" fillId="42" borderId="45" xfId="215" applyFont="1" applyFill="1" applyBorder="1" applyAlignment="1">
      <alignment wrapText="1"/>
      <protection/>
    </xf>
    <xf numFmtId="0" fontId="4" fillId="0" borderId="46" xfId="215" applyFont="1" applyFill="1" applyBorder="1" applyAlignment="1">
      <alignment wrapText="1"/>
      <protection/>
    </xf>
    <xf numFmtId="0" fontId="2" fillId="0" borderId="23" xfId="0" applyFont="1" applyBorder="1" applyAlignment="1">
      <alignment/>
    </xf>
    <xf numFmtId="0" fontId="2" fillId="42" borderId="23" xfId="0" applyFont="1" applyFill="1" applyBorder="1" applyAlignment="1">
      <alignment/>
    </xf>
    <xf numFmtId="6" fontId="4" fillId="0" borderId="53" xfId="214" applyNumberFormat="1" applyFont="1" applyFill="1" applyBorder="1" applyAlignment="1">
      <alignment horizontal="right" wrapText="1"/>
      <protection/>
    </xf>
    <xf numFmtId="38" fontId="2" fillId="0" borderId="0" xfId="136" applyNumberFormat="1" applyFont="1" applyFill="1" applyAlignment="1">
      <alignment horizontal="left" vertical="top" wrapText="1"/>
      <protection/>
    </xf>
    <xf numFmtId="38" fontId="2" fillId="0" borderId="0" xfId="136" applyNumberFormat="1" applyFont="1" applyFill="1" applyAlignment="1">
      <alignment vertical="center" wrapText="1"/>
      <protection/>
    </xf>
    <xf numFmtId="38" fontId="2" fillId="0" borderId="0" xfId="136" applyNumberFormat="1" applyFont="1" applyFill="1" applyAlignment="1">
      <alignment vertical="top" wrapText="1"/>
      <protection/>
    </xf>
    <xf numFmtId="170" fontId="3" fillId="0" borderId="29" xfId="0" applyNumberFormat="1" applyFont="1" applyBorder="1" applyAlignment="1">
      <alignment/>
    </xf>
    <xf numFmtId="6" fontId="4" fillId="0" borderId="54" xfId="214" applyNumberFormat="1" applyFont="1" applyFill="1" applyBorder="1" applyAlignment="1">
      <alignment horizontal="right" wrapText="1"/>
      <protection/>
    </xf>
    <xf numFmtId="6" fontId="4" fillId="0" borderId="55" xfId="214" applyNumberFormat="1" applyFont="1" applyFill="1" applyBorder="1" applyAlignment="1">
      <alignment horizontal="right" wrapText="1"/>
      <protection/>
    </xf>
    <xf numFmtId="10" fontId="4" fillId="0" borderId="12" xfId="218" applyNumberFormat="1" applyFont="1" applyFill="1" applyBorder="1" applyAlignment="1">
      <alignment horizontal="right" wrapText="1"/>
    </xf>
    <xf numFmtId="10" fontId="4" fillId="0" borderId="19" xfId="218" applyNumberFormat="1" applyFont="1" applyFill="1" applyBorder="1" applyAlignment="1">
      <alignment horizontal="right" wrapText="1"/>
    </xf>
    <xf numFmtId="10" fontId="4" fillId="0" borderId="10" xfId="218" applyNumberFormat="1" applyFont="1" applyFill="1" applyBorder="1" applyAlignment="1">
      <alignment horizontal="right" wrapText="1"/>
    </xf>
    <xf numFmtId="10" fontId="3" fillId="0" borderId="14" xfId="218" applyNumberFormat="1" applyFont="1" applyBorder="1" applyAlignment="1">
      <alignment/>
    </xf>
    <xf numFmtId="10" fontId="2" fillId="33" borderId="22" xfId="218" applyNumberFormat="1" applyFont="1" applyFill="1" applyBorder="1" applyAlignment="1">
      <alignment/>
    </xf>
    <xf numFmtId="10" fontId="4" fillId="0" borderId="32" xfId="218" applyNumberFormat="1" applyFont="1" applyFill="1" applyBorder="1" applyAlignment="1">
      <alignment horizontal="right" wrapText="1"/>
    </xf>
    <xf numFmtId="10" fontId="3" fillId="0" borderId="0" xfId="218" applyNumberFormat="1" applyFont="1" applyAlignment="1">
      <alignment/>
    </xf>
    <xf numFmtId="10" fontId="2" fillId="33" borderId="16" xfId="218" applyNumberFormat="1" applyFont="1" applyFill="1" applyBorder="1" applyAlignment="1">
      <alignment/>
    </xf>
    <xf numFmtId="10" fontId="4" fillId="42" borderId="19" xfId="218" applyNumberFormat="1" applyFont="1" applyFill="1" applyBorder="1" applyAlignment="1">
      <alignment horizontal="right" wrapText="1"/>
    </xf>
    <xf numFmtId="10" fontId="4" fillId="42" borderId="10" xfId="218" applyNumberFormat="1" applyFont="1" applyFill="1" applyBorder="1" applyAlignment="1">
      <alignment horizontal="right" wrapText="1"/>
    </xf>
    <xf numFmtId="10" fontId="3" fillId="0" borderId="31" xfId="218" applyNumberFormat="1" applyFont="1" applyBorder="1" applyAlignment="1">
      <alignment/>
    </xf>
    <xf numFmtId="10" fontId="2" fillId="33" borderId="21" xfId="218" applyNumberFormat="1" applyFont="1" applyFill="1" applyBorder="1" applyAlignment="1">
      <alignment/>
    </xf>
    <xf numFmtId="10" fontId="3" fillId="0" borderId="49" xfId="218" applyNumberFormat="1" applyFont="1" applyBorder="1" applyAlignment="1">
      <alignment/>
    </xf>
    <xf numFmtId="10" fontId="3" fillId="0" borderId="56" xfId="218" applyNumberFormat="1" applyFont="1" applyBorder="1" applyAlignment="1">
      <alignment/>
    </xf>
    <xf numFmtId="10" fontId="2" fillId="0" borderId="0" xfId="218" applyNumberFormat="1" applyFont="1" applyBorder="1" applyAlignment="1">
      <alignment horizontal="center" wrapText="1"/>
    </xf>
    <xf numFmtId="10" fontId="4" fillId="0" borderId="57" xfId="218" applyNumberFormat="1" applyFont="1" applyFill="1" applyBorder="1" applyAlignment="1">
      <alignment horizontal="center" vertical="center" wrapText="1"/>
    </xf>
    <xf numFmtId="10" fontId="2" fillId="0" borderId="0" xfId="218" applyNumberFormat="1" applyFont="1" applyAlignment="1">
      <alignment/>
    </xf>
    <xf numFmtId="10" fontId="2" fillId="0" borderId="0" xfId="218" applyNumberFormat="1" applyFont="1" applyFill="1" applyAlignment="1">
      <alignment vertical="center" wrapText="1"/>
    </xf>
    <xf numFmtId="10" fontId="2" fillId="0" borderId="0" xfId="218" applyNumberFormat="1" applyFont="1" applyFill="1" applyAlignment="1">
      <alignment vertical="top" wrapText="1"/>
    </xf>
    <xf numFmtId="10" fontId="3" fillId="0" borderId="35" xfId="218" applyNumberFormat="1" applyFont="1" applyBorder="1" applyAlignment="1">
      <alignment/>
    </xf>
    <xf numFmtId="10" fontId="2" fillId="33" borderId="11" xfId="218" applyNumberFormat="1" applyFont="1" applyFill="1" applyBorder="1" applyAlignment="1">
      <alignment/>
    </xf>
    <xf numFmtId="10" fontId="3" fillId="0" borderId="25" xfId="218" applyNumberFormat="1" applyFont="1" applyBorder="1" applyAlignment="1">
      <alignment/>
    </xf>
    <xf numFmtId="10" fontId="2" fillId="33" borderId="58" xfId="218" applyNumberFormat="1" applyFont="1" applyFill="1" applyBorder="1" applyAlignment="1">
      <alignment/>
    </xf>
    <xf numFmtId="10" fontId="3" fillId="0" borderId="28" xfId="218" applyNumberFormat="1" applyFont="1" applyBorder="1" applyAlignment="1">
      <alignment/>
    </xf>
    <xf numFmtId="10" fontId="3" fillId="0" borderId="11" xfId="218" applyNumberFormat="1" applyFont="1" applyBorder="1" applyAlignment="1">
      <alignment/>
    </xf>
    <xf numFmtId="10" fontId="3" fillId="0" borderId="59" xfId="218" applyNumberFormat="1" applyFont="1" applyFill="1" applyBorder="1" applyAlignment="1">
      <alignment/>
    </xf>
    <xf numFmtId="10" fontId="3" fillId="0" borderId="19" xfId="218" applyNumberFormat="1" applyFont="1" applyBorder="1" applyAlignment="1">
      <alignment/>
    </xf>
    <xf numFmtId="10" fontId="3" fillId="0" borderId="12" xfId="218" applyNumberFormat="1" applyFont="1" applyBorder="1" applyAlignment="1">
      <alignment/>
    </xf>
    <xf numFmtId="10" fontId="3" fillId="0" borderId="10" xfId="218" applyNumberFormat="1" applyFont="1" applyBorder="1" applyAlignment="1">
      <alignment/>
    </xf>
    <xf numFmtId="10" fontId="3" fillId="0" borderId="19" xfId="218" applyNumberFormat="1" applyFont="1" applyBorder="1" applyAlignment="1">
      <alignment horizontal="right"/>
    </xf>
    <xf numFmtId="10" fontId="3" fillId="0" borderId="19" xfId="218" applyNumberFormat="1" applyFont="1" applyBorder="1" applyAlignment="1">
      <alignment/>
    </xf>
    <xf numFmtId="10" fontId="3" fillId="0" borderId="14" xfId="218" applyNumberFormat="1" applyFont="1" applyBorder="1" applyAlignment="1">
      <alignment/>
    </xf>
    <xf numFmtId="10" fontId="2" fillId="33" borderId="29" xfId="218" applyNumberFormat="1" applyFont="1" applyFill="1" applyBorder="1" applyAlignment="1">
      <alignment/>
    </xf>
    <xf numFmtId="10" fontId="3" fillId="0" borderId="59" xfId="218" applyNumberFormat="1" applyFont="1" applyBorder="1" applyAlignment="1">
      <alignment/>
    </xf>
    <xf numFmtId="10" fontId="4" fillId="37" borderId="57" xfId="218" applyNumberFormat="1" applyFont="1" applyFill="1" applyBorder="1" applyAlignment="1">
      <alignment horizontal="center" vertical="center" wrapText="1"/>
    </xf>
    <xf numFmtId="10" fontId="4" fillId="34" borderId="12" xfId="218" applyNumberFormat="1" applyFont="1" applyFill="1" applyBorder="1" applyAlignment="1">
      <alignment horizontal="right" wrapText="1"/>
    </xf>
    <xf numFmtId="10" fontId="4" fillId="34" borderId="19" xfId="218" applyNumberFormat="1" applyFont="1" applyFill="1" applyBorder="1" applyAlignment="1">
      <alignment horizontal="right" wrapText="1"/>
    </xf>
    <xf numFmtId="10" fontId="4" fillId="34" borderId="10" xfId="218" applyNumberFormat="1" applyFont="1" applyFill="1" applyBorder="1" applyAlignment="1">
      <alignment horizontal="right" wrapText="1"/>
    </xf>
    <xf numFmtId="10" fontId="3" fillId="37" borderId="14" xfId="218" applyNumberFormat="1" applyFont="1" applyFill="1" applyBorder="1" applyAlignment="1">
      <alignment/>
    </xf>
    <xf numFmtId="10" fontId="4" fillId="34" borderId="24" xfId="218" applyNumberFormat="1" applyFont="1" applyFill="1" applyBorder="1" applyAlignment="1">
      <alignment horizontal="right" wrapText="1"/>
    </xf>
    <xf numFmtId="10" fontId="2" fillId="37" borderId="10" xfId="218" applyNumberFormat="1" applyFont="1" applyFill="1" applyBorder="1" applyAlignment="1">
      <alignment horizontal="right"/>
    </xf>
    <xf numFmtId="10" fontId="3" fillId="37" borderId="10" xfId="218" applyNumberFormat="1" applyFont="1" applyFill="1" applyBorder="1" applyAlignment="1">
      <alignment/>
    </xf>
    <xf numFmtId="10" fontId="5" fillId="34" borderId="60" xfId="218" applyNumberFormat="1" applyFont="1" applyFill="1" applyBorder="1" applyAlignment="1">
      <alignment horizontal="right" wrapText="1"/>
    </xf>
    <xf numFmtId="10" fontId="5" fillId="34" borderId="61" xfId="218" applyNumberFormat="1" applyFont="1" applyFill="1" applyBorder="1" applyAlignment="1">
      <alignment horizontal="right" wrapText="1"/>
    </xf>
    <xf numFmtId="10" fontId="3" fillId="37" borderId="36" xfId="218" applyNumberFormat="1" applyFont="1" applyFill="1" applyBorder="1" applyAlignment="1">
      <alignment/>
    </xf>
    <xf numFmtId="10" fontId="5" fillId="0" borderId="10" xfId="218" applyNumberFormat="1" applyFont="1" applyFill="1" applyBorder="1" applyAlignment="1">
      <alignment wrapText="1"/>
    </xf>
    <xf numFmtId="10" fontId="5" fillId="0" borderId="61" xfId="218" applyNumberFormat="1" applyFont="1" applyFill="1" applyBorder="1" applyAlignment="1">
      <alignment wrapText="1"/>
    </xf>
    <xf numFmtId="10" fontId="4" fillId="38" borderId="57" xfId="218" applyNumberFormat="1" applyFont="1" applyFill="1" applyBorder="1" applyAlignment="1">
      <alignment horizontal="center" vertical="center" wrapText="1"/>
    </xf>
    <xf numFmtId="10" fontId="4" fillId="41" borderId="12" xfId="218" applyNumberFormat="1" applyFont="1" applyFill="1" applyBorder="1" applyAlignment="1">
      <alignment horizontal="right" wrapText="1"/>
    </xf>
    <xf numFmtId="10" fontId="4" fillId="41" borderId="19" xfId="218" applyNumberFormat="1" applyFont="1" applyFill="1" applyBorder="1" applyAlignment="1">
      <alignment horizontal="right" wrapText="1"/>
    </xf>
    <xf numFmtId="10" fontId="4" fillId="41" borderId="10" xfId="218" applyNumberFormat="1" applyFont="1" applyFill="1" applyBorder="1" applyAlignment="1">
      <alignment horizontal="right" wrapText="1"/>
    </xf>
    <xf numFmtId="10" fontId="3" fillId="38" borderId="14" xfId="218" applyNumberFormat="1" applyFont="1" applyFill="1" applyBorder="1" applyAlignment="1">
      <alignment/>
    </xf>
    <xf numFmtId="10" fontId="4" fillId="41" borderId="24" xfId="218" applyNumberFormat="1" applyFont="1" applyFill="1" applyBorder="1" applyAlignment="1">
      <alignment horizontal="right" wrapText="1"/>
    </xf>
    <xf numFmtId="10" fontId="2" fillId="38" borderId="10" xfId="218" applyNumberFormat="1" applyFont="1" applyFill="1" applyBorder="1" applyAlignment="1">
      <alignment horizontal="right"/>
    </xf>
    <xf numFmtId="10" fontId="3" fillId="38" borderId="10" xfId="218" applyNumberFormat="1" applyFont="1" applyFill="1" applyBorder="1" applyAlignment="1">
      <alignment/>
    </xf>
    <xf numFmtId="10" fontId="4" fillId="41" borderId="25" xfId="218" applyNumberFormat="1" applyFont="1" applyFill="1" applyBorder="1" applyAlignment="1">
      <alignment horizontal="right" wrapText="1"/>
    </xf>
    <xf numFmtId="10" fontId="4" fillId="41" borderId="29" xfId="218" applyNumberFormat="1" applyFont="1" applyFill="1" applyBorder="1" applyAlignment="1">
      <alignment horizontal="right" wrapText="1"/>
    </xf>
    <xf numFmtId="10" fontId="5" fillId="41" borderId="14" xfId="218" applyNumberFormat="1" applyFont="1" applyFill="1" applyBorder="1" applyAlignment="1">
      <alignment horizontal="right" wrapText="1"/>
    </xf>
    <xf numFmtId="10" fontId="3" fillId="38" borderId="56" xfId="218" applyNumberFormat="1" applyFont="1" applyFill="1" applyBorder="1" applyAlignment="1">
      <alignment/>
    </xf>
    <xf numFmtId="10" fontId="4" fillId="0" borderId="24" xfId="218" applyNumberFormat="1" applyFont="1" applyFill="1" applyBorder="1" applyAlignment="1">
      <alignment horizontal="right" wrapText="1"/>
    </xf>
    <xf numFmtId="10" fontId="2" fillId="0" borderId="10" xfId="218" applyNumberFormat="1" applyFont="1" applyBorder="1" applyAlignment="1">
      <alignment horizontal="right"/>
    </xf>
    <xf numFmtId="10" fontId="3" fillId="0" borderId="34" xfId="218" applyNumberFormat="1" applyFont="1" applyBorder="1" applyAlignment="1">
      <alignment/>
    </xf>
    <xf numFmtId="10" fontId="4" fillId="0" borderId="20" xfId="218" applyNumberFormat="1" applyFont="1" applyFill="1" applyBorder="1" applyAlignment="1">
      <alignment horizontal="right" wrapText="1"/>
    </xf>
    <xf numFmtId="10" fontId="5" fillId="35" borderId="57" xfId="218" applyNumberFormat="1" applyFont="1" applyFill="1" applyBorder="1" applyAlignment="1">
      <alignment horizontal="center" vertical="center" wrapText="1"/>
    </xf>
    <xf numFmtId="10" fontId="4" fillId="39" borderId="12" xfId="218" applyNumberFormat="1" applyFont="1" applyFill="1" applyBorder="1" applyAlignment="1">
      <alignment horizontal="right" wrapText="1"/>
    </xf>
    <xf numFmtId="10" fontId="4" fillId="39" borderId="19" xfId="218" applyNumberFormat="1" applyFont="1" applyFill="1" applyBorder="1" applyAlignment="1">
      <alignment horizontal="right" wrapText="1"/>
    </xf>
    <xf numFmtId="10" fontId="4" fillId="39" borderId="10" xfId="218" applyNumberFormat="1" applyFont="1" applyFill="1" applyBorder="1" applyAlignment="1">
      <alignment horizontal="right" wrapText="1"/>
    </xf>
    <xf numFmtId="10" fontId="3" fillId="35" borderId="14" xfId="218" applyNumberFormat="1" applyFont="1" applyFill="1" applyBorder="1" applyAlignment="1">
      <alignment/>
    </xf>
    <xf numFmtId="10" fontId="4" fillId="39" borderId="24" xfId="218" applyNumberFormat="1" applyFont="1" applyFill="1" applyBorder="1" applyAlignment="1">
      <alignment horizontal="right" wrapText="1"/>
    </xf>
    <xf numFmtId="10" fontId="3" fillId="35" borderId="10" xfId="218" applyNumberFormat="1" applyFont="1" applyFill="1" applyBorder="1" applyAlignment="1">
      <alignment/>
    </xf>
    <xf numFmtId="10" fontId="2" fillId="35" borderId="19" xfId="218" applyNumberFormat="1" applyFont="1" applyFill="1" applyBorder="1" applyAlignment="1">
      <alignment/>
    </xf>
    <xf numFmtId="10" fontId="2" fillId="35" borderId="10" xfId="218" applyNumberFormat="1" applyFont="1" applyFill="1" applyBorder="1" applyAlignment="1">
      <alignment/>
    </xf>
    <xf numFmtId="10" fontId="5" fillId="39" borderId="10" xfId="218" applyNumberFormat="1" applyFont="1" applyFill="1" applyBorder="1" applyAlignment="1">
      <alignment horizontal="right" wrapText="1"/>
    </xf>
    <xf numFmtId="10" fontId="5" fillId="39" borderId="14" xfId="218" applyNumberFormat="1" applyFont="1" applyFill="1" applyBorder="1" applyAlignment="1">
      <alignment horizontal="right" wrapText="1"/>
    </xf>
    <xf numFmtId="10" fontId="3" fillId="35" borderId="35" xfId="218" applyNumberFormat="1" applyFont="1" applyFill="1" applyBorder="1" applyAlignment="1">
      <alignment/>
    </xf>
    <xf numFmtId="10" fontId="2" fillId="33" borderId="23" xfId="218" applyNumberFormat="1" applyFont="1" applyFill="1" applyBorder="1" applyAlignment="1">
      <alignment/>
    </xf>
    <xf numFmtId="38" fontId="2" fillId="0" borderId="0" xfId="136" applyNumberFormat="1" applyFont="1" applyFill="1" applyAlignment="1">
      <alignment horizontal="left" vertical="top" wrapText="1"/>
      <protection/>
    </xf>
    <xf numFmtId="38" fontId="2" fillId="0" borderId="0" xfId="136" applyNumberFormat="1" applyFont="1" applyFill="1" applyAlignment="1">
      <alignment horizontal="left" vertical="center" wrapText="1"/>
      <protection/>
    </xf>
    <xf numFmtId="38" fontId="2" fillId="0" borderId="0" xfId="136" applyNumberFormat="1" applyFont="1" applyFill="1" applyAlignment="1">
      <alignment horizontal="left" vertical="center"/>
      <protection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2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omma 8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0" xfId="66"/>
    <cellStyle name="Normal 100" xfId="67"/>
    <cellStyle name="Normal 101" xfId="68"/>
    <cellStyle name="Normal 102" xfId="69"/>
    <cellStyle name="Normal 103" xfId="70"/>
    <cellStyle name="Normal 104" xfId="71"/>
    <cellStyle name="Normal 105" xfId="72"/>
    <cellStyle name="Normal 106" xfId="73"/>
    <cellStyle name="Normal 107" xfId="74"/>
    <cellStyle name="Normal 108" xfId="75"/>
    <cellStyle name="Normal 109" xfId="76"/>
    <cellStyle name="Normal 11" xfId="77"/>
    <cellStyle name="Normal 110" xfId="78"/>
    <cellStyle name="Normal 111" xfId="79"/>
    <cellStyle name="Normal 112" xfId="80"/>
    <cellStyle name="Normal 113" xfId="81"/>
    <cellStyle name="Normal 114" xfId="82"/>
    <cellStyle name="Normal 115" xfId="83"/>
    <cellStyle name="Normal 116" xfId="84"/>
    <cellStyle name="Normal 117" xfId="85"/>
    <cellStyle name="Normal 118" xfId="86"/>
    <cellStyle name="Normal 119" xfId="87"/>
    <cellStyle name="Normal 12" xfId="88"/>
    <cellStyle name="Normal 120" xfId="89"/>
    <cellStyle name="Normal 121" xfId="90"/>
    <cellStyle name="Normal 122" xfId="91"/>
    <cellStyle name="Normal 123" xfId="92"/>
    <cellStyle name="Normal 124" xfId="93"/>
    <cellStyle name="Normal 125" xfId="94"/>
    <cellStyle name="Normal 126" xfId="95"/>
    <cellStyle name="Normal 127" xfId="96"/>
    <cellStyle name="Normal 128" xfId="97"/>
    <cellStyle name="Normal 129" xfId="98"/>
    <cellStyle name="Normal 13" xfId="99"/>
    <cellStyle name="Normal 130" xfId="100"/>
    <cellStyle name="Normal 130 2" xfId="101"/>
    <cellStyle name="Normal 14" xfId="102"/>
    <cellStyle name="Normal 15" xfId="103"/>
    <cellStyle name="Normal 16" xfId="104"/>
    <cellStyle name="Normal 16 2" xfId="105"/>
    <cellStyle name="Normal 17" xfId="106"/>
    <cellStyle name="Normal 18" xfId="107"/>
    <cellStyle name="Normal 19" xfId="108"/>
    <cellStyle name="Normal 19 2" xfId="109"/>
    <cellStyle name="Normal 2" xfId="110"/>
    <cellStyle name="Normal 2 2" xfId="111"/>
    <cellStyle name="Normal 2 2 2" xfId="112"/>
    <cellStyle name="Normal 2 3" xfId="113"/>
    <cellStyle name="Normal 2 4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0" xfId="127"/>
    <cellStyle name="Normal 31" xfId="128"/>
    <cellStyle name="Normal 32" xfId="129"/>
    <cellStyle name="Normal 33" xfId="130"/>
    <cellStyle name="Normal 34" xfId="131"/>
    <cellStyle name="Normal 35" xfId="132"/>
    <cellStyle name="Normal 36" xfId="133"/>
    <cellStyle name="Normal 37" xfId="134"/>
    <cellStyle name="Normal 38" xfId="135"/>
    <cellStyle name="Normal 38 2" xfId="136"/>
    <cellStyle name="Normal 39" xfId="137"/>
    <cellStyle name="Normal 39 2" xfId="138"/>
    <cellStyle name="Normal 4" xfId="139"/>
    <cellStyle name="Normal 4 2" xfId="140"/>
    <cellStyle name="Normal 4 3" xfId="141"/>
    <cellStyle name="Normal 4 4" xfId="142"/>
    <cellStyle name="Normal 4 5" xfId="143"/>
    <cellStyle name="Normal 4 6" xfId="144"/>
    <cellStyle name="Normal 4 7" xfId="145"/>
    <cellStyle name="Normal 40" xfId="146"/>
    <cellStyle name="Normal 41" xfId="147"/>
    <cellStyle name="Normal 42" xfId="148"/>
    <cellStyle name="Normal 43" xfId="149"/>
    <cellStyle name="Normal 44" xfId="150"/>
    <cellStyle name="Normal 45" xfId="151"/>
    <cellStyle name="Normal 46" xfId="152"/>
    <cellStyle name="Normal 46 2" xfId="153"/>
    <cellStyle name="Normal 46 3" xfId="154"/>
    <cellStyle name="Normal 47" xfId="155"/>
    <cellStyle name="Normal 47 2" xfId="156"/>
    <cellStyle name="Normal 48" xfId="157"/>
    <cellStyle name="Normal 49" xfId="158"/>
    <cellStyle name="Normal 5" xfId="159"/>
    <cellStyle name="Normal 50" xfId="160"/>
    <cellStyle name="Normal 51" xfId="161"/>
    <cellStyle name="Normal 52" xfId="162"/>
    <cellStyle name="Normal 53" xfId="163"/>
    <cellStyle name="Normal 54" xfId="164"/>
    <cellStyle name="Normal 55" xfId="165"/>
    <cellStyle name="Normal 56" xfId="166"/>
    <cellStyle name="Normal 57" xfId="167"/>
    <cellStyle name="Normal 58" xfId="168"/>
    <cellStyle name="Normal 59" xfId="169"/>
    <cellStyle name="Normal 6" xfId="170"/>
    <cellStyle name="Normal 60" xfId="171"/>
    <cellStyle name="Normal 61" xfId="172"/>
    <cellStyle name="Normal 62" xfId="173"/>
    <cellStyle name="Normal 63" xfId="174"/>
    <cellStyle name="Normal 64" xfId="175"/>
    <cellStyle name="Normal 65" xfId="176"/>
    <cellStyle name="Normal 66" xfId="177"/>
    <cellStyle name="Normal 67" xfId="178"/>
    <cellStyle name="Normal 68" xfId="179"/>
    <cellStyle name="Normal 69" xfId="180"/>
    <cellStyle name="Normal 7" xfId="181"/>
    <cellStyle name="Normal 70" xfId="182"/>
    <cellStyle name="Normal 71" xfId="183"/>
    <cellStyle name="Normal 72" xfId="184"/>
    <cellStyle name="Normal 73" xfId="185"/>
    <cellStyle name="Normal 74" xfId="186"/>
    <cellStyle name="Normal 75" xfId="187"/>
    <cellStyle name="Normal 76" xfId="188"/>
    <cellStyle name="Normal 77" xfId="189"/>
    <cellStyle name="Normal 78" xfId="190"/>
    <cellStyle name="Normal 79" xfId="191"/>
    <cellStyle name="Normal 8" xfId="192"/>
    <cellStyle name="Normal 80" xfId="193"/>
    <cellStyle name="Normal 81" xfId="194"/>
    <cellStyle name="Normal 82" xfId="195"/>
    <cellStyle name="Normal 83" xfId="196"/>
    <cellStyle name="Normal 84" xfId="197"/>
    <cellStyle name="Normal 85" xfId="198"/>
    <cellStyle name="Normal 86" xfId="199"/>
    <cellStyle name="Normal 87" xfId="200"/>
    <cellStyle name="Normal 88" xfId="201"/>
    <cellStyle name="Normal 89" xfId="202"/>
    <cellStyle name="Normal 9" xfId="203"/>
    <cellStyle name="Normal 90" xfId="204"/>
    <cellStyle name="Normal 91" xfId="205"/>
    <cellStyle name="Normal 92" xfId="206"/>
    <cellStyle name="Normal 93" xfId="207"/>
    <cellStyle name="Normal 94" xfId="208"/>
    <cellStyle name="Normal 95" xfId="209"/>
    <cellStyle name="Normal 96" xfId="210"/>
    <cellStyle name="Normal 97" xfId="211"/>
    <cellStyle name="Normal 98" xfId="212"/>
    <cellStyle name="Normal 99" xfId="213"/>
    <cellStyle name="Normal_Expend by Group" xfId="214"/>
    <cellStyle name="Normal_Sheet1" xfId="215"/>
    <cellStyle name="Note" xfId="216"/>
    <cellStyle name="Output" xfId="217"/>
    <cellStyle name="Percent" xfId="218"/>
    <cellStyle name="Title" xfId="219"/>
    <cellStyle name="Total" xfId="220"/>
    <cellStyle name="Warning Text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5"/>
  <sheetViews>
    <sheetView tabSelected="1" view="pageBreakPreview" zoomScaleNormal="60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" sqref="C3"/>
    </sheetView>
  </sheetViews>
  <sheetFormatPr defaultColWidth="9.140625" defaultRowHeight="12.75"/>
  <cols>
    <col min="1" max="1" width="6.28125" style="1" customWidth="1"/>
    <col min="2" max="2" width="41.57421875" style="1" customWidth="1"/>
    <col min="3" max="3" width="12.00390625" style="1" customWidth="1"/>
    <col min="4" max="4" width="6.140625" style="128" bestFit="1" customWidth="1"/>
    <col min="5" max="5" width="12.00390625" style="1" customWidth="1"/>
    <col min="6" max="6" width="6.140625" style="128" bestFit="1" customWidth="1"/>
    <col min="7" max="7" width="12.00390625" style="1" customWidth="1"/>
    <col min="8" max="8" width="5.28125" style="128" bestFit="1" customWidth="1"/>
    <col min="9" max="9" width="10.8515625" style="1" customWidth="1"/>
    <col min="10" max="10" width="6.140625" style="128" bestFit="1" customWidth="1"/>
    <col min="11" max="11" width="10.7109375" style="1" customWidth="1"/>
    <col min="12" max="12" width="5.28125" style="128" bestFit="1" customWidth="1"/>
    <col min="13" max="13" width="10.7109375" style="1" customWidth="1"/>
    <col min="14" max="14" width="6.140625" style="128" bestFit="1" customWidth="1"/>
    <col min="15" max="15" width="13.421875" style="1" bestFit="1" customWidth="1"/>
    <col min="16" max="16" width="6.140625" style="128" bestFit="1" customWidth="1"/>
    <col min="17" max="17" width="12.00390625" style="1" customWidth="1"/>
    <col min="18" max="18" width="6.140625" style="128" bestFit="1" customWidth="1"/>
    <col min="19" max="19" width="12.421875" style="1" customWidth="1"/>
    <col min="20" max="20" width="6.140625" style="128" bestFit="1" customWidth="1"/>
    <col min="21" max="21" width="12.7109375" style="1" customWidth="1"/>
    <col min="22" max="22" width="6.140625" style="128" bestFit="1" customWidth="1"/>
    <col min="23" max="23" width="12.421875" style="1" customWidth="1"/>
    <col min="24" max="24" width="6.140625" style="128" bestFit="1" customWidth="1"/>
    <col min="25" max="25" width="11.57421875" style="1" customWidth="1"/>
    <col min="26" max="26" width="6.140625" style="128" bestFit="1" customWidth="1"/>
    <col min="27" max="27" width="11.00390625" style="1" customWidth="1"/>
    <col min="28" max="28" width="6.140625" style="128" bestFit="1" customWidth="1"/>
    <col min="29" max="29" width="11.57421875" style="1" customWidth="1"/>
    <col min="30" max="30" width="6.140625" style="128" bestFit="1" customWidth="1"/>
    <col min="31" max="31" width="11.8515625" style="1" customWidth="1"/>
    <col min="32" max="32" width="6.140625" style="128" bestFit="1" customWidth="1"/>
    <col min="33" max="33" width="11.28125" style="1" customWidth="1"/>
    <col min="34" max="34" width="6.140625" style="128" bestFit="1" customWidth="1"/>
    <col min="35" max="35" width="12.00390625" style="1" customWidth="1"/>
    <col min="36" max="36" width="6.140625" style="128" bestFit="1" customWidth="1"/>
    <col min="37" max="37" width="10.140625" style="1" customWidth="1"/>
    <col min="38" max="38" width="5.28125" style="128" bestFit="1" customWidth="1"/>
    <col min="39" max="39" width="11.00390625" style="1" customWidth="1"/>
    <col min="40" max="40" width="5.28125" style="128" bestFit="1" customWidth="1"/>
    <col min="41" max="41" width="11.8515625" style="1" bestFit="1" customWidth="1"/>
    <col min="42" max="42" width="6.140625" style="128" bestFit="1" customWidth="1"/>
    <col min="43" max="43" width="11.140625" style="1" customWidth="1"/>
    <col min="44" max="44" width="6.140625" style="128" bestFit="1" customWidth="1"/>
    <col min="45" max="45" width="11.8515625" style="1" customWidth="1"/>
    <col min="46" max="46" width="6.140625" style="128" bestFit="1" customWidth="1"/>
    <col min="47" max="47" width="11.8515625" style="1" bestFit="1" customWidth="1"/>
    <col min="48" max="16384" width="9.140625" style="1" customWidth="1"/>
  </cols>
  <sheetData>
    <row r="1" spans="1:47" ht="41.25" customHeight="1">
      <c r="A1" s="39"/>
      <c r="B1" s="40" t="s">
        <v>133</v>
      </c>
      <c r="C1" s="6" t="s">
        <v>23</v>
      </c>
      <c r="D1" s="126"/>
      <c r="E1" s="6" t="s">
        <v>24</v>
      </c>
      <c r="F1" s="126"/>
      <c r="G1" s="6" t="s">
        <v>25</v>
      </c>
      <c r="H1" s="126"/>
      <c r="I1" s="6" t="s">
        <v>1</v>
      </c>
      <c r="J1" s="126"/>
      <c r="K1" s="6" t="s">
        <v>26</v>
      </c>
      <c r="L1" s="126"/>
      <c r="M1" s="6" t="s">
        <v>2</v>
      </c>
      <c r="N1" s="126"/>
      <c r="O1" s="195" t="s">
        <v>27</v>
      </c>
      <c r="P1" s="126"/>
      <c r="Q1" s="6" t="s">
        <v>12</v>
      </c>
      <c r="R1" s="126"/>
      <c r="S1" s="6" t="s">
        <v>3</v>
      </c>
      <c r="T1" s="126"/>
      <c r="U1" s="191" t="s">
        <v>15</v>
      </c>
      <c r="V1" s="126"/>
      <c r="W1" s="6" t="s">
        <v>4</v>
      </c>
      <c r="X1" s="126"/>
      <c r="Y1" s="6" t="s">
        <v>30</v>
      </c>
      <c r="Z1" s="126"/>
      <c r="AA1" s="6" t="s">
        <v>5</v>
      </c>
      <c r="AB1" s="126"/>
      <c r="AC1" s="6" t="s">
        <v>13</v>
      </c>
      <c r="AD1" s="126"/>
      <c r="AE1" s="6" t="s">
        <v>6</v>
      </c>
      <c r="AF1" s="126"/>
      <c r="AG1" s="6" t="s">
        <v>7</v>
      </c>
      <c r="AH1" s="126"/>
      <c r="AI1" s="6" t="s">
        <v>8</v>
      </c>
      <c r="AJ1" s="126"/>
      <c r="AK1" s="6" t="s">
        <v>9</v>
      </c>
      <c r="AL1" s="126"/>
      <c r="AM1" s="6" t="s">
        <v>10</v>
      </c>
      <c r="AN1" s="126"/>
      <c r="AO1" s="193" t="s">
        <v>16</v>
      </c>
      <c r="AP1" s="126"/>
      <c r="AQ1" s="6" t="s">
        <v>31</v>
      </c>
      <c r="AR1" s="126"/>
      <c r="AS1" s="6" t="s">
        <v>14</v>
      </c>
      <c r="AT1" s="126"/>
      <c r="AU1" s="197" t="s">
        <v>28</v>
      </c>
    </row>
    <row r="2" spans="1:47" ht="30.75" customHeight="1">
      <c r="A2" s="41" t="s">
        <v>0</v>
      </c>
      <c r="B2" s="3" t="s">
        <v>29</v>
      </c>
      <c r="C2" s="2" t="s">
        <v>17</v>
      </c>
      <c r="D2" s="127" t="s">
        <v>146</v>
      </c>
      <c r="E2" s="2" t="s">
        <v>18</v>
      </c>
      <c r="F2" s="127" t="s">
        <v>146</v>
      </c>
      <c r="G2" s="2" t="s">
        <v>19</v>
      </c>
      <c r="H2" s="127" t="s">
        <v>146</v>
      </c>
      <c r="I2" s="2" t="s">
        <v>20</v>
      </c>
      <c r="J2" s="127" t="s">
        <v>146</v>
      </c>
      <c r="K2" s="2" t="s">
        <v>21</v>
      </c>
      <c r="L2" s="127" t="s">
        <v>146</v>
      </c>
      <c r="M2" s="2" t="s">
        <v>22</v>
      </c>
      <c r="N2" s="127" t="s">
        <v>146</v>
      </c>
      <c r="O2" s="196"/>
      <c r="P2" s="146" t="s">
        <v>146</v>
      </c>
      <c r="Q2" s="2" t="s">
        <v>32</v>
      </c>
      <c r="R2" s="127" t="s">
        <v>146</v>
      </c>
      <c r="S2" s="2" t="s">
        <v>33</v>
      </c>
      <c r="T2" s="127" t="s">
        <v>146</v>
      </c>
      <c r="U2" s="192"/>
      <c r="V2" s="159" t="s">
        <v>146</v>
      </c>
      <c r="W2" s="2" t="s">
        <v>34</v>
      </c>
      <c r="X2" s="127" t="s">
        <v>146</v>
      </c>
      <c r="Y2" s="2" t="s">
        <v>35</v>
      </c>
      <c r="Z2" s="127" t="s">
        <v>146</v>
      </c>
      <c r="AA2" s="2" t="s">
        <v>36</v>
      </c>
      <c r="AB2" s="127" t="s">
        <v>146</v>
      </c>
      <c r="AC2" s="2" t="s">
        <v>37</v>
      </c>
      <c r="AD2" s="127" t="s">
        <v>146</v>
      </c>
      <c r="AE2" s="2" t="s">
        <v>38</v>
      </c>
      <c r="AF2" s="127" t="s">
        <v>146</v>
      </c>
      <c r="AG2" s="2" t="s">
        <v>42</v>
      </c>
      <c r="AH2" s="127" t="s">
        <v>146</v>
      </c>
      <c r="AI2" s="2" t="s">
        <v>39</v>
      </c>
      <c r="AJ2" s="127" t="s">
        <v>146</v>
      </c>
      <c r="AK2" s="2" t="s">
        <v>40</v>
      </c>
      <c r="AL2" s="127" t="s">
        <v>146</v>
      </c>
      <c r="AM2" s="2" t="s">
        <v>41</v>
      </c>
      <c r="AN2" s="127" t="s">
        <v>146</v>
      </c>
      <c r="AO2" s="194"/>
      <c r="AP2" s="175" t="s">
        <v>146</v>
      </c>
      <c r="AQ2" s="2" t="s">
        <v>43</v>
      </c>
      <c r="AR2" s="127" t="s">
        <v>146</v>
      </c>
      <c r="AS2" s="2" t="s">
        <v>44</v>
      </c>
      <c r="AT2" s="127" t="s">
        <v>146</v>
      </c>
      <c r="AU2" s="198" t="s">
        <v>11</v>
      </c>
    </row>
    <row r="3" spans="1:47" ht="13.5">
      <c r="A3" s="64">
        <v>1</v>
      </c>
      <c r="B3" s="77" t="s">
        <v>53</v>
      </c>
      <c r="C3" s="62">
        <v>42805801</v>
      </c>
      <c r="D3" s="112">
        <f>C3/$AU3</f>
        <v>0.45805870211246663</v>
      </c>
      <c r="E3" s="62">
        <v>6777574</v>
      </c>
      <c r="F3" s="112">
        <f aca="true" t="shared" si="0" ref="F3:F34">E3/$AU3</f>
        <v>0.07252584176409171</v>
      </c>
      <c r="G3" s="62">
        <v>1827873</v>
      </c>
      <c r="H3" s="112">
        <f aca="true" t="shared" si="1" ref="H3:H34">G3/$AU3</f>
        <v>0.01955980531719102</v>
      </c>
      <c r="I3" s="62">
        <v>188653</v>
      </c>
      <c r="J3" s="112">
        <f aca="true" t="shared" si="2" ref="J3:J34">I3/$AU3</f>
        <v>0.0020187485413395993</v>
      </c>
      <c r="K3" s="62">
        <v>132363</v>
      </c>
      <c r="L3" s="112">
        <f aca="true" t="shared" si="3" ref="L3:L34">K3/$AU3</f>
        <v>0.0014163973707141334</v>
      </c>
      <c r="M3" s="62">
        <v>3386767</v>
      </c>
      <c r="N3" s="112">
        <f aca="true" t="shared" si="4" ref="N3:N34">M3/$AU3</f>
        <v>0.03624130515341442</v>
      </c>
      <c r="O3" s="65">
        <f>C3+E3+G3+I3+K3+M3</f>
        <v>55119031</v>
      </c>
      <c r="P3" s="147">
        <f aca="true" t="shared" si="5" ref="P3:P34">O3/$AU3</f>
        <v>0.5898208002592176</v>
      </c>
      <c r="Q3" s="62">
        <v>5647087</v>
      </c>
      <c r="R3" s="112">
        <f aca="true" t="shared" si="6" ref="R3:R34">Q3/$AU3</f>
        <v>0.060428663440644015</v>
      </c>
      <c r="S3" s="62">
        <v>3971901</v>
      </c>
      <c r="T3" s="112">
        <f aca="true" t="shared" si="7" ref="T3:T34">S3/$AU3</f>
        <v>0.04250273968659548</v>
      </c>
      <c r="U3" s="68">
        <f>O3+Q3+S3</f>
        <v>64738019</v>
      </c>
      <c r="V3" s="160">
        <f aca="true" t="shared" si="8" ref="V3:V34">U3/$AU3</f>
        <v>0.692752203386457</v>
      </c>
      <c r="W3" s="62">
        <v>5125035</v>
      </c>
      <c r="X3" s="112">
        <f aca="true" t="shared" si="9" ref="X3:X34">W3/$AU3</f>
        <v>0.05484226029039768</v>
      </c>
      <c r="Y3" s="62">
        <v>1487551</v>
      </c>
      <c r="Z3" s="112">
        <f aca="true" t="shared" si="10" ref="Z3:Z34">Y3/$AU3</f>
        <v>0.015918068683870717</v>
      </c>
      <c r="AA3" s="62">
        <v>750890</v>
      </c>
      <c r="AB3" s="112">
        <f aca="true" t="shared" si="11" ref="AB3:AB34">AA3/$AU3</f>
        <v>0.008035165580226617</v>
      </c>
      <c r="AC3" s="62">
        <v>8058029</v>
      </c>
      <c r="AD3" s="112">
        <f aca="true" t="shared" si="12" ref="AD3:AD34">AC3/$AU3</f>
        <v>0.08622780602387553</v>
      </c>
      <c r="AE3" s="62">
        <v>5225268</v>
      </c>
      <c r="AF3" s="112">
        <f aca="true" t="shared" si="13" ref="AF3:AF34">AE3/$AU3</f>
        <v>0.055914839165602914</v>
      </c>
      <c r="AG3" s="62">
        <v>773825</v>
      </c>
      <c r="AH3" s="112">
        <f aca="true" t="shared" si="14" ref="AH3:AH34">AG3/$AU3</f>
        <v>0.008280589707039461</v>
      </c>
      <c r="AI3" s="61">
        <v>5770031</v>
      </c>
      <c r="AJ3" s="112">
        <f aca="true" t="shared" si="15" ref="AJ3:AJ34">AI3/$AU3</f>
        <v>0.061744269450972264</v>
      </c>
      <c r="AK3" s="110">
        <v>0</v>
      </c>
      <c r="AL3" s="112">
        <f aca="true" t="shared" si="16" ref="AL3:AL34">AK3/$AU3</f>
        <v>0</v>
      </c>
      <c r="AM3" s="62">
        <v>472578</v>
      </c>
      <c r="AN3" s="112">
        <f aca="true" t="shared" si="17" ref="AN3:AN34">AM3/$AU3</f>
        <v>0.005056989012468316</v>
      </c>
      <c r="AO3" s="60">
        <f>W3+Y3+AA3+AC3+AE3+AG3+AI3+AK3+AM3</f>
        <v>27663207</v>
      </c>
      <c r="AP3" s="176">
        <f aca="true" t="shared" si="18" ref="AP3:AP34">AO3/$AU3</f>
        <v>0.2960199879144535</v>
      </c>
      <c r="AQ3" s="62">
        <v>145758</v>
      </c>
      <c r="AR3" s="112">
        <f aca="true" t="shared" si="19" ref="AR3:AR34">AQ3/$AU3</f>
        <v>0.0015597353335943629</v>
      </c>
      <c r="AS3" s="62">
        <v>903486</v>
      </c>
      <c r="AT3" s="112">
        <f aca="true" t="shared" si="20" ref="AT3:AT34">AS3/$AU3</f>
        <v>0.009668073365495113</v>
      </c>
      <c r="AU3" s="59">
        <f aca="true" t="shared" si="21" ref="AU3:AU34">U3+AO3+AQ3+AS3</f>
        <v>93450470</v>
      </c>
    </row>
    <row r="4" spans="1:47" s="32" customFormat="1" ht="13.5">
      <c r="A4" s="27">
        <v>2</v>
      </c>
      <c r="B4" s="76" t="s">
        <v>121</v>
      </c>
      <c r="C4" s="49">
        <v>18746466</v>
      </c>
      <c r="D4" s="113">
        <f aca="true" t="shared" si="22" ref="D4:D67">C4/$AU4</f>
        <v>0.3774243592114391</v>
      </c>
      <c r="E4" s="49">
        <v>3375978</v>
      </c>
      <c r="F4" s="113">
        <f t="shared" si="0"/>
        <v>0.06796888188749366</v>
      </c>
      <c r="G4" s="49">
        <v>1361859</v>
      </c>
      <c r="H4" s="113">
        <f t="shared" si="1"/>
        <v>0.027418435048575617</v>
      </c>
      <c r="I4" s="49">
        <v>208112</v>
      </c>
      <c r="J4" s="113">
        <f t="shared" si="2"/>
        <v>0.004189938425952444</v>
      </c>
      <c r="K4" s="49">
        <v>23291</v>
      </c>
      <c r="L4" s="113">
        <f t="shared" si="3"/>
        <v>0.00046891988870828387</v>
      </c>
      <c r="M4" s="49">
        <v>1771386</v>
      </c>
      <c r="N4" s="113">
        <f t="shared" si="4"/>
        <v>0.03566348057101078</v>
      </c>
      <c r="O4" s="25">
        <f aca="true" t="shared" si="23" ref="O4:O65">C4+E4+G4+I4+K4+M4</f>
        <v>25487092</v>
      </c>
      <c r="P4" s="148">
        <f t="shared" si="5"/>
        <v>0.5131340150331798</v>
      </c>
      <c r="Q4" s="49">
        <v>2851729</v>
      </c>
      <c r="R4" s="113">
        <f t="shared" si="6"/>
        <v>0.05741412757314781</v>
      </c>
      <c r="S4" s="49">
        <v>1829882</v>
      </c>
      <c r="T4" s="113">
        <f t="shared" si="7"/>
        <v>0.03684118602847846</v>
      </c>
      <c r="U4" s="69">
        <f aca="true" t="shared" si="24" ref="U4:U66">O4+Q4+S4</f>
        <v>30168703</v>
      </c>
      <c r="V4" s="161">
        <f t="shared" si="8"/>
        <v>0.6073893286348061</v>
      </c>
      <c r="W4" s="49">
        <v>3504767</v>
      </c>
      <c r="X4" s="113">
        <f t="shared" si="9"/>
        <v>0.07056180291050045</v>
      </c>
      <c r="Y4" s="49">
        <v>1072212</v>
      </c>
      <c r="Z4" s="113">
        <f t="shared" si="10"/>
        <v>0.021586944816095764</v>
      </c>
      <c r="AA4" s="49">
        <v>362884</v>
      </c>
      <c r="AB4" s="113">
        <f t="shared" si="11"/>
        <v>0.007305977626294142</v>
      </c>
      <c r="AC4" s="49">
        <v>3942295</v>
      </c>
      <c r="AD4" s="113">
        <f t="shared" si="12"/>
        <v>0.07937059519364664</v>
      </c>
      <c r="AE4" s="49">
        <v>3217735</v>
      </c>
      <c r="AF4" s="113">
        <f t="shared" si="13"/>
        <v>0.06478296071842127</v>
      </c>
      <c r="AG4" s="49">
        <v>102773</v>
      </c>
      <c r="AH4" s="113">
        <f t="shared" si="14"/>
        <v>0.0020691384535750485</v>
      </c>
      <c r="AI4" s="15">
        <v>2629486</v>
      </c>
      <c r="AJ4" s="113">
        <f t="shared" si="15"/>
        <v>0.05293968839809327</v>
      </c>
      <c r="AK4" s="95">
        <v>0</v>
      </c>
      <c r="AL4" s="113">
        <f t="shared" si="16"/>
        <v>0</v>
      </c>
      <c r="AM4" s="49">
        <v>29065</v>
      </c>
      <c r="AN4" s="113">
        <f t="shared" si="17"/>
        <v>0.0005851683725604856</v>
      </c>
      <c r="AO4" s="29">
        <f aca="true" t="shared" si="25" ref="AO4:AO67">W4+Y4+AA4+AC4+AE4+AG4+AI4+AK4+AM4</f>
        <v>14861217</v>
      </c>
      <c r="AP4" s="177">
        <f t="shared" si="18"/>
        <v>0.29920227648918707</v>
      </c>
      <c r="AQ4" s="49">
        <v>3233547</v>
      </c>
      <c r="AR4" s="113">
        <f t="shared" si="19"/>
        <v>0.06510130519827423</v>
      </c>
      <c r="AS4" s="49">
        <v>1405998</v>
      </c>
      <c r="AT4" s="113">
        <f t="shared" si="20"/>
        <v>0.028307089677732586</v>
      </c>
      <c r="AU4" s="38">
        <f t="shared" si="21"/>
        <v>49669465</v>
      </c>
    </row>
    <row r="5" spans="1:47" s="32" customFormat="1" ht="13.5">
      <c r="A5" s="27">
        <v>3</v>
      </c>
      <c r="B5" s="76" t="s">
        <v>54</v>
      </c>
      <c r="C5" s="49">
        <v>90405930</v>
      </c>
      <c r="D5" s="113">
        <f t="shared" si="22"/>
        <v>0.3423541055406809</v>
      </c>
      <c r="E5" s="49">
        <v>23970557</v>
      </c>
      <c r="F5" s="113">
        <f t="shared" si="0"/>
        <v>0.0907730123571198</v>
      </c>
      <c r="G5" s="49">
        <v>1703402</v>
      </c>
      <c r="H5" s="113">
        <f t="shared" si="1"/>
        <v>0.00645053557975906</v>
      </c>
      <c r="I5" s="49">
        <v>5104979</v>
      </c>
      <c r="J5" s="113">
        <f t="shared" si="2"/>
        <v>0.01933181285064995</v>
      </c>
      <c r="K5" s="49">
        <v>28508</v>
      </c>
      <c r="L5" s="113">
        <f t="shared" si="3"/>
        <v>0.00010795564893534894</v>
      </c>
      <c r="M5" s="49">
        <v>5546688</v>
      </c>
      <c r="N5" s="113">
        <f t="shared" si="4"/>
        <v>0.021004500578150443</v>
      </c>
      <c r="O5" s="25">
        <f t="shared" si="23"/>
        <v>126760064</v>
      </c>
      <c r="P5" s="148">
        <f t="shared" si="5"/>
        <v>0.4800219225552955</v>
      </c>
      <c r="Q5" s="49">
        <v>14035931</v>
      </c>
      <c r="R5" s="113">
        <f t="shared" si="6"/>
        <v>0.05315202888721697</v>
      </c>
      <c r="S5" s="49">
        <v>11379054</v>
      </c>
      <c r="T5" s="113">
        <f t="shared" si="7"/>
        <v>0.04309082218466319</v>
      </c>
      <c r="U5" s="69">
        <f t="shared" si="24"/>
        <v>152175049</v>
      </c>
      <c r="V5" s="161">
        <f t="shared" si="8"/>
        <v>0.5762647736271757</v>
      </c>
      <c r="W5" s="49">
        <v>10770552</v>
      </c>
      <c r="X5" s="113">
        <f t="shared" si="9"/>
        <v>0.040786513629574875</v>
      </c>
      <c r="Y5" s="49">
        <v>4077718</v>
      </c>
      <c r="Z5" s="113">
        <f t="shared" si="10"/>
        <v>0.015441724879519898</v>
      </c>
      <c r="AA5" s="49">
        <v>2320002</v>
      </c>
      <c r="AB5" s="113">
        <f t="shared" si="11"/>
        <v>0.008785510082829642</v>
      </c>
      <c r="AC5" s="49">
        <v>17401528</v>
      </c>
      <c r="AD5" s="113">
        <f t="shared" si="12"/>
        <v>0.06589705513212589</v>
      </c>
      <c r="AE5" s="49">
        <v>11061381</v>
      </c>
      <c r="AF5" s="113">
        <f t="shared" si="13"/>
        <v>0.041887840745620145</v>
      </c>
      <c r="AG5" s="49">
        <v>6254611</v>
      </c>
      <c r="AH5" s="113">
        <f t="shared" si="14"/>
        <v>0.023685301997445344</v>
      </c>
      <c r="AI5" s="15">
        <v>9907009</v>
      </c>
      <c r="AJ5" s="113">
        <f t="shared" si="15"/>
        <v>0.03751640190835353</v>
      </c>
      <c r="AK5" s="95">
        <v>0</v>
      </c>
      <c r="AL5" s="113">
        <f t="shared" si="16"/>
        <v>0</v>
      </c>
      <c r="AM5" s="49">
        <v>0</v>
      </c>
      <c r="AN5" s="113">
        <f t="shared" si="17"/>
        <v>0</v>
      </c>
      <c r="AO5" s="29">
        <f t="shared" si="25"/>
        <v>61792801</v>
      </c>
      <c r="AP5" s="177">
        <f t="shared" si="18"/>
        <v>0.23400034837546932</v>
      </c>
      <c r="AQ5" s="49">
        <v>33848677</v>
      </c>
      <c r="AR5" s="113">
        <f t="shared" si="19"/>
        <v>0.12818001582496213</v>
      </c>
      <c r="AS5" s="49">
        <v>16254879</v>
      </c>
      <c r="AT5" s="113">
        <f t="shared" si="20"/>
        <v>0.06155486217239287</v>
      </c>
      <c r="AU5" s="38">
        <f t="shared" si="21"/>
        <v>264071406</v>
      </c>
    </row>
    <row r="6" spans="1:47" s="32" customFormat="1" ht="13.5">
      <c r="A6" s="27">
        <v>4</v>
      </c>
      <c r="B6" s="76" t="s">
        <v>55</v>
      </c>
      <c r="C6" s="49">
        <v>12678368</v>
      </c>
      <c r="D6" s="113">
        <f t="shared" si="22"/>
        <v>0.2594456353263267</v>
      </c>
      <c r="E6" s="49">
        <v>4224967</v>
      </c>
      <c r="F6" s="113">
        <f t="shared" si="0"/>
        <v>0.08645822928848292</v>
      </c>
      <c r="G6" s="49">
        <v>982821</v>
      </c>
      <c r="H6" s="113">
        <f t="shared" si="1"/>
        <v>0.02011210108091639</v>
      </c>
      <c r="I6" s="49">
        <v>1650628</v>
      </c>
      <c r="J6" s="113">
        <f t="shared" si="2"/>
        <v>0.033777867162983755</v>
      </c>
      <c r="K6" s="49">
        <v>0</v>
      </c>
      <c r="L6" s="113">
        <f t="shared" si="3"/>
        <v>0</v>
      </c>
      <c r="M6" s="49">
        <v>2518336</v>
      </c>
      <c r="N6" s="113">
        <f t="shared" si="4"/>
        <v>0.0515343365553958</v>
      </c>
      <c r="O6" s="25">
        <f t="shared" si="23"/>
        <v>22055120</v>
      </c>
      <c r="P6" s="148">
        <f t="shared" si="5"/>
        <v>0.45132816941410553</v>
      </c>
      <c r="Q6" s="49">
        <v>2899757</v>
      </c>
      <c r="R6" s="113">
        <f t="shared" si="6"/>
        <v>0.05933960089792023</v>
      </c>
      <c r="S6" s="49">
        <v>2703859</v>
      </c>
      <c r="T6" s="113">
        <f t="shared" si="7"/>
        <v>0.05533081356273981</v>
      </c>
      <c r="U6" s="69">
        <f t="shared" si="24"/>
        <v>27658736</v>
      </c>
      <c r="V6" s="161">
        <f t="shared" si="8"/>
        <v>0.5659985838747656</v>
      </c>
      <c r="W6" s="49">
        <v>2815019</v>
      </c>
      <c r="X6" s="113">
        <f t="shared" si="9"/>
        <v>0.057605552458382725</v>
      </c>
      <c r="Y6" s="49">
        <v>1608766</v>
      </c>
      <c r="Z6" s="113">
        <f t="shared" si="10"/>
        <v>0.03292121801176565</v>
      </c>
      <c r="AA6" s="49">
        <v>921320</v>
      </c>
      <c r="AB6" s="113">
        <f t="shared" si="11"/>
        <v>0.018853566384794268</v>
      </c>
      <c r="AC6" s="49">
        <v>4586478</v>
      </c>
      <c r="AD6" s="113">
        <f t="shared" si="12"/>
        <v>0.09385606243802201</v>
      </c>
      <c r="AE6" s="49">
        <v>2553747</v>
      </c>
      <c r="AF6" s="113">
        <f t="shared" si="13"/>
        <v>0.052258974725903275</v>
      </c>
      <c r="AG6" s="49">
        <v>1013685</v>
      </c>
      <c r="AH6" s="113">
        <f t="shared" si="14"/>
        <v>0.020743691052804863</v>
      </c>
      <c r="AI6" s="15">
        <v>2310707</v>
      </c>
      <c r="AJ6" s="113">
        <f t="shared" si="15"/>
        <v>0.04728549018832632</v>
      </c>
      <c r="AK6" s="95">
        <v>0</v>
      </c>
      <c r="AL6" s="113">
        <f t="shared" si="16"/>
        <v>0</v>
      </c>
      <c r="AM6" s="49">
        <v>19884</v>
      </c>
      <c r="AN6" s="113">
        <f t="shared" si="17"/>
        <v>0.0004068991381878709</v>
      </c>
      <c r="AO6" s="29">
        <f t="shared" si="25"/>
        <v>15829606</v>
      </c>
      <c r="AP6" s="177">
        <f t="shared" si="18"/>
        <v>0.323931454398187</v>
      </c>
      <c r="AQ6" s="49">
        <v>4907041</v>
      </c>
      <c r="AR6" s="113">
        <f t="shared" si="19"/>
        <v>0.10041595020883867</v>
      </c>
      <c r="AS6" s="49">
        <v>471764</v>
      </c>
      <c r="AT6" s="113">
        <f t="shared" si="20"/>
        <v>0.009654011518208747</v>
      </c>
      <c r="AU6" s="38">
        <f t="shared" si="21"/>
        <v>48867147</v>
      </c>
    </row>
    <row r="7" spans="1:47" ht="13.5">
      <c r="A7" s="35">
        <v>5</v>
      </c>
      <c r="B7" s="78" t="s">
        <v>56</v>
      </c>
      <c r="C7" s="57">
        <v>17644088</v>
      </c>
      <c r="D7" s="114">
        <f t="shared" si="22"/>
        <v>0.3334641555602905</v>
      </c>
      <c r="E7" s="57">
        <v>4859242</v>
      </c>
      <c r="F7" s="114">
        <f t="shared" si="0"/>
        <v>0.09183716552496775</v>
      </c>
      <c r="G7" s="57">
        <v>1299764</v>
      </c>
      <c r="H7" s="114">
        <f t="shared" si="1"/>
        <v>0.024564868679393656</v>
      </c>
      <c r="I7" s="57">
        <v>773920</v>
      </c>
      <c r="J7" s="114">
        <f t="shared" si="2"/>
        <v>0.014626688512957996</v>
      </c>
      <c r="K7" s="57">
        <v>119260</v>
      </c>
      <c r="L7" s="114">
        <f t="shared" si="3"/>
        <v>0.002253952439600179</v>
      </c>
      <c r="M7" s="57">
        <v>3632247</v>
      </c>
      <c r="N7" s="114">
        <f t="shared" si="4"/>
        <v>0.0686475933832</v>
      </c>
      <c r="O7" s="33">
        <f t="shared" si="23"/>
        <v>28328521</v>
      </c>
      <c r="P7" s="149">
        <f t="shared" si="5"/>
        <v>0.53539442410041</v>
      </c>
      <c r="Q7" s="57">
        <v>2346277</v>
      </c>
      <c r="R7" s="114">
        <f t="shared" si="6"/>
        <v>0.04434342418353002</v>
      </c>
      <c r="S7" s="57">
        <v>2357560</v>
      </c>
      <c r="T7" s="114">
        <f t="shared" si="7"/>
        <v>0.04455666705939794</v>
      </c>
      <c r="U7" s="70">
        <f t="shared" si="24"/>
        <v>33032358</v>
      </c>
      <c r="V7" s="162">
        <f t="shared" si="8"/>
        <v>0.624294515343338</v>
      </c>
      <c r="W7" s="57">
        <v>3059076</v>
      </c>
      <c r="X7" s="114">
        <f t="shared" si="9"/>
        <v>0.057814957346321964</v>
      </c>
      <c r="Y7" s="57">
        <v>1749830</v>
      </c>
      <c r="Z7" s="114">
        <f t="shared" si="10"/>
        <v>0.03307088376140853</v>
      </c>
      <c r="AA7" s="57">
        <v>666285</v>
      </c>
      <c r="AB7" s="114">
        <f t="shared" si="11"/>
        <v>0.012592442572689965</v>
      </c>
      <c r="AC7" s="57">
        <v>4353037</v>
      </c>
      <c r="AD7" s="114">
        <f t="shared" si="12"/>
        <v>0.08227015232114578</v>
      </c>
      <c r="AE7" s="57">
        <v>4909474</v>
      </c>
      <c r="AF7" s="114">
        <f t="shared" si="13"/>
        <v>0.0927865243958884</v>
      </c>
      <c r="AG7" s="57">
        <v>78541</v>
      </c>
      <c r="AH7" s="114">
        <f t="shared" si="14"/>
        <v>0.001484384358197532</v>
      </c>
      <c r="AI7" s="16">
        <v>4191397</v>
      </c>
      <c r="AJ7" s="114">
        <f t="shared" si="15"/>
        <v>0.0792152397575287</v>
      </c>
      <c r="AK7" s="105">
        <v>0</v>
      </c>
      <c r="AL7" s="114">
        <f t="shared" si="16"/>
        <v>0</v>
      </c>
      <c r="AM7" s="57">
        <v>18778</v>
      </c>
      <c r="AN7" s="114">
        <f t="shared" si="17"/>
        <v>0.00035489450705024453</v>
      </c>
      <c r="AO7" s="5">
        <f t="shared" si="25"/>
        <v>19026418</v>
      </c>
      <c r="AP7" s="178">
        <f t="shared" si="18"/>
        <v>0.3595894790202311</v>
      </c>
      <c r="AQ7" s="57">
        <v>0</v>
      </c>
      <c r="AR7" s="114">
        <f t="shared" si="19"/>
        <v>0</v>
      </c>
      <c r="AS7" s="57">
        <v>852722</v>
      </c>
      <c r="AT7" s="114">
        <f t="shared" si="20"/>
        <v>0.016116005636430855</v>
      </c>
      <c r="AU7" s="31">
        <f t="shared" si="21"/>
        <v>52911498</v>
      </c>
    </row>
    <row r="8" spans="1:47" ht="13.5">
      <c r="A8" s="64">
        <v>6</v>
      </c>
      <c r="B8" s="77" t="s">
        <v>57</v>
      </c>
      <c r="C8" s="62">
        <v>23068391</v>
      </c>
      <c r="D8" s="112">
        <f t="shared" si="22"/>
        <v>0.33053183171910694</v>
      </c>
      <c r="E8" s="62">
        <v>6381331</v>
      </c>
      <c r="F8" s="112">
        <f t="shared" si="0"/>
        <v>0.0914339029642735</v>
      </c>
      <c r="G8" s="62">
        <v>1860721</v>
      </c>
      <c r="H8" s="112">
        <f t="shared" si="1"/>
        <v>0.026661049764944957</v>
      </c>
      <c r="I8" s="62">
        <v>1668403</v>
      </c>
      <c r="J8" s="112">
        <f t="shared" si="2"/>
        <v>0.023905451387383418</v>
      </c>
      <c r="K8" s="62">
        <v>24036</v>
      </c>
      <c r="L8" s="112">
        <f t="shared" si="3"/>
        <v>0.00034439606590682694</v>
      </c>
      <c r="M8" s="62">
        <v>1642025</v>
      </c>
      <c r="N8" s="112">
        <f t="shared" si="4"/>
        <v>0.023527498340849457</v>
      </c>
      <c r="O8" s="65">
        <f t="shared" si="23"/>
        <v>34644907</v>
      </c>
      <c r="P8" s="147">
        <f t="shared" si="5"/>
        <v>0.4964041302424651</v>
      </c>
      <c r="Q8" s="62">
        <v>3390308</v>
      </c>
      <c r="R8" s="112">
        <f t="shared" si="6"/>
        <v>0.04857749781213358</v>
      </c>
      <c r="S8" s="62">
        <v>2823560</v>
      </c>
      <c r="T8" s="112">
        <f t="shared" si="7"/>
        <v>0.04045693775386422</v>
      </c>
      <c r="U8" s="68">
        <f t="shared" si="24"/>
        <v>40858775</v>
      </c>
      <c r="V8" s="160">
        <f t="shared" si="8"/>
        <v>0.5854385658084629</v>
      </c>
      <c r="W8" s="62">
        <v>3863658</v>
      </c>
      <c r="X8" s="112">
        <f t="shared" si="9"/>
        <v>0.055359819238202664</v>
      </c>
      <c r="Y8" s="62">
        <v>1646206</v>
      </c>
      <c r="Z8" s="112">
        <f t="shared" si="10"/>
        <v>0.02358740514529098</v>
      </c>
      <c r="AA8" s="62">
        <v>557554</v>
      </c>
      <c r="AB8" s="112">
        <f t="shared" si="11"/>
        <v>0.00798882526754098</v>
      </c>
      <c r="AC8" s="62">
        <v>5559560</v>
      </c>
      <c r="AD8" s="112">
        <f t="shared" si="12"/>
        <v>0.07965928574525541</v>
      </c>
      <c r="AE8" s="62">
        <v>4123173</v>
      </c>
      <c r="AF8" s="112">
        <f t="shared" si="13"/>
        <v>0.05907823931824137</v>
      </c>
      <c r="AG8" s="62">
        <v>1471509</v>
      </c>
      <c r="AH8" s="112">
        <f t="shared" si="14"/>
        <v>0.021084286509672534</v>
      </c>
      <c r="AI8" s="61">
        <v>3460185</v>
      </c>
      <c r="AJ8" s="112">
        <f t="shared" si="15"/>
        <v>0.04957871947536254</v>
      </c>
      <c r="AK8" s="110">
        <v>0</v>
      </c>
      <c r="AL8" s="112">
        <f t="shared" si="16"/>
        <v>0</v>
      </c>
      <c r="AM8" s="62">
        <v>15905</v>
      </c>
      <c r="AN8" s="112">
        <f t="shared" si="17"/>
        <v>0.00022789230438708947</v>
      </c>
      <c r="AO8" s="60">
        <f t="shared" si="25"/>
        <v>20697750</v>
      </c>
      <c r="AP8" s="176">
        <f t="shared" si="18"/>
        <v>0.29656447300395355</v>
      </c>
      <c r="AQ8" s="62">
        <v>4129178</v>
      </c>
      <c r="AR8" s="112">
        <f t="shared" si="19"/>
        <v>0.059164281021343815</v>
      </c>
      <c r="AS8" s="62">
        <v>4106035</v>
      </c>
      <c r="AT8" s="112">
        <f t="shared" si="20"/>
        <v>0.058832680166239736</v>
      </c>
      <c r="AU8" s="59">
        <f t="shared" si="21"/>
        <v>69791738</v>
      </c>
    </row>
    <row r="9" spans="1:47" s="32" customFormat="1" ht="13.5">
      <c r="A9" s="27">
        <v>7</v>
      </c>
      <c r="B9" s="76" t="s">
        <v>58</v>
      </c>
      <c r="C9" s="49">
        <v>12302297</v>
      </c>
      <c r="D9" s="113">
        <f t="shared" si="22"/>
        <v>0.32704332879217884</v>
      </c>
      <c r="E9" s="49">
        <v>2287663</v>
      </c>
      <c r="F9" s="113">
        <f t="shared" si="0"/>
        <v>0.06081505938888503</v>
      </c>
      <c r="G9" s="49">
        <v>1150628</v>
      </c>
      <c r="H9" s="113">
        <f t="shared" si="1"/>
        <v>0.030588207334084613</v>
      </c>
      <c r="I9" s="49">
        <v>164788</v>
      </c>
      <c r="J9" s="113">
        <f t="shared" si="2"/>
        <v>0.0043807116723816346</v>
      </c>
      <c r="K9" s="49">
        <v>2232</v>
      </c>
      <c r="L9" s="113">
        <f t="shared" si="3"/>
        <v>5.9335318425830815E-05</v>
      </c>
      <c r="M9" s="49">
        <v>1900859</v>
      </c>
      <c r="N9" s="113">
        <f t="shared" si="4"/>
        <v>0.050532291239967</v>
      </c>
      <c r="O9" s="25">
        <f t="shared" si="23"/>
        <v>17808467</v>
      </c>
      <c r="P9" s="148">
        <f t="shared" si="5"/>
        <v>0.4734189337459229</v>
      </c>
      <c r="Q9" s="49">
        <v>920750</v>
      </c>
      <c r="R9" s="113">
        <f t="shared" si="6"/>
        <v>0.024477148046856505</v>
      </c>
      <c r="S9" s="49">
        <v>1737992</v>
      </c>
      <c r="T9" s="113">
        <f t="shared" si="7"/>
        <v>0.04620264728563913</v>
      </c>
      <c r="U9" s="69">
        <f t="shared" si="24"/>
        <v>20467209</v>
      </c>
      <c r="V9" s="161">
        <f t="shared" si="8"/>
        <v>0.5440987290784186</v>
      </c>
      <c r="W9" s="49">
        <v>1774398</v>
      </c>
      <c r="X9" s="113">
        <f t="shared" si="9"/>
        <v>0.04717046162372641</v>
      </c>
      <c r="Y9" s="49">
        <v>1750300</v>
      </c>
      <c r="Z9" s="113">
        <f t="shared" si="10"/>
        <v>0.04652984222255003</v>
      </c>
      <c r="AA9" s="49">
        <v>318334</v>
      </c>
      <c r="AB9" s="113">
        <f t="shared" si="11"/>
        <v>0.00846256687086399</v>
      </c>
      <c r="AC9" s="49">
        <v>2793044</v>
      </c>
      <c r="AD9" s="113">
        <f t="shared" si="12"/>
        <v>0.07425006949702338</v>
      </c>
      <c r="AE9" s="49">
        <v>3042228</v>
      </c>
      <c r="AF9" s="113">
        <f t="shared" si="13"/>
        <v>0.0808743580214957</v>
      </c>
      <c r="AG9" s="49">
        <v>3001</v>
      </c>
      <c r="AH9" s="113">
        <f t="shared" si="14"/>
        <v>7.97783560017555E-05</v>
      </c>
      <c r="AI9" s="15">
        <v>1943202</v>
      </c>
      <c r="AJ9" s="113">
        <f t="shared" si="15"/>
        <v>0.051657934334996096</v>
      </c>
      <c r="AK9" s="95">
        <v>0</v>
      </c>
      <c r="AL9" s="113">
        <f t="shared" si="16"/>
        <v>0</v>
      </c>
      <c r="AM9" s="49">
        <v>20100</v>
      </c>
      <c r="AN9" s="113">
        <f t="shared" si="17"/>
        <v>0.0005343368729207882</v>
      </c>
      <c r="AO9" s="29">
        <f t="shared" si="25"/>
        <v>11644607</v>
      </c>
      <c r="AP9" s="177">
        <f t="shared" si="18"/>
        <v>0.30955934779957817</v>
      </c>
      <c r="AQ9" s="49">
        <v>3219761</v>
      </c>
      <c r="AR9" s="113">
        <f t="shared" si="19"/>
        <v>0.08559388180558757</v>
      </c>
      <c r="AS9" s="49">
        <v>2285142</v>
      </c>
      <c r="AT9" s="113">
        <f t="shared" si="20"/>
        <v>0.060748041316415716</v>
      </c>
      <c r="AU9" s="38">
        <f t="shared" si="21"/>
        <v>37616719</v>
      </c>
    </row>
    <row r="10" spans="1:47" s="32" customFormat="1" ht="13.5">
      <c r="A10" s="27">
        <v>8</v>
      </c>
      <c r="B10" s="76" t="s">
        <v>59</v>
      </c>
      <c r="C10" s="49">
        <v>76762743</v>
      </c>
      <c r="D10" s="113">
        <f t="shared" si="22"/>
        <v>0.3479995737656232</v>
      </c>
      <c r="E10" s="49">
        <v>23244175</v>
      </c>
      <c r="F10" s="113">
        <f t="shared" si="0"/>
        <v>0.10537615875104352</v>
      </c>
      <c r="G10" s="49">
        <v>3843186</v>
      </c>
      <c r="H10" s="113">
        <f t="shared" si="1"/>
        <v>0.017422867365513635</v>
      </c>
      <c r="I10" s="49">
        <v>8299223</v>
      </c>
      <c r="J10" s="113">
        <f t="shared" si="2"/>
        <v>0.03762406023695449</v>
      </c>
      <c r="K10" s="49">
        <v>585123</v>
      </c>
      <c r="L10" s="113">
        <f t="shared" si="3"/>
        <v>0.0026526221789711546</v>
      </c>
      <c r="M10" s="49">
        <v>5813233</v>
      </c>
      <c r="N10" s="113">
        <f t="shared" si="4"/>
        <v>0.026353964529384457</v>
      </c>
      <c r="O10" s="25">
        <f t="shared" si="23"/>
        <v>118547683</v>
      </c>
      <c r="P10" s="148">
        <f t="shared" si="5"/>
        <v>0.5374292468274904</v>
      </c>
      <c r="Q10" s="49">
        <v>11915940</v>
      </c>
      <c r="R10" s="113">
        <f t="shared" si="6"/>
        <v>0.05402024314082601</v>
      </c>
      <c r="S10" s="49">
        <v>13664741</v>
      </c>
      <c r="T10" s="113">
        <f t="shared" si="7"/>
        <v>0.06194833401950782</v>
      </c>
      <c r="U10" s="69">
        <f t="shared" si="24"/>
        <v>144128364</v>
      </c>
      <c r="V10" s="161">
        <f t="shared" si="8"/>
        <v>0.6533978239878243</v>
      </c>
      <c r="W10" s="49">
        <v>12674371</v>
      </c>
      <c r="X10" s="113">
        <f t="shared" si="9"/>
        <v>0.05745854738082217</v>
      </c>
      <c r="Y10" s="49">
        <v>4718660</v>
      </c>
      <c r="Z10" s="113">
        <f t="shared" si="10"/>
        <v>0.021391779456668134</v>
      </c>
      <c r="AA10" s="49">
        <v>1874008</v>
      </c>
      <c r="AB10" s="113">
        <f t="shared" si="11"/>
        <v>0.008495709764219447</v>
      </c>
      <c r="AC10" s="49">
        <v>17292944</v>
      </c>
      <c r="AD10" s="113">
        <f t="shared" si="12"/>
        <v>0.07839658805773513</v>
      </c>
      <c r="AE10" s="49">
        <v>12896797</v>
      </c>
      <c r="AF10" s="113">
        <f t="shared" si="13"/>
        <v>0.058466903129578994</v>
      </c>
      <c r="AG10" s="49">
        <v>1504243</v>
      </c>
      <c r="AH10" s="113">
        <f t="shared" si="14"/>
        <v>0.006819400953922691</v>
      </c>
      <c r="AI10" s="15">
        <v>11449329</v>
      </c>
      <c r="AJ10" s="113">
        <f t="shared" si="15"/>
        <v>0.051904888441810744</v>
      </c>
      <c r="AK10" s="95">
        <v>0</v>
      </c>
      <c r="AL10" s="113">
        <f t="shared" si="16"/>
        <v>0</v>
      </c>
      <c r="AM10" s="49">
        <v>90000</v>
      </c>
      <c r="AN10" s="113">
        <f t="shared" si="17"/>
        <v>0.00040800993313782556</v>
      </c>
      <c r="AO10" s="29">
        <f t="shared" si="25"/>
        <v>62500352</v>
      </c>
      <c r="AP10" s="177">
        <f t="shared" si="18"/>
        <v>0.28334182711789513</v>
      </c>
      <c r="AQ10" s="49">
        <v>6181514</v>
      </c>
      <c r="AR10" s="113">
        <f t="shared" si="19"/>
        <v>0.02802354570922814</v>
      </c>
      <c r="AS10" s="49">
        <v>7772635</v>
      </c>
      <c r="AT10" s="113">
        <f t="shared" si="20"/>
        <v>0.03523680318505248</v>
      </c>
      <c r="AU10" s="38">
        <f t="shared" si="21"/>
        <v>220582865</v>
      </c>
    </row>
    <row r="11" spans="1:47" s="32" customFormat="1" ht="13.5">
      <c r="A11" s="27">
        <v>9</v>
      </c>
      <c r="B11" s="76" t="s">
        <v>60</v>
      </c>
      <c r="C11" s="49">
        <v>153040919</v>
      </c>
      <c r="D11" s="113">
        <f t="shared" si="22"/>
        <v>0.3169129405103542</v>
      </c>
      <c r="E11" s="49">
        <v>54067330</v>
      </c>
      <c r="F11" s="113">
        <f t="shared" si="0"/>
        <v>0.11196114508332042</v>
      </c>
      <c r="G11" s="49">
        <v>4182926</v>
      </c>
      <c r="H11" s="113">
        <f t="shared" si="1"/>
        <v>0.00866188851490897</v>
      </c>
      <c r="I11" s="49">
        <v>21363655</v>
      </c>
      <c r="J11" s="113">
        <f t="shared" si="2"/>
        <v>0.04423927123764025</v>
      </c>
      <c r="K11" s="49">
        <v>308502</v>
      </c>
      <c r="L11" s="113">
        <f t="shared" si="3"/>
        <v>0.0006388374861583607</v>
      </c>
      <c r="M11" s="49">
        <v>20117445</v>
      </c>
      <c r="N11" s="113">
        <f t="shared" si="4"/>
        <v>0.04165865372583997</v>
      </c>
      <c r="O11" s="25">
        <f t="shared" si="23"/>
        <v>253080777</v>
      </c>
      <c r="P11" s="148">
        <f t="shared" si="5"/>
        <v>0.5240727365582222</v>
      </c>
      <c r="Q11" s="49">
        <v>29456875</v>
      </c>
      <c r="R11" s="113">
        <f t="shared" si="6"/>
        <v>0.06099848939417268</v>
      </c>
      <c r="S11" s="49">
        <v>24801756</v>
      </c>
      <c r="T11" s="113">
        <f t="shared" si="7"/>
        <v>0.05135879655675826</v>
      </c>
      <c r="U11" s="69">
        <f t="shared" si="24"/>
        <v>307339408</v>
      </c>
      <c r="V11" s="161">
        <f t="shared" si="8"/>
        <v>0.6364300225091531</v>
      </c>
      <c r="W11" s="49">
        <v>28301022</v>
      </c>
      <c r="X11" s="113">
        <f t="shared" si="9"/>
        <v>0.05860498068146223</v>
      </c>
      <c r="Y11" s="49">
        <v>7663833</v>
      </c>
      <c r="Z11" s="113">
        <f t="shared" si="10"/>
        <v>0.015870055325597526</v>
      </c>
      <c r="AA11" s="49">
        <v>4365379</v>
      </c>
      <c r="AB11" s="113">
        <f t="shared" si="11"/>
        <v>0.009039707186626013</v>
      </c>
      <c r="AC11" s="49">
        <v>43000621</v>
      </c>
      <c r="AD11" s="113">
        <f t="shared" si="12"/>
        <v>0.08904450740315593</v>
      </c>
      <c r="AE11" s="49">
        <v>22283555</v>
      </c>
      <c r="AF11" s="113">
        <f t="shared" si="13"/>
        <v>0.04614417494496492</v>
      </c>
      <c r="AG11" s="49">
        <v>6195076</v>
      </c>
      <c r="AH11" s="113">
        <f t="shared" si="14"/>
        <v>0.012828593585778997</v>
      </c>
      <c r="AI11" s="15">
        <v>22154675</v>
      </c>
      <c r="AJ11" s="113">
        <f t="shared" si="15"/>
        <v>0.04587729377331583</v>
      </c>
      <c r="AK11" s="95">
        <v>0</v>
      </c>
      <c r="AL11" s="113">
        <f t="shared" si="16"/>
        <v>0</v>
      </c>
      <c r="AM11" s="49">
        <v>552032</v>
      </c>
      <c r="AN11" s="113">
        <f t="shared" si="17"/>
        <v>0.0011431327354732615</v>
      </c>
      <c r="AO11" s="29">
        <f t="shared" si="25"/>
        <v>134516193</v>
      </c>
      <c r="AP11" s="177">
        <f t="shared" si="18"/>
        <v>0.2785524456363747</v>
      </c>
      <c r="AQ11" s="49">
        <v>27726622</v>
      </c>
      <c r="AR11" s="113">
        <f t="shared" si="19"/>
        <v>0.05741552890465248</v>
      </c>
      <c r="AS11" s="49">
        <v>13329326</v>
      </c>
      <c r="AT11" s="113">
        <f t="shared" si="20"/>
        <v>0.0276020029498197</v>
      </c>
      <c r="AU11" s="38">
        <f t="shared" si="21"/>
        <v>482911549</v>
      </c>
    </row>
    <row r="12" spans="1:47" ht="13.5">
      <c r="A12" s="35">
        <v>10</v>
      </c>
      <c r="B12" s="78" t="s">
        <v>122</v>
      </c>
      <c r="C12" s="57">
        <v>123177918</v>
      </c>
      <c r="D12" s="114">
        <f t="shared" si="22"/>
        <v>0.2807330889419097</v>
      </c>
      <c r="E12" s="57">
        <v>41590870</v>
      </c>
      <c r="F12" s="114">
        <f t="shared" si="0"/>
        <v>0.09478917647302176</v>
      </c>
      <c r="G12" s="57">
        <v>6458495</v>
      </c>
      <c r="H12" s="114">
        <f t="shared" si="1"/>
        <v>0.014719466611425265</v>
      </c>
      <c r="I12" s="57">
        <v>4087703</v>
      </c>
      <c r="J12" s="114">
        <f t="shared" si="2"/>
        <v>0.00931622736038704</v>
      </c>
      <c r="K12" s="57">
        <v>312804</v>
      </c>
      <c r="L12" s="114">
        <f t="shared" si="3"/>
        <v>0.00071290726925085</v>
      </c>
      <c r="M12" s="57">
        <v>15020065</v>
      </c>
      <c r="N12" s="114">
        <f t="shared" si="4"/>
        <v>0.03423202236263049</v>
      </c>
      <c r="O12" s="33">
        <f t="shared" si="23"/>
        <v>190647855</v>
      </c>
      <c r="P12" s="149">
        <f t="shared" si="5"/>
        <v>0.4345028890186251</v>
      </c>
      <c r="Q12" s="57">
        <v>20604247</v>
      </c>
      <c r="R12" s="114">
        <f t="shared" si="6"/>
        <v>0.04695885431049481</v>
      </c>
      <c r="S12" s="57">
        <v>21525910</v>
      </c>
      <c r="T12" s="114">
        <f t="shared" si="7"/>
        <v>0.04905940370404331</v>
      </c>
      <c r="U12" s="70">
        <f t="shared" si="24"/>
        <v>232778012</v>
      </c>
      <c r="V12" s="162">
        <f t="shared" si="8"/>
        <v>0.5305211470331632</v>
      </c>
      <c r="W12" s="57">
        <v>18893141</v>
      </c>
      <c r="X12" s="114">
        <f t="shared" si="9"/>
        <v>0.04305909629634299</v>
      </c>
      <c r="Y12" s="57">
        <v>4566566</v>
      </c>
      <c r="Z12" s="114">
        <f t="shared" si="10"/>
        <v>0.010407597399373976</v>
      </c>
      <c r="AA12" s="57">
        <v>4196035</v>
      </c>
      <c r="AB12" s="114">
        <f t="shared" si="11"/>
        <v>0.009563125322984969</v>
      </c>
      <c r="AC12" s="57">
        <v>32698149</v>
      </c>
      <c r="AD12" s="114">
        <f t="shared" si="12"/>
        <v>0.07452189905866745</v>
      </c>
      <c r="AE12" s="57">
        <v>14303060</v>
      </c>
      <c r="AF12" s="114">
        <f t="shared" si="13"/>
        <v>0.03259790618576189</v>
      </c>
      <c r="AG12" s="57">
        <v>3062089</v>
      </c>
      <c r="AH12" s="114">
        <f t="shared" si="14"/>
        <v>0.006978764680736391</v>
      </c>
      <c r="AI12" s="16">
        <v>13104874</v>
      </c>
      <c r="AJ12" s="114">
        <f t="shared" si="15"/>
        <v>0.02986713704817222</v>
      </c>
      <c r="AK12" s="105">
        <v>48243</v>
      </c>
      <c r="AL12" s="114">
        <f t="shared" si="16"/>
        <v>0.00010994995393431273</v>
      </c>
      <c r="AM12" s="57">
        <v>43192</v>
      </c>
      <c r="AN12" s="114">
        <f t="shared" si="17"/>
        <v>9.843828970691779E-05</v>
      </c>
      <c r="AO12" s="5">
        <f t="shared" si="25"/>
        <v>90915349</v>
      </c>
      <c r="AP12" s="178">
        <f t="shared" si="18"/>
        <v>0.2072039142356811</v>
      </c>
      <c r="AQ12" s="57">
        <v>11109211</v>
      </c>
      <c r="AR12" s="114">
        <f t="shared" si="19"/>
        <v>0.025318849111716935</v>
      </c>
      <c r="AS12" s="57">
        <v>103969781</v>
      </c>
      <c r="AT12" s="114">
        <f t="shared" si="20"/>
        <v>0.2369560896194387</v>
      </c>
      <c r="AU12" s="31">
        <f t="shared" si="21"/>
        <v>438772353</v>
      </c>
    </row>
    <row r="13" spans="1:47" ht="13.5">
      <c r="A13" s="64">
        <v>11</v>
      </c>
      <c r="B13" s="77" t="s">
        <v>61</v>
      </c>
      <c r="C13" s="62">
        <v>6148129</v>
      </c>
      <c r="D13" s="112">
        <f t="shared" si="22"/>
        <v>0.32616280062926667</v>
      </c>
      <c r="E13" s="62">
        <v>2220124</v>
      </c>
      <c r="F13" s="112">
        <f t="shared" si="0"/>
        <v>0.11777922382309318</v>
      </c>
      <c r="G13" s="62">
        <v>376459</v>
      </c>
      <c r="H13" s="112">
        <f t="shared" si="1"/>
        <v>0.01997142899280303</v>
      </c>
      <c r="I13" s="62">
        <v>424812</v>
      </c>
      <c r="J13" s="112">
        <f t="shared" si="2"/>
        <v>0.022536591483509866</v>
      </c>
      <c r="K13" s="62">
        <v>8025</v>
      </c>
      <c r="L13" s="112">
        <f t="shared" si="3"/>
        <v>0.00042573219837284886</v>
      </c>
      <c r="M13" s="62">
        <v>971377</v>
      </c>
      <c r="N13" s="112">
        <f t="shared" si="4"/>
        <v>0.051532269864027765</v>
      </c>
      <c r="O13" s="65">
        <f t="shared" si="23"/>
        <v>10148926</v>
      </c>
      <c r="P13" s="147">
        <f t="shared" si="5"/>
        <v>0.5384080469910734</v>
      </c>
      <c r="Q13" s="62">
        <v>820654</v>
      </c>
      <c r="R13" s="112">
        <f t="shared" si="6"/>
        <v>0.04353630299357906</v>
      </c>
      <c r="S13" s="62">
        <v>963807</v>
      </c>
      <c r="T13" s="112">
        <f t="shared" si="7"/>
        <v>0.05113067575291469</v>
      </c>
      <c r="U13" s="68">
        <f t="shared" si="24"/>
        <v>11933387</v>
      </c>
      <c r="V13" s="160">
        <f t="shared" si="8"/>
        <v>0.6330750257375671</v>
      </c>
      <c r="W13" s="62">
        <v>962683</v>
      </c>
      <c r="X13" s="112">
        <f t="shared" si="9"/>
        <v>0.051071046719771876</v>
      </c>
      <c r="Y13" s="62">
        <v>565649</v>
      </c>
      <c r="Z13" s="112">
        <f t="shared" si="10"/>
        <v>0.030008098726156212</v>
      </c>
      <c r="AA13" s="62">
        <v>363658</v>
      </c>
      <c r="AB13" s="112">
        <f t="shared" si="11"/>
        <v>0.019292326454314453</v>
      </c>
      <c r="AC13" s="62">
        <v>1245215</v>
      </c>
      <c r="AD13" s="112">
        <f t="shared" si="12"/>
        <v>0.06605957874104013</v>
      </c>
      <c r="AE13" s="62">
        <v>1246314</v>
      </c>
      <c r="AF13" s="112">
        <f t="shared" si="13"/>
        <v>0.06611788150565219</v>
      </c>
      <c r="AG13" s="62">
        <v>89985</v>
      </c>
      <c r="AH13" s="112">
        <f t="shared" si="14"/>
        <v>0.004773770949605085</v>
      </c>
      <c r="AI13" s="61">
        <v>1289779</v>
      </c>
      <c r="AJ13" s="112">
        <f t="shared" si="15"/>
        <v>0.0684237319732255</v>
      </c>
      <c r="AK13" s="110">
        <v>0</v>
      </c>
      <c r="AL13" s="112">
        <f t="shared" si="16"/>
        <v>0</v>
      </c>
      <c r="AM13" s="62">
        <v>0</v>
      </c>
      <c r="AN13" s="112">
        <f t="shared" si="17"/>
        <v>0</v>
      </c>
      <c r="AO13" s="60">
        <f t="shared" si="25"/>
        <v>5763283</v>
      </c>
      <c r="AP13" s="176">
        <f t="shared" si="18"/>
        <v>0.30574643506976545</v>
      </c>
      <c r="AQ13" s="62">
        <v>31544</v>
      </c>
      <c r="AR13" s="112">
        <f t="shared" si="19"/>
        <v>0.0016734325813673701</v>
      </c>
      <c r="AS13" s="62">
        <v>1121664</v>
      </c>
      <c r="AT13" s="112">
        <f t="shared" si="20"/>
        <v>0.05950510661130008</v>
      </c>
      <c r="AU13" s="59">
        <f t="shared" si="21"/>
        <v>18849878</v>
      </c>
    </row>
    <row r="14" spans="1:47" s="32" customFormat="1" ht="13.5">
      <c r="A14" s="27">
        <v>12</v>
      </c>
      <c r="B14" s="76" t="s">
        <v>123</v>
      </c>
      <c r="C14" s="49">
        <v>8540455</v>
      </c>
      <c r="D14" s="113">
        <f t="shared" si="22"/>
        <v>0.21286766318652395</v>
      </c>
      <c r="E14" s="49">
        <v>1781383</v>
      </c>
      <c r="F14" s="113">
        <f t="shared" si="0"/>
        <v>0.0444003084671952</v>
      </c>
      <c r="G14" s="49">
        <v>975743</v>
      </c>
      <c r="H14" s="113">
        <f t="shared" si="1"/>
        <v>0.024320031225573864</v>
      </c>
      <c r="I14" s="49">
        <v>266080</v>
      </c>
      <c r="J14" s="113">
        <f t="shared" si="2"/>
        <v>0.006631944998325065</v>
      </c>
      <c r="K14" s="49">
        <v>0</v>
      </c>
      <c r="L14" s="113">
        <f t="shared" si="3"/>
        <v>0</v>
      </c>
      <c r="M14" s="49">
        <v>845888</v>
      </c>
      <c r="N14" s="113">
        <f t="shared" si="4"/>
        <v>0.02108344366635295</v>
      </c>
      <c r="O14" s="25">
        <f t="shared" si="23"/>
        <v>12409549</v>
      </c>
      <c r="P14" s="148">
        <f t="shared" si="5"/>
        <v>0.309303391543971</v>
      </c>
      <c r="Q14" s="49">
        <v>1308780</v>
      </c>
      <c r="R14" s="113">
        <f t="shared" si="6"/>
        <v>0.03262085453588349</v>
      </c>
      <c r="S14" s="49">
        <v>923189</v>
      </c>
      <c r="T14" s="113">
        <f t="shared" si="7"/>
        <v>0.023010142329595303</v>
      </c>
      <c r="U14" s="69">
        <f t="shared" si="24"/>
        <v>14641518</v>
      </c>
      <c r="V14" s="161">
        <f t="shared" si="8"/>
        <v>0.3649343884094498</v>
      </c>
      <c r="W14" s="49">
        <v>1625523</v>
      </c>
      <c r="X14" s="113">
        <f t="shared" si="9"/>
        <v>0.04051555595878065</v>
      </c>
      <c r="Y14" s="49">
        <v>1602911</v>
      </c>
      <c r="Z14" s="113">
        <f t="shared" si="10"/>
        <v>0.03995196027213706</v>
      </c>
      <c r="AA14" s="49">
        <v>579389</v>
      </c>
      <c r="AB14" s="113">
        <f t="shared" si="11"/>
        <v>0.014441055248927245</v>
      </c>
      <c r="AC14" s="49">
        <v>4079420</v>
      </c>
      <c r="AD14" s="113">
        <f t="shared" si="12"/>
        <v>0.10167802565043309</v>
      </c>
      <c r="AE14" s="49">
        <v>1119631</v>
      </c>
      <c r="AF14" s="113">
        <f t="shared" si="13"/>
        <v>0.02790638608846847</v>
      </c>
      <c r="AG14" s="49">
        <v>49537</v>
      </c>
      <c r="AH14" s="113">
        <f t="shared" si="14"/>
        <v>0.0012346912935283702</v>
      </c>
      <c r="AI14" s="15">
        <v>1249908</v>
      </c>
      <c r="AJ14" s="113">
        <f t="shared" si="15"/>
        <v>0.031153491840673803</v>
      </c>
      <c r="AK14" s="95">
        <v>0</v>
      </c>
      <c r="AL14" s="113">
        <f t="shared" si="16"/>
        <v>0</v>
      </c>
      <c r="AM14" s="49">
        <v>27739</v>
      </c>
      <c r="AN14" s="113">
        <f t="shared" si="17"/>
        <v>0.0006913842540158561</v>
      </c>
      <c r="AO14" s="29">
        <f t="shared" si="25"/>
        <v>10334058</v>
      </c>
      <c r="AP14" s="177">
        <f t="shared" si="18"/>
        <v>0.25757255060696455</v>
      </c>
      <c r="AQ14" s="49">
        <v>11244708</v>
      </c>
      <c r="AR14" s="113">
        <f t="shared" si="19"/>
        <v>0.28027016302700636</v>
      </c>
      <c r="AS14" s="49">
        <v>3900676</v>
      </c>
      <c r="AT14" s="113">
        <f t="shared" si="20"/>
        <v>0.0972228979565793</v>
      </c>
      <c r="AU14" s="38">
        <f t="shared" si="21"/>
        <v>40120960</v>
      </c>
    </row>
    <row r="15" spans="1:47" s="32" customFormat="1" ht="13.5">
      <c r="A15" s="27">
        <v>13</v>
      </c>
      <c r="B15" s="76" t="s">
        <v>62</v>
      </c>
      <c r="C15" s="49">
        <v>6822770</v>
      </c>
      <c r="D15" s="113">
        <f t="shared" si="22"/>
        <v>0.3643135213890964</v>
      </c>
      <c r="E15" s="49">
        <v>1488690</v>
      </c>
      <c r="F15" s="113">
        <f t="shared" si="0"/>
        <v>0.07949115918559968</v>
      </c>
      <c r="G15" s="49">
        <v>587288</v>
      </c>
      <c r="H15" s="113">
        <f t="shared" si="1"/>
        <v>0.03135925135239201</v>
      </c>
      <c r="I15" s="49">
        <v>190182</v>
      </c>
      <c r="J15" s="113">
        <f t="shared" si="2"/>
        <v>0.010155094503379291</v>
      </c>
      <c r="K15" s="49">
        <v>361687</v>
      </c>
      <c r="L15" s="113">
        <f t="shared" si="3"/>
        <v>0.019312898516388226</v>
      </c>
      <c r="M15" s="49">
        <v>1567196</v>
      </c>
      <c r="N15" s="113">
        <f t="shared" si="4"/>
        <v>0.0836831218796627</v>
      </c>
      <c r="O15" s="25">
        <f t="shared" si="23"/>
        <v>11017813</v>
      </c>
      <c r="P15" s="148">
        <f t="shared" si="5"/>
        <v>0.5883150468265183</v>
      </c>
      <c r="Q15" s="49">
        <v>922903</v>
      </c>
      <c r="R15" s="113">
        <f t="shared" si="6"/>
        <v>0.04927999065343859</v>
      </c>
      <c r="S15" s="49">
        <v>1140967</v>
      </c>
      <c r="T15" s="113">
        <f t="shared" si="7"/>
        <v>0.06092389243060416</v>
      </c>
      <c r="U15" s="69">
        <f t="shared" si="24"/>
        <v>13081683</v>
      </c>
      <c r="V15" s="161">
        <f t="shared" si="8"/>
        <v>0.6985189299105611</v>
      </c>
      <c r="W15" s="49">
        <v>712195</v>
      </c>
      <c r="X15" s="113">
        <f t="shared" si="9"/>
        <v>0.03802887512926678</v>
      </c>
      <c r="Y15" s="49">
        <v>434416</v>
      </c>
      <c r="Z15" s="113">
        <f t="shared" si="10"/>
        <v>0.023196388374189032</v>
      </c>
      <c r="AA15" s="49">
        <v>571719</v>
      </c>
      <c r="AB15" s="113">
        <f t="shared" si="11"/>
        <v>0.030527917859616078</v>
      </c>
      <c r="AC15" s="49">
        <v>1365506</v>
      </c>
      <c r="AD15" s="113">
        <f t="shared" si="12"/>
        <v>0.07291353795275811</v>
      </c>
      <c r="AE15" s="49">
        <v>1064131</v>
      </c>
      <c r="AF15" s="113">
        <f t="shared" si="13"/>
        <v>0.05682110225455358</v>
      </c>
      <c r="AG15" s="49">
        <v>59362</v>
      </c>
      <c r="AH15" s="113">
        <f t="shared" si="14"/>
        <v>0.0031697359366796097</v>
      </c>
      <c r="AI15" s="15">
        <v>1189506</v>
      </c>
      <c r="AJ15" s="113">
        <f t="shared" si="15"/>
        <v>0.06351571569515878</v>
      </c>
      <c r="AK15" s="95">
        <v>0</v>
      </c>
      <c r="AL15" s="113">
        <f t="shared" si="16"/>
        <v>0</v>
      </c>
      <c r="AM15" s="49">
        <v>6637</v>
      </c>
      <c r="AN15" s="113">
        <f t="shared" si="17"/>
        <v>0.00035439401320276555</v>
      </c>
      <c r="AO15" s="29">
        <f t="shared" si="25"/>
        <v>5403472</v>
      </c>
      <c r="AP15" s="177">
        <f t="shared" si="18"/>
        <v>0.2885276672154247</v>
      </c>
      <c r="AQ15" s="49">
        <v>20798</v>
      </c>
      <c r="AR15" s="113">
        <f t="shared" si="19"/>
        <v>0.0011105449279179024</v>
      </c>
      <c r="AS15" s="49">
        <v>221790</v>
      </c>
      <c r="AT15" s="113">
        <f t="shared" si="20"/>
        <v>0.011842857946096335</v>
      </c>
      <c r="AU15" s="38">
        <f t="shared" si="21"/>
        <v>18727743</v>
      </c>
    </row>
    <row r="16" spans="1:47" s="32" customFormat="1" ht="13.5">
      <c r="A16" s="27">
        <v>14</v>
      </c>
      <c r="B16" s="76" t="s">
        <v>63</v>
      </c>
      <c r="C16" s="49">
        <v>6713566</v>
      </c>
      <c r="D16" s="113">
        <f t="shared" si="22"/>
        <v>0.30699598725641936</v>
      </c>
      <c r="E16" s="49">
        <v>2064758</v>
      </c>
      <c r="F16" s="113">
        <f t="shared" si="0"/>
        <v>0.09441665139742277</v>
      </c>
      <c r="G16" s="49">
        <v>270439</v>
      </c>
      <c r="H16" s="113">
        <f t="shared" si="1"/>
        <v>0.01236655568704304</v>
      </c>
      <c r="I16" s="49">
        <v>254572</v>
      </c>
      <c r="J16" s="113">
        <f t="shared" si="2"/>
        <v>0.011640994140497195</v>
      </c>
      <c r="K16" s="49">
        <v>19651</v>
      </c>
      <c r="L16" s="113">
        <f t="shared" si="3"/>
        <v>0.0008985951945025783</v>
      </c>
      <c r="M16" s="49">
        <v>1317838</v>
      </c>
      <c r="N16" s="113">
        <f t="shared" si="4"/>
        <v>0.06026171156342623</v>
      </c>
      <c r="O16" s="25">
        <f t="shared" si="23"/>
        <v>10640824</v>
      </c>
      <c r="P16" s="148">
        <f t="shared" si="5"/>
        <v>0.4865804952393112</v>
      </c>
      <c r="Q16" s="49">
        <v>1251486</v>
      </c>
      <c r="R16" s="113">
        <f t="shared" si="6"/>
        <v>0.05722758666669654</v>
      </c>
      <c r="S16" s="49">
        <v>1263322</v>
      </c>
      <c r="T16" s="113">
        <f t="shared" si="7"/>
        <v>0.0577688198213519</v>
      </c>
      <c r="U16" s="69">
        <f t="shared" si="24"/>
        <v>13155632</v>
      </c>
      <c r="V16" s="161">
        <f t="shared" si="8"/>
        <v>0.6015769017273596</v>
      </c>
      <c r="W16" s="49">
        <v>1328717</v>
      </c>
      <c r="X16" s="113">
        <f t="shared" si="9"/>
        <v>0.06075918330130184</v>
      </c>
      <c r="Y16" s="49">
        <v>815427</v>
      </c>
      <c r="Z16" s="113">
        <f t="shared" si="10"/>
        <v>0.03728760794197007</v>
      </c>
      <c r="AA16" s="49">
        <v>161922</v>
      </c>
      <c r="AB16" s="113">
        <f t="shared" si="11"/>
        <v>0.007404321972634802</v>
      </c>
      <c r="AC16" s="49">
        <v>1739500</v>
      </c>
      <c r="AD16" s="113">
        <f t="shared" si="12"/>
        <v>0.07954334847271055</v>
      </c>
      <c r="AE16" s="49">
        <v>1305579</v>
      </c>
      <c r="AF16" s="113">
        <f t="shared" si="13"/>
        <v>0.059701135588187966</v>
      </c>
      <c r="AG16" s="49">
        <v>95102</v>
      </c>
      <c r="AH16" s="113">
        <f t="shared" si="14"/>
        <v>0.0043487965084516925</v>
      </c>
      <c r="AI16" s="15">
        <v>1579132</v>
      </c>
      <c r="AJ16" s="113">
        <f t="shared" si="15"/>
        <v>0.07221008735867109</v>
      </c>
      <c r="AK16" s="95">
        <v>0</v>
      </c>
      <c r="AL16" s="113">
        <f t="shared" si="16"/>
        <v>0</v>
      </c>
      <c r="AM16" s="49">
        <v>19113</v>
      </c>
      <c r="AN16" s="113">
        <f t="shared" si="17"/>
        <v>0.0008739936874727892</v>
      </c>
      <c r="AO16" s="29">
        <f t="shared" si="25"/>
        <v>7044492</v>
      </c>
      <c r="AP16" s="177">
        <f t="shared" si="18"/>
        <v>0.3221284748314008</v>
      </c>
      <c r="AQ16" s="49">
        <v>288363</v>
      </c>
      <c r="AR16" s="113">
        <f t="shared" si="19"/>
        <v>0.01318617912942583</v>
      </c>
      <c r="AS16" s="49">
        <v>1380092</v>
      </c>
      <c r="AT16" s="113">
        <f t="shared" si="20"/>
        <v>0.06310844431181377</v>
      </c>
      <c r="AU16" s="38">
        <f t="shared" si="21"/>
        <v>21868579</v>
      </c>
    </row>
    <row r="17" spans="1:47" ht="13.5">
      <c r="A17" s="35">
        <v>15</v>
      </c>
      <c r="B17" s="78" t="s">
        <v>64</v>
      </c>
      <c r="C17" s="57">
        <v>14748728</v>
      </c>
      <c r="D17" s="114">
        <f t="shared" si="22"/>
        <v>0.3676946209066855</v>
      </c>
      <c r="E17" s="57">
        <v>3004317</v>
      </c>
      <c r="F17" s="114">
        <f t="shared" si="0"/>
        <v>0.07489942186190637</v>
      </c>
      <c r="G17" s="57">
        <v>856097</v>
      </c>
      <c r="H17" s="114">
        <f t="shared" si="1"/>
        <v>0.021343010859943362</v>
      </c>
      <c r="I17" s="57">
        <v>916629</v>
      </c>
      <c r="J17" s="114">
        <f t="shared" si="2"/>
        <v>0.02285210986785262</v>
      </c>
      <c r="K17" s="57">
        <v>12848</v>
      </c>
      <c r="L17" s="114">
        <f t="shared" si="3"/>
        <v>0.00032030833366844216</v>
      </c>
      <c r="M17" s="57">
        <v>1793364</v>
      </c>
      <c r="N17" s="114">
        <f t="shared" si="4"/>
        <v>0.044709638426289854</v>
      </c>
      <c r="O17" s="33">
        <f t="shared" si="23"/>
        <v>21331983</v>
      </c>
      <c r="P17" s="149">
        <f t="shared" si="5"/>
        <v>0.5318191102563461</v>
      </c>
      <c r="Q17" s="57">
        <v>2077655</v>
      </c>
      <c r="R17" s="114">
        <f t="shared" si="6"/>
        <v>0.051797183296069985</v>
      </c>
      <c r="S17" s="57">
        <v>2190044</v>
      </c>
      <c r="T17" s="114">
        <f t="shared" si="7"/>
        <v>0.05459910836710536</v>
      </c>
      <c r="U17" s="70">
        <f t="shared" si="24"/>
        <v>25599682</v>
      </c>
      <c r="V17" s="162">
        <f t="shared" si="8"/>
        <v>0.6382154019195215</v>
      </c>
      <c r="W17" s="57">
        <v>2421368</v>
      </c>
      <c r="X17" s="114">
        <f t="shared" si="9"/>
        <v>0.06036615420906666</v>
      </c>
      <c r="Y17" s="57">
        <v>1252337</v>
      </c>
      <c r="Z17" s="114">
        <f t="shared" si="10"/>
        <v>0.03122151133727707</v>
      </c>
      <c r="AA17" s="57">
        <v>578962</v>
      </c>
      <c r="AB17" s="114">
        <f t="shared" si="11"/>
        <v>0.014433869355335352</v>
      </c>
      <c r="AC17" s="57">
        <v>3395733</v>
      </c>
      <c r="AD17" s="114">
        <f t="shared" si="12"/>
        <v>0.08465765713052148</v>
      </c>
      <c r="AE17" s="57">
        <v>2147429</v>
      </c>
      <c r="AF17" s="114">
        <f t="shared" si="13"/>
        <v>0.0535366908982946</v>
      </c>
      <c r="AG17" s="57">
        <v>453372</v>
      </c>
      <c r="AH17" s="114">
        <f t="shared" si="14"/>
        <v>0.011302835449247272</v>
      </c>
      <c r="AI17" s="16">
        <v>2681801</v>
      </c>
      <c r="AJ17" s="114">
        <f t="shared" si="15"/>
        <v>0.06685890485214523</v>
      </c>
      <c r="AK17" s="105">
        <v>0</v>
      </c>
      <c r="AL17" s="114">
        <f t="shared" si="16"/>
        <v>0</v>
      </c>
      <c r="AM17" s="57">
        <v>5325</v>
      </c>
      <c r="AN17" s="114">
        <f t="shared" si="17"/>
        <v>0.00013275543872855343</v>
      </c>
      <c r="AO17" s="5">
        <f t="shared" si="25"/>
        <v>12936327</v>
      </c>
      <c r="AP17" s="178">
        <f t="shared" si="18"/>
        <v>0.3225103786706162</v>
      </c>
      <c r="AQ17" s="57">
        <v>935917</v>
      </c>
      <c r="AR17" s="114">
        <f t="shared" si="19"/>
        <v>0.023332971257936437</v>
      </c>
      <c r="AS17" s="57">
        <v>639425</v>
      </c>
      <c r="AT17" s="114">
        <f t="shared" si="20"/>
        <v>0.015941248151925873</v>
      </c>
      <c r="AU17" s="31">
        <f t="shared" si="21"/>
        <v>40111351</v>
      </c>
    </row>
    <row r="18" spans="1:47" ht="13.5">
      <c r="A18" s="64">
        <v>16</v>
      </c>
      <c r="B18" s="77" t="s">
        <v>65</v>
      </c>
      <c r="C18" s="62">
        <v>28105656</v>
      </c>
      <c r="D18" s="112">
        <f t="shared" si="22"/>
        <v>0.29297894254530893</v>
      </c>
      <c r="E18" s="62">
        <v>7177422</v>
      </c>
      <c r="F18" s="112">
        <f t="shared" si="0"/>
        <v>0.07481887303258235</v>
      </c>
      <c r="G18" s="62">
        <v>1799838</v>
      </c>
      <c r="H18" s="112">
        <f t="shared" si="1"/>
        <v>0.018761868927480777</v>
      </c>
      <c r="I18" s="62">
        <v>6442789</v>
      </c>
      <c r="J18" s="112">
        <f t="shared" si="2"/>
        <v>0.06716091267403786</v>
      </c>
      <c r="K18" s="62">
        <v>0</v>
      </c>
      <c r="L18" s="112">
        <f t="shared" si="3"/>
        <v>0</v>
      </c>
      <c r="M18" s="62">
        <v>4343746</v>
      </c>
      <c r="N18" s="112">
        <f t="shared" si="4"/>
        <v>0.04528007137657329</v>
      </c>
      <c r="O18" s="65">
        <f t="shared" si="23"/>
        <v>47869451</v>
      </c>
      <c r="P18" s="147">
        <f t="shared" si="5"/>
        <v>0.4990006685559832</v>
      </c>
      <c r="Q18" s="62">
        <v>4574810</v>
      </c>
      <c r="R18" s="112">
        <f t="shared" si="6"/>
        <v>0.047688728423407184</v>
      </c>
      <c r="S18" s="62">
        <v>4164709</v>
      </c>
      <c r="T18" s="112">
        <f t="shared" si="7"/>
        <v>0.04341375411514789</v>
      </c>
      <c r="U18" s="68">
        <f t="shared" si="24"/>
        <v>56608970</v>
      </c>
      <c r="V18" s="160">
        <f t="shared" si="8"/>
        <v>0.5901031510945383</v>
      </c>
      <c r="W18" s="62">
        <v>4443840</v>
      </c>
      <c r="X18" s="112">
        <f t="shared" si="9"/>
        <v>0.046323471120565396</v>
      </c>
      <c r="Y18" s="62">
        <v>3175815</v>
      </c>
      <c r="Z18" s="112">
        <f t="shared" si="10"/>
        <v>0.03310532657268452</v>
      </c>
      <c r="AA18" s="62">
        <v>1357202</v>
      </c>
      <c r="AB18" s="112">
        <f t="shared" si="11"/>
        <v>0.014147743314739863</v>
      </c>
      <c r="AC18" s="62">
        <v>7449280</v>
      </c>
      <c r="AD18" s="112">
        <f t="shared" si="12"/>
        <v>0.07765277484090458</v>
      </c>
      <c r="AE18" s="62">
        <v>5750744</v>
      </c>
      <c r="AF18" s="112">
        <f t="shared" si="13"/>
        <v>0.05994689808943723</v>
      </c>
      <c r="AG18" s="62">
        <v>378422</v>
      </c>
      <c r="AH18" s="112">
        <f t="shared" si="14"/>
        <v>0.003944746117859013</v>
      </c>
      <c r="AI18" s="61">
        <v>4827579</v>
      </c>
      <c r="AJ18" s="112">
        <f t="shared" si="15"/>
        <v>0.050323642702875884</v>
      </c>
      <c r="AK18" s="110">
        <v>0</v>
      </c>
      <c r="AL18" s="112">
        <f t="shared" si="16"/>
        <v>0</v>
      </c>
      <c r="AM18" s="62">
        <v>0</v>
      </c>
      <c r="AN18" s="112">
        <f t="shared" si="17"/>
        <v>0</v>
      </c>
      <c r="AO18" s="60">
        <f t="shared" si="25"/>
        <v>27382882</v>
      </c>
      <c r="AP18" s="176">
        <f t="shared" si="18"/>
        <v>0.28544460275906647</v>
      </c>
      <c r="AQ18" s="62">
        <v>7525457</v>
      </c>
      <c r="AR18" s="112">
        <f t="shared" si="19"/>
        <v>0.07844685902475262</v>
      </c>
      <c r="AS18" s="62">
        <v>4413326</v>
      </c>
      <c r="AT18" s="112">
        <f t="shared" si="20"/>
        <v>0.046005387121642635</v>
      </c>
      <c r="AU18" s="59">
        <f t="shared" si="21"/>
        <v>95930635</v>
      </c>
    </row>
    <row r="19" spans="1:47" s="32" customFormat="1" ht="13.5">
      <c r="A19" s="27">
        <v>17</v>
      </c>
      <c r="B19" s="76" t="s">
        <v>66</v>
      </c>
      <c r="C19" s="49">
        <v>158481986</v>
      </c>
      <c r="D19" s="113">
        <f t="shared" si="22"/>
        <v>0.2974609495989219</v>
      </c>
      <c r="E19" s="49">
        <v>58169985</v>
      </c>
      <c r="F19" s="113">
        <f t="shared" si="0"/>
        <v>0.10918148751779928</v>
      </c>
      <c r="G19" s="49">
        <v>8157972</v>
      </c>
      <c r="H19" s="113">
        <f t="shared" si="1"/>
        <v>0.015312012167246668</v>
      </c>
      <c r="I19" s="49">
        <v>16849822</v>
      </c>
      <c r="J19" s="113">
        <f t="shared" si="2"/>
        <v>0.03162608053569448</v>
      </c>
      <c r="K19" s="49">
        <v>1069674</v>
      </c>
      <c r="L19" s="113">
        <f t="shared" si="3"/>
        <v>0.0020077123705483924</v>
      </c>
      <c r="M19" s="49">
        <v>23034699</v>
      </c>
      <c r="N19" s="113">
        <f t="shared" si="4"/>
        <v>0.04323471462722165</v>
      </c>
      <c r="O19" s="25">
        <f t="shared" si="23"/>
        <v>265764138</v>
      </c>
      <c r="P19" s="148">
        <f t="shared" si="5"/>
        <v>0.4988229568174324</v>
      </c>
      <c r="Q19" s="49">
        <v>38012322</v>
      </c>
      <c r="R19" s="113">
        <f t="shared" si="6"/>
        <v>0.0713467926795162</v>
      </c>
      <c r="S19" s="49">
        <v>29351898</v>
      </c>
      <c r="T19" s="113">
        <f t="shared" si="7"/>
        <v>0.05509170898205867</v>
      </c>
      <c r="U19" s="69">
        <f t="shared" si="24"/>
        <v>333128358</v>
      </c>
      <c r="V19" s="161">
        <f t="shared" si="8"/>
        <v>0.6252614584790073</v>
      </c>
      <c r="W19" s="49">
        <v>25328185</v>
      </c>
      <c r="X19" s="113">
        <f t="shared" si="9"/>
        <v>0.047539446923116985</v>
      </c>
      <c r="Y19" s="49">
        <v>12873009</v>
      </c>
      <c r="Z19" s="113">
        <f t="shared" si="10"/>
        <v>0.02416184689492387</v>
      </c>
      <c r="AA19" s="49">
        <v>4703160</v>
      </c>
      <c r="AB19" s="113">
        <f t="shared" si="11"/>
        <v>0.008827542328474262</v>
      </c>
      <c r="AC19" s="49">
        <v>50079929</v>
      </c>
      <c r="AD19" s="113">
        <f t="shared" si="12"/>
        <v>0.09399694950936939</v>
      </c>
      <c r="AE19" s="49">
        <v>31537325</v>
      </c>
      <c r="AF19" s="113">
        <f t="shared" si="13"/>
        <v>0.05919362117477389</v>
      </c>
      <c r="AG19" s="49">
        <v>9792615</v>
      </c>
      <c r="AH19" s="113">
        <f t="shared" si="14"/>
        <v>0.018380136635570976</v>
      </c>
      <c r="AI19" s="15">
        <v>26144203</v>
      </c>
      <c r="AJ19" s="113">
        <f t="shared" si="15"/>
        <v>0.04907106256787432</v>
      </c>
      <c r="AK19" s="95">
        <v>0</v>
      </c>
      <c r="AL19" s="113">
        <f t="shared" si="16"/>
        <v>0</v>
      </c>
      <c r="AM19" s="49">
        <v>12350</v>
      </c>
      <c r="AN19" s="113">
        <f t="shared" si="17"/>
        <v>2.3180191138863473E-05</v>
      </c>
      <c r="AO19" s="29">
        <f t="shared" si="25"/>
        <v>160470776</v>
      </c>
      <c r="AP19" s="177">
        <f t="shared" si="18"/>
        <v>0.30119378622524257</v>
      </c>
      <c r="AQ19" s="49">
        <v>35909079</v>
      </c>
      <c r="AR19" s="113">
        <f t="shared" si="19"/>
        <v>0.06739913480490271</v>
      </c>
      <c r="AS19" s="49">
        <v>3274279</v>
      </c>
      <c r="AT19" s="113">
        <f t="shared" si="20"/>
        <v>0.006145620490847511</v>
      </c>
      <c r="AU19" s="38">
        <f t="shared" si="21"/>
        <v>532782492</v>
      </c>
    </row>
    <row r="20" spans="1:47" s="32" customFormat="1" ht="13.5">
      <c r="A20" s="27">
        <v>18</v>
      </c>
      <c r="B20" s="76" t="s">
        <v>67</v>
      </c>
      <c r="C20" s="49">
        <v>3979240</v>
      </c>
      <c r="D20" s="113">
        <f t="shared" si="22"/>
        <v>0.27665091680018666</v>
      </c>
      <c r="E20" s="49">
        <v>908971</v>
      </c>
      <c r="F20" s="113">
        <f t="shared" si="0"/>
        <v>0.06319489663724291</v>
      </c>
      <c r="G20" s="49">
        <v>333310</v>
      </c>
      <c r="H20" s="113">
        <f t="shared" si="1"/>
        <v>0.023172896603037316</v>
      </c>
      <c r="I20" s="49">
        <v>327394</v>
      </c>
      <c r="J20" s="113">
        <f t="shared" si="2"/>
        <v>0.02276159524303141</v>
      </c>
      <c r="K20" s="49">
        <v>0</v>
      </c>
      <c r="L20" s="113">
        <f t="shared" si="3"/>
        <v>0</v>
      </c>
      <c r="M20" s="49">
        <v>1689462</v>
      </c>
      <c r="N20" s="113">
        <f t="shared" si="4"/>
        <v>0.11745740674075375</v>
      </c>
      <c r="O20" s="25">
        <f t="shared" si="23"/>
        <v>7238377</v>
      </c>
      <c r="P20" s="148">
        <f t="shared" si="5"/>
        <v>0.503237712024252</v>
      </c>
      <c r="Q20" s="49">
        <v>650648</v>
      </c>
      <c r="R20" s="113">
        <f t="shared" si="6"/>
        <v>0.045235362962326435</v>
      </c>
      <c r="S20" s="49">
        <v>809001</v>
      </c>
      <c r="T20" s="113">
        <f t="shared" si="7"/>
        <v>0.05624462669813025</v>
      </c>
      <c r="U20" s="69">
        <f t="shared" si="24"/>
        <v>8698026</v>
      </c>
      <c r="V20" s="161">
        <f t="shared" si="8"/>
        <v>0.6047177016847087</v>
      </c>
      <c r="W20" s="49">
        <v>755800</v>
      </c>
      <c r="X20" s="113">
        <f t="shared" si="9"/>
        <v>0.05254590397100478</v>
      </c>
      <c r="Y20" s="49">
        <v>533543</v>
      </c>
      <c r="Z20" s="113">
        <f t="shared" si="10"/>
        <v>0.03709380688330485</v>
      </c>
      <c r="AA20" s="49">
        <v>498743</v>
      </c>
      <c r="AB20" s="113">
        <f t="shared" si="11"/>
        <v>0.03467438711856422</v>
      </c>
      <c r="AC20" s="49">
        <v>1578474</v>
      </c>
      <c r="AD20" s="113">
        <f t="shared" si="12"/>
        <v>0.10974112625658614</v>
      </c>
      <c r="AE20" s="49">
        <v>534075</v>
      </c>
      <c r="AF20" s="113">
        <f t="shared" si="13"/>
        <v>0.03713079341534054</v>
      </c>
      <c r="AG20" s="49">
        <v>0</v>
      </c>
      <c r="AH20" s="113">
        <f t="shared" si="14"/>
        <v>0</v>
      </c>
      <c r="AI20" s="15">
        <v>1055400</v>
      </c>
      <c r="AJ20" s="113">
        <f t="shared" si="15"/>
        <v>0.07337516148584076</v>
      </c>
      <c r="AK20" s="95">
        <v>0</v>
      </c>
      <c r="AL20" s="113">
        <f t="shared" si="16"/>
        <v>0</v>
      </c>
      <c r="AM20" s="49">
        <v>3291</v>
      </c>
      <c r="AN20" s="113">
        <f t="shared" si="17"/>
        <v>0.00022880202430348867</v>
      </c>
      <c r="AO20" s="29">
        <f t="shared" si="25"/>
        <v>4959326</v>
      </c>
      <c r="AP20" s="177">
        <f t="shared" si="18"/>
        <v>0.3447899811549448</v>
      </c>
      <c r="AQ20" s="49">
        <v>448751</v>
      </c>
      <c r="AR20" s="113">
        <f t="shared" si="19"/>
        <v>0.031198765484112684</v>
      </c>
      <c r="AS20" s="49">
        <v>277511</v>
      </c>
      <c r="AT20" s="113">
        <f t="shared" si="20"/>
        <v>0.019293551676233804</v>
      </c>
      <c r="AU20" s="38">
        <f t="shared" si="21"/>
        <v>14383614</v>
      </c>
    </row>
    <row r="21" spans="1:47" s="32" customFormat="1" ht="13.5">
      <c r="A21" s="27">
        <v>19</v>
      </c>
      <c r="B21" s="76" t="s">
        <v>68</v>
      </c>
      <c r="C21" s="49">
        <v>8795600</v>
      </c>
      <c r="D21" s="113">
        <f t="shared" si="22"/>
        <v>0.3767382747514939</v>
      </c>
      <c r="E21" s="49">
        <v>1278728</v>
      </c>
      <c r="F21" s="113">
        <f t="shared" si="0"/>
        <v>0.05477122431629773</v>
      </c>
      <c r="G21" s="49">
        <v>339922</v>
      </c>
      <c r="H21" s="113">
        <f t="shared" si="1"/>
        <v>0.014559737576751707</v>
      </c>
      <c r="I21" s="49">
        <v>214283</v>
      </c>
      <c r="J21" s="113">
        <f t="shared" si="2"/>
        <v>0.009178294570987127</v>
      </c>
      <c r="K21" s="49">
        <v>0</v>
      </c>
      <c r="L21" s="113">
        <f t="shared" si="3"/>
        <v>0</v>
      </c>
      <c r="M21" s="49">
        <v>1675415</v>
      </c>
      <c r="N21" s="113">
        <f t="shared" si="4"/>
        <v>0.0717623535168464</v>
      </c>
      <c r="O21" s="25">
        <f t="shared" si="23"/>
        <v>12303948</v>
      </c>
      <c r="P21" s="148">
        <f t="shared" si="5"/>
        <v>0.5270098847323769</v>
      </c>
      <c r="Q21" s="49">
        <v>1095802</v>
      </c>
      <c r="R21" s="113">
        <f t="shared" si="6"/>
        <v>0.04693603107795222</v>
      </c>
      <c r="S21" s="49">
        <v>2600585</v>
      </c>
      <c r="T21" s="113">
        <f t="shared" si="7"/>
        <v>0.11138977514264108</v>
      </c>
      <c r="U21" s="69">
        <f t="shared" si="24"/>
        <v>16000335</v>
      </c>
      <c r="V21" s="161">
        <f t="shared" si="8"/>
        <v>0.6853356909529702</v>
      </c>
      <c r="W21" s="49">
        <v>1369929</v>
      </c>
      <c r="X21" s="113">
        <f t="shared" si="9"/>
        <v>0.05867759879849462</v>
      </c>
      <c r="Y21" s="49">
        <v>846378</v>
      </c>
      <c r="Z21" s="113">
        <f t="shared" si="10"/>
        <v>0.03625255667693164</v>
      </c>
      <c r="AA21" s="49">
        <v>527608</v>
      </c>
      <c r="AB21" s="113">
        <f t="shared" si="11"/>
        <v>0.022598813914353335</v>
      </c>
      <c r="AC21" s="49">
        <v>1779115</v>
      </c>
      <c r="AD21" s="113">
        <f t="shared" si="12"/>
        <v>0.07620409246492611</v>
      </c>
      <c r="AE21" s="49">
        <v>1573344</v>
      </c>
      <c r="AF21" s="113">
        <f t="shared" si="13"/>
        <v>0.06739038884790287</v>
      </c>
      <c r="AG21" s="49">
        <v>120787</v>
      </c>
      <c r="AH21" s="113">
        <f t="shared" si="14"/>
        <v>0.005173619308791747</v>
      </c>
      <c r="AI21" s="15">
        <v>1090763</v>
      </c>
      <c r="AJ21" s="113">
        <f t="shared" si="15"/>
        <v>0.046720197687794326</v>
      </c>
      <c r="AK21" s="95">
        <v>166</v>
      </c>
      <c r="AL21" s="113">
        <f t="shared" si="16"/>
        <v>7.1102089236377264E-06</v>
      </c>
      <c r="AM21" s="49">
        <v>8750</v>
      </c>
      <c r="AN21" s="113">
        <f t="shared" si="17"/>
        <v>0.0003747851089266874</v>
      </c>
      <c r="AO21" s="29">
        <f t="shared" si="25"/>
        <v>7316840</v>
      </c>
      <c r="AP21" s="177">
        <f t="shared" si="18"/>
        <v>0.31339916301704496</v>
      </c>
      <c r="AQ21" s="49">
        <v>29537</v>
      </c>
      <c r="AR21" s="113">
        <f t="shared" si="19"/>
        <v>0.0012651460299848646</v>
      </c>
      <c r="AS21" s="49">
        <v>0</v>
      </c>
      <c r="AT21" s="113">
        <f t="shared" si="20"/>
        <v>0</v>
      </c>
      <c r="AU21" s="38">
        <f t="shared" si="21"/>
        <v>23346712</v>
      </c>
    </row>
    <row r="22" spans="1:47" ht="13.5">
      <c r="A22" s="35">
        <v>20</v>
      </c>
      <c r="B22" s="78" t="s">
        <v>69</v>
      </c>
      <c r="C22" s="57">
        <v>19805131</v>
      </c>
      <c r="D22" s="114">
        <f t="shared" si="22"/>
        <v>0.3309203349108853</v>
      </c>
      <c r="E22" s="57">
        <v>7324837</v>
      </c>
      <c r="F22" s="114">
        <f t="shared" si="0"/>
        <v>0.12238937037112474</v>
      </c>
      <c r="G22" s="57">
        <v>1356654</v>
      </c>
      <c r="H22" s="114">
        <f t="shared" si="1"/>
        <v>0.022668085156225027</v>
      </c>
      <c r="I22" s="57">
        <v>612084</v>
      </c>
      <c r="J22" s="114">
        <f t="shared" si="2"/>
        <v>0.010227200328722607</v>
      </c>
      <c r="K22" s="57">
        <v>74520</v>
      </c>
      <c r="L22" s="114">
        <f t="shared" si="3"/>
        <v>0.0012451411383019467</v>
      </c>
      <c r="M22" s="57">
        <v>2981758</v>
      </c>
      <c r="N22" s="114">
        <f t="shared" si="4"/>
        <v>0.049821652579991084</v>
      </c>
      <c r="O22" s="33">
        <f t="shared" si="23"/>
        <v>32154984</v>
      </c>
      <c r="P22" s="149">
        <f t="shared" si="5"/>
        <v>0.5372717844852507</v>
      </c>
      <c r="Q22" s="57">
        <v>3016686</v>
      </c>
      <c r="R22" s="114">
        <f t="shared" si="6"/>
        <v>0.05040525818491071</v>
      </c>
      <c r="S22" s="57">
        <v>2434765</v>
      </c>
      <c r="T22" s="114">
        <f t="shared" si="7"/>
        <v>0.040682045941998646</v>
      </c>
      <c r="U22" s="70">
        <f t="shared" si="24"/>
        <v>37606435</v>
      </c>
      <c r="V22" s="162">
        <f t="shared" si="8"/>
        <v>0.62835908861216</v>
      </c>
      <c r="W22" s="57">
        <v>3285956</v>
      </c>
      <c r="X22" s="114">
        <f t="shared" si="9"/>
        <v>0.05490444168344218</v>
      </c>
      <c r="Y22" s="57">
        <v>1322180</v>
      </c>
      <c r="Z22" s="114">
        <f t="shared" si="10"/>
        <v>0.02209206535480499</v>
      </c>
      <c r="AA22" s="57">
        <v>518231</v>
      </c>
      <c r="AB22" s="114">
        <f t="shared" si="11"/>
        <v>0.008659027606593614</v>
      </c>
      <c r="AC22" s="57">
        <v>4482132</v>
      </c>
      <c r="AD22" s="114">
        <f t="shared" si="12"/>
        <v>0.07489112909956495</v>
      </c>
      <c r="AE22" s="57">
        <v>4723577</v>
      </c>
      <c r="AF22" s="114">
        <f t="shared" si="13"/>
        <v>0.07892538972942692</v>
      </c>
      <c r="AG22" s="57">
        <v>488170</v>
      </c>
      <c r="AH22" s="114">
        <f t="shared" si="14"/>
        <v>0.008156743820247735</v>
      </c>
      <c r="AI22" s="16">
        <v>3784539</v>
      </c>
      <c r="AJ22" s="114">
        <f t="shared" si="15"/>
        <v>0.06323517442845022</v>
      </c>
      <c r="AK22" s="105">
        <v>0</v>
      </c>
      <c r="AL22" s="114">
        <f t="shared" si="16"/>
        <v>0</v>
      </c>
      <c r="AM22" s="57">
        <v>39615</v>
      </c>
      <c r="AN22" s="114">
        <f t="shared" si="17"/>
        <v>0.000661919836202786</v>
      </c>
      <c r="AO22" s="5">
        <f t="shared" si="25"/>
        <v>18644400</v>
      </c>
      <c r="AP22" s="178">
        <f t="shared" si="18"/>
        <v>0.3115258915587334</v>
      </c>
      <c r="AQ22" s="57">
        <v>347013</v>
      </c>
      <c r="AR22" s="114">
        <f t="shared" si="19"/>
        <v>0.005798177158153159</v>
      </c>
      <c r="AS22" s="57">
        <v>3250789</v>
      </c>
      <c r="AT22" s="114">
        <f t="shared" si="20"/>
        <v>0.054316842670953394</v>
      </c>
      <c r="AU22" s="31">
        <f t="shared" si="21"/>
        <v>59848637</v>
      </c>
    </row>
    <row r="23" spans="1:47" ht="13.5">
      <c r="A23" s="64">
        <v>21</v>
      </c>
      <c r="B23" s="77" t="s">
        <v>70</v>
      </c>
      <c r="C23" s="62">
        <v>9765072</v>
      </c>
      <c r="D23" s="112">
        <f t="shared" si="22"/>
        <v>0.30647802196870993</v>
      </c>
      <c r="E23" s="62">
        <v>2489032</v>
      </c>
      <c r="F23" s="112">
        <f t="shared" si="0"/>
        <v>0.07811858468394518</v>
      </c>
      <c r="G23" s="62">
        <v>412776</v>
      </c>
      <c r="H23" s="112">
        <f t="shared" si="1"/>
        <v>0.012955027059314688</v>
      </c>
      <c r="I23" s="62">
        <v>1483138</v>
      </c>
      <c r="J23" s="112">
        <f t="shared" si="2"/>
        <v>0.046548474045724236</v>
      </c>
      <c r="K23" s="62">
        <v>0</v>
      </c>
      <c r="L23" s="112">
        <f t="shared" si="3"/>
        <v>0</v>
      </c>
      <c r="M23" s="62">
        <v>2583257</v>
      </c>
      <c r="N23" s="112">
        <f t="shared" si="4"/>
        <v>0.08107584824738862</v>
      </c>
      <c r="O23" s="65">
        <f t="shared" si="23"/>
        <v>16733275</v>
      </c>
      <c r="P23" s="147">
        <f t="shared" si="5"/>
        <v>0.5251759560050826</v>
      </c>
      <c r="Q23" s="62">
        <v>1457591</v>
      </c>
      <c r="R23" s="112">
        <f t="shared" si="6"/>
        <v>0.04574667821388248</v>
      </c>
      <c r="S23" s="62">
        <v>2332021</v>
      </c>
      <c r="T23" s="112">
        <f t="shared" si="7"/>
        <v>0.07319077455542497</v>
      </c>
      <c r="U23" s="68">
        <f t="shared" si="24"/>
        <v>20522887</v>
      </c>
      <c r="V23" s="160">
        <f t="shared" si="8"/>
        <v>0.64411340877439</v>
      </c>
      <c r="W23" s="62">
        <v>1644738</v>
      </c>
      <c r="X23" s="112">
        <f t="shared" si="9"/>
        <v>0.05162031052067737</v>
      </c>
      <c r="Y23" s="62">
        <v>581414</v>
      </c>
      <c r="Z23" s="112">
        <f t="shared" si="10"/>
        <v>0.018247752055992574</v>
      </c>
      <c r="AA23" s="62">
        <v>557934</v>
      </c>
      <c r="AB23" s="112">
        <f t="shared" si="11"/>
        <v>0.017510829281042698</v>
      </c>
      <c r="AC23" s="62">
        <v>2117441</v>
      </c>
      <c r="AD23" s="112">
        <f t="shared" si="12"/>
        <v>0.06645615406782941</v>
      </c>
      <c r="AE23" s="62">
        <v>2683324</v>
      </c>
      <c r="AF23" s="112">
        <f t="shared" si="13"/>
        <v>0.08421646372102187</v>
      </c>
      <c r="AG23" s="62">
        <v>53586</v>
      </c>
      <c r="AH23" s="112">
        <f t="shared" si="14"/>
        <v>0.0016818033994235055</v>
      </c>
      <c r="AI23" s="61">
        <v>1986704</v>
      </c>
      <c r="AJ23" s="112">
        <f t="shared" si="15"/>
        <v>0.062352956758262905</v>
      </c>
      <c r="AK23" s="110">
        <v>0</v>
      </c>
      <c r="AL23" s="112">
        <f t="shared" si="16"/>
        <v>0</v>
      </c>
      <c r="AM23" s="62">
        <v>7644</v>
      </c>
      <c r="AN23" s="112">
        <f t="shared" si="17"/>
        <v>0.00023990790850582757</v>
      </c>
      <c r="AO23" s="60">
        <f t="shared" si="25"/>
        <v>9632785</v>
      </c>
      <c r="AP23" s="176">
        <f t="shared" si="18"/>
        <v>0.30232617771275616</v>
      </c>
      <c r="AQ23" s="62">
        <v>185126</v>
      </c>
      <c r="AR23" s="112">
        <f t="shared" si="19"/>
        <v>0.0058102029657312705</v>
      </c>
      <c r="AS23" s="62">
        <v>1521428</v>
      </c>
      <c r="AT23" s="112">
        <f t="shared" si="20"/>
        <v>0.047750210547122474</v>
      </c>
      <c r="AU23" s="59">
        <f t="shared" si="21"/>
        <v>31862226</v>
      </c>
    </row>
    <row r="24" spans="1:47" s="32" customFormat="1" ht="13.5">
      <c r="A24" s="27">
        <v>22</v>
      </c>
      <c r="B24" s="76" t="s">
        <v>71</v>
      </c>
      <c r="C24" s="49">
        <v>10249115</v>
      </c>
      <c r="D24" s="113">
        <f t="shared" si="22"/>
        <v>0.3209660842335957</v>
      </c>
      <c r="E24" s="49">
        <v>3020508</v>
      </c>
      <c r="F24" s="113">
        <f t="shared" si="0"/>
        <v>0.09459164280586661</v>
      </c>
      <c r="G24" s="49">
        <v>623403</v>
      </c>
      <c r="H24" s="113">
        <f t="shared" si="1"/>
        <v>0.019522780240974588</v>
      </c>
      <c r="I24" s="49">
        <v>709955</v>
      </c>
      <c r="J24" s="113">
        <f t="shared" si="2"/>
        <v>0.02223328319879935</v>
      </c>
      <c r="K24" s="49">
        <v>24928</v>
      </c>
      <c r="L24" s="113">
        <f t="shared" si="3"/>
        <v>0.000780656919916995</v>
      </c>
      <c r="M24" s="49">
        <v>615557</v>
      </c>
      <c r="N24" s="113">
        <f t="shared" si="4"/>
        <v>0.019277071231279915</v>
      </c>
      <c r="O24" s="25">
        <f t="shared" si="23"/>
        <v>15243466</v>
      </c>
      <c r="P24" s="148">
        <f t="shared" si="5"/>
        <v>0.47737151863043314</v>
      </c>
      <c r="Q24" s="49">
        <v>1271967</v>
      </c>
      <c r="R24" s="113">
        <f t="shared" si="6"/>
        <v>0.039833514138962633</v>
      </c>
      <c r="S24" s="49">
        <v>1432278</v>
      </c>
      <c r="T24" s="113">
        <f t="shared" si="7"/>
        <v>0.04485388847660758</v>
      </c>
      <c r="U24" s="69">
        <f t="shared" si="24"/>
        <v>17947711</v>
      </c>
      <c r="V24" s="161">
        <f t="shared" si="8"/>
        <v>0.5620589212460033</v>
      </c>
      <c r="W24" s="49">
        <v>1806575</v>
      </c>
      <c r="X24" s="113">
        <f t="shared" si="9"/>
        <v>0.056575548583883396</v>
      </c>
      <c r="Y24" s="49">
        <v>734403</v>
      </c>
      <c r="Z24" s="113">
        <f t="shared" si="10"/>
        <v>0.022998908213968265</v>
      </c>
      <c r="AA24" s="49">
        <v>532196</v>
      </c>
      <c r="AB24" s="113">
        <f t="shared" si="11"/>
        <v>0.016666499123561662</v>
      </c>
      <c r="AC24" s="49">
        <v>2656331</v>
      </c>
      <c r="AD24" s="113">
        <f t="shared" si="12"/>
        <v>0.08318690535702951</v>
      </c>
      <c r="AE24" s="49">
        <v>3060930</v>
      </c>
      <c r="AF24" s="113">
        <f t="shared" si="13"/>
        <v>0.09585751708446437</v>
      </c>
      <c r="AG24" s="49">
        <v>127782</v>
      </c>
      <c r="AH24" s="113">
        <f t="shared" si="14"/>
        <v>0.0040016809427484545</v>
      </c>
      <c r="AI24" s="15">
        <v>1976456</v>
      </c>
      <c r="AJ24" s="113">
        <f t="shared" si="15"/>
        <v>0.06189562152244321</v>
      </c>
      <c r="AK24" s="95">
        <v>0</v>
      </c>
      <c r="AL24" s="113">
        <f t="shared" si="16"/>
        <v>0</v>
      </c>
      <c r="AM24" s="49">
        <v>13510</v>
      </c>
      <c r="AN24" s="113">
        <f t="shared" si="17"/>
        <v>0.00042308548572202355</v>
      </c>
      <c r="AO24" s="29">
        <f t="shared" si="25"/>
        <v>10908183</v>
      </c>
      <c r="AP24" s="177">
        <f t="shared" si="18"/>
        <v>0.3416057663138209</v>
      </c>
      <c r="AQ24" s="49">
        <v>1301388</v>
      </c>
      <c r="AR24" s="113">
        <f t="shared" si="19"/>
        <v>0.040754875950615305</v>
      </c>
      <c r="AS24" s="49">
        <v>1774799</v>
      </c>
      <c r="AT24" s="113">
        <f t="shared" si="20"/>
        <v>0.05558043648956045</v>
      </c>
      <c r="AU24" s="38">
        <f t="shared" si="21"/>
        <v>31932081</v>
      </c>
    </row>
    <row r="25" spans="1:47" s="32" customFormat="1" ht="13.5">
      <c r="A25" s="27">
        <v>23</v>
      </c>
      <c r="B25" s="76" t="s">
        <v>72</v>
      </c>
      <c r="C25" s="49">
        <v>45054805</v>
      </c>
      <c r="D25" s="113">
        <f t="shared" si="22"/>
        <v>0.2913318534348268</v>
      </c>
      <c r="E25" s="49">
        <v>16401956</v>
      </c>
      <c r="F25" s="113">
        <f t="shared" si="0"/>
        <v>0.10605777211634759</v>
      </c>
      <c r="G25" s="49">
        <v>3430040</v>
      </c>
      <c r="H25" s="113">
        <f t="shared" si="1"/>
        <v>0.02217920842306594</v>
      </c>
      <c r="I25" s="49">
        <v>2484074</v>
      </c>
      <c r="J25" s="113">
        <f t="shared" si="2"/>
        <v>0.016062435127380176</v>
      </c>
      <c r="K25" s="49">
        <v>0</v>
      </c>
      <c r="L25" s="113">
        <f t="shared" si="3"/>
        <v>0</v>
      </c>
      <c r="M25" s="49">
        <v>7771202</v>
      </c>
      <c r="N25" s="113">
        <f t="shared" si="4"/>
        <v>0.05024988304968655</v>
      </c>
      <c r="O25" s="25">
        <f t="shared" si="23"/>
        <v>75142077</v>
      </c>
      <c r="P25" s="148">
        <f t="shared" si="5"/>
        <v>0.48588115215130706</v>
      </c>
      <c r="Q25" s="49">
        <v>6595581</v>
      </c>
      <c r="R25" s="113">
        <f t="shared" si="6"/>
        <v>0.042648122374728474</v>
      </c>
      <c r="S25" s="49">
        <v>5347284</v>
      </c>
      <c r="T25" s="113">
        <f t="shared" si="7"/>
        <v>0.03457642661115489</v>
      </c>
      <c r="U25" s="69">
        <f t="shared" si="24"/>
        <v>87084942</v>
      </c>
      <c r="V25" s="161">
        <f t="shared" si="8"/>
        <v>0.5631057011371904</v>
      </c>
      <c r="W25" s="49">
        <v>5781087</v>
      </c>
      <c r="X25" s="113">
        <f t="shared" si="9"/>
        <v>0.03738146887058955</v>
      </c>
      <c r="Y25" s="49">
        <v>2065954</v>
      </c>
      <c r="Z25" s="113">
        <f t="shared" si="10"/>
        <v>0.01335880175113607</v>
      </c>
      <c r="AA25" s="49">
        <v>1549012</v>
      </c>
      <c r="AB25" s="113">
        <f t="shared" si="11"/>
        <v>0.01001616890701864</v>
      </c>
      <c r="AC25" s="49">
        <v>13558173</v>
      </c>
      <c r="AD25" s="113">
        <f t="shared" si="12"/>
        <v>0.08766939884170015</v>
      </c>
      <c r="AE25" s="49">
        <v>8492386</v>
      </c>
      <c r="AF25" s="113">
        <f t="shared" si="13"/>
        <v>0.0549131785935812</v>
      </c>
      <c r="AG25" s="49">
        <v>734716</v>
      </c>
      <c r="AH25" s="113">
        <f t="shared" si="14"/>
        <v>0.004750795703770601</v>
      </c>
      <c r="AI25" s="15">
        <v>8963767</v>
      </c>
      <c r="AJ25" s="113">
        <f t="shared" si="15"/>
        <v>0.05796120644330693</v>
      </c>
      <c r="AK25" s="95">
        <v>0</v>
      </c>
      <c r="AL25" s="113">
        <f t="shared" si="16"/>
        <v>0</v>
      </c>
      <c r="AM25" s="49">
        <v>654285</v>
      </c>
      <c r="AN25" s="113">
        <f t="shared" si="17"/>
        <v>0.00423071549692881</v>
      </c>
      <c r="AO25" s="29">
        <f t="shared" si="25"/>
        <v>41799380</v>
      </c>
      <c r="AP25" s="177">
        <f t="shared" si="18"/>
        <v>0.27028173460803195</v>
      </c>
      <c r="AQ25" s="49">
        <v>14231422</v>
      </c>
      <c r="AR25" s="113">
        <f t="shared" si="19"/>
        <v>0.09202273871284472</v>
      </c>
      <c r="AS25" s="49">
        <v>11535402</v>
      </c>
      <c r="AT25" s="113">
        <f t="shared" si="20"/>
        <v>0.07458982554193294</v>
      </c>
      <c r="AU25" s="38">
        <f t="shared" si="21"/>
        <v>154651146</v>
      </c>
    </row>
    <row r="26" spans="1:47" s="32" customFormat="1" ht="13.5">
      <c r="A26" s="27">
        <v>24</v>
      </c>
      <c r="B26" s="76" t="s">
        <v>73</v>
      </c>
      <c r="C26" s="49">
        <v>22575136</v>
      </c>
      <c r="D26" s="113">
        <f t="shared" si="22"/>
        <v>0.2926874525755187</v>
      </c>
      <c r="E26" s="49">
        <v>4354408</v>
      </c>
      <c r="F26" s="113">
        <f t="shared" si="0"/>
        <v>0.05645505679321086</v>
      </c>
      <c r="G26" s="49">
        <v>1080414</v>
      </c>
      <c r="H26" s="113">
        <f t="shared" si="1"/>
        <v>0.01400760648294329</v>
      </c>
      <c r="I26" s="49">
        <v>1711196</v>
      </c>
      <c r="J26" s="113">
        <f t="shared" si="2"/>
        <v>0.02218571786665725</v>
      </c>
      <c r="K26" s="49">
        <v>453623</v>
      </c>
      <c r="L26" s="113">
        <f t="shared" si="3"/>
        <v>0.005881238558193603</v>
      </c>
      <c r="M26" s="49">
        <v>2368733</v>
      </c>
      <c r="N26" s="113">
        <f t="shared" si="4"/>
        <v>0.030710708790483748</v>
      </c>
      <c r="O26" s="25">
        <f t="shared" si="23"/>
        <v>32543510</v>
      </c>
      <c r="P26" s="148">
        <f t="shared" si="5"/>
        <v>0.42192778106700746</v>
      </c>
      <c r="Q26" s="49">
        <v>2681897</v>
      </c>
      <c r="R26" s="113">
        <f t="shared" si="6"/>
        <v>0.034770891347007865</v>
      </c>
      <c r="S26" s="49">
        <v>4807636</v>
      </c>
      <c r="T26" s="113">
        <f t="shared" si="7"/>
        <v>0.06233117416215594</v>
      </c>
      <c r="U26" s="69">
        <f t="shared" si="24"/>
        <v>40033043</v>
      </c>
      <c r="V26" s="161">
        <f t="shared" si="8"/>
        <v>0.5190298465761712</v>
      </c>
      <c r="W26" s="49">
        <v>3294546</v>
      </c>
      <c r="X26" s="113">
        <f t="shared" si="9"/>
        <v>0.04271390773162406</v>
      </c>
      <c r="Y26" s="49">
        <v>2607947</v>
      </c>
      <c r="Z26" s="113">
        <f t="shared" si="10"/>
        <v>0.03381212692946639</v>
      </c>
      <c r="AA26" s="49">
        <v>1052241</v>
      </c>
      <c r="AB26" s="113">
        <f t="shared" si="11"/>
        <v>0.013642342521680327</v>
      </c>
      <c r="AC26" s="49">
        <v>7838049</v>
      </c>
      <c r="AD26" s="113">
        <f t="shared" si="12"/>
        <v>0.10162058802091344</v>
      </c>
      <c r="AE26" s="49">
        <v>3953049</v>
      </c>
      <c r="AF26" s="113">
        <f t="shared" si="13"/>
        <v>0.051251422880296334</v>
      </c>
      <c r="AG26" s="49">
        <v>1084752</v>
      </c>
      <c r="AH26" s="113">
        <f t="shared" si="14"/>
        <v>0.014063848809424627</v>
      </c>
      <c r="AI26" s="15">
        <v>3673649</v>
      </c>
      <c r="AJ26" s="113">
        <f t="shared" si="15"/>
        <v>0.04762899180171502</v>
      </c>
      <c r="AK26" s="95">
        <v>0</v>
      </c>
      <c r="AL26" s="113">
        <f t="shared" si="16"/>
        <v>0</v>
      </c>
      <c r="AM26" s="49">
        <v>18000</v>
      </c>
      <c r="AN26" s="113">
        <f t="shared" si="17"/>
        <v>0.00023337064930015642</v>
      </c>
      <c r="AO26" s="29">
        <f t="shared" si="25"/>
        <v>23522233</v>
      </c>
      <c r="AP26" s="177">
        <f t="shared" si="18"/>
        <v>0.30496659934442033</v>
      </c>
      <c r="AQ26" s="49">
        <v>9125301</v>
      </c>
      <c r="AR26" s="113">
        <f t="shared" si="19"/>
        <v>0.11830985663496482</v>
      </c>
      <c r="AS26" s="49">
        <v>4449945</v>
      </c>
      <c r="AT26" s="113">
        <f t="shared" si="20"/>
        <v>0.05769369744444359</v>
      </c>
      <c r="AU26" s="38">
        <f t="shared" si="21"/>
        <v>77130522</v>
      </c>
    </row>
    <row r="27" spans="1:47" ht="13.5">
      <c r="A27" s="35">
        <v>25</v>
      </c>
      <c r="B27" s="78" t="s">
        <v>74</v>
      </c>
      <c r="C27" s="57">
        <v>9028481</v>
      </c>
      <c r="D27" s="114">
        <f t="shared" si="22"/>
        <v>0.35313269075316867</v>
      </c>
      <c r="E27" s="57">
        <v>2122426</v>
      </c>
      <c r="F27" s="114">
        <f t="shared" si="0"/>
        <v>0.08301485092613971</v>
      </c>
      <c r="G27" s="57">
        <v>778777</v>
      </c>
      <c r="H27" s="114">
        <f t="shared" si="1"/>
        <v>0.030460452595146452</v>
      </c>
      <c r="I27" s="57">
        <v>152634</v>
      </c>
      <c r="J27" s="114">
        <f t="shared" si="2"/>
        <v>0.005970002608458627</v>
      </c>
      <c r="K27" s="57">
        <v>0</v>
      </c>
      <c r="L27" s="114">
        <f t="shared" si="3"/>
        <v>0</v>
      </c>
      <c r="M27" s="57">
        <v>1087222</v>
      </c>
      <c r="N27" s="114">
        <f t="shared" si="4"/>
        <v>0.042524720415985984</v>
      </c>
      <c r="O27" s="33">
        <f t="shared" si="23"/>
        <v>13169540</v>
      </c>
      <c r="P27" s="149">
        <f t="shared" si="5"/>
        <v>0.5151027172988994</v>
      </c>
      <c r="Q27" s="57">
        <v>930117</v>
      </c>
      <c r="R27" s="114">
        <f t="shared" si="6"/>
        <v>0.036379842736033334</v>
      </c>
      <c r="S27" s="57">
        <v>1304838</v>
      </c>
      <c r="T27" s="114">
        <f t="shared" si="7"/>
        <v>0.051036376322548954</v>
      </c>
      <c r="U27" s="70">
        <f t="shared" si="24"/>
        <v>15404495</v>
      </c>
      <c r="V27" s="162">
        <f t="shared" si="8"/>
        <v>0.6025189363574818</v>
      </c>
      <c r="W27" s="57">
        <v>1070281</v>
      </c>
      <c r="X27" s="114">
        <f t="shared" si="9"/>
        <v>0.04186210386796983</v>
      </c>
      <c r="Y27" s="57">
        <v>842657</v>
      </c>
      <c r="Z27" s="114">
        <f t="shared" si="10"/>
        <v>0.032959003158116285</v>
      </c>
      <c r="AA27" s="57">
        <v>478754</v>
      </c>
      <c r="AB27" s="114">
        <f t="shared" si="11"/>
        <v>0.0187255960586108</v>
      </c>
      <c r="AC27" s="57">
        <v>1845919</v>
      </c>
      <c r="AD27" s="114">
        <f t="shared" si="12"/>
        <v>0.07219978016040554</v>
      </c>
      <c r="AE27" s="57">
        <v>2251835</v>
      </c>
      <c r="AF27" s="114">
        <f t="shared" si="13"/>
        <v>0.08807644970202202</v>
      </c>
      <c r="AG27" s="57">
        <v>130499</v>
      </c>
      <c r="AH27" s="114">
        <f t="shared" si="14"/>
        <v>0.00510423215273951</v>
      </c>
      <c r="AI27" s="16">
        <v>1603415</v>
      </c>
      <c r="AJ27" s="114">
        <f t="shared" si="15"/>
        <v>0.06271467518666672</v>
      </c>
      <c r="AK27" s="105">
        <v>0</v>
      </c>
      <c r="AL27" s="114">
        <f t="shared" si="16"/>
        <v>0</v>
      </c>
      <c r="AM27" s="57">
        <v>0</v>
      </c>
      <c r="AN27" s="114">
        <f t="shared" si="17"/>
        <v>0</v>
      </c>
      <c r="AO27" s="5">
        <f t="shared" si="25"/>
        <v>8223360</v>
      </c>
      <c r="AP27" s="178">
        <f t="shared" si="18"/>
        <v>0.3216418402865307</v>
      </c>
      <c r="AQ27" s="57">
        <v>705285</v>
      </c>
      <c r="AR27" s="114">
        <f t="shared" si="19"/>
        <v>0.02758594605203783</v>
      </c>
      <c r="AS27" s="57">
        <v>1233683</v>
      </c>
      <c r="AT27" s="114">
        <f t="shared" si="20"/>
        <v>0.04825327730394973</v>
      </c>
      <c r="AU27" s="31">
        <f t="shared" si="21"/>
        <v>25566823</v>
      </c>
    </row>
    <row r="28" spans="1:47" ht="13.5">
      <c r="A28" s="64">
        <v>26</v>
      </c>
      <c r="B28" s="77" t="s">
        <v>130</v>
      </c>
      <c r="C28" s="62">
        <v>164452751</v>
      </c>
      <c r="D28" s="112">
        <f t="shared" si="22"/>
        <v>0.27429530203939323</v>
      </c>
      <c r="E28" s="62">
        <v>69605578</v>
      </c>
      <c r="F28" s="112">
        <f t="shared" si="0"/>
        <v>0.11609707301969394</v>
      </c>
      <c r="G28" s="62">
        <v>6413802</v>
      </c>
      <c r="H28" s="112">
        <f t="shared" si="1"/>
        <v>0.010697758147024639</v>
      </c>
      <c r="I28" s="62">
        <v>7661612</v>
      </c>
      <c r="J28" s="112">
        <f t="shared" si="2"/>
        <v>0.012779015035441028</v>
      </c>
      <c r="K28" s="62">
        <v>652175</v>
      </c>
      <c r="L28" s="112">
        <f t="shared" si="3"/>
        <v>0.0010877807608553856</v>
      </c>
      <c r="M28" s="62">
        <v>33447390</v>
      </c>
      <c r="N28" s="112">
        <f t="shared" si="4"/>
        <v>0.055787828945952876</v>
      </c>
      <c r="O28" s="65">
        <f t="shared" si="23"/>
        <v>282233308</v>
      </c>
      <c r="P28" s="147">
        <f t="shared" si="5"/>
        <v>0.4707447579483611</v>
      </c>
      <c r="Q28" s="62">
        <v>30031770</v>
      </c>
      <c r="R28" s="112">
        <f t="shared" si="6"/>
        <v>0.05009082166662927</v>
      </c>
      <c r="S28" s="62">
        <v>21260329</v>
      </c>
      <c r="T28" s="112">
        <f t="shared" si="7"/>
        <v>0.0354606920775188</v>
      </c>
      <c r="U28" s="68">
        <f t="shared" si="24"/>
        <v>333525407</v>
      </c>
      <c r="V28" s="160">
        <f t="shared" si="8"/>
        <v>0.5562962716925092</v>
      </c>
      <c r="W28" s="62">
        <v>31447226</v>
      </c>
      <c r="X28" s="112">
        <f t="shared" si="9"/>
        <v>0.05245169996560933</v>
      </c>
      <c r="Y28" s="62">
        <v>27711100</v>
      </c>
      <c r="Z28" s="112">
        <f t="shared" si="10"/>
        <v>0.046220111844427765</v>
      </c>
      <c r="AA28" s="62">
        <v>5927787</v>
      </c>
      <c r="AB28" s="112">
        <f t="shared" si="11"/>
        <v>0.009887120256140858</v>
      </c>
      <c r="AC28" s="62">
        <v>45460261</v>
      </c>
      <c r="AD28" s="112">
        <f t="shared" si="12"/>
        <v>0.07582442948482296</v>
      </c>
      <c r="AE28" s="62">
        <v>24045962</v>
      </c>
      <c r="AF28" s="112">
        <f t="shared" si="13"/>
        <v>0.04010692657624056</v>
      </c>
      <c r="AG28" s="62">
        <v>12261593</v>
      </c>
      <c r="AH28" s="112">
        <f t="shared" si="14"/>
        <v>0.02045145085726848</v>
      </c>
      <c r="AI28" s="61">
        <v>22167289</v>
      </c>
      <c r="AJ28" s="112">
        <f t="shared" si="15"/>
        <v>0.036973435802539534</v>
      </c>
      <c r="AK28" s="110">
        <v>25540</v>
      </c>
      <c r="AL28" s="112">
        <f t="shared" si="16"/>
        <v>4.259887397132142E-05</v>
      </c>
      <c r="AM28" s="62">
        <v>2943760</v>
      </c>
      <c r="AN28" s="112">
        <f t="shared" si="17"/>
        <v>0.004909978905317821</v>
      </c>
      <c r="AO28" s="60">
        <f t="shared" si="25"/>
        <v>171990518</v>
      </c>
      <c r="AP28" s="176">
        <f t="shared" si="18"/>
        <v>0.2868677525663386</v>
      </c>
      <c r="AQ28" s="62">
        <v>50052131</v>
      </c>
      <c r="AR28" s="112">
        <f t="shared" si="19"/>
        <v>0.08348333674491269</v>
      </c>
      <c r="AS28" s="62">
        <v>43978308</v>
      </c>
      <c r="AT28" s="112">
        <f t="shared" si="20"/>
        <v>0.07335263899623949</v>
      </c>
      <c r="AU28" s="59">
        <f t="shared" si="21"/>
        <v>599546364</v>
      </c>
    </row>
    <row r="29" spans="1:47" s="32" customFormat="1" ht="13.5">
      <c r="A29" s="27">
        <v>27</v>
      </c>
      <c r="B29" s="76" t="s">
        <v>115</v>
      </c>
      <c r="C29" s="49">
        <v>22301177</v>
      </c>
      <c r="D29" s="113">
        <f t="shared" si="22"/>
        <v>0.3161003524545527</v>
      </c>
      <c r="E29" s="49">
        <v>5778561</v>
      </c>
      <c r="F29" s="113">
        <f t="shared" si="0"/>
        <v>0.08190622265273857</v>
      </c>
      <c r="G29" s="49">
        <v>1722691</v>
      </c>
      <c r="H29" s="113">
        <f t="shared" si="1"/>
        <v>0.024417690253312006</v>
      </c>
      <c r="I29" s="49">
        <v>960226</v>
      </c>
      <c r="J29" s="113">
        <f t="shared" si="2"/>
        <v>0.013610392717659042</v>
      </c>
      <c r="K29" s="49">
        <v>3726</v>
      </c>
      <c r="L29" s="113">
        <f t="shared" si="3"/>
        <v>5.281290369766866E-05</v>
      </c>
      <c r="M29" s="49">
        <v>4872550</v>
      </c>
      <c r="N29" s="113">
        <f t="shared" si="4"/>
        <v>0.0690642817799451</v>
      </c>
      <c r="O29" s="25">
        <f t="shared" si="23"/>
        <v>35638931</v>
      </c>
      <c r="P29" s="148">
        <f t="shared" si="5"/>
        <v>0.505151752761905</v>
      </c>
      <c r="Q29" s="49">
        <v>3539975</v>
      </c>
      <c r="R29" s="113">
        <f t="shared" si="6"/>
        <v>0.050176156405570216</v>
      </c>
      <c r="S29" s="49">
        <v>3232607</v>
      </c>
      <c r="T29" s="113">
        <f t="shared" si="7"/>
        <v>0.045819474552713256</v>
      </c>
      <c r="U29" s="69">
        <f t="shared" si="24"/>
        <v>42411513</v>
      </c>
      <c r="V29" s="161">
        <f t="shared" si="8"/>
        <v>0.6011473837201886</v>
      </c>
      <c r="W29" s="49">
        <v>3961090</v>
      </c>
      <c r="X29" s="113">
        <f t="shared" si="9"/>
        <v>0.05614510593338657</v>
      </c>
      <c r="Y29" s="49">
        <v>1480342</v>
      </c>
      <c r="Z29" s="113">
        <f t="shared" si="10"/>
        <v>0.02098259782222604</v>
      </c>
      <c r="AA29" s="49">
        <v>723720</v>
      </c>
      <c r="AB29" s="113">
        <f t="shared" si="11"/>
        <v>0.01025811987763735</v>
      </c>
      <c r="AC29" s="49">
        <v>6098252</v>
      </c>
      <c r="AD29" s="113">
        <f t="shared" si="12"/>
        <v>0.08643757262482966</v>
      </c>
      <c r="AE29" s="49">
        <v>3071808</v>
      </c>
      <c r="AF29" s="113">
        <f t="shared" si="13"/>
        <v>0.0435402845093205</v>
      </c>
      <c r="AG29" s="49">
        <v>669012</v>
      </c>
      <c r="AH29" s="113">
        <f t="shared" si="14"/>
        <v>0.00948268017406997</v>
      </c>
      <c r="AI29" s="15">
        <v>4389011</v>
      </c>
      <c r="AJ29" s="113">
        <f t="shared" si="15"/>
        <v>0.06221052476409244</v>
      </c>
      <c r="AK29" s="95">
        <v>0</v>
      </c>
      <c r="AL29" s="113">
        <f t="shared" si="16"/>
        <v>0</v>
      </c>
      <c r="AM29" s="49">
        <v>13947</v>
      </c>
      <c r="AN29" s="113">
        <f t="shared" si="17"/>
        <v>0.0001976869478989224</v>
      </c>
      <c r="AO29" s="29">
        <f t="shared" si="25"/>
        <v>20407182</v>
      </c>
      <c r="AP29" s="177">
        <f t="shared" si="18"/>
        <v>0.28925457265346144</v>
      </c>
      <c r="AQ29" s="49">
        <v>110672</v>
      </c>
      <c r="AR29" s="113">
        <f t="shared" si="19"/>
        <v>0.0015686821465454607</v>
      </c>
      <c r="AS29" s="49">
        <v>7621573</v>
      </c>
      <c r="AT29" s="113">
        <f t="shared" si="20"/>
        <v>0.10802936147980452</v>
      </c>
      <c r="AU29" s="38">
        <f t="shared" si="21"/>
        <v>70550940</v>
      </c>
    </row>
    <row r="30" spans="1:47" s="32" customFormat="1" ht="13.5">
      <c r="A30" s="27">
        <v>28</v>
      </c>
      <c r="B30" s="76" t="s">
        <v>75</v>
      </c>
      <c r="C30" s="49">
        <v>106008786</v>
      </c>
      <c r="D30" s="113">
        <f t="shared" si="22"/>
        <v>0.32443176851079875</v>
      </c>
      <c r="E30" s="49">
        <v>35299342</v>
      </c>
      <c r="F30" s="113">
        <f t="shared" si="0"/>
        <v>0.1080309320052728</v>
      </c>
      <c r="G30" s="49">
        <v>6613027</v>
      </c>
      <c r="H30" s="113">
        <f t="shared" si="1"/>
        <v>0.020238662527648055</v>
      </c>
      <c r="I30" s="49">
        <v>11549400</v>
      </c>
      <c r="J30" s="113">
        <f t="shared" si="2"/>
        <v>0.035346053932158214</v>
      </c>
      <c r="K30" s="49">
        <v>680653</v>
      </c>
      <c r="L30" s="113">
        <f t="shared" si="3"/>
        <v>0.002083086363541421</v>
      </c>
      <c r="M30" s="49">
        <v>20904400</v>
      </c>
      <c r="N30" s="113">
        <f t="shared" si="4"/>
        <v>0.06397631477127888</v>
      </c>
      <c r="O30" s="25">
        <f t="shared" si="23"/>
        <v>181055608</v>
      </c>
      <c r="P30" s="148">
        <f t="shared" si="5"/>
        <v>0.5541068181106981</v>
      </c>
      <c r="Q30" s="49">
        <v>27485848</v>
      </c>
      <c r="R30" s="113">
        <f t="shared" si="6"/>
        <v>0.08411833218860747</v>
      </c>
      <c r="S30" s="49">
        <v>14845375</v>
      </c>
      <c r="T30" s="113">
        <f t="shared" si="7"/>
        <v>0.04543313292405781</v>
      </c>
      <c r="U30" s="69">
        <f t="shared" si="24"/>
        <v>223386831</v>
      </c>
      <c r="V30" s="161">
        <f t="shared" si="8"/>
        <v>0.6836582832233634</v>
      </c>
      <c r="W30" s="49">
        <v>15439093</v>
      </c>
      <c r="X30" s="113">
        <f t="shared" si="9"/>
        <v>0.04725016137995103</v>
      </c>
      <c r="Y30" s="49">
        <v>4328153</v>
      </c>
      <c r="Z30" s="113">
        <f t="shared" si="10"/>
        <v>0.013245980688575371</v>
      </c>
      <c r="AA30" s="49">
        <v>3023704</v>
      </c>
      <c r="AB30" s="113">
        <f t="shared" si="11"/>
        <v>0.009253814454333778</v>
      </c>
      <c r="AC30" s="49">
        <v>22670567</v>
      </c>
      <c r="AD30" s="113">
        <f t="shared" si="12"/>
        <v>0.06938153357357146</v>
      </c>
      <c r="AE30" s="49">
        <v>20130157</v>
      </c>
      <c r="AF30" s="113">
        <f t="shared" si="13"/>
        <v>0.061606803382410535</v>
      </c>
      <c r="AG30" s="49">
        <v>4502810</v>
      </c>
      <c r="AH30" s="113">
        <f t="shared" si="14"/>
        <v>0.013780505057081869</v>
      </c>
      <c r="AI30" s="15">
        <v>15085873</v>
      </c>
      <c r="AJ30" s="113">
        <f t="shared" si="15"/>
        <v>0.04616915862916597</v>
      </c>
      <c r="AK30" s="95">
        <v>0</v>
      </c>
      <c r="AL30" s="113">
        <f t="shared" si="16"/>
        <v>0</v>
      </c>
      <c r="AM30" s="49">
        <v>60978</v>
      </c>
      <c r="AN30" s="113">
        <f t="shared" si="17"/>
        <v>0.00018661849764274713</v>
      </c>
      <c r="AO30" s="29">
        <f t="shared" si="25"/>
        <v>85241335</v>
      </c>
      <c r="AP30" s="177">
        <f t="shared" si="18"/>
        <v>0.26087457566273275</v>
      </c>
      <c r="AQ30" s="49">
        <v>9080421</v>
      </c>
      <c r="AR30" s="113">
        <f t="shared" si="19"/>
        <v>0.027789932844364387</v>
      </c>
      <c r="AS30" s="49">
        <v>9043588</v>
      </c>
      <c r="AT30" s="113">
        <f t="shared" si="20"/>
        <v>0.027677208269539445</v>
      </c>
      <c r="AU30" s="38">
        <f t="shared" si="21"/>
        <v>326752175</v>
      </c>
    </row>
    <row r="31" spans="1:47" s="32" customFormat="1" ht="13.5">
      <c r="A31" s="27">
        <v>29</v>
      </c>
      <c r="B31" s="76" t="s">
        <v>124</v>
      </c>
      <c r="C31" s="49">
        <f>50600951-220</f>
        <v>50600731</v>
      </c>
      <c r="D31" s="113">
        <f t="shared" si="22"/>
        <v>0.24888840836740705</v>
      </c>
      <c r="E31" s="49">
        <v>13856243</v>
      </c>
      <c r="F31" s="113">
        <f t="shared" si="0"/>
        <v>0.06815431710308742</v>
      </c>
      <c r="G31" s="49">
        <v>2416204</v>
      </c>
      <c r="H31" s="113">
        <f t="shared" si="1"/>
        <v>0.011884515420359489</v>
      </c>
      <c r="I31" s="49">
        <f>3377923-592</f>
        <v>3377331</v>
      </c>
      <c r="J31" s="113">
        <f t="shared" si="2"/>
        <v>0.016611984066394282</v>
      </c>
      <c r="K31" s="49">
        <v>533782</v>
      </c>
      <c r="L31" s="113">
        <f t="shared" si="3"/>
        <v>0.002625498678965157</v>
      </c>
      <c r="M31" s="49">
        <v>6073936</v>
      </c>
      <c r="N31" s="113">
        <f t="shared" si="4"/>
        <v>0.02987570008752433</v>
      </c>
      <c r="O31" s="25">
        <f t="shared" si="23"/>
        <v>76858227</v>
      </c>
      <c r="P31" s="148">
        <f t="shared" si="5"/>
        <v>0.37804042372373775</v>
      </c>
      <c r="Q31" s="49">
        <f>12694790-4140</f>
        <v>12690650</v>
      </c>
      <c r="R31" s="113">
        <f t="shared" si="6"/>
        <v>0.06242114722903577</v>
      </c>
      <c r="S31" s="49">
        <f>6431797-8848</f>
        <v>6422949</v>
      </c>
      <c r="T31" s="113">
        <f t="shared" si="7"/>
        <v>0.03159238062460064</v>
      </c>
      <c r="U31" s="69">
        <f t="shared" si="24"/>
        <v>95971826</v>
      </c>
      <c r="V31" s="161">
        <f t="shared" si="8"/>
        <v>0.4720539515773742</v>
      </c>
      <c r="W31" s="49">
        <f>8361422-67493</f>
        <v>8293929</v>
      </c>
      <c r="X31" s="113">
        <f t="shared" si="9"/>
        <v>0.04079511791879608</v>
      </c>
      <c r="Y31" s="49">
        <f>2728459-9206</f>
        <v>2719253</v>
      </c>
      <c r="Z31" s="113">
        <f t="shared" si="10"/>
        <v>0.013375114108890971</v>
      </c>
      <c r="AA31" s="49">
        <f>1716599-326</f>
        <v>1716273</v>
      </c>
      <c r="AB31" s="113">
        <f t="shared" si="11"/>
        <v>0.00844178427568477</v>
      </c>
      <c r="AC31" s="49">
        <f>15090939-1568231</f>
        <v>13522708</v>
      </c>
      <c r="AD31" s="113">
        <f t="shared" si="12"/>
        <v>0.06651376777416916</v>
      </c>
      <c r="AE31" s="49">
        <f>7412626-10824</f>
        <v>7401802</v>
      </c>
      <c r="AF31" s="113">
        <f t="shared" si="13"/>
        <v>0.03640703765387679</v>
      </c>
      <c r="AG31" s="49">
        <f>4057959-23542</f>
        <v>4034417</v>
      </c>
      <c r="AH31" s="113">
        <f t="shared" si="14"/>
        <v>0.019843974701085038</v>
      </c>
      <c r="AI31" s="15">
        <f>8187265-11799</f>
        <v>8175466</v>
      </c>
      <c r="AJ31" s="113">
        <f t="shared" si="15"/>
        <v>0.04021243725514266</v>
      </c>
      <c r="AK31" s="95">
        <v>0</v>
      </c>
      <c r="AL31" s="113">
        <f t="shared" si="16"/>
        <v>0</v>
      </c>
      <c r="AM31" s="49">
        <v>12560</v>
      </c>
      <c r="AN31" s="113">
        <f t="shared" si="17"/>
        <v>6.177852270740185E-05</v>
      </c>
      <c r="AO31" s="29">
        <f t="shared" si="25"/>
        <v>45876408</v>
      </c>
      <c r="AP31" s="177">
        <f t="shared" si="18"/>
        <v>0.22565101221035286</v>
      </c>
      <c r="AQ31" s="49">
        <f>7799703-7875</f>
        <v>7791828</v>
      </c>
      <c r="AR31" s="113">
        <f t="shared" si="19"/>
        <v>0.03832544769348484</v>
      </c>
      <c r="AS31" s="49">
        <v>53666839</v>
      </c>
      <c r="AT31" s="113">
        <f t="shared" si="20"/>
        <v>0.26396958851878816</v>
      </c>
      <c r="AU31" s="38">
        <f t="shared" si="21"/>
        <v>203306901</v>
      </c>
    </row>
    <row r="32" spans="1:47" ht="13.5">
      <c r="A32" s="35">
        <v>30</v>
      </c>
      <c r="B32" s="78" t="s">
        <v>76</v>
      </c>
      <c r="C32" s="57">
        <v>9730371</v>
      </c>
      <c r="D32" s="114">
        <f t="shared" si="22"/>
        <v>0.2959314834944958</v>
      </c>
      <c r="E32" s="57">
        <v>2156079</v>
      </c>
      <c r="F32" s="114">
        <f t="shared" si="0"/>
        <v>0.06557320959306988</v>
      </c>
      <c r="G32" s="57">
        <v>609153</v>
      </c>
      <c r="H32" s="114">
        <f t="shared" si="1"/>
        <v>0.018526277257580683</v>
      </c>
      <c r="I32" s="57">
        <v>516141</v>
      </c>
      <c r="J32" s="114">
        <f t="shared" si="2"/>
        <v>0.015697486953203794</v>
      </c>
      <c r="K32" s="57">
        <v>37519</v>
      </c>
      <c r="L32" s="114">
        <f t="shared" si="3"/>
        <v>0.0011410719415765327</v>
      </c>
      <c r="M32" s="57">
        <v>1684085</v>
      </c>
      <c r="N32" s="114">
        <f t="shared" si="4"/>
        <v>0.05121837311042179</v>
      </c>
      <c r="O32" s="33">
        <f t="shared" si="23"/>
        <v>14733348</v>
      </c>
      <c r="P32" s="149">
        <f t="shared" si="5"/>
        <v>0.44808790235034845</v>
      </c>
      <c r="Q32" s="57">
        <v>1068468</v>
      </c>
      <c r="R32" s="114">
        <f t="shared" si="6"/>
        <v>0.03249550508468762</v>
      </c>
      <c r="S32" s="57">
        <v>1476035</v>
      </c>
      <c r="T32" s="114">
        <f t="shared" si="7"/>
        <v>0.04489091189223906</v>
      </c>
      <c r="U32" s="70">
        <f t="shared" si="24"/>
        <v>17277851</v>
      </c>
      <c r="V32" s="162">
        <f t="shared" si="8"/>
        <v>0.5254743193272752</v>
      </c>
      <c r="W32" s="57">
        <v>1689693</v>
      </c>
      <c r="X32" s="114">
        <f t="shared" si="9"/>
        <v>0.0513889302001193</v>
      </c>
      <c r="Y32" s="57">
        <v>853842</v>
      </c>
      <c r="Z32" s="114">
        <f t="shared" si="10"/>
        <v>0.025968046822665576</v>
      </c>
      <c r="AA32" s="57">
        <v>434019</v>
      </c>
      <c r="AB32" s="114">
        <f t="shared" si="11"/>
        <v>0.013199896132922122</v>
      </c>
      <c r="AC32" s="57">
        <v>2085815</v>
      </c>
      <c r="AD32" s="114">
        <f t="shared" si="12"/>
        <v>0.06343625821102522</v>
      </c>
      <c r="AE32" s="57">
        <v>1770594</v>
      </c>
      <c r="AF32" s="114">
        <f t="shared" si="13"/>
        <v>0.0538493865327903</v>
      </c>
      <c r="AG32" s="57">
        <v>89508</v>
      </c>
      <c r="AH32" s="114">
        <f t="shared" si="14"/>
        <v>0.002722222536491705</v>
      </c>
      <c r="AI32" s="16">
        <v>1949360</v>
      </c>
      <c r="AJ32" s="114">
        <f t="shared" si="15"/>
        <v>0.05928622831183213</v>
      </c>
      <c r="AK32" s="105">
        <v>0</v>
      </c>
      <c r="AL32" s="114">
        <f t="shared" si="16"/>
        <v>0</v>
      </c>
      <c r="AM32" s="57">
        <v>0</v>
      </c>
      <c r="AN32" s="114">
        <f t="shared" si="17"/>
        <v>0</v>
      </c>
      <c r="AO32" s="5">
        <f t="shared" si="25"/>
        <v>8872831</v>
      </c>
      <c r="AP32" s="178">
        <f t="shared" si="18"/>
        <v>0.26985096874784636</v>
      </c>
      <c r="AQ32" s="57">
        <v>5301144</v>
      </c>
      <c r="AR32" s="114">
        <f t="shared" si="19"/>
        <v>0.1612246242345688</v>
      </c>
      <c r="AS32" s="57">
        <v>1428660</v>
      </c>
      <c r="AT32" s="114">
        <f t="shared" si="20"/>
        <v>0.04345008769030969</v>
      </c>
      <c r="AU32" s="31">
        <f t="shared" si="21"/>
        <v>32880486</v>
      </c>
    </row>
    <row r="33" spans="1:47" ht="13.5">
      <c r="A33" s="64">
        <v>31</v>
      </c>
      <c r="B33" s="77" t="s">
        <v>77</v>
      </c>
      <c r="C33" s="62">
        <v>25119925</v>
      </c>
      <c r="D33" s="112">
        <f t="shared" si="22"/>
        <v>0.26030199784970426</v>
      </c>
      <c r="E33" s="62">
        <v>7033070</v>
      </c>
      <c r="F33" s="112">
        <f t="shared" si="0"/>
        <v>0.07287928495076397</v>
      </c>
      <c r="G33" s="62">
        <v>1624078</v>
      </c>
      <c r="H33" s="112">
        <f t="shared" si="1"/>
        <v>0.016829299771545975</v>
      </c>
      <c r="I33" s="62">
        <v>1830494</v>
      </c>
      <c r="J33" s="112">
        <f t="shared" si="2"/>
        <v>0.018968259071310785</v>
      </c>
      <c r="K33" s="62">
        <v>108</v>
      </c>
      <c r="L33" s="112">
        <f t="shared" si="3"/>
        <v>1.1191361346726975E-06</v>
      </c>
      <c r="M33" s="62">
        <v>1702804</v>
      </c>
      <c r="N33" s="112">
        <f t="shared" si="4"/>
        <v>0.017645087839492667</v>
      </c>
      <c r="O33" s="65">
        <f t="shared" si="23"/>
        <v>37310479</v>
      </c>
      <c r="P33" s="147">
        <f t="shared" si="5"/>
        <v>0.3866250486189523</v>
      </c>
      <c r="Q33" s="62">
        <v>4039679</v>
      </c>
      <c r="R33" s="112">
        <f t="shared" si="6"/>
        <v>0.04186065501276359</v>
      </c>
      <c r="S33" s="62">
        <v>3929676</v>
      </c>
      <c r="T33" s="112">
        <f t="shared" si="7"/>
        <v>0.040720763047741367</v>
      </c>
      <c r="U33" s="68">
        <f t="shared" si="24"/>
        <v>45279834</v>
      </c>
      <c r="V33" s="160">
        <f t="shared" si="8"/>
        <v>0.4692064666794573</v>
      </c>
      <c r="W33" s="62">
        <v>4307186</v>
      </c>
      <c r="X33" s="112">
        <f t="shared" si="9"/>
        <v>0.04463266195700331</v>
      </c>
      <c r="Y33" s="62">
        <v>1471754</v>
      </c>
      <c r="Z33" s="112">
        <f t="shared" si="10"/>
        <v>0.015250861877306308</v>
      </c>
      <c r="AA33" s="62">
        <v>716771</v>
      </c>
      <c r="AB33" s="112">
        <f t="shared" si="11"/>
        <v>0.00742744746653226</v>
      </c>
      <c r="AC33" s="62">
        <v>5734566</v>
      </c>
      <c r="AD33" s="112">
        <f t="shared" si="12"/>
        <v>0.05942370395616178</v>
      </c>
      <c r="AE33" s="62">
        <v>3888620</v>
      </c>
      <c r="AF33" s="112">
        <f t="shared" si="13"/>
        <v>0.04029532551861986</v>
      </c>
      <c r="AG33" s="62">
        <v>641057</v>
      </c>
      <c r="AH33" s="112">
        <f t="shared" si="14"/>
        <v>0.006642870861896995</v>
      </c>
      <c r="AI33" s="61">
        <v>4339918</v>
      </c>
      <c r="AJ33" s="112">
        <f t="shared" si="15"/>
        <v>0.044971843104782076</v>
      </c>
      <c r="AK33" s="110">
        <v>0</v>
      </c>
      <c r="AL33" s="112">
        <f t="shared" si="16"/>
        <v>0</v>
      </c>
      <c r="AM33" s="62">
        <v>97322</v>
      </c>
      <c r="AN33" s="112">
        <f t="shared" si="17"/>
        <v>0.0010084867305427431</v>
      </c>
      <c r="AO33" s="60">
        <f t="shared" si="25"/>
        <v>21197194</v>
      </c>
      <c r="AP33" s="176">
        <f t="shared" si="18"/>
        <v>0.21965320147284534</v>
      </c>
      <c r="AQ33" s="62">
        <v>4432137</v>
      </c>
      <c r="AR33" s="112">
        <f t="shared" si="19"/>
        <v>0.045927450652961534</v>
      </c>
      <c r="AS33" s="62">
        <v>25593840</v>
      </c>
      <c r="AT33" s="112">
        <f t="shared" si="20"/>
        <v>0.26521288119473585</v>
      </c>
      <c r="AU33" s="59">
        <f t="shared" si="21"/>
        <v>96503005</v>
      </c>
    </row>
    <row r="34" spans="1:47" s="32" customFormat="1" ht="13.5">
      <c r="A34" s="27">
        <v>32</v>
      </c>
      <c r="B34" s="76" t="s">
        <v>144</v>
      </c>
      <c r="C34" s="49">
        <v>89486032</v>
      </c>
      <c r="D34" s="113">
        <f t="shared" si="22"/>
        <v>0.38243500080663645</v>
      </c>
      <c r="E34" s="49">
        <v>27660109</v>
      </c>
      <c r="F34" s="113">
        <f t="shared" si="0"/>
        <v>0.11821055835537161</v>
      </c>
      <c r="G34" s="49">
        <v>2895270</v>
      </c>
      <c r="H34" s="113">
        <f t="shared" si="1"/>
        <v>0.012373468350741379</v>
      </c>
      <c r="I34" s="49">
        <v>2861317</v>
      </c>
      <c r="J34" s="113">
        <f t="shared" si="2"/>
        <v>0.012228363966379049</v>
      </c>
      <c r="K34" s="49">
        <v>238715</v>
      </c>
      <c r="L34" s="113">
        <f t="shared" si="3"/>
        <v>0.0010201924163712637</v>
      </c>
      <c r="M34" s="49">
        <v>6963567</v>
      </c>
      <c r="N34" s="113">
        <f t="shared" si="4"/>
        <v>0.029760083129644937</v>
      </c>
      <c r="O34" s="25">
        <f t="shared" si="23"/>
        <v>130105010</v>
      </c>
      <c r="P34" s="148">
        <f t="shared" si="5"/>
        <v>0.5560276670251447</v>
      </c>
      <c r="Q34" s="49">
        <v>13032424</v>
      </c>
      <c r="R34" s="113">
        <f t="shared" si="6"/>
        <v>0.0556964586713648</v>
      </c>
      <c r="S34" s="49">
        <v>8435762</v>
      </c>
      <c r="T34" s="113">
        <f t="shared" si="7"/>
        <v>0.036051778977914596</v>
      </c>
      <c r="U34" s="69">
        <f t="shared" si="24"/>
        <v>151573196</v>
      </c>
      <c r="V34" s="161">
        <f t="shared" si="8"/>
        <v>0.647775904674424</v>
      </c>
      <c r="W34" s="49">
        <v>13043823</v>
      </c>
      <c r="X34" s="113">
        <f t="shared" si="9"/>
        <v>0.055745174392430576</v>
      </c>
      <c r="Y34" s="49">
        <v>3843805</v>
      </c>
      <c r="Z34" s="113">
        <f t="shared" si="10"/>
        <v>0.01642720696650795</v>
      </c>
      <c r="AA34" s="49">
        <v>2006535</v>
      </c>
      <c r="AB34" s="113">
        <f t="shared" si="11"/>
        <v>0.008575296023222309</v>
      </c>
      <c r="AC34" s="49">
        <f>17834752-278150</f>
        <v>17556602</v>
      </c>
      <c r="AD34" s="113">
        <f t="shared" si="12"/>
        <v>0.07503136467188304</v>
      </c>
      <c r="AE34" s="49">
        <v>12066442</v>
      </c>
      <c r="AF34" s="113">
        <f t="shared" si="13"/>
        <v>0.05156815709521271</v>
      </c>
      <c r="AG34" s="49">
        <v>2115977</v>
      </c>
      <c r="AH34" s="113">
        <f t="shared" si="14"/>
        <v>0.009043016520185231</v>
      </c>
      <c r="AI34" s="15">
        <f>12511720-2042</f>
        <v>12509678</v>
      </c>
      <c r="AJ34" s="113">
        <f t="shared" si="15"/>
        <v>0.05346240758580917</v>
      </c>
      <c r="AK34" s="95">
        <v>0</v>
      </c>
      <c r="AL34" s="113">
        <f t="shared" si="16"/>
        <v>0</v>
      </c>
      <c r="AM34" s="49">
        <v>100496</v>
      </c>
      <c r="AN34" s="113">
        <f t="shared" si="17"/>
        <v>0.00042948812213579584</v>
      </c>
      <c r="AO34" s="29">
        <f t="shared" si="25"/>
        <v>63243358</v>
      </c>
      <c r="AP34" s="177">
        <f t="shared" si="18"/>
        <v>0.2702821113773868</v>
      </c>
      <c r="AQ34" s="49">
        <v>10069938</v>
      </c>
      <c r="AR34" s="113">
        <f t="shared" si="19"/>
        <v>0.04303573039368623</v>
      </c>
      <c r="AS34" s="49">
        <v>9103681</v>
      </c>
      <c r="AT34" s="113">
        <f t="shared" si="20"/>
        <v>0.038906253554502904</v>
      </c>
      <c r="AU34" s="38">
        <f t="shared" si="21"/>
        <v>233990173</v>
      </c>
    </row>
    <row r="35" spans="1:47" s="32" customFormat="1" ht="13.5">
      <c r="A35" s="27">
        <v>33</v>
      </c>
      <c r="B35" s="76" t="s">
        <v>78</v>
      </c>
      <c r="C35" s="49">
        <v>5739830</v>
      </c>
      <c r="D35" s="113">
        <f t="shared" si="22"/>
        <v>0.2689971886149332</v>
      </c>
      <c r="E35" s="49">
        <v>1432395</v>
      </c>
      <c r="F35" s="113">
        <f aca="true" t="shared" si="26" ref="F35:F66">E35/$AU35</f>
        <v>0.06712920556638216</v>
      </c>
      <c r="G35" s="49">
        <v>173598</v>
      </c>
      <c r="H35" s="113">
        <f aca="true" t="shared" si="27" ref="H35:H66">G35/$AU35</f>
        <v>0.008135671953555275</v>
      </c>
      <c r="I35" s="49">
        <v>641565</v>
      </c>
      <c r="J35" s="113">
        <f aca="true" t="shared" si="28" ref="J35:J66">I35/$AU35</f>
        <v>0.030066949946904287</v>
      </c>
      <c r="K35" s="49">
        <v>0</v>
      </c>
      <c r="L35" s="113">
        <f aca="true" t="shared" si="29" ref="L35:L66">K35/$AU35</f>
        <v>0</v>
      </c>
      <c r="M35" s="49">
        <v>1569261</v>
      </c>
      <c r="N35" s="113">
        <f aca="true" t="shared" si="30" ref="N35:N66">M35/$AU35</f>
        <v>0.07354343198371009</v>
      </c>
      <c r="O35" s="25">
        <f t="shared" si="23"/>
        <v>9556649</v>
      </c>
      <c r="P35" s="148">
        <f aca="true" t="shared" si="31" ref="P35:P66">O35/$AU35</f>
        <v>0.44787244806548504</v>
      </c>
      <c r="Q35" s="49">
        <v>1275321</v>
      </c>
      <c r="R35" s="113">
        <f aca="true" t="shared" si="32" ref="R35:R66">Q35/$AU35</f>
        <v>0.05976793103307681</v>
      </c>
      <c r="S35" s="49">
        <v>1824815</v>
      </c>
      <c r="T35" s="113">
        <f aca="true" t="shared" si="33" ref="T35:T66">S35/$AU35</f>
        <v>0.08551997267207555</v>
      </c>
      <c r="U35" s="69">
        <f t="shared" si="24"/>
        <v>12656785</v>
      </c>
      <c r="V35" s="161">
        <f aca="true" t="shared" si="34" ref="V35:V66">U35/$AU35</f>
        <v>0.5931603517706374</v>
      </c>
      <c r="W35" s="49">
        <v>907959</v>
      </c>
      <c r="X35" s="113">
        <f aca="true" t="shared" si="35" ref="X35:X66">W35/$AU35</f>
        <v>0.04255150734039617</v>
      </c>
      <c r="Y35" s="49">
        <v>759524</v>
      </c>
      <c r="Z35" s="113">
        <f aca="true" t="shared" si="36" ref="Z35:Z66">Y35/$AU35</f>
        <v>0.03559509962587194</v>
      </c>
      <c r="AA35" s="49">
        <v>518813</v>
      </c>
      <c r="AB35" s="113">
        <f aca="true" t="shared" si="37" ref="AB35:AB66">AA35/$AU35</f>
        <v>0.024314176276454068</v>
      </c>
      <c r="AC35" s="49">
        <v>1753696</v>
      </c>
      <c r="AD35" s="113">
        <f aca="true" t="shared" si="38" ref="AD35:AD66">AC35/$AU35</f>
        <v>0.08218698004736272</v>
      </c>
      <c r="AE35" s="49">
        <v>1197428</v>
      </c>
      <c r="AF35" s="113">
        <f aca="true" t="shared" si="39" ref="AF35:AF66">AE35/$AU35</f>
        <v>0.056117474832669656</v>
      </c>
      <c r="AG35" s="49">
        <v>0</v>
      </c>
      <c r="AH35" s="113">
        <f aca="true" t="shared" si="40" ref="AH35:AH66">AG35/$AU35</f>
        <v>0</v>
      </c>
      <c r="AI35" s="15">
        <v>1374812</v>
      </c>
      <c r="AJ35" s="113">
        <f aca="true" t="shared" si="41" ref="AJ35:AJ66">AI35/$AU35</f>
        <v>0.0644305777129416</v>
      </c>
      <c r="AK35" s="95">
        <v>0</v>
      </c>
      <c r="AL35" s="113">
        <f aca="true" t="shared" si="42" ref="AL35:AL66">AK35/$AU35</f>
        <v>0</v>
      </c>
      <c r="AM35" s="49">
        <v>13838</v>
      </c>
      <c r="AN35" s="113">
        <f aca="true" t="shared" si="43" ref="AN35:AN66">AM35/$AU35</f>
        <v>0.0006485180042010732</v>
      </c>
      <c r="AO35" s="29">
        <f t="shared" si="25"/>
        <v>6526070</v>
      </c>
      <c r="AP35" s="177">
        <f aca="true" t="shared" si="44" ref="AP35:AP66">AO35/$AU35</f>
        <v>0.30584433383989723</v>
      </c>
      <c r="AQ35" s="49">
        <v>0</v>
      </c>
      <c r="AR35" s="113">
        <f aca="true" t="shared" si="45" ref="AR35:AR66">AQ35/$AU35</f>
        <v>0</v>
      </c>
      <c r="AS35" s="49">
        <v>2155026</v>
      </c>
      <c r="AT35" s="113">
        <f aca="true" t="shared" si="46" ref="AT35:AT66">AS35/$AU35</f>
        <v>0.10099531438946538</v>
      </c>
      <c r="AU35" s="38">
        <f aca="true" t="shared" si="47" ref="AU35:AU66">U35+AO35+AQ35+AS35</f>
        <v>21337881</v>
      </c>
    </row>
    <row r="36" spans="1:47" s="32" customFormat="1" ht="13.5">
      <c r="A36" s="27">
        <v>34</v>
      </c>
      <c r="B36" s="76" t="s">
        <v>79</v>
      </c>
      <c r="C36" s="49">
        <v>18159496</v>
      </c>
      <c r="D36" s="113">
        <f t="shared" si="22"/>
        <v>0.37493877653833946</v>
      </c>
      <c r="E36" s="49">
        <v>4511708</v>
      </c>
      <c r="F36" s="113">
        <f t="shared" si="26"/>
        <v>0.09315315125586297</v>
      </c>
      <c r="G36" s="49">
        <v>645655</v>
      </c>
      <c r="H36" s="113">
        <f t="shared" si="27"/>
        <v>0.013330826789788747</v>
      </c>
      <c r="I36" s="49">
        <v>1468150</v>
      </c>
      <c r="J36" s="113">
        <f t="shared" si="28"/>
        <v>0.03031286577418025</v>
      </c>
      <c r="K36" s="49">
        <v>22160</v>
      </c>
      <c r="L36" s="113">
        <f t="shared" si="29"/>
        <v>0.0004575371083035346</v>
      </c>
      <c r="M36" s="49">
        <v>3044326</v>
      </c>
      <c r="N36" s="113">
        <f t="shared" si="30"/>
        <v>0.06285614236341454</v>
      </c>
      <c r="O36" s="25">
        <f t="shared" si="23"/>
        <v>27851495</v>
      </c>
      <c r="P36" s="148">
        <f t="shared" si="31"/>
        <v>0.5750492998298895</v>
      </c>
      <c r="Q36" s="49">
        <v>2789009</v>
      </c>
      <c r="R36" s="113">
        <f t="shared" si="32"/>
        <v>0.05758461700778577</v>
      </c>
      <c r="S36" s="49">
        <v>2341263</v>
      </c>
      <c r="T36" s="113">
        <f t="shared" si="33"/>
        <v>0.0483400136641723</v>
      </c>
      <c r="U36" s="69">
        <f t="shared" si="24"/>
        <v>32981767</v>
      </c>
      <c r="V36" s="161">
        <f t="shared" si="34"/>
        <v>0.6809739305018476</v>
      </c>
      <c r="W36" s="49">
        <v>2619601</v>
      </c>
      <c r="X36" s="113">
        <f t="shared" si="35"/>
        <v>0.05408685317910864</v>
      </c>
      <c r="Y36" s="49">
        <v>1059661</v>
      </c>
      <c r="Z36" s="113">
        <f t="shared" si="36"/>
        <v>0.02187880098023609</v>
      </c>
      <c r="AA36" s="49">
        <v>706271</v>
      </c>
      <c r="AB36" s="113">
        <f t="shared" si="37"/>
        <v>0.014582364215642855</v>
      </c>
      <c r="AC36" s="49">
        <v>3035444</v>
      </c>
      <c r="AD36" s="113">
        <f t="shared" si="38"/>
        <v>0.06267275587442754</v>
      </c>
      <c r="AE36" s="49">
        <v>2729219</v>
      </c>
      <c r="AF36" s="113">
        <f t="shared" si="39"/>
        <v>0.05635013398858594</v>
      </c>
      <c r="AG36" s="49">
        <v>862302</v>
      </c>
      <c r="AH36" s="113">
        <f t="shared" si="40"/>
        <v>0.01780393337384271</v>
      </c>
      <c r="AI36" s="15">
        <v>2802927</v>
      </c>
      <c r="AJ36" s="113">
        <f t="shared" si="41"/>
        <v>0.05787198169521215</v>
      </c>
      <c r="AK36" s="95">
        <v>0</v>
      </c>
      <c r="AL36" s="113">
        <f t="shared" si="42"/>
        <v>0</v>
      </c>
      <c r="AM36" s="49">
        <v>0</v>
      </c>
      <c r="AN36" s="113">
        <f t="shared" si="43"/>
        <v>0</v>
      </c>
      <c r="AO36" s="29">
        <f t="shared" si="25"/>
        <v>13815425</v>
      </c>
      <c r="AP36" s="177">
        <f t="shared" si="44"/>
        <v>0.2852468233070559</v>
      </c>
      <c r="AQ36" s="49">
        <v>101626</v>
      </c>
      <c r="AR36" s="113">
        <f t="shared" si="45"/>
        <v>0.002098270133955551</v>
      </c>
      <c r="AS36" s="49">
        <v>1534412</v>
      </c>
      <c r="AT36" s="113">
        <f t="shared" si="46"/>
        <v>0.03168097605714094</v>
      </c>
      <c r="AU36" s="38">
        <f t="shared" si="47"/>
        <v>48433230</v>
      </c>
    </row>
    <row r="37" spans="1:47" ht="13.5">
      <c r="A37" s="35">
        <v>35</v>
      </c>
      <c r="B37" s="78" t="s">
        <v>80</v>
      </c>
      <c r="C37" s="57">
        <v>27349937</v>
      </c>
      <c r="D37" s="114">
        <f t="shared" si="22"/>
        <v>0.37998518790706787</v>
      </c>
      <c r="E37" s="57">
        <v>7298725</v>
      </c>
      <c r="F37" s="114">
        <f t="shared" si="26"/>
        <v>0.10140452574377097</v>
      </c>
      <c r="G37" s="57">
        <v>1065328</v>
      </c>
      <c r="H37" s="114">
        <f t="shared" si="27"/>
        <v>0.01480108931375823</v>
      </c>
      <c r="I37" s="57">
        <v>2229907</v>
      </c>
      <c r="J37" s="114">
        <f t="shared" si="28"/>
        <v>0.030981118179917052</v>
      </c>
      <c r="K37" s="57">
        <v>2122</v>
      </c>
      <c r="L37" s="114">
        <f t="shared" si="29"/>
        <v>2.9481916859216093E-05</v>
      </c>
      <c r="M37" s="57">
        <v>3999605</v>
      </c>
      <c r="N37" s="114">
        <f t="shared" si="30"/>
        <v>0.05556834216762723</v>
      </c>
      <c r="O37" s="33">
        <f t="shared" si="23"/>
        <v>41945624</v>
      </c>
      <c r="P37" s="149">
        <f t="shared" si="31"/>
        <v>0.5827697452290006</v>
      </c>
      <c r="Q37" s="57">
        <v>3204514</v>
      </c>
      <c r="R37" s="114">
        <f t="shared" si="32"/>
        <v>0.04452177913392743</v>
      </c>
      <c r="S37" s="57">
        <v>2976092</v>
      </c>
      <c r="T37" s="114">
        <f t="shared" si="33"/>
        <v>0.0413482077801028</v>
      </c>
      <c r="U37" s="70">
        <f t="shared" si="24"/>
        <v>48126230</v>
      </c>
      <c r="V37" s="162">
        <f t="shared" si="34"/>
        <v>0.6686397321430309</v>
      </c>
      <c r="W37" s="57">
        <v>3237589</v>
      </c>
      <c r="X37" s="114">
        <f t="shared" si="35"/>
        <v>0.04498130524142911</v>
      </c>
      <c r="Y37" s="57">
        <v>1428778</v>
      </c>
      <c r="Z37" s="114">
        <f t="shared" si="36"/>
        <v>0.019850666449706435</v>
      </c>
      <c r="AA37" s="57">
        <v>648885</v>
      </c>
      <c r="AB37" s="114">
        <f t="shared" si="37"/>
        <v>0.00901525618340831</v>
      </c>
      <c r="AC37" s="57">
        <v>5700238</v>
      </c>
      <c r="AD37" s="114">
        <f t="shared" si="38"/>
        <v>0.0791960145116608</v>
      </c>
      <c r="AE37" s="57">
        <v>4700777</v>
      </c>
      <c r="AF37" s="114">
        <f t="shared" si="39"/>
        <v>0.06531004556442754</v>
      </c>
      <c r="AG37" s="57">
        <v>705528</v>
      </c>
      <c r="AH37" s="114">
        <f t="shared" si="40"/>
        <v>0.00980222329776108</v>
      </c>
      <c r="AI37" s="16">
        <v>4172338</v>
      </c>
      <c r="AJ37" s="114">
        <f t="shared" si="41"/>
        <v>0.05796820076557397</v>
      </c>
      <c r="AK37" s="105">
        <v>0</v>
      </c>
      <c r="AL37" s="114">
        <f t="shared" si="42"/>
        <v>0</v>
      </c>
      <c r="AM37" s="57">
        <v>10655</v>
      </c>
      <c r="AN37" s="114">
        <f t="shared" si="43"/>
        <v>0.00014803478988451813</v>
      </c>
      <c r="AO37" s="5">
        <f t="shared" si="25"/>
        <v>20604788</v>
      </c>
      <c r="AP37" s="178">
        <f t="shared" si="44"/>
        <v>0.28627174680385176</v>
      </c>
      <c r="AQ37" s="57">
        <v>13957</v>
      </c>
      <c r="AR37" s="114">
        <f t="shared" si="45"/>
        <v>0.0001939109866183219</v>
      </c>
      <c r="AS37" s="57">
        <v>3231349</v>
      </c>
      <c r="AT37" s="114">
        <f t="shared" si="46"/>
        <v>0.04489461006649909</v>
      </c>
      <c r="AU37" s="31">
        <f t="shared" si="47"/>
        <v>71976324</v>
      </c>
    </row>
    <row r="38" spans="1:47" ht="13.5">
      <c r="A38" s="64">
        <v>36</v>
      </c>
      <c r="B38" s="77" t="s">
        <v>116</v>
      </c>
      <c r="C38" s="62">
        <v>46603920</v>
      </c>
      <c r="D38" s="112">
        <f t="shared" si="22"/>
        <v>0.19755394360763742</v>
      </c>
      <c r="E38" s="62">
        <v>10440641</v>
      </c>
      <c r="F38" s="112">
        <f t="shared" si="26"/>
        <v>0.04425786078384795</v>
      </c>
      <c r="G38" s="62">
        <v>791356</v>
      </c>
      <c r="H38" s="112">
        <f t="shared" si="27"/>
        <v>0.003354556839801577</v>
      </c>
      <c r="I38" s="62">
        <v>5235502</v>
      </c>
      <c r="J38" s="112">
        <f t="shared" si="28"/>
        <v>0.022193284746555075</v>
      </c>
      <c r="K38" s="62">
        <v>0</v>
      </c>
      <c r="L38" s="112">
        <f t="shared" si="29"/>
        <v>0</v>
      </c>
      <c r="M38" s="62">
        <v>21923245</v>
      </c>
      <c r="N38" s="112">
        <f t="shared" si="30"/>
        <v>0.09293260108648413</v>
      </c>
      <c r="O38" s="65">
        <f t="shared" si="23"/>
        <v>84994664</v>
      </c>
      <c r="P38" s="147">
        <f t="shared" si="31"/>
        <v>0.36029224706432617</v>
      </c>
      <c r="Q38" s="62">
        <v>9859915</v>
      </c>
      <c r="R38" s="112">
        <f t="shared" si="32"/>
        <v>0.0417961641828863</v>
      </c>
      <c r="S38" s="62">
        <v>9044704</v>
      </c>
      <c r="T38" s="112">
        <f t="shared" si="33"/>
        <v>0.03834048603559041</v>
      </c>
      <c r="U38" s="68">
        <f t="shared" si="24"/>
        <v>103899283</v>
      </c>
      <c r="V38" s="160">
        <f t="shared" si="34"/>
        <v>0.4404288972828029</v>
      </c>
      <c r="W38" s="62">
        <v>10687419</v>
      </c>
      <c r="X38" s="112">
        <f t="shared" si="35"/>
        <v>0.04530395233785468</v>
      </c>
      <c r="Y38" s="62">
        <v>12997941</v>
      </c>
      <c r="Z38" s="112">
        <f t="shared" si="36"/>
        <v>0.055098251463168726</v>
      </c>
      <c r="AA38" s="62">
        <v>6277100</v>
      </c>
      <c r="AB38" s="112">
        <f t="shared" si="37"/>
        <v>0.02660861703091716</v>
      </c>
      <c r="AC38" s="62">
        <v>15841588</v>
      </c>
      <c r="AD38" s="112">
        <f t="shared" si="38"/>
        <v>0.06715246662528443</v>
      </c>
      <c r="AE38" s="62">
        <v>5730688</v>
      </c>
      <c r="AF38" s="112">
        <f t="shared" si="39"/>
        <v>0.0242923774220058</v>
      </c>
      <c r="AG38" s="62">
        <v>4870141</v>
      </c>
      <c r="AH38" s="112">
        <f t="shared" si="40"/>
        <v>0.020644520041988804</v>
      </c>
      <c r="AI38" s="61">
        <v>5741567</v>
      </c>
      <c r="AJ38" s="112">
        <f t="shared" si="41"/>
        <v>0.024338493485901443</v>
      </c>
      <c r="AK38" s="110">
        <v>127724</v>
      </c>
      <c r="AL38" s="112">
        <f t="shared" si="42"/>
        <v>0.0005414218351877241</v>
      </c>
      <c r="AM38" s="62">
        <v>0</v>
      </c>
      <c r="AN38" s="112">
        <f t="shared" si="43"/>
        <v>0</v>
      </c>
      <c r="AO38" s="60">
        <f t="shared" si="25"/>
        <v>62274168</v>
      </c>
      <c r="AP38" s="176">
        <f t="shared" si="44"/>
        <v>0.2639801002423088</v>
      </c>
      <c r="AQ38" s="62">
        <v>37642382</v>
      </c>
      <c r="AR38" s="112">
        <f t="shared" si="45"/>
        <v>0.15956599811529043</v>
      </c>
      <c r="AS38" s="62">
        <v>32088949</v>
      </c>
      <c r="AT38" s="112">
        <f t="shared" si="46"/>
        <v>0.13602500435959794</v>
      </c>
      <c r="AU38" s="59">
        <f t="shared" si="47"/>
        <v>235904782</v>
      </c>
    </row>
    <row r="39" spans="1:47" s="32" customFormat="1" ht="13.5">
      <c r="A39" s="27">
        <v>37</v>
      </c>
      <c r="B39" s="76" t="s">
        <v>81</v>
      </c>
      <c r="C39" s="49">
        <v>68694214</v>
      </c>
      <c r="D39" s="113">
        <f t="shared" si="22"/>
        <v>0.3271305895492603</v>
      </c>
      <c r="E39" s="49">
        <v>17508869</v>
      </c>
      <c r="F39" s="113">
        <f t="shared" si="26"/>
        <v>0.08337946247278945</v>
      </c>
      <c r="G39" s="49">
        <v>1956086</v>
      </c>
      <c r="H39" s="113">
        <f t="shared" si="27"/>
        <v>0.00931513047647731</v>
      </c>
      <c r="I39" s="49">
        <v>8223783</v>
      </c>
      <c r="J39" s="113">
        <f t="shared" si="28"/>
        <v>0.0391627012591655</v>
      </c>
      <c r="K39" s="49">
        <v>62184</v>
      </c>
      <c r="L39" s="113">
        <f t="shared" si="29"/>
        <v>0.00029612812194825027</v>
      </c>
      <c r="M39" s="49">
        <v>4365609</v>
      </c>
      <c r="N39" s="113">
        <f t="shared" si="30"/>
        <v>0.02078958565435448</v>
      </c>
      <c r="O39" s="25">
        <f t="shared" si="23"/>
        <v>100810745</v>
      </c>
      <c r="P39" s="148">
        <f t="shared" si="31"/>
        <v>0.48007359753399526</v>
      </c>
      <c r="Q39" s="49">
        <v>11618084</v>
      </c>
      <c r="R39" s="113">
        <f t="shared" si="32"/>
        <v>0.05532679460242209</v>
      </c>
      <c r="S39" s="49">
        <v>13328922</v>
      </c>
      <c r="T39" s="113">
        <f t="shared" si="33"/>
        <v>0.06347402289101241</v>
      </c>
      <c r="U39" s="69">
        <f t="shared" si="24"/>
        <v>125757751</v>
      </c>
      <c r="V39" s="161">
        <f t="shared" si="34"/>
        <v>0.5988744150274298</v>
      </c>
      <c r="W39" s="49">
        <v>13384304</v>
      </c>
      <c r="X39" s="113">
        <f t="shared" si="35"/>
        <v>0.06373775902329303</v>
      </c>
      <c r="Y39" s="49">
        <v>1930378</v>
      </c>
      <c r="Z39" s="113">
        <f t="shared" si="36"/>
        <v>0.009192705708706733</v>
      </c>
      <c r="AA39" s="49">
        <v>2653809</v>
      </c>
      <c r="AB39" s="113">
        <f t="shared" si="37"/>
        <v>0.012637776199333657</v>
      </c>
      <c r="AC39" s="49">
        <v>19012323</v>
      </c>
      <c r="AD39" s="113">
        <f t="shared" si="38"/>
        <v>0.09053910176031653</v>
      </c>
      <c r="AE39" s="49">
        <v>10563935</v>
      </c>
      <c r="AF39" s="113">
        <f t="shared" si="39"/>
        <v>0.05030680290642913</v>
      </c>
      <c r="AG39" s="49">
        <v>2936934</v>
      </c>
      <c r="AH39" s="113">
        <f t="shared" si="40"/>
        <v>0.013986053481698868</v>
      </c>
      <c r="AI39" s="15">
        <v>11810806</v>
      </c>
      <c r="AJ39" s="113">
        <f t="shared" si="41"/>
        <v>0.056244561293501964</v>
      </c>
      <c r="AK39" s="95">
        <v>0</v>
      </c>
      <c r="AL39" s="113">
        <f t="shared" si="42"/>
        <v>0</v>
      </c>
      <c r="AM39" s="49">
        <v>42822</v>
      </c>
      <c r="AN39" s="113">
        <f t="shared" si="43"/>
        <v>0.00020392381381171962</v>
      </c>
      <c r="AO39" s="29">
        <f t="shared" si="25"/>
        <v>62335311</v>
      </c>
      <c r="AP39" s="177">
        <f t="shared" si="44"/>
        <v>0.29684868418709165</v>
      </c>
      <c r="AQ39" s="49">
        <v>9284259</v>
      </c>
      <c r="AR39" s="113">
        <f t="shared" si="45"/>
        <v>0.04421282293437444</v>
      </c>
      <c r="AS39" s="49">
        <v>12612867</v>
      </c>
      <c r="AT39" s="113">
        <f t="shared" si="46"/>
        <v>0.06006407785110417</v>
      </c>
      <c r="AU39" s="38">
        <f t="shared" si="47"/>
        <v>209990188</v>
      </c>
    </row>
    <row r="40" spans="1:47" s="32" customFormat="1" ht="13.5">
      <c r="A40" s="27">
        <v>38</v>
      </c>
      <c r="B40" s="76" t="s">
        <v>108</v>
      </c>
      <c r="C40" s="49">
        <f>19539407-1593229</f>
        <v>17946178</v>
      </c>
      <c r="D40" s="113">
        <f t="shared" si="22"/>
        <v>0.29733354465355155</v>
      </c>
      <c r="E40" s="49">
        <f>5598676-378</f>
        <v>5598298</v>
      </c>
      <c r="F40" s="113">
        <f t="shared" si="26"/>
        <v>0.092752996675219</v>
      </c>
      <c r="G40" s="49">
        <f>765446-15285</f>
        <v>750161</v>
      </c>
      <c r="H40" s="113">
        <f t="shared" si="27"/>
        <v>0.012428720432331212</v>
      </c>
      <c r="I40" s="49">
        <f>1454306-343344</f>
        <v>1110962</v>
      </c>
      <c r="J40" s="113">
        <f t="shared" si="28"/>
        <v>0.01840649688392698</v>
      </c>
      <c r="K40" s="49">
        <v>0</v>
      </c>
      <c r="L40" s="113">
        <f t="shared" si="29"/>
        <v>0</v>
      </c>
      <c r="M40" s="49">
        <v>3383831</v>
      </c>
      <c r="N40" s="113">
        <f t="shared" si="30"/>
        <v>0.056063551010057514</v>
      </c>
      <c r="O40" s="25">
        <f t="shared" si="23"/>
        <v>28789430</v>
      </c>
      <c r="P40" s="148">
        <f t="shared" si="31"/>
        <v>0.47698530965508623</v>
      </c>
      <c r="Q40" s="49">
        <v>4040513</v>
      </c>
      <c r="R40" s="113">
        <f t="shared" si="32"/>
        <v>0.06694350476790967</v>
      </c>
      <c r="S40" s="49">
        <f>3550596-73732</f>
        <v>3476864</v>
      </c>
      <c r="T40" s="113">
        <f t="shared" si="33"/>
        <v>0.057604928325035325</v>
      </c>
      <c r="U40" s="69">
        <f t="shared" si="24"/>
        <v>36306807</v>
      </c>
      <c r="V40" s="161">
        <f t="shared" si="34"/>
        <v>0.6015337427480312</v>
      </c>
      <c r="W40" s="49">
        <f>2600240-844</f>
        <v>2599396</v>
      </c>
      <c r="X40" s="113">
        <f t="shared" si="35"/>
        <v>0.043066976524932674</v>
      </c>
      <c r="Y40" s="49">
        <f>2725788-5179</f>
        <v>2720609</v>
      </c>
      <c r="Z40" s="113">
        <f t="shared" si="36"/>
        <v>0.04507524207028116</v>
      </c>
      <c r="AA40" s="49">
        <f>1406736-236352</f>
        <v>1170384</v>
      </c>
      <c r="AB40" s="113">
        <f t="shared" si="37"/>
        <v>0.01939100477693926</v>
      </c>
      <c r="AC40" s="49">
        <f>9684615-1690288</f>
        <v>7994327</v>
      </c>
      <c r="AD40" s="113">
        <f t="shared" si="38"/>
        <v>0.13245057438021582</v>
      </c>
      <c r="AE40" s="49">
        <f>3961258-22168</f>
        <v>3939090</v>
      </c>
      <c r="AF40" s="113">
        <f t="shared" si="39"/>
        <v>0.06526312134034101</v>
      </c>
      <c r="AG40" s="49">
        <f>2145860-114341</f>
        <v>2031519</v>
      </c>
      <c r="AH40" s="113">
        <f t="shared" si="40"/>
        <v>0.033658350279432106</v>
      </c>
      <c r="AI40" s="15">
        <f>2523279-36295</f>
        <v>2486984</v>
      </c>
      <c r="AJ40" s="113">
        <f t="shared" si="41"/>
        <v>0.04120452656920422</v>
      </c>
      <c r="AK40" s="95">
        <v>0</v>
      </c>
      <c r="AL40" s="113">
        <f t="shared" si="42"/>
        <v>0</v>
      </c>
      <c r="AM40" s="49">
        <v>73940</v>
      </c>
      <c r="AN40" s="113">
        <f t="shared" si="43"/>
        <v>0.0012250431424275187</v>
      </c>
      <c r="AO40" s="29">
        <f t="shared" si="25"/>
        <v>23016249</v>
      </c>
      <c r="AP40" s="177">
        <f t="shared" si="44"/>
        <v>0.38133483908377375</v>
      </c>
      <c r="AQ40" s="49">
        <f>39171475-38767643</f>
        <v>403832</v>
      </c>
      <c r="AR40" s="113">
        <f t="shared" si="45"/>
        <v>0.006690717098901673</v>
      </c>
      <c r="AS40" s="49">
        <v>630170</v>
      </c>
      <c r="AT40" s="113">
        <f t="shared" si="46"/>
        <v>0.010440701069293337</v>
      </c>
      <c r="AU40" s="38">
        <f t="shared" si="47"/>
        <v>60357058</v>
      </c>
    </row>
    <row r="41" spans="1:47" s="32" customFormat="1" ht="13.5">
      <c r="A41" s="27">
        <v>39</v>
      </c>
      <c r="B41" s="76" t="s">
        <v>82</v>
      </c>
      <c r="C41" s="49">
        <v>9157473</v>
      </c>
      <c r="D41" s="113">
        <f t="shared" si="22"/>
        <v>0.29176894673314036</v>
      </c>
      <c r="E41" s="49">
        <v>2462083</v>
      </c>
      <c r="F41" s="113">
        <f t="shared" si="26"/>
        <v>0.07844515224664822</v>
      </c>
      <c r="G41" s="49">
        <v>666773</v>
      </c>
      <c r="H41" s="113">
        <f t="shared" si="27"/>
        <v>0.021244251107275576</v>
      </c>
      <c r="I41" s="49">
        <v>586967</v>
      </c>
      <c r="J41" s="113">
        <f t="shared" si="28"/>
        <v>0.01870152861571213</v>
      </c>
      <c r="K41" s="49">
        <v>97357</v>
      </c>
      <c r="L41" s="113">
        <f t="shared" si="29"/>
        <v>0.003101920076324369</v>
      </c>
      <c r="M41" s="49">
        <v>2664718</v>
      </c>
      <c r="N41" s="113">
        <f t="shared" si="30"/>
        <v>0.08490136571528416</v>
      </c>
      <c r="O41" s="25">
        <f t="shared" si="23"/>
        <v>15635371</v>
      </c>
      <c r="P41" s="148">
        <f t="shared" si="31"/>
        <v>0.4981631644943848</v>
      </c>
      <c r="Q41" s="49">
        <v>1807140</v>
      </c>
      <c r="R41" s="113">
        <f t="shared" si="32"/>
        <v>0.05757782025667204</v>
      </c>
      <c r="S41" s="49">
        <v>1809829</v>
      </c>
      <c r="T41" s="113">
        <f t="shared" si="33"/>
        <v>0.05766349527834728</v>
      </c>
      <c r="U41" s="69">
        <f t="shared" si="24"/>
        <v>19252340</v>
      </c>
      <c r="V41" s="161">
        <f t="shared" si="34"/>
        <v>0.6134044800294042</v>
      </c>
      <c r="W41" s="49">
        <v>1481413</v>
      </c>
      <c r="X41" s="113">
        <f t="shared" si="35"/>
        <v>0.04719973629043533</v>
      </c>
      <c r="Y41" s="49">
        <v>1043346</v>
      </c>
      <c r="Z41" s="113">
        <f t="shared" si="36"/>
        <v>0.03324235446811965</v>
      </c>
      <c r="AA41" s="49">
        <v>432712</v>
      </c>
      <c r="AB41" s="113">
        <f t="shared" si="37"/>
        <v>0.01378676458874524</v>
      </c>
      <c r="AC41" s="49">
        <v>2060120</v>
      </c>
      <c r="AD41" s="113">
        <f t="shared" si="38"/>
        <v>0.06563809061122836</v>
      </c>
      <c r="AE41" s="49">
        <v>3437892</v>
      </c>
      <c r="AF41" s="113">
        <f t="shared" si="39"/>
        <v>0.10953569044891417</v>
      </c>
      <c r="AG41" s="49">
        <v>577025</v>
      </c>
      <c r="AH41" s="113">
        <f t="shared" si="40"/>
        <v>0.018384763622965674</v>
      </c>
      <c r="AI41" s="15">
        <v>1876126</v>
      </c>
      <c r="AJ41" s="113">
        <f t="shared" si="41"/>
        <v>0.059775803538668335</v>
      </c>
      <c r="AK41" s="95">
        <v>0</v>
      </c>
      <c r="AL41" s="113">
        <f t="shared" si="42"/>
        <v>0</v>
      </c>
      <c r="AM41" s="49">
        <v>0</v>
      </c>
      <c r="AN41" s="113">
        <f t="shared" si="43"/>
        <v>0</v>
      </c>
      <c r="AO41" s="29">
        <f t="shared" si="25"/>
        <v>10908634</v>
      </c>
      <c r="AP41" s="177">
        <f t="shared" si="44"/>
        <v>0.3475632035690768</v>
      </c>
      <c r="AQ41" s="49">
        <v>738624</v>
      </c>
      <c r="AR41" s="113">
        <f t="shared" si="45"/>
        <v>0.023533516998829163</v>
      </c>
      <c r="AS41" s="49">
        <v>486446</v>
      </c>
      <c r="AT41" s="113">
        <f t="shared" si="46"/>
        <v>0.015498799402689934</v>
      </c>
      <c r="AU41" s="38">
        <f t="shared" si="47"/>
        <v>31386044</v>
      </c>
    </row>
    <row r="42" spans="1:47" ht="13.5">
      <c r="A42" s="35">
        <v>40</v>
      </c>
      <c r="B42" s="78" t="s">
        <v>83</v>
      </c>
      <c r="C42" s="57">
        <v>87850869</v>
      </c>
      <c r="D42" s="114">
        <f t="shared" si="22"/>
        <v>0.34790079686116987</v>
      </c>
      <c r="E42" s="57">
        <v>29663169</v>
      </c>
      <c r="F42" s="114">
        <f t="shared" si="26"/>
        <v>0.11746998350724967</v>
      </c>
      <c r="G42" s="57">
        <v>3577115</v>
      </c>
      <c r="H42" s="114">
        <f t="shared" si="27"/>
        <v>0.01416583777861143</v>
      </c>
      <c r="I42" s="57">
        <v>1789408</v>
      </c>
      <c r="J42" s="114">
        <f t="shared" si="28"/>
        <v>0.0070862869792415175</v>
      </c>
      <c r="K42" s="57">
        <v>38362</v>
      </c>
      <c r="L42" s="114">
        <f t="shared" si="29"/>
        <v>0.0001519184786799115</v>
      </c>
      <c r="M42" s="57">
        <v>11456587</v>
      </c>
      <c r="N42" s="114">
        <f t="shared" si="30"/>
        <v>0.04536956540076251</v>
      </c>
      <c r="O42" s="33">
        <f t="shared" si="23"/>
        <v>134375510</v>
      </c>
      <c r="P42" s="149">
        <f t="shared" si="31"/>
        <v>0.5321443890057149</v>
      </c>
      <c r="Q42" s="57">
        <v>12134334</v>
      </c>
      <c r="R42" s="114">
        <f t="shared" si="32"/>
        <v>0.04805353112647738</v>
      </c>
      <c r="S42" s="57">
        <v>9864561</v>
      </c>
      <c r="T42" s="114">
        <f t="shared" si="33"/>
        <v>0.0390649366551584</v>
      </c>
      <c r="U42" s="70">
        <f t="shared" si="24"/>
        <v>156374405</v>
      </c>
      <c r="V42" s="162">
        <f t="shared" si="34"/>
        <v>0.6192628567873507</v>
      </c>
      <c r="W42" s="57">
        <v>12527297</v>
      </c>
      <c r="X42" s="114">
        <f t="shared" si="35"/>
        <v>0.049609715400954574</v>
      </c>
      <c r="Y42" s="57">
        <v>3492476</v>
      </c>
      <c r="Z42" s="114">
        <f t="shared" si="36"/>
        <v>0.013830656398157098</v>
      </c>
      <c r="AA42" s="57">
        <v>1394213</v>
      </c>
      <c r="AB42" s="114">
        <f t="shared" si="37"/>
        <v>0.005521263696255552</v>
      </c>
      <c r="AC42" s="57">
        <v>19105566</v>
      </c>
      <c r="AD42" s="114">
        <f t="shared" si="38"/>
        <v>0.07566051094934159</v>
      </c>
      <c r="AE42" s="57">
        <v>11183670</v>
      </c>
      <c r="AF42" s="114">
        <f t="shared" si="39"/>
        <v>0.04428877880345566</v>
      </c>
      <c r="AG42" s="57">
        <v>2199931</v>
      </c>
      <c r="AH42" s="114">
        <f t="shared" si="40"/>
        <v>0.008712011123527876</v>
      </c>
      <c r="AI42" s="16">
        <v>14469935</v>
      </c>
      <c r="AJ42" s="114">
        <f t="shared" si="41"/>
        <v>0.05730281298673701</v>
      </c>
      <c r="AK42" s="105">
        <v>0</v>
      </c>
      <c r="AL42" s="114">
        <f t="shared" si="42"/>
        <v>0</v>
      </c>
      <c r="AM42" s="57">
        <v>141089</v>
      </c>
      <c r="AN42" s="114">
        <f t="shared" si="43"/>
        <v>0.0005587306771927959</v>
      </c>
      <c r="AO42" s="5">
        <f t="shared" si="25"/>
        <v>64514177</v>
      </c>
      <c r="AP42" s="178">
        <f t="shared" si="44"/>
        <v>0.25548448003562213</v>
      </c>
      <c r="AQ42" s="57">
        <v>8008396</v>
      </c>
      <c r="AR42" s="114">
        <f t="shared" si="45"/>
        <v>0.0317142833268935</v>
      </c>
      <c r="AS42" s="57">
        <v>23620032</v>
      </c>
      <c r="AT42" s="114">
        <f t="shared" si="46"/>
        <v>0.09353837985013366</v>
      </c>
      <c r="AU42" s="31">
        <f t="shared" si="47"/>
        <v>252517010</v>
      </c>
    </row>
    <row r="43" spans="1:47" ht="13.5">
      <c r="A43" s="64">
        <v>41</v>
      </c>
      <c r="B43" s="77" t="s">
        <v>84</v>
      </c>
      <c r="C43" s="62">
        <v>6868813</v>
      </c>
      <c r="D43" s="112">
        <f t="shared" si="22"/>
        <v>0.2934492266468892</v>
      </c>
      <c r="E43" s="62">
        <v>1313228</v>
      </c>
      <c r="F43" s="112">
        <f t="shared" si="26"/>
        <v>0.0561036879313851</v>
      </c>
      <c r="G43" s="62">
        <v>614599</v>
      </c>
      <c r="H43" s="112">
        <f t="shared" si="27"/>
        <v>0.026256880373355846</v>
      </c>
      <c r="I43" s="62">
        <v>995444</v>
      </c>
      <c r="J43" s="112">
        <f t="shared" si="28"/>
        <v>0.04252732924455594</v>
      </c>
      <c r="K43" s="62">
        <v>41692</v>
      </c>
      <c r="L43" s="112">
        <f t="shared" si="29"/>
        <v>0.0017811643958515258</v>
      </c>
      <c r="M43" s="62">
        <v>1126600</v>
      </c>
      <c r="N43" s="112">
        <f t="shared" si="30"/>
        <v>0.04813057201300799</v>
      </c>
      <c r="O43" s="65">
        <f t="shared" si="23"/>
        <v>10960376</v>
      </c>
      <c r="P43" s="147">
        <f t="shared" si="31"/>
        <v>0.4682488606050456</v>
      </c>
      <c r="Q43" s="62">
        <v>1294110</v>
      </c>
      <c r="R43" s="112">
        <f t="shared" si="32"/>
        <v>0.05528692929855651</v>
      </c>
      <c r="S43" s="62">
        <v>1389892</v>
      </c>
      <c r="T43" s="112">
        <f t="shared" si="33"/>
        <v>0.05937892508104358</v>
      </c>
      <c r="U43" s="68">
        <f t="shared" si="24"/>
        <v>13644378</v>
      </c>
      <c r="V43" s="160">
        <f t="shared" si="34"/>
        <v>0.5829147149846458</v>
      </c>
      <c r="W43" s="62">
        <v>1529171</v>
      </c>
      <c r="X43" s="112">
        <f t="shared" si="35"/>
        <v>0.06532919841621111</v>
      </c>
      <c r="Y43" s="62">
        <v>847865</v>
      </c>
      <c r="Z43" s="112">
        <f t="shared" si="36"/>
        <v>0.03622246355388693</v>
      </c>
      <c r="AA43" s="62">
        <v>342147</v>
      </c>
      <c r="AB43" s="112">
        <f t="shared" si="37"/>
        <v>0.014617194055152355</v>
      </c>
      <c r="AC43" s="62">
        <v>1756677</v>
      </c>
      <c r="AD43" s="112">
        <f t="shared" si="38"/>
        <v>0.07504870304641828</v>
      </c>
      <c r="AE43" s="62">
        <v>1253105</v>
      </c>
      <c r="AF43" s="112">
        <f t="shared" si="39"/>
        <v>0.053535114896467575</v>
      </c>
      <c r="AG43" s="62">
        <v>26975</v>
      </c>
      <c r="AH43" s="112">
        <f t="shared" si="40"/>
        <v>0.0011524251553798068</v>
      </c>
      <c r="AI43" s="61">
        <v>1330833</v>
      </c>
      <c r="AJ43" s="112">
        <f t="shared" si="41"/>
        <v>0.05685580822278311</v>
      </c>
      <c r="AK43" s="110">
        <v>0</v>
      </c>
      <c r="AL43" s="112">
        <f t="shared" si="42"/>
        <v>0</v>
      </c>
      <c r="AM43" s="62">
        <v>0</v>
      </c>
      <c r="AN43" s="112">
        <f t="shared" si="43"/>
        <v>0</v>
      </c>
      <c r="AO43" s="60">
        <f t="shared" si="25"/>
        <v>7086773</v>
      </c>
      <c r="AP43" s="176">
        <f t="shared" si="44"/>
        <v>0.3027609073462992</v>
      </c>
      <c r="AQ43" s="62">
        <v>1766848</v>
      </c>
      <c r="AR43" s="112">
        <f t="shared" si="45"/>
        <v>0.07548322820880449</v>
      </c>
      <c r="AS43" s="62">
        <v>909161</v>
      </c>
      <c r="AT43" s="112">
        <f t="shared" si="46"/>
        <v>0.03884114946025062</v>
      </c>
      <c r="AU43" s="59">
        <f t="shared" si="47"/>
        <v>23407160</v>
      </c>
    </row>
    <row r="44" spans="1:47" s="32" customFormat="1" ht="13.5">
      <c r="A44" s="27">
        <v>42</v>
      </c>
      <c r="B44" s="76" t="s">
        <v>85</v>
      </c>
      <c r="C44" s="49">
        <v>13465738</v>
      </c>
      <c r="D44" s="113">
        <f t="shared" si="22"/>
        <v>0.3452365517606856</v>
      </c>
      <c r="E44" s="49">
        <v>3628469</v>
      </c>
      <c r="F44" s="113">
        <f t="shared" si="26"/>
        <v>0.09302721660933422</v>
      </c>
      <c r="G44" s="49">
        <v>519689</v>
      </c>
      <c r="H44" s="113">
        <f t="shared" si="27"/>
        <v>0.013323862260498379</v>
      </c>
      <c r="I44" s="49">
        <v>897925</v>
      </c>
      <c r="J44" s="113">
        <f t="shared" si="28"/>
        <v>0.02302113190823359</v>
      </c>
      <c r="K44" s="49">
        <v>4634</v>
      </c>
      <c r="L44" s="113">
        <f t="shared" si="29"/>
        <v>0.00011880716681544055</v>
      </c>
      <c r="M44" s="49">
        <v>1104587</v>
      </c>
      <c r="N44" s="113">
        <f t="shared" si="30"/>
        <v>0.028319562358905273</v>
      </c>
      <c r="O44" s="25">
        <f t="shared" si="23"/>
        <v>19621042</v>
      </c>
      <c r="P44" s="148">
        <f t="shared" si="31"/>
        <v>0.5030471320644725</v>
      </c>
      <c r="Q44" s="49">
        <v>1309264</v>
      </c>
      <c r="R44" s="113">
        <f t="shared" si="32"/>
        <v>0.03356710109051596</v>
      </c>
      <c r="S44" s="49">
        <v>1509398</v>
      </c>
      <c r="T44" s="113">
        <f t="shared" si="33"/>
        <v>0.03869816572656287</v>
      </c>
      <c r="U44" s="69">
        <f t="shared" si="24"/>
        <v>22439704</v>
      </c>
      <c r="V44" s="161">
        <f t="shared" si="34"/>
        <v>0.5753123988815513</v>
      </c>
      <c r="W44" s="49">
        <v>2598983</v>
      </c>
      <c r="X44" s="113">
        <f t="shared" si="35"/>
        <v>0.06663310462483689</v>
      </c>
      <c r="Y44" s="49">
        <v>990336</v>
      </c>
      <c r="Z44" s="113">
        <f t="shared" si="36"/>
        <v>0.025390378583369903</v>
      </c>
      <c r="AA44" s="49">
        <v>797325</v>
      </c>
      <c r="AB44" s="113">
        <f t="shared" si="37"/>
        <v>0.020441934458593256</v>
      </c>
      <c r="AC44" s="49">
        <v>2931002</v>
      </c>
      <c r="AD44" s="113">
        <f t="shared" si="38"/>
        <v>0.07514545609632928</v>
      </c>
      <c r="AE44" s="49">
        <v>2009411</v>
      </c>
      <c r="AF44" s="113">
        <f t="shared" si="39"/>
        <v>0.05151757183378965</v>
      </c>
      <c r="AG44" s="49">
        <v>448677</v>
      </c>
      <c r="AH44" s="113">
        <f t="shared" si="40"/>
        <v>0.011503246263541524</v>
      </c>
      <c r="AI44" s="15">
        <v>2578291</v>
      </c>
      <c r="AJ44" s="113">
        <f t="shared" si="41"/>
        <v>0.06610260011561266</v>
      </c>
      <c r="AK44" s="95">
        <v>0</v>
      </c>
      <c r="AL44" s="113">
        <f t="shared" si="42"/>
        <v>0</v>
      </c>
      <c r="AM44" s="49">
        <v>31492</v>
      </c>
      <c r="AN44" s="113">
        <f t="shared" si="43"/>
        <v>0.0008073964819490405</v>
      </c>
      <c r="AO44" s="29">
        <f t="shared" si="25"/>
        <v>12385517</v>
      </c>
      <c r="AP44" s="177">
        <f t="shared" si="44"/>
        <v>0.31754168845802216</v>
      </c>
      <c r="AQ44" s="49">
        <v>2365961</v>
      </c>
      <c r="AR44" s="113">
        <f t="shared" si="45"/>
        <v>0.060658852655551695</v>
      </c>
      <c r="AS44" s="49">
        <v>1813199</v>
      </c>
      <c r="AT44" s="113">
        <f t="shared" si="46"/>
        <v>0.04648706000487484</v>
      </c>
      <c r="AU44" s="38">
        <f t="shared" si="47"/>
        <v>39004381</v>
      </c>
    </row>
    <row r="45" spans="1:47" s="32" customFormat="1" ht="13.5">
      <c r="A45" s="27">
        <v>43</v>
      </c>
      <c r="B45" s="76" t="s">
        <v>86</v>
      </c>
      <c r="C45" s="49">
        <v>16808950</v>
      </c>
      <c r="D45" s="113">
        <f t="shared" si="22"/>
        <v>0.32587406055506</v>
      </c>
      <c r="E45" s="49">
        <v>5078694</v>
      </c>
      <c r="F45" s="113">
        <f t="shared" si="26"/>
        <v>0.09846032239352369</v>
      </c>
      <c r="G45" s="49">
        <v>1487036</v>
      </c>
      <c r="H45" s="113">
        <f t="shared" si="27"/>
        <v>0.02882907376793638</v>
      </c>
      <c r="I45" s="49">
        <v>1072062</v>
      </c>
      <c r="J45" s="113">
        <f t="shared" si="28"/>
        <v>0.020783998828408604</v>
      </c>
      <c r="K45" s="49">
        <v>258527</v>
      </c>
      <c r="L45" s="113">
        <f t="shared" si="29"/>
        <v>0.005012046752064704</v>
      </c>
      <c r="M45" s="49">
        <v>3693661</v>
      </c>
      <c r="N45" s="113">
        <f t="shared" si="30"/>
        <v>0.07160877439601306</v>
      </c>
      <c r="O45" s="25">
        <f t="shared" si="23"/>
        <v>28398930</v>
      </c>
      <c r="P45" s="148">
        <f t="shared" si="31"/>
        <v>0.5505682766930065</v>
      </c>
      <c r="Q45" s="49">
        <v>1617201</v>
      </c>
      <c r="R45" s="113">
        <f t="shared" si="32"/>
        <v>0.031352574467988996</v>
      </c>
      <c r="S45" s="49">
        <v>3348165</v>
      </c>
      <c r="T45" s="113">
        <f t="shared" si="33"/>
        <v>0.06491066508962978</v>
      </c>
      <c r="U45" s="69">
        <f t="shared" si="24"/>
        <v>33364296</v>
      </c>
      <c r="V45" s="161">
        <f t="shared" si="34"/>
        <v>0.6468315162506253</v>
      </c>
      <c r="W45" s="49">
        <v>2088312</v>
      </c>
      <c r="X45" s="113">
        <f t="shared" si="35"/>
        <v>0.04048597390948623</v>
      </c>
      <c r="Y45" s="49">
        <v>774290</v>
      </c>
      <c r="Z45" s="113">
        <f t="shared" si="36"/>
        <v>0.015011111720076355</v>
      </c>
      <c r="AA45" s="49">
        <v>457199</v>
      </c>
      <c r="AB45" s="113">
        <f t="shared" si="37"/>
        <v>0.008863688369095802</v>
      </c>
      <c r="AC45" s="49">
        <v>3617229</v>
      </c>
      <c r="AD45" s="113">
        <f t="shared" si="38"/>
        <v>0.07012699200054252</v>
      </c>
      <c r="AE45" s="49">
        <v>3565780</v>
      </c>
      <c r="AF45" s="113">
        <f t="shared" si="39"/>
        <v>0.06912955346086591</v>
      </c>
      <c r="AG45" s="49">
        <v>688610</v>
      </c>
      <c r="AH45" s="113">
        <f t="shared" si="40"/>
        <v>0.01335003892800085</v>
      </c>
      <c r="AI45" s="15">
        <v>3091070</v>
      </c>
      <c r="AJ45" s="113">
        <f t="shared" si="41"/>
        <v>0.05992638043184907</v>
      </c>
      <c r="AK45" s="95">
        <v>0</v>
      </c>
      <c r="AL45" s="113">
        <f t="shared" si="42"/>
        <v>0</v>
      </c>
      <c r="AM45" s="49">
        <v>167595</v>
      </c>
      <c r="AN45" s="113">
        <f t="shared" si="43"/>
        <v>0.003249153765031444</v>
      </c>
      <c r="AO45" s="29">
        <f t="shared" si="25"/>
        <v>14450085</v>
      </c>
      <c r="AP45" s="177">
        <f t="shared" si="44"/>
        <v>0.2801428925849482</v>
      </c>
      <c r="AQ45" s="49">
        <v>912878</v>
      </c>
      <c r="AR45" s="113">
        <f t="shared" si="45"/>
        <v>0.01769790859342089</v>
      </c>
      <c r="AS45" s="49">
        <v>2853864</v>
      </c>
      <c r="AT45" s="113">
        <f t="shared" si="46"/>
        <v>0.055327682571005676</v>
      </c>
      <c r="AU45" s="38">
        <f t="shared" si="47"/>
        <v>51581123</v>
      </c>
    </row>
    <row r="46" spans="1:47" s="32" customFormat="1" ht="13.5">
      <c r="A46" s="27">
        <v>44</v>
      </c>
      <c r="B46" s="76" t="s">
        <v>109</v>
      </c>
      <c r="C46" s="49">
        <f>35023610-3908249</f>
        <v>31115361</v>
      </c>
      <c r="D46" s="113">
        <f t="shared" si="22"/>
        <v>0.39682753616244254</v>
      </c>
      <c r="E46" s="49">
        <v>5135458</v>
      </c>
      <c r="F46" s="113">
        <f t="shared" si="26"/>
        <v>0.06549469714350108</v>
      </c>
      <c r="G46" s="49">
        <v>1065762</v>
      </c>
      <c r="H46" s="113">
        <f t="shared" si="27"/>
        <v>0.013592119615631556</v>
      </c>
      <c r="I46" s="49">
        <v>817516</v>
      </c>
      <c r="J46" s="113">
        <f t="shared" si="28"/>
        <v>0.010426131969138183</v>
      </c>
      <c r="K46" s="49">
        <v>319597</v>
      </c>
      <c r="L46" s="113">
        <f t="shared" si="29"/>
        <v>0.004075957533480269</v>
      </c>
      <c r="M46" s="49">
        <v>4468941</v>
      </c>
      <c r="N46" s="113">
        <f t="shared" si="30"/>
        <v>0.05699432014577373</v>
      </c>
      <c r="O46" s="25">
        <f t="shared" si="23"/>
        <v>42922635</v>
      </c>
      <c r="P46" s="148">
        <f t="shared" si="31"/>
        <v>0.5474107625699673</v>
      </c>
      <c r="Q46" s="49">
        <v>4525221</v>
      </c>
      <c r="R46" s="113">
        <f t="shared" si="32"/>
        <v>0.057712083109707275</v>
      </c>
      <c r="S46" s="49">
        <v>3362767</v>
      </c>
      <c r="T46" s="113">
        <f t="shared" si="33"/>
        <v>0.04288680897188911</v>
      </c>
      <c r="U46" s="69">
        <f t="shared" si="24"/>
        <v>50810623</v>
      </c>
      <c r="V46" s="161">
        <f t="shared" si="34"/>
        <v>0.6480096546515638</v>
      </c>
      <c r="W46" s="49">
        <v>3578591</v>
      </c>
      <c r="X46" s="113">
        <f t="shared" si="35"/>
        <v>0.04563930495497357</v>
      </c>
      <c r="Y46" s="49">
        <v>2276772</v>
      </c>
      <c r="Z46" s="113">
        <f t="shared" si="36"/>
        <v>0.029036649234557704</v>
      </c>
      <c r="AA46" s="49">
        <f>700359-58804</f>
        <v>641555</v>
      </c>
      <c r="AB46" s="113">
        <f t="shared" si="37"/>
        <v>0.008182025911982697</v>
      </c>
      <c r="AC46" s="49">
        <f>11535398-808833</f>
        <v>10726565</v>
      </c>
      <c r="AD46" s="113">
        <f t="shared" si="38"/>
        <v>0.13680048129399144</v>
      </c>
      <c r="AE46" s="49">
        <f>3311590-50577</f>
        <v>3261013</v>
      </c>
      <c r="AF46" s="113">
        <f t="shared" si="39"/>
        <v>0.041589096593920134</v>
      </c>
      <c r="AG46" s="49">
        <v>565169</v>
      </c>
      <c r="AH46" s="113">
        <f t="shared" si="40"/>
        <v>0.007207842511786751</v>
      </c>
      <c r="AI46" s="15">
        <v>4096943</v>
      </c>
      <c r="AJ46" s="113">
        <f t="shared" si="41"/>
        <v>0.0522500701980596</v>
      </c>
      <c r="AK46" s="95">
        <v>0</v>
      </c>
      <c r="AL46" s="113">
        <f t="shared" si="42"/>
        <v>0</v>
      </c>
      <c r="AM46" s="49">
        <v>8000</v>
      </c>
      <c r="AN46" s="113">
        <f t="shared" si="43"/>
        <v>0.00010202742913056804</v>
      </c>
      <c r="AO46" s="29">
        <f t="shared" si="25"/>
        <v>25154608</v>
      </c>
      <c r="AP46" s="177">
        <f t="shared" si="44"/>
        <v>0.3208074981284025</v>
      </c>
      <c r="AQ46" s="49">
        <f>40583692-40582637</f>
        <v>1055</v>
      </c>
      <c r="AR46" s="113">
        <f t="shared" si="45"/>
        <v>1.345486721659366E-05</v>
      </c>
      <c r="AS46" s="49">
        <v>2444001</v>
      </c>
      <c r="AT46" s="113">
        <f t="shared" si="46"/>
        <v>0.031169392352817175</v>
      </c>
      <c r="AU46" s="38">
        <f t="shared" si="47"/>
        <v>78410287</v>
      </c>
    </row>
    <row r="47" spans="1:47" ht="13.5">
      <c r="A47" s="35">
        <v>45</v>
      </c>
      <c r="B47" s="78" t="s">
        <v>117</v>
      </c>
      <c r="C47" s="57">
        <v>50616639</v>
      </c>
      <c r="D47" s="114">
        <f t="shared" si="22"/>
        <v>0.28469227030422634</v>
      </c>
      <c r="E47" s="57">
        <v>17483695</v>
      </c>
      <c r="F47" s="114">
        <f t="shared" si="26"/>
        <v>0.09833669167280447</v>
      </c>
      <c r="G47" s="57">
        <v>2007470</v>
      </c>
      <c r="H47" s="114">
        <f t="shared" si="27"/>
        <v>0.011290974730021589</v>
      </c>
      <c r="I47" s="57">
        <v>8415556</v>
      </c>
      <c r="J47" s="114">
        <f t="shared" si="28"/>
        <v>0.047333125842518975</v>
      </c>
      <c r="K47" s="57">
        <v>680193</v>
      </c>
      <c r="L47" s="114">
        <f t="shared" si="29"/>
        <v>0.003825731878701836</v>
      </c>
      <c r="M47" s="57">
        <v>5125868</v>
      </c>
      <c r="N47" s="114">
        <f t="shared" si="30"/>
        <v>0.028830341702454482</v>
      </c>
      <c r="O47" s="33">
        <f t="shared" si="23"/>
        <v>84329421</v>
      </c>
      <c r="P47" s="149">
        <f t="shared" si="31"/>
        <v>0.47430913613072767</v>
      </c>
      <c r="Q47" s="57">
        <v>7523747</v>
      </c>
      <c r="R47" s="114">
        <f t="shared" si="32"/>
        <v>0.04231716401842903</v>
      </c>
      <c r="S47" s="57">
        <v>6921538</v>
      </c>
      <c r="T47" s="114">
        <f t="shared" si="33"/>
        <v>0.0389300515827804</v>
      </c>
      <c r="U47" s="70">
        <f t="shared" si="24"/>
        <v>98774706</v>
      </c>
      <c r="V47" s="162">
        <f t="shared" si="34"/>
        <v>0.5555563517319371</v>
      </c>
      <c r="W47" s="57">
        <v>10091968</v>
      </c>
      <c r="X47" s="114">
        <f t="shared" si="35"/>
        <v>0.056762071495059206</v>
      </c>
      <c r="Y47" s="57">
        <v>3084621</v>
      </c>
      <c r="Z47" s="114">
        <f t="shared" si="36"/>
        <v>0.01734938891375409</v>
      </c>
      <c r="AA47" s="57">
        <v>1733377</v>
      </c>
      <c r="AB47" s="114">
        <f t="shared" si="37"/>
        <v>0.009749344151892995</v>
      </c>
      <c r="AC47" s="57">
        <v>16214088</v>
      </c>
      <c r="AD47" s="114">
        <f t="shared" si="38"/>
        <v>0.09119581257918986</v>
      </c>
      <c r="AE47" s="57">
        <v>10237013</v>
      </c>
      <c r="AF47" s="114">
        <f t="shared" si="39"/>
        <v>0.05757787418686331</v>
      </c>
      <c r="AG47" s="57">
        <v>3026815</v>
      </c>
      <c r="AH47" s="114">
        <f t="shared" si="40"/>
        <v>0.01702426022677813</v>
      </c>
      <c r="AI47" s="16">
        <v>6550324</v>
      </c>
      <c r="AJ47" s="114">
        <f t="shared" si="41"/>
        <v>0.036842165889131064</v>
      </c>
      <c r="AK47" s="105">
        <v>0</v>
      </c>
      <c r="AL47" s="114">
        <f t="shared" si="42"/>
        <v>0</v>
      </c>
      <c r="AM47" s="57">
        <v>143897</v>
      </c>
      <c r="AN47" s="114">
        <f t="shared" si="43"/>
        <v>0.0008093457888416348</v>
      </c>
      <c r="AO47" s="5">
        <f t="shared" si="25"/>
        <v>51082103</v>
      </c>
      <c r="AP47" s="178">
        <f t="shared" si="44"/>
        <v>0.2873102632315103</v>
      </c>
      <c r="AQ47" s="57">
        <v>17340170</v>
      </c>
      <c r="AR47" s="114">
        <f t="shared" si="45"/>
        <v>0.09752943819049771</v>
      </c>
      <c r="AS47" s="57">
        <v>10597237</v>
      </c>
      <c r="AT47" s="114">
        <f t="shared" si="46"/>
        <v>0.05960394684605488</v>
      </c>
      <c r="AU47" s="31">
        <f t="shared" si="47"/>
        <v>177794216</v>
      </c>
    </row>
    <row r="48" spans="1:47" ht="13.5">
      <c r="A48" s="64">
        <v>46</v>
      </c>
      <c r="B48" s="77" t="s">
        <v>87</v>
      </c>
      <c r="C48" s="62">
        <v>2200724</v>
      </c>
      <c r="D48" s="112">
        <f t="shared" si="22"/>
        <v>0.21710560843955184</v>
      </c>
      <c r="E48" s="62">
        <v>663964</v>
      </c>
      <c r="F48" s="112">
        <f t="shared" si="26"/>
        <v>0.06550131147838556</v>
      </c>
      <c r="G48" s="62">
        <v>209695</v>
      </c>
      <c r="H48" s="112">
        <f t="shared" si="27"/>
        <v>0.02068681059584565</v>
      </c>
      <c r="I48" s="62">
        <v>75672</v>
      </c>
      <c r="J48" s="112">
        <f t="shared" si="28"/>
        <v>0.007465186730293197</v>
      </c>
      <c r="K48" s="62">
        <v>0</v>
      </c>
      <c r="L48" s="112">
        <f t="shared" si="29"/>
        <v>0</v>
      </c>
      <c r="M48" s="62">
        <v>1028067</v>
      </c>
      <c r="N48" s="112">
        <f t="shared" si="30"/>
        <v>0.10142076496263264</v>
      </c>
      <c r="O48" s="65">
        <f t="shared" si="23"/>
        <v>4178122</v>
      </c>
      <c r="P48" s="147">
        <f t="shared" si="31"/>
        <v>0.41217968220670886</v>
      </c>
      <c r="Q48" s="62">
        <v>356029</v>
      </c>
      <c r="R48" s="112">
        <f t="shared" si="32"/>
        <v>0.035122938027269755</v>
      </c>
      <c r="S48" s="62">
        <v>840203</v>
      </c>
      <c r="T48" s="112">
        <f t="shared" si="33"/>
        <v>0.08288762403996902</v>
      </c>
      <c r="U48" s="68">
        <f t="shared" si="24"/>
        <v>5374354</v>
      </c>
      <c r="V48" s="160">
        <f t="shared" si="34"/>
        <v>0.5301902442739477</v>
      </c>
      <c r="W48" s="62">
        <v>432114</v>
      </c>
      <c r="X48" s="112">
        <f t="shared" si="35"/>
        <v>0.04262886799310068</v>
      </c>
      <c r="Y48" s="62">
        <v>565565</v>
      </c>
      <c r="Z48" s="112">
        <f t="shared" si="36"/>
        <v>0.055794062970692886</v>
      </c>
      <c r="AA48" s="62">
        <v>311238</v>
      </c>
      <c r="AB48" s="112">
        <f t="shared" si="37"/>
        <v>0.030704220683515623</v>
      </c>
      <c r="AC48" s="62">
        <v>912374</v>
      </c>
      <c r="AD48" s="112">
        <f t="shared" si="38"/>
        <v>0.09000743046126078</v>
      </c>
      <c r="AE48" s="62">
        <v>738332</v>
      </c>
      <c r="AF48" s="112">
        <f t="shared" si="39"/>
        <v>0.07283785612843373</v>
      </c>
      <c r="AG48" s="62">
        <v>210770</v>
      </c>
      <c r="AH48" s="112">
        <f t="shared" si="40"/>
        <v>0.02079286139052618</v>
      </c>
      <c r="AI48" s="61">
        <v>731138</v>
      </c>
      <c r="AJ48" s="112">
        <f t="shared" si="41"/>
        <v>0.0721281543452414</v>
      </c>
      <c r="AK48" s="110">
        <v>0</v>
      </c>
      <c r="AL48" s="112">
        <f t="shared" si="42"/>
        <v>0</v>
      </c>
      <c r="AM48" s="62">
        <v>8800</v>
      </c>
      <c r="AN48" s="112">
        <f t="shared" si="43"/>
        <v>0.0008681367378499331</v>
      </c>
      <c r="AO48" s="60">
        <f t="shared" si="25"/>
        <v>3910331</v>
      </c>
      <c r="AP48" s="176">
        <f t="shared" si="44"/>
        <v>0.3857615907106212</v>
      </c>
      <c r="AQ48" s="62">
        <v>796261</v>
      </c>
      <c r="AR48" s="112">
        <f t="shared" si="45"/>
        <v>0.078552662161037</v>
      </c>
      <c r="AS48" s="62">
        <v>55706</v>
      </c>
      <c r="AT48" s="112">
        <f t="shared" si="46"/>
        <v>0.005495502854394133</v>
      </c>
      <c r="AU48" s="59">
        <f t="shared" si="47"/>
        <v>10136652</v>
      </c>
    </row>
    <row r="49" spans="1:47" s="32" customFormat="1" ht="13.5">
      <c r="A49" s="27">
        <v>47</v>
      </c>
      <c r="B49" s="76" t="s">
        <v>88</v>
      </c>
      <c r="C49" s="49">
        <v>19858671</v>
      </c>
      <c r="D49" s="113">
        <f t="shared" si="22"/>
        <v>0.28156301124882643</v>
      </c>
      <c r="E49" s="49">
        <v>5146736</v>
      </c>
      <c r="F49" s="113">
        <f t="shared" si="26"/>
        <v>0.07297217856435308</v>
      </c>
      <c r="G49" s="49">
        <v>1216569</v>
      </c>
      <c r="H49" s="113">
        <f t="shared" si="27"/>
        <v>0.017248930254797692</v>
      </c>
      <c r="I49" s="49">
        <v>1220927</v>
      </c>
      <c r="J49" s="113">
        <f t="shared" si="28"/>
        <v>0.017310719465315476</v>
      </c>
      <c r="K49" s="49">
        <v>39481</v>
      </c>
      <c r="L49" s="113">
        <f t="shared" si="29"/>
        <v>0.0005597750850051807</v>
      </c>
      <c r="M49" s="49">
        <v>2790619</v>
      </c>
      <c r="N49" s="113">
        <f t="shared" si="30"/>
        <v>0.03956634806469118</v>
      </c>
      <c r="O49" s="25">
        <f t="shared" si="23"/>
        <v>30273003</v>
      </c>
      <c r="P49" s="148">
        <f t="shared" si="31"/>
        <v>0.42922096268298904</v>
      </c>
      <c r="Q49" s="49">
        <v>3317157</v>
      </c>
      <c r="R49" s="113">
        <f t="shared" si="32"/>
        <v>0.04703178343128417</v>
      </c>
      <c r="S49" s="49">
        <v>2246121</v>
      </c>
      <c r="T49" s="113">
        <f t="shared" si="33"/>
        <v>0.03184626969192578</v>
      </c>
      <c r="U49" s="69">
        <f t="shared" si="24"/>
        <v>35836281</v>
      </c>
      <c r="V49" s="161">
        <f t="shared" si="34"/>
        <v>0.508099015806199</v>
      </c>
      <c r="W49" s="49">
        <v>3503707</v>
      </c>
      <c r="X49" s="113">
        <f t="shared" si="35"/>
        <v>0.04967675296365965</v>
      </c>
      <c r="Y49" s="49">
        <v>2182395</v>
      </c>
      <c r="Z49" s="113">
        <f t="shared" si="36"/>
        <v>0.030942740726928937</v>
      </c>
      <c r="AA49" s="49">
        <v>476411</v>
      </c>
      <c r="AB49" s="113">
        <f t="shared" si="37"/>
        <v>0.00675471766222748</v>
      </c>
      <c r="AC49" s="49">
        <v>5300303</v>
      </c>
      <c r="AD49" s="113">
        <f t="shared" si="38"/>
        <v>0.07514950387219711</v>
      </c>
      <c r="AE49" s="49">
        <v>4635907</v>
      </c>
      <c r="AF49" s="113">
        <f t="shared" si="39"/>
        <v>0.06572947075811433</v>
      </c>
      <c r="AG49" s="49">
        <v>1594315</v>
      </c>
      <c r="AH49" s="113">
        <f t="shared" si="40"/>
        <v>0.022604741892303503</v>
      </c>
      <c r="AI49" s="15">
        <v>3089968</v>
      </c>
      <c r="AJ49" s="113">
        <f t="shared" si="41"/>
        <v>0.04381062029490865</v>
      </c>
      <c r="AK49" s="95">
        <v>0</v>
      </c>
      <c r="AL49" s="113">
        <f t="shared" si="42"/>
        <v>0</v>
      </c>
      <c r="AM49" s="49">
        <v>16957</v>
      </c>
      <c r="AN49" s="113">
        <f t="shared" si="43"/>
        <v>0.0002404221300481966</v>
      </c>
      <c r="AO49" s="29">
        <f t="shared" si="25"/>
        <v>20799963</v>
      </c>
      <c r="AP49" s="177">
        <f t="shared" si="44"/>
        <v>0.2949089703003879</v>
      </c>
      <c r="AQ49" s="49">
        <v>9568992</v>
      </c>
      <c r="AR49" s="113">
        <f t="shared" si="45"/>
        <v>0.13567243256791606</v>
      </c>
      <c r="AS49" s="49">
        <v>4324877</v>
      </c>
      <c r="AT49" s="113">
        <f t="shared" si="46"/>
        <v>0.0613195813254971</v>
      </c>
      <c r="AU49" s="38">
        <f t="shared" si="47"/>
        <v>70530113</v>
      </c>
    </row>
    <row r="50" spans="1:47" s="32" customFormat="1" ht="13.5">
      <c r="A50" s="27">
        <v>48</v>
      </c>
      <c r="B50" s="76" t="s">
        <v>89</v>
      </c>
      <c r="C50" s="49">
        <v>25230747</v>
      </c>
      <c r="D50" s="113">
        <f t="shared" si="22"/>
        <v>0.2753915077012707</v>
      </c>
      <c r="E50" s="49">
        <v>9839037</v>
      </c>
      <c r="F50" s="113">
        <f t="shared" si="26"/>
        <v>0.10739227157081743</v>
      </c>
      <c r="G50" s="49">
        <v>1582640</v>
      </c>
      <c r="H50" s="113">
        <f t="shared" si="27"/>
        <v>0.01727438413727263</v>
      </c>
      <c r="I50" s="49">
        <v>2716724</v>
      </c>
      <c r="J50" s="113">
        <f t="shared" si="28"/>
        <v>0.029652816794057936</v>
      </c>
      <c r="K50" s="49">
        <v>3878</v>
      </c>
      <c r="L50" s="113">
        <f t="shared" si="29"/>
        <v>4.232804787212712E-05</v>
      </c>
      <c r="M50" s="49">
        <v>4594114</v>
      </c>
      <c r="N50" s="113">
        <f t="shared" si="30"/>
        <v>0.05014437269778479</v>
      </c>
      <c r="O50" s="25">
        <f t="shared" si="23"/>
        <v>43967140</v>
      </c>
      <c r="P50" s="148">
        <f t="shared" si="31"/>
        <v>0.4798976809490756</v>
      </c>
      <c r="Q50" s="49">
        <v>4776176</v>
      </c>
      <c r="R50" s="113">
        <f t="shared" si="32"/>
        <v>0.052131564304720115</v>
      </c>
      <c r="S50" s="49">
        <v>1547174</v>
      </c>
      <c r="T50" s="113">
        <f t="shared" si="33"/>
        <v>0.01688727569327241</v>
      </c>
      <c r="U50" s="69">
        <f t="shared" si="24"/>
        <v>50290490</v>
      </c>
      <c r="V50" s="161">
        <f t="shared" si="34"/>
        <v>0.5489165209470681</v>
      </c>
      <c r="W50" s="49">
        <v>5039814</v>
      </c>
      <c r="X50" s="113">
        <f t="shared" si="35"/>
        <v>0.05500915117550708</v>
      </c>
      <c r="Y50" s="49">
        <v>1759737</v>
      </c>
      <c r="Z50" s="113">
        <f t="shared" si="36"/>
        <v>0.019207383181627995</v>
      </c>
      <c r="AA50" s="49">
        <v>711060</v>
      </c>
      <c r="AB50" s="113">
        <f t="shared" si="37"/>
        <v>0.007761160835470528</v>
      </c>
      <c r="AC50" s="49">
        <v>16592027</v>
      </c>
      <c r="AD50" s="113">
        <f t="shared" si="38"/>
        <v>0.18110059648056362</v>
      </c>
      <c r="AE50" s="49">
        <v>4477683</v>
      </c>
      <c r="AF50" s="113">
        <f t="shared" si="39"/>
        <v>0.048873538004179935</v>
      </c>
      <c r="AG50" s="49">
        <v>879377</v>
      </c>
      <c r="AH50" s="113">
        <f t="shared" si="40"/>
        <v>0.009598326909140673</v>
      </c>
      <c r="AI50" s="15">
        <v>3409661</v>
      </c>
      <c r="AJ50" s="113">
        <f t="shared" si="41"/>
        <v>0.03721616658992388</v>
      </c>
      <c r="AK50" s="95">
        <v>0</v>
      </c>
      <c r="AL50" s="113">
        <f t="shared" si="42"/>
        <v>0</v>
      </c>
      <c r="AM50" s="49">
        <v>0</v>
      </c>
      <c r="AN50" s="113">
        <f t="shared" si="43"/>
        <v>0</v>
      </c>
      <c r="AO50" s="29">
        <f t="shared" si="25"/>
        <v>32869359</v>
      </c>
      <c r="AP50" s="177">
        <f t="shared" si="44"/>
        <v>0.3587663231764137</v>
      </c>
      <c r="AQ50" s="49">
        <v>2553123</v>
      </c>
      <c r="AR50" s="113">
        <f t="shared" si="45"/>
        <v>0.02786712546865106</v>
      </c>
      <c r="AS50" s="49">
        <v>5904766</v>
      </c>
      <c r="AT50" s="113">
        <f t="shared" si="46"/>
        <v>0.06445003040786709</v>
      </c>
      <c r="AU50" s="38">
        <f t="shared" si="47"/>
        <v>91617738</v>
      </c>
    </row>
    <row r="51" spans="1:47" s="32" customFormat="1" ht="13.5">
      <c r="A51" s="27">
        <v>49</v>
      </c>
      <c r="B51" s="76" t="s">
        <v>90</v>
      </c>
      <c r="C51" s="49">
        <v>48642468</v>
      </c>
      <c r="D51" s="113">
        <f t="shared" si="22"/>
        <v>0.3601397099408398</v>
      </c>
      <c r="E51" s="49">
        <v>15840431</v>
      </c>
      <c r="F51" s="113">
        <f t="shared" si="26"/>
        <v>0.1172795801742191</v>
      </c>
      <c r="G51" s="49">
        <v>2877753</v>
      </c>
      <c r="H51" s="113">
        <f t="shared" si="27"/>
        <v>0.02130634347544581</v>
      </c>
      <c r="I51" s="49">
        <v>1332403</v>
      </c>
      <c r="J51" s="113">
        <f t="shared" si="28"/>
        <v>0.00986486191334504</v>
      </c>
      <c r="K51" s="49">
        <v>141147</v>
      </c>
      <c r="L51" s="113">
        <f t="shared" si="29"/>
        <v>0.001045025915194511</v>
      </c>
      <c r="M51" s="49">
        <v>8828228</v>
      </c>
      <c r="N51" s="113">
        <f t="shared" si="30"/>
        <v>0.06536254433495439</v>
      </c>
      <c r="O51" s="25">
        <f t="shared" si="23"/>
        <v>77662430</v>
      </c>
      <c r="P51" s="148">
        <f t="shared" si="31"/>
        <v>0.5749980657539987</v>
      </c>
      <c r="Q51" s="49">
        <v>6277996</v>
      </c>
      <c r="R51" s="113">
        <f t="shared" si="32"/>
        <v>0.046481104915354066</v>
      </c>
      <c r="S51" s="49">
        <v>3622595</v>
      </c>
      <c r="T51" s="113">
        <f t="shared" si="33"/>
        <v>0.02682101394471055</v>
      </c>
      <c r="U51" s="69">
        <f t="shared" si="24"/>
        <v>87563021</v>
      </c>
      <c r="V51" s="161">
        <f t="shared" si="34"/>
        <v>0.6483001846140634</v>
      </c>
      <c r="W51" s="49">
        <v>7706496</v>
      </c>
      <c r="X51" s="113">
        <f t="shared" si="35"/>
        <v>0.05705745099323995</v>
      </c>
      <c r="Y51" s="49">
        <v>3364309</v>
      </c>
      <c r="Z51" s="113">
        <f t="shared" si="36"/>
        <v>0.024908712843504505</v>
      </c>
      <c r="AA51" s="49">
        <v>1155128</v>
      </c>
      <c r="AB51" s="113">
        <f t="shared" si="37"/>
        <v>0.008552351062132424</v>
      </c>
      <c r="AC51" s="49">
        <v>8760401</v>
      </c>
      <c r="AD51" s="113">
        <f t="shared" si="38"/>
        <v>0.06486036594823773</v>
      </c>
      <c r="AE51" s="49">
        <v>8793367</v>
      </c>
      <c r="AF51" s="113">
        <f t="shared" si="39"/>
        <v>0.0651044400293043</v>
      </c>
      <c r="AG51" s="49">
        <v>1505576</v>
      </c>
      <c r="AH51" s="113">
        <f t="shared" si="40"/>
        <v>0.011147002325907679</v>
      </c>
      <c r="AI51" s="15">
        <v>9287181</v>
      </c>
      <c r="AJ51" s="113">
        <f t="shared" si="41"/>
        <v>0.06876054626808983</v>
      </c>
      <c r="AK51" s="95">
        <v>0</v>
      </c>
      <c r="AL51" s="113">
        <f t="shared" si="42"/>
        <v>0</v>
      </c>
      <c r="AM51" s="49">
        <v>3156</v>
      </c>
      <c r="AN51" s="113">
        <f t="shared" si="43"/>
        <v>2.3366432076869342E-05</v>
      </c>
      <c r="AO51" s="29">
        <f t="shared" si="25"/>
        <v>40575614</v>
      </c>
      <c r="AP51" s="177">
        <f t="shared" si="44"/>
        <v>0.3004142359024933</v>
      </c>
      <c r="AQ51" s="49">
        <v>1473126</v>
      </c>
      <c r="AR51" s="113">
        <f t="shared" si="45"/>
        <v>0.01090674861206281</v>
      </c>
      <c r="AS51" s="49">
        <v>5453789</v>
      </c>
      <c r="AT51" s="113">
        <f t="shared" si="46"/>
        <v>0.0403788308713806</v>
      </c>
      <c r="AU51" s="38">
        <f t="shared" si="47"/>
        <v>135065550</v>
      </c>
    </row>
    <row r="52" spans="1:47" ht="13.5">
      <c r="A52" s="35">
        <v>50</v>
      </c>
      <c r="B52" s="78" t="s">
        <v>91</v>
      </c>
      <c r="C52" s="57">
        <v>27079591</v>
      </c>
      <c r="D52" s="114">
        <f t="shared" si="22"/>
        <v>0.30430273257193274</v>
      </c>
      <c r="E52" s="57">
        <v>7303488</v>
      </c>
      <c r="F52" s="114">
        <f t="shared" si="26"/>
        <v>0.08207182138409401</v>
      </c>
      <c r="G52" s="57">
        <v>1690225</v>
      </c>
      <c r="H52" s="114">
        <f t="shared" si="27"/>
        <v>0.018993643078338774</v>
      </c>
      <c r="I52" s="57">
        <v>1145672</v>
      </c>
      <c r="J52" s="114">
        <f t="shared" si="28"/>
        <v>0.01287431262278486</v>
      </c>
      <c r="K52" s="57">
        <v>70587</v>
      </c>
      <c r="L52" s="114">
        <f t="shared" si="29"/>
        <v>0.0007932105394078889</v>
      </c>
      <c r="M52" s="57">
        <v>5059095</v>
      </c>
      <c r="N52" s="114">
        <f t="shared" si="30"/>
        <v>0.056850800768778305</v>
      </c>
      <c r="O52" s="33">
        <f t="shared" si="23"/>
        <v>42348658</v>
      </c>
      <c r="P52" s="149">
        <f t="shared" si="31"/>
        <v>0.47588652096533657</v>
      </c>
      <c r="Q52" s="57">
        <v>5007959</v>
      </c>
      <c r="R52" s="114">
        <f t="shared" si="32"/>
        <v>0.05627616784567402</v>
      </c>
      <c r="S52" s="57">
        <v>3204458</v>
      </c>
      <c r="T52" s="114">
        <f t="shared" si="33"/>
        <v>0.03600960316616268</v>
      </c>
      <c r="U52" s="70">
        <f t="shared" si="24"/>
        <v>50561075</v>
      </c>
      <c r="V52" s="162">
        <f t="shared" si="34"/>
        <v>0.5681722919771732</v>
      </c>
      <c r="W52" s="57">
        <v>4085540</v>
      </c>
      <c r="X52" s="114">
        <f t="shared" si="35"/>
        <v>0.04591062642090621</v>
      </c>
      <c r="Y52" s="57">
        <v>1560656</v>
      </c>
      <c r="Z52" s="114">
        <f t="shared" si="36"/>
        <v>0.017537631399410065</v>
      </c>
      <c r="AA52" s="57">
        <v>1073831</v>
      </c>
      <c r="AB52" s="114">
        <f t="shared" si="37"/>
        <v>0.012067010451540834</v>
      </c>
      <c r="AC52" s="57">
        <v>6786056</v>
      </c>
      <c r="AD52" s="114">
        <f t="shared" si="38"/>
        <v>0.07625725898837096</v>
      </c>
      <c r="AE52" s="57">
        <v>4847768</v>
      </c>
      <c r="AF52" s="114">
        <f t="shared" si="39"/>
        <v>0.05447604615870207</v>
      </c>
      <c r="AG52" s="57">
        <v>805758</v>
      </c>
      <c r="AH52" s="114">
        <f t="shared" si="40"/>
        <v>0.00905458140751444</v>
      </c>
      <c r="AI52" s="16">
        <v>5638125</v>
      </c>
      <c r="AJ52" s="114">
        <f t="shared" si="41"/>
        <v>0.06335756120105833</v>
      </c>
      <c r="AK52" s="105">
        <v>0</v>
      </c>
      <c r="AL52" s="114">
        <f t="shared" si="42"/>
        <v>0</v>
      </c>
      <c r="AM52" s="57">
        <v>99251</v>
      </c>
      <c r="AN52" s="114">
        <f t="shared" si="43"/>
        <v>0.0011153178240578632</v>
      </c>
      <c r="AO52" s="5">
        <f t="shared" si="25"/>
        <v>24896985</v>
      </c>
      <c r="AP52" s="178">
        <f t="shared" si="44"/>
        <v>0.27977603385156075</v>
      </c>
      <c r="AQ52" s="57">
        <v>8701288</v>
      </c>
      <c r="AR52" s="114">
        <f t="shared" si="45"/>
        <v>0.09777938356954384</v>
      </c>
      <c r="AS52" s="57">
        <v>4829636</v>
      </c>
      <c r="AT52" s="114">
        <f t="shared" si="46"/>
        <v>0.05427229060172212</v>
      </c>
      <c r="AU52" s="31">
        <f t="shared" si="47"/>
        <v>88988984</v>
      </c>
    </row>
    <row r="53" spans="1:47" ht="13.5">
      <c r="A53" s="64">
        <v>51</v>
      </c>
      <c r="B53" s="77" t="s">
        <v>92</v>
      </c>
      <c r="C53" s="62">
        <v>35267123</v>
      </c>
      <c r="D53" s="112">
        <f t="shared" si="22"/>
        <v>0.3464480358983631</v>
      </c>
      <c r="E53" s="62">
        <v>10685109</v>
      </c>
      <c r="F53" s="112">
        <f t="shared" si="26"/>
        <v>0.10496560851901422</v>
      </c>
      <c r="G53" s="62">
        <v>2552023</v>
      </c>
      <c r="H53" s="112">
        <f t="shared" si="27"/>
        <v>0.02506990309125721</v>
      </c>
      <c r="I53" s="62">
        <v>1948643</v>
      </c>
      <c r="J53" s="112">
        <f t="shared" si="28"/>
        <v>0.01914257480024934</v>
      </c>
      <c r="K53" s="62">
        <v>289343</v>
      </c>
      <c r="L53" s="112">
        <f t="shared" si="29"/>
        <v>0.002842372882271686</v>
      </c>
      <c r="M53" s="62">
        <v>4643201</v>
      </c>
      <c r="N53" s="112">
        <f t="shared" si="30"/>
        <v>0.04561267633686239</v>
      </c>
      <c r="O53" s="65">
        <f t="shared" si="23"/>
        <v>55385442</v>
      </c>
      <c r="P53" s="147">
        <f t="shared" si="31"/>
        <v>0.5440811715280179</v>
      </c>
      <c r="Q53" s="62">
        <v>5489654</v>
      </c>
      <c r="R53" s="112">
        <f t="shared" si="32"/>
        <v>0.053927842258683606</v>
      </c>
      <c r="S53" s="62">
        <v>5199966</v>
      </c>
      <c r="T53" s="112">
        <f t="shared" si="33"/>
        <v>0.05108208025469692</v>
      </c>
      <c r="U53" s="68">
        <f t="shared" si="24"/>
        <v>66075062</v>
      </c>
      <c r="V53" s="160">
        <f t="shared" si="34"/>
        <v>0.6490910940413984</v>
      </c>
      <c r="W53" s="62">
        <v>5688332</v>
      </c>
      <c r="X53" s="112">
        <f t="shared" si="35"/>
        <v>0.05587956377779405</v>
      </c>
      <c r="Y53" s="62">
        <v>2250210</v>
      </c>
      <c r="Z53" s="112">
        <f t="shared" si="36"/>
        <v>0.02210503065018532</v>
      </c>
      <c r="AA53" s="62">
        <v>862516</v>
      </c>
      <c r="AB53" s="112">
        <f t="shared" si="37"/>
        <v>0.008472961464163452</v>
      </c>
      <c r="AC53" s="62">
        <v>11809668</v>
      </c>
      <c r="AD53" s="112">
        <f t="shared" si="38"/>
        <v>0.1160127601906101</v>
      </c>
      <c r="AE53" s="62">
        <v>4366548</v>
      </c>
      <c r="AF53" s="112">
        <f t="shared" si="39"/>
        <v>0.04289496419245555</v>
      </c>
      <c r="AG53" s="62">
        <v>1237035</v>
      </c>
      <c r="AH53" s="112">
        <f t="shared" si="40"/>
        <v>0.01215206429193364</v>
      </c>
      <c r="AI53" s="61">
        <v>6300396</v>
      </c>
      <c r="AJ53" s="112">
        <f t="shared" si="41"/>
        <v>0.061892199700607935</v>
      </c>
      <c r="AK53" s="110">
        <v>0</v>
      </c>
      <c r="AL53" s="112">
        <f t="shared" si="42"/>
        <v>0</v>
      </c>
      <c r="AM53" s="62">
        <v>18000</v>
      </c>
      <c r="AN53" s="112">
        <f t="shared" si="43"/>
        <v>0.00017682374165226168</v>
      </c>
      <c r="AO53" s="60">
        <f t="shared" si="25"/>
        <v>32532705</v>
      </c>
      <c r="AP53" s="176">
        <f t="shared" si="44"/>
        <v>0.3195863680094023</v>
      </c>
      <c r="AQ53" s="62">
        <v>1070581</v>
      </c>
      <c r="AR53" s="112">
        <f t="shared" si="45"/>
        <v>0.010516896564545552</v>
      </c>
      <c r="AS53" s="62">
        <v>2117937</v>
      </c>
      <c r="AT53" s="112">
        <f t="shared" si="46"/>
        <v>0.020805641384653673</v>
      </c>
      <c r="AU53" s="59">
        <f t="shared" si="47"/>
        <v>101796285</v>
      </c>
    </row>
    <row r="54" spans="1:47" s="32" customFormat="1" ht="13.5">
      <c r="A54" s="27">
        <v>52</v>
      </c>
      <c r="B54" s="76" t="s">
        <v>110</v>
      </c>
      <c r="C54" s="49">
        <v>146164154</v>
      </c>
      <c r="D54" s="113">
        <f t="shared" si="22"/>
        <v>0.3085876727449124</v>
      </c>
      <c r="E54" s="49">
        <v>67709472</v>
      </c>
      <c r="F54" s="113">
        <f t="shared" si="26"/>
        <v>0.14295097543045204</v>
      </c>
      <c r="G54" s="49">
        <v>5747502</v>
      </c>
      <c r="H54" s="113">
        <f t="shared" si="27"/>
        <v>0.012134358649089363</v>
      </c>
      <c r="I54" s="49">
        <v>10147399</v>
      </c>
      <c r="J54" s="113">
        <f t="shared" si="28"/>
        <v>0.021423599125569813</v>
      </c>
      <c r="K54" s="49">
        <v>0</v>
      </c>
      <c r="L54" s="113">
        <f t="shared" si="29"/>
        <v>0</v>
      </c>
      <c r="M54" s="49">
        <v>10581715</v>
      </c>
      <c r="N54" s="113">
        <f t="shared" si="30"/>
        <v>0.022340544628335693</v>
      </c>
      <c r="O54" s="25">
        <f t="shared" si="23"/>
        <v>240350242</v>
      </c>
      <c r="P54" s="148">
        <f t="shared" si="31"/>
        <v>0.5074371505783594</v>
      </c>
      <c r="Q54" s="49">
        <v>25454081</v>
      </c>
      <c r="R54" s="113">
        <f t="shared" si="32"/>
        <v>0.05373968516008715</v>
      </c>
      <c r="S54" s="49">
        <v>15010635</v>
      </c>
      <c r="T54" s="113">
        <f t="shared" si="33"/>
        <v>0.03169105963609469</v>
      </c>
      <c r="U54" s="69">
        <f t="shared" si="24"/>
        <v>280814958</v>
      </c>
      <c r="V54" s="161">
        <f t="shared" si="34"/>
        <v>0.5928678953745412</v>
      </c>
      <c r="W54" s="49">
        <v>23182617</v>
      </c>
      <c r="X54" s="113">
        <f t="shared" si="35"/>
        <v>0.04894407850618862</v>
      </c>
      <c r="Y54" s="49">
        <v>7923091</v>
      </c>
      <c r="Z54" s="113">
        <f t="shared" si="36"/>
        <v>0.01672755012584112</v>
      </c>
      <c r="AA54" s="49">
        <v>2342771</v>
      </c>
      <c r="AB54" s="113">
        <f t="shared" si="37"/>
        <v>0.004946152875925182</v>
      </c>
      <c r="AC54" s="49">
        <v>38005186</v>
      </c>
      <c r="AD54" s="113">
        <f t="shared" si="38"/>
        <v>0.08023808559776925</v>
      </c>
      <c r="AE54" s="49">
        <v>33530868</v>
      </c>
      <c r="AF54" s="113">
        <f t="shared" si="39"/>
        <v>0.07079172449653323</v>
      </c>
      <c r="AG54" s="49">
        <v>6135477</v>
      </c>
      <c r="AH54" s="113">
        <f t="shared" si="40"/>
        <v>0.012953467158643678</v>
      </c>
      <c r="AI54" s="15">
        <v>21322795</v>
      </c>
      <c r="AJ54" s="113">
        <f t="shared" si="41"/>
        <v>0.045017547089328445</v>
      </c>
      <c r="AK54" s="95">
        <v>0</v>
      </c>
      <c r="AL54" s="113">
        <f t="shared" si="42"/>
        <v>0</v>
      </c>
      <c r="AM54" s="49">
        <v>1244554</v>
      </c>
      <c r="AN54" s="113">
        <f t="shared" si="43"/>
        <v>0.002627552734067559</v>
      </c>
      <c r="AO54" s="29">
        <f t="shared" si="25"/>
        <v>133687359</v>
      </c>
      <c r="AP54" s="177">
        <f t="shared" si="44"/>
        <v>0.2822461585842971</v>
      </c>
      <c r="AQ54" s="49">
        <f>13264825-4821122</f>
        <v>8443703</v>
      </c>
      <c r="AR54" s="113">
        <f t="shared" si="45"/>
        <v>0.017826687233582834</v>
      </c>
      <c r="AS54" s="49">
        <v>50709174</v>
      </c>
      <c r="AT54" s="113">
        <f t="shared" si="46"/>
        <v>0.10705925880757891</v>
      </c>
      <c r="AU54" s="38">
        <f t="shared" si="47"/>
        <v>473655194</v>
      </c>
    </row>
    <row r="55" spans="1:47" s="32" customFormat="1" ht="13.5">
      <c r="A55" s="27">
        <v>53</v>
      </c>
      <c r="B55" s="76" t="s">
        <v>145</v>
      </c>
      <c r="C55" s="49">
        <v>64324622</v>
      </c>
      <c r="D55" s="113">
        <f t="shared" si="22"/>
        <v>0.3350864513538765</v>
      </c>
      <c r="E55" s="49">
        <v>18772861</v>
      </c>
      <c r="F55" s="113">
        <f t="shared" si="26"/>
        <v>0.09779352258377182</v>
      </c>
      <c r="G55" s="49">
        <v>3128569</v>
      </c>
      <c r="H55" s="113">
        <f t="shared" si="27"/>
        <v>0.016297664120369742</v>
      </c>
      <c r="I55" s="49">
        <v>4748008</v>
      </c>
      <c r="J55" s="113">
        <f t="shared" si="28"/>
        <v>0.024733812687151375</v>
      </c>
      <c r="K55" s="49">
        <v>0</v>
      </c>
      <c r="L55" s="113">
        <f t="shared" si="29"/>
        <v>0</v>
      </c>
      <c r="M55" s="49">
        <v>10168898</v>
      </c>
      <c r="N55" s="113">
        <f t="shared" si="30"/>
        <v>0.05297287164780436</v>
      </c>
      <c r="O55" s="25">
        <f t="shared" si="23"/>
        <v>101142958</v>
      </c>
      <c r="P55" s="148">
        <f t="shared" si="31"/>
        <v>0.5268843223929738</v>
      </c>
      <c r="Q55" s="49">
        <v>10074642</v>
      </c>
      <c r="R55" s="113">
        <f t="shared" si="32"/>
        <v>0.05248186357691649</v>
      </c>
      <c r="S55" s="49">
        <v>10652478</v>
      </c>
      <c r="T55" s="113">
        <f t="shared" si="33"/>
        <v>0.05549198643009888</v>
      </c>
      <c r="U55" s="69">
        <f t="shared" si="24"/>
        <v>121870078</v>
      </c>
      <c r="V55" s="161">
        <f t="shared" si="34"/>
        <v>0.6348581723999892</v>
      </c>
      <c r="W55" s="49">
        <v>9592141</v>
      </c>
      <c r="X55" s="113">
        <f t="shared" si="35"/>
        <v>0.04996836963264276</v>
      </c>
      <c r="Y55" s="49">
        <v>1739409</v>
      </c>
      <c r="Z55" s="113">
        <f t="shared" si="36"/>
        <v>0.009061108657008432</v>
      </c>
      <c r="AA55" s="49">
        <v>1377409</v>
      </c>
      <c r="AB55" s="113">
        <f t="shared" si="37"/>
        <v>0.007175340942895734</v>
      </c>
      <c r="AC55" s="49">
        <f>15923888-43078</f>
        <v>15880810</v>
      </c>
      <c r="AD55" s="113">
        <f t="shared" si="38"/>
        <v>0.08272795240872392</v>
      </c>
      <c r="AE55" s="49">
        <v>14135424</v>
      </c>
      <c r="AF55" s="113">
        <f t="shared" si="39"/>
        <v>0.07363570774722032</v>
      </c>
      <c r="AG55" s="49">
        <v>2343633</v>
      </c>
      <c r="AH55" s="113">
        <f t="shared" si="40"/>
        <v>0.012208694599804094</v>
      </c>
      <c r="AI55" s="15">
        <v>10124017</v>
      </c>
      <c r="AJ55" s="113">
        <f t="shared" si="41"/>
        <v>0.052739072916375924</v>
      </c>
      <c r="AK55" s="95">
        <v>0</v>
      </c>
      <c r="AL55" s="113">
        <f t="shared" si="42"/>
        <v>0</v>
      </c>
      <c r="AM55" s="49">
        <f>62514-6488</f>
        <v>56026</v>
      </c>
      <c r="AN55" s="113">
        <f t="shared" si="43"/>
        <v>0.00029185641422894466</v>
      </c>
      <c r="AO55" s="29">
        <f t="shared" si="25"/>
        <v>55248869</v>
      </c>
      <c r="AP55" s="177">
        <f t="shared" si="44"/>
        <v>0.2878081033189001</v>
      </c>
      <c r="AQ55" s="49">
        <v>8178607</v>
      </c>
      <c r="AR55" s="113">
        <f t="shared" si="45"/>
        <v>0.042604842616066584</v>
      </c>
      <c r="AS55" s="49">
        <v>6666704</v>
      </c>
      <c r="AT55" s="113">
        <f t="shared" si="46"/>
        <v>0.03472888166504413</v>
      </c>
      <c r="AU55" s="38">
        <f t="shared" si="47"/>
        <v>191964258</v>
      </c>
    </row>
    <row r="56" spans="1:47" s="32" customFormat="1" ht="13.5">
      <c r="A56" s="27">
        <v>54</v>
      </c>
      <c r="B56" s="76" t="s">
        <v>93</v>
      </c>
      <c r="C56" s="49">
        <v>2518028</v>
      </c>
      <c r="D56" s="113">
        <f t="shared" si="22"/>
        <v>0.275590444319529</v>
      </c>
      <c r="E56" s="49">
        <v>1412953</v>
      </c>
      <c r="F56" s="113">
        <f t="shared" si="26"/>
        <v>0.1546433737323856</v>
      </c>
      <c r="G56" s="49">
        <v>150677</v>
      </c>
      <c r="H56" s="113">
        <f t="shared" si="27"/>
        <v>0.016491135673921686</v>
      </c>
      <c r="I56" s="49">
        <v>189435</v>
      </c>
      <c r="J56" s="113">
        <f t="shared" si="28"/>
        <v>0.020733079941791743</v>
      </c>
      <c r="K56" s="49">
        <v>0</v>
      </c>
      <c r="L56" s="113">
        <f t="shared" si="29"/>
        <v>0</v>
      </c>
      <c r="M56" s="49">
        <v>313626</v>
      </c>
      <c r="N56" s="113">
        <f t="shared" si="30"/>
        <v>0.03432540412185909</v>
      </c>
      <c r="O56" s="25">
        <f t="shared" si="23"/>
        <v>4584719</v>
      </c>
      <c r="P56" s="148">
        <f t="shared" si="31"/>
        <v>0.5017834377894871</v>
      </c>
      <c r="Q56" s="49">
        <v>745811</v>
      </c>
      <c r="R56" s="113">
        <f t="shared" si="32"/>
        <v>0.08162672729151235</v>
      </c>
      <c r="S56" s="49">
        <v>593791</v>
      </c>
      <c r="T56" s="113">
        <f t="shared" si="33"/>
        <v>0.0649886043852322</v>
      </c>
      <c r="U56" s="69">
        <f t="shared" si="24"/>
        <v>5924321</v>
      </c>
      <c r="V56" s="161">
        <f t="shared" si="34"/>
        <v>0.6483987694662317</v>
      </c>
      <c r="W56" s="49">
        <v>475813</v>
      </c>
      <c r="X56" s="113">
        <f t="shared" si="35"/>
        <v>0.0520762740060905</v>
      </c>
      <c r="Y56" s="49">
        <v>402361</v>
      </c>
      <c r="Z56" s="113">
        <f t="shared" si="36"/>
        <v>0.0440371778101157</v>
      </c>
      <c r="AA56" s="49">
        <v>317293</v>
      </c>
      <c r="AB56" s="113">
        <f t="shared" si="37"/>
        <v>0.03472674602882745</v>
      </c>
      <c r="AC56" s="49">
        <v>769095</v>
      </c>
      <c r="AD56" s="113">
        <f t="shared" si="38"/>
        <v>0.08417508970270711</v>
      </c>
      <c r="AE56" s="49">
        <v>585964</v>
      </c>
      <c r="AF56" s="113">
        <f t="shared" si="39"/>
        <v>0.06413196323283478</v>
      </c>
      <c r="AG56" s="49">
        <v>0</v>
      </c>
      <c r="AH56" s="113">
        <f t="shared" si="40"/>
        <v>0</v>
      </c>
      <c r="AI56" s="15">
        <v>584842</v>
      </c>
      <c r="AJ56" s="113">
        <f t="shared" si="41"/>
        <v>0.06400916377288973</v>
      </c>
      <c r="AK56" s="95">
        <v>0</v>
      </c>
      <c r="AL56" s="113">
        <f t="shared" si="42"/>
        <v>0</v>
      </c>
      <c r="AM56" s="49">
        <v>0</v>
      </c>
      <c r="AN56" s="113">
        <f t="shared" si="43"/>
        <v>0</v>
      </c>
      <c r="AO56" s="29">
        <f t="shared" si="25"/>
        <v>3135368</v>
      </c>
      <c r="AP56" s="177">
        <f t="shared" si="44"/>
        <v>0.34315641455346524</v>
      </c>
      <c r="AQ56" s="49">
        <v>0</v>
      </c>
      <c r="AR56" s="113">
        <f t="shared" si="45"/>
        <v>0</v>
      </c>
      <c r="AS56" s="49">
        <v>77159</v>
      </c>
      <c r="AT56" s="113">
        <f t="shared" si="46"/>
        <v>0.008444815980303054</v>
      </c>
      <c r="AU56" s="38">
        <f t="shared" si="47"/>
        <v>9136848</v>
      </c>
    </row>
    <row r="57" spans="1:47" ht="13.5">
      <c r="A57" s="35">
        <v>55</v>
      </c>
      <c r="B57" s="78" t="s">
        <v>118</v>
      </c>
      <c r="C57" s="57">
        <v>61636178</v>
      </c>
      <c r="D57" s="114">
        <f t="shared" si="22"/>
        <v>0.3533682164094642</v>
      </c>
      <c r="E57" s="57">
        <v>15146026</v>
      </c>
      <c r="F57" s="114">
        <f t="shared" si="26"/>
        <v>0.08683413486980604</v>
      </c>
      <c r="G57" s="57">
        <v>3556757</v>
      </c>
      <c r="H57" s="114">
        <f t="shared" si="27"/>
        <v>0.02039134998428807</v>
      </c>
      <c r="I57" s="57">
        <v>5201423</v>
      </c>
      <c r="J57" s="114">
        <f t="shared" si="28"/>
        <v>0.029820433841650024</v>
      </c>
      <c r="K57" s="57">
        <v>573015</v>
      </c>
      <c r="L57" s="114">
        <f t="shared" si="29"/>
        <v>0.0032851694426261984</v>
      </c>
      <c r="M57" s="57">
        <v>11503923</v>
      </c>
      <c r="N57" s="114">
        <f t="shared" si="30"/>
        <v>0.06595348517913964</v>
      </c>
      <c r="O57" s="33">
        <f>C57+E57+G57+I57+K57+M57</f>
        <v>97617322</v>
      </c>
      <c r="P57" s="149">
        <f t="shared" si="31"/>
        <v>0.5596527897269742</v>
      </c>
      <c r="Q57" s="57">
        <v>10342257</v>
      </c>
      <c r="R57" s="114">
        <f t="shared" si="32"/>
        <v>0.05929350307441672</v>
      </c>
      <c r="S57" s="57">
        <v>10161146</v>
      </c>
      <c r="T57" s="114">
        <f t="shared" si="33"/>
        <v>0.058255170180996</v>
      </c>
      <c r="U57" s="70">
        <f t="shared" si="24"/>
        <v>118120725</v>
      </c>
      <c r="V57" s="162">
        <f t="shared" si="34"/>
        <v>0.6772014629823869</v>
      </c>
      <c r="W57" s="57">
        <v>8925051</v>
      </c>
      <c r="X57" s="114">
        <f t="shared" si="35"/>
        <v>0.05116847694926031</v>
      </c>
      <c r="Y57" s="57">
        <v>1896596</v>
      </c>
      <c r="Z57" s="114">
        <f t="shared" si="36"/>
        <v>0.010873431278774687</v>
      </c>
      <c r="AA57" s="57">
        <v>1732143</v>
      </c>
      <c r="AB57" s="114">
        <f t="shared" si="37"/>
        <v>0.00993060086360544</v>
      </c>
      <c r="AC57" s="57">
        <v>11228577</v>
      </c>
      <c r="AD57" s="114">
        <f t="shared" si="38"/>
        <v>0.06437489078745819</v>
      </c>
      <c r="AE57" s="57">
        <v>9616596</v>
      </c>
      <c r="AF57" s="114">
        <f t="shared" si="39"/>
        <v>0.05513319428161798</v>
      </c>
      <c r="AG57" s="57">
        <v>1306375</v>
      </c>
      <c r="AH57" s="114">
        <f t="shared" si="40"/>
        <v>0.007489617602699406</v>
      </c>
      <c r="AI57" s="16">
        <v>10894435</v>
      </c>
      <c r="AJ57" s="114">
        <f t="shared" si="41"/>
        <v>0.0624592112888447</v>
      </c>
      <c r="AK57" s="105">
        <v>0</v>
      </c>
      <c r="AL57" s="114">
        <f t="shared" si="42"/>
        <v>0</v>
      </c>
      <c r="AM57" s="57">
        <v>0</v>
      </c>
      <c r="AN57" s="114">
        <f t="shared" si="43"/>
        <v>0</v>
      </c>
      <c r="AO57" s="5">
        <f t="shared" si="25"/>
        <v>45599773</v>
      </c>
      <c r="AP57" s="178">
        <f t="shared" si="44"/>
        <v>0.2614294230522607</v>
      </c>
      <c r="AQ57" s="57">
        <v>10487370</v>
      </c>
      <c r="AR57" s="114">
        <f t="shared" si="45"/>
        <v>0.060125454756881955</v>
      </c>
      <c r="AS57" s="57">
        <v>216925</v>
      </c>
      <c r="AT57" s="114">
        <f t="shared" si="46"/>
        <v>0.001243659208470438</v>
      </c>
      <c r="AU57" s="31">
        <f t="shared" si="47"/>
        <v>174424793</v>
      </c>
    </row>
    <row r="58" spans="1:47" ht="13.5">
      <c r="A58" s="64">
        <v>56</v>
      </c>
      <c r="B58" s="77" t="s">
        <v>94</v>
      </c>
      <c r="C58" s="62">
        <v>8626122</v>
      </c>
      <c r="D58" s="112">
        <f t="shared" si="22"/>
        <v>0.3282795388989768</v>
      </c>
      <c r="E58" s="62">
        <v>2328118</v>
      </c>
      <c r="F58" s="112">
        <f t="shared" si="26"/>
        <v>0.08859989500987907</v>
      </c>
      <c r="G58" s="62">
        <v>482901</v>
      </c>
      <c r="H58" s="112">
        <f t="shared" si="27"/>
        <v>0.018377495427708397</v>
      </c>
      <c r="I58" s="62">
        <v>390022</v>
      </c>
      <c r="J58" s="112">
        <f t="shared" si="28"/>
        <v>0.014842850857019729</v>
      </c>
      <c r="K58" s="62">
        <v>0</v>
      </c>
      <c r="L58" s="112">
        <f t="shared" si="29"/>
        <v>0</v>
      </c>
      <c r="M58" s="62">
        <v>2028600</v>
      </c>
      <c r="N58" s="112">
        <f t="shared" si="30"/>
        <v>0.0772013046662758</v>
      </c>
      <c r="O58" s="65">
        <f t="shared" si="23"/>
        <v>13855763</v>
      </c>
      <c r="P58" s="147">
        <f t="shared" si="31"/>
        <v>0.5273010848598598</v>
      </c>
      <c r="Q58" s="62">
        <v>1069728</v>
      </c>
      <c r="R58" s="112">
        <f t="shared" si="32"/>
        <v>0.040710044975868026</v>
      </c>
      <c r="S58" s="62">
        <v>1592153</v>
      </c>
      <c r="T58" s="112">
        <f t="shared" si="33"/>
        <v>0.06059168334236666</v>
      </c>
      <c r="U58" s="68">
        <f t="shared" si="24"/>
        <v>16517644</v>
      </c>
      <c r="V58" s="160">
        <f t="shared" si="34"/>
        <v>0.6286028131780945</v>
      </c>
      <c r="W58" s="62">
        <v>1524545</v>
      </c>
      <c r="X58" s="112">
        <f t="shared" si="35"/>
        <v>0.058018763197499476</v>
      </c>
      <c r="Y58" s="62">
        <v>871336</v>
      </c>
      <c r="Z58" s="112">
        <f t="shared" si="36"/>
        <v>0.03315995070624771</v>
      </c>
      <c r="AA58" s="62">
        <v>396823</v>
      </c>
      <c r="AB58" s="112">
        <f t="shared" si="37"/>
        <v>0.01510167274060217</v>
      </c>
      <c r="AC58" s="62">
        <v>1674496</v>
      </c>
      <c r="AD58" s="112">
        <f t="shared" si="38"/>
        <v>0.06372536520677323</v>
      </c>
      <c r="AE58" s="62">
        <v>3111022</v>
      </c>
      <c r="AF58" s="112">
        <f t="shared" si="39"/>
        <v>0.11839443815709685</v>
      </c>
      <c r="AG58" s="62">
        <v>110847</v>
      </c>
      <c r="AH58" s="112">
        <f t="shared" si="40"/>
        <v>0.004218442777453748</v>
      </c>
      <c r="AI58" s="61">
        <v>1994641</v>
      </c>
      <c r="AJ58" s="112">
        <f t="shared" si="41"/>
        <v>0.07590894584484129</v>
      </c>
      <c r="AK58" s="110">
        <v>0</v>
      </c>
      <c r="AL58" s="112">
        <f t="shared" si="42"/>
        <v>0</v>
      </c>
      <c r="AM58" s="62">
        <v>16904</v>
      </c>
      <c r="AN58" s="112">
        <f t="shared" si="43"/>
        <v>0.0006433061491071311</v>
      </c>
      <c r="AO58" s="60">
        <f t="shared" si="25"/>
        <v>9700614</v>
      </c>
      <c r="AP58" s="176">
        <f t="shared" si="44"/>
        <v>0.3691708847796216</v>
      </c>
      <c r="AQ58" s="62">
        <v>58500</v>
      </c>
      <c r="AR58" s="112">
        <f t="shared" si="45"/>
        <v>0.002226302042283907</v>
      </c>
      <c r="AS58" s="62">
        <v>0</v>
      </c>
      <c r="AT58" s="112">
        <f t="shared" si="46"/>
        <v>0</v>
      </c>
      <c r="AU58" s="59">
        <f t="shared" si="47"/>
        <v>26276758</v>
      </c>
    </row>
    <row r="59" spans="1:47" s="32" customFormat="1" ht="13.5">
      <c r="A59" s="27">
        <v>57</v>
      </c>
      <c r="B59" s="76" t="s">
        <v>119</v>
      </c>
      <c r="C59" s="49">
        <v>34892884</v>
      </c>
      <c r="D59" s="113">
        <f t="shared" si="22"/>
        <v>0.381153979652167</v>
      </c>
      <c r="E59" s="49">
        <v>8675934</v>
      </c>
      <c r="F59" s="113">
        <f t="shared" si="26"/>
        <v>0.09477195325269026</v>
      </c>
      <c r="G59" s="49">
        <v>2165819</v>
      </c>
      <c r="H59" s="113">
        <f t="shared" si="27"/>
        <v>0.02365842075582737</v>
      </c>
      <c r="I59" s="49">
        <v>1565998</v>
      </c>
      <c r="J59" s="113">
        <f t="shared" si="28"/>
        <v>0.01710624922340424</v>
      </c>
      <c r="K59" s="49">
        <v>1419</v>
      </c>
      <c r="L59" s="113">
        <f t="shared" si="29"/>
        <v>1.5500509992995277E-05</v>
      </c>
      <c r="M59" s="49">
        <v>3540535</v>
      </c>
      <c r="N59" s="113">
        <f t="shared" si="30"/>
        <v>0.03867519249334005</v>
      </c>
      <c r="O59" s="25">
        <f t="shared" si="23"/>
        <v>50842589</v>
      </c>
      <c r="P59" s="148">
        <f t="shared" si="31"/>
        <v>0.5553812958874219</v>
      </c>
      <c r="Q59" s="49">
        <v>5205518</v>
      </c>
      <c r="R59" s="113">
        <f t="shared" si="32"/>
        <v>0.05686270879331697</v>
      </c>
      <c r="S59" s="49">
        <v>4842455</v>
      </c>
      <c r="T59" s="113">
        <f t="shared" si="33"/>
        <v>0.052896773867603906</v>
      </c>
      <c r="U59" s="69">
        <f t="shared" si="24"/>
        <v>60890562</v>
      </c>
      <c r="V59" s="161">
        <f t="shared" si="34"/>
        <v>0.6651407785483429</v>
      </c>
      <c r="W59" s="49">
        <v>4919146</v>
      </c>
      <c r="X59" s="113">
        <f t="shared" si="35"/>
        <v>0.05373451143763407</v>
      </c>
      <c r="Y59" s="49">
        <v>3173286</v>
      </c>
      <c r="Z59" s="113">
        <f t="shared" si="36"/>
        <v>0.03466353160932489</v>
      </c>
      <c r="AA59" s="49">
        <v>772680</v>
      </c>
      <c r="AB59" s="113">
        <f t="shared" si="37"/>
        <v>0.008440404553479627</v>
      </c>
      <c r="AC59" s="49">
        <v>7662012</v>
      </c>
      <c r="AD59" s="113">
        <f t="shared" si="38"/>
        <v>0.0836963309178645</v>
      </c>
      <c r="AE59" s="49">
        <v>5256597</v>
      </c>
      <c r="AF59" s="113">
        <f t="shared" si="39"/>
        <v>0.05742067253534108</v>
      </c>
      <c r="AG59" s="49">
        <v>855291</v>
      </c>
      <c r="AH59" s="113">
        <f t="shared" si="40"/>
        <v>0.009342809508399523</v>
      </c>
      <c r="AI59" s="15">
        <v>5096195</v>
      </c>
      <c r="AJ59" s="113">
        <f t="shared" si="41"/>
        <v>0.055668514111171644</v>
      </c>
      <c r="AK59" s="95">
        <v>0</v>
      </c>
      <c r="AL59" s="113">
        <f t="shared" si="42"/>
        <v>0</v>
      </c>
      <c r="AM59" s="49">
        <v>46436</v>
      </c>
      <c r="AN59" s="113">
        <f t="shared" si="43"/>
        <v>0.0005072457237735932</v>
      </c>
      <c r="AO59" s="29">
        <f t="shared" si="25"/>
        <v>27781643</v>
      </c>
      <c r="AP59" s="177">
        <f t="shared" si="44"/>
        <v>0.3034740203969889</v>
      </c>
      <c r="AQ59" s="49">
        <v>2514917</v>
      </c>
      <c r="AR59" s="113">
        <f t="shared" si="45"/>
        <v>0.027471808379178085</v>
      </c>
      <c r="AS59" s="49">
        <v>358253</v>
      </c>
      <c r="AT59" s="113">
        <f t="shared" si="46"/>
        <v>0.00391339267549016</v>
      </c>
      <c r="AU59" s="38">
        <f t="shared" si="47"/>
        <v>91545375</v>
      </c>
    </row>
    <row r="60" spans="1:47" s="32" customFormat="1" ht="13.5">
      <c r="A60" s="27">
        <v>58</v>
      </c>
      <c r="B60" s="76" t="s">
        <v>95</v>
      </c>
      <c r="C60" s="49">
        <v>37664790</v>
      </c>
      <c r="D60" s="113">
        <f t="shared" si="22"/>
        <v>0.34094376130946813</v>
      </c>
      <c r="E60" s="49">
        <v>10900067</v>
      </c>
      <c r="F60" s="113">
        <f t="shared" si="26"/>
        <v>0.09866800907439575</v>
      </c>
      <c r="G60" s="49">
        <v>2118888</v>
      </c>
      <c r="H60" s="113">
        <f t="shared" si="27"/>
        <v>0.019180291314872495</v>
      </c>
      <c r="I60" s="49">
        <v>1160555</v>
      </c>
      <c r="J60" s="113">
        <f t="shared" si="28"/>
        <v>0.010505408019174135</v>
      </c>
      <c r="K60" s="49">
        <v>0</v>
      </c>
      <c r="L60" s="113">
        <f t="shared" si="29"/>
        <v>0</v>
      </c>
      <c r="M60" s="49">
        <v>3828140</v>
      </c>
      <c r="N60" s="113">
        <f t="shared" si="30"/>
        <v>0.03465253491176314</v>
      </c>
      <c r="O60" s="25">
        <f t="shared" si="23"/>
        <v>55672440</v>
      </c>
      <c r="P60" s="148">
        <f t="shared" si="31"/>
        <v>0.5039500046296737</v>
      </c>
      <c r="Q60" s="49">
        <v>4763149</v>
      </c>
      <c r="R60" s="113">
        <f t="shared" si="32"/>
        <v>0.04311628807003655</v>
      </c>
      <c r="S60" s="49">
        <v>3918127</v>
      </c>
      <c r="T60" s="113">
        <f t="shared" si="33"/>
        <v>0.03546710221053091</v>
      </c>
      <c r="U60" s="69">
        <f t="shared" si="24"/>
        <v>64353716</v>
      </c>
      <c r="V60" s="161">
        <f t="shared" si="34"/>
        <v>0.5825333949102411</v>
      </c>
      <c r="W60" s="49">
        <v>6105066</v>
      </c>
      <c r="X60" s="113">
        <f t="shared" si="35"/>
        <v>0.05526339493947927</v>
      </c>
      <c r="Y60" s="49">
        <v>1881825</v>
      </c>
      <c r="Z60" s="113">
        <f t="shared" si="36"/>
        <v>0.017034383933275346</v>
      </c>
      <c r="AA60" s="49">
        <v>548881</v>
      </c>
      <c r="AB60" s="113">
        <f t="shared" si="37"/>
        <v>0.004968501155888622</v>
      </c>
      <c r="AC60" s="49">
        <v>8371313</v>
      </c>
      <c r="AD60" s="113">
        <f t="shared" si="38"/>
        <v>0.07577758806882628</v>
      </c>
      <c r="AE60" s="49">
        <v>8186476</v>
      </c>
      <c r="AF60" s="113">
        <f t="shared" si="39"/>
        <v>0.07410443332644864</v>
      </c>
      <c r="AG60" s="49">
        <v>946479</v>
      </c>
      <c r="AH60" s="113">
        <f t="shared" si="40"/>
        <v>0.00856758023237151</v>
      </c>
      <c r="AI60" s="15">
        <v>6845687</v>
      </c>
      <c r="AJ60" s="113">
        <f t="shared" si="41"/>
        <v>0.06196753717536535</v>
      </c>
      <c r="AK60" s="95">
        <v>43205</v>
      </c>
      <c r="AL60" s="113">
        <f t="shared" si="42"/>
        <v>0.00039109404850990994</v>
      </c>
      <c r="AM60" s="49">
        <v>36652</v>
      </c>
      <c r="AN60" s="113">
        <f t="shared" si="43"/>
        <v>0.0003317759302392135</v>
      </c>
      <c r="AO60" s="29">
        <f t="shared" si="25"/>
        <v>32965584</v>
      </c>
      <c r="AP60" s="177">
        <f t="shared" si="44"/>
        <v>0.29840628881040415</v>
      </c>
      <c r="AQ60" s="49">
        <v>9284438</v>
      </c>
      <c r="AR60" s="113">
        <f t="shared" si="45"/>
        <v>0.08404324604928252</v>
      </c>
      <c r="AS60" s="49">
        <v>3868411</v>
      </c>
      <c r="AT60" s="113">
        <f t="shared" si="46"/>
        <v>0.035017070230072195</v>
      </c>
      <c r="AU60" s="38">
        <f t="shared" si="47"/>
        <v>110472149</v>
      </c>
    </row>
    <row r="61" spans="1:47" s="32" customFormat="1" ht="13.5">
      <c r="A61" s="27">
        <v>59</v>
      </c>
      <c r="B61" s="76" t="s">
        <v>96</v>
      </c>
      <c r="C61" s="49">
        <v>18848909</v>
      </c>
      <c r="D61" s="113">
        <f t="shared" si="22"/>
        <v>0.32183706899659004</v>
      </c>
      <c r="E61" s="49">
        <v>5543798</v>
      </c>
      <c r="F61" s="113">
        <f t="shared" si="26"/>
        <v>0.09465798256170464</v>
      </c>
      <c r="G61" s="49">
        <v>1116203</v>
      </c>
      <c r="H61" s="113">
        <f t="shared" si="27"/>
        <v>0.01905868938755027</v>
      </c>
      <c r="I61" s="49">
        <v>575604</v>
      </c>
      <c r="J61" s="113">
        <f t="shared" si="28"/>
        <v>0.009828192404277255</v>
      </c>
      <c r="K61" s="49">
        <v>205621</v>
      </c>
      <c r="L61" s="113">
        <f t="shared" si="29"/>
        <v>0.003510890734532584</v>
      </c>
      <c r="M61" s="49">
        <v>3005534</v>
      </c>
      <c r="N61" s="113">
        <f t="shared" si="30"/>
        <v>0.05131820909791634</v>
      </c>
      <c r="O61" s="25">
        <f t="shared" si="23"/>
        <v>29295669</v>
      </c>
      <c r="P61" s="148">
        <f t="shared" si="31"/>
        <v>0.5002110331825711</v>
      </c>
      <c r="Q61" s="49">
        <v>2895354</v>
      </c>
      <c r="R61" s="113">
        <f t="shared" si="32"/>
        <v>0.04943693266637093</v>
      </c>
      <c r="S61" s="49">
        <v>3331195</v>
      </c>
      <c r="T61" s="113">
        <f t="shared" si="33"/>
        <v>0.056878731551841845</v>
      </c>
      <c r="U61" s="69">
        <f t="shared" si="24"/>
        <v>35522218</v>
      </c>
      <c r="V61" s="161">
        <f t="shared" si="34"/>
        <v>0.6065266974007839</v>
      </c>
      <c r="W61" s="49">
        <v>3531017</v>
      </c>
      <c r="X61" s="113">
        <f t="shared" si="35"/>
        <v>0.060290606838683994</v>
      </c>
      <c r="Y61" s="49">
        <v>1282934</v>
      </c>
      <c r="Z61" s="113">
        <f t="shared" si="36"/>
        <v>0.02190554998573505</v>
      </c>
      <c r="AA61" s="49">
        <v>483723</v>
      </c>
      <c r="AB61" s="113">
        <f t="shared" si="37"/>
        <v>0.008259363580472351</v>
      </c>
      <c r="AC61" s="49">
        <v>5638542</v>
      </c>
      <c r="AD61" s="113">
        <f t="shared" si="38"/>
        <v>0.09627569588744742</v>
      </c>
      <c r="AE61" s="49">
        <v>4190997</v>
      </c>
      <c r="AF61" s="113">
        <f t="shared" si="39"/>
        <v>0.07155948339787209</v>
      </c>
      <c r="AG61" s="49">
        <v>0</v>
      </c>
      <c r="AH61" s="113">
        <f t="shared" si="40"/>
        <v>0</v>
      </c>
      <c r="AI61" s="15">
        <v>3880164</v>
      </c>
      <c r="AJ61" s="113">
        <f t="shared" si="41"/>
        <v>0.06625214270948439</v>
      </c>
      <c r="AK61" s="95">
        <v>0</v>
      </c>
      <c r="AL61" s="113">
        <f t="shared" si="42"/>
        <v>0</v>
      </c>
      <c r="AM61" s="49">
        <v>26318</v>
      </c>
      <c r="AN61" s="113">
        <f t="shared" si="43"/>
        <v>0.0004493686070558384</v>
      </c>
      <c r="AO61" s="29">
        <f t="shared" si="25"/>
        <v>19033695</v>
      </c>
      <c r="AP61" s="177">
        <f t="shared" si="44"/>
        <v>0.32499221100675113</v>
      </c>
      <c r="AQ61" s="49">
        <v>85881</v>
      </c>
      <c r="AR61" s="113">
        <f t="shared" si="45"/>
        <v>0.001466381386980867</v>
      </c>
      <c r="AS61" s="49">
        <v>3924825</v>
      </c>
      <c r="AT61" s="113">
        <f t="shared" si="46"/>
        <v>0.06701471020548412</v>
      </c>
      <c r="AU61" s="38">
        <f t="shared" si="47"/>
        <v>58566619</v>
      </c>
    </row>
    <row r="62" spans="1:47" ht="13.5">
      <c r="A62" s="35">
        <v>60</v>
      </c>
      <c r="B62" s="78" t="s">
        <v>97</v>
      </c>
      <c r="C62" s="57">
        <v>22569112</v>
      </c>
      <c r="D62" s="114">
        <f t="shared" si="22"/>
        <v>0.31484198397928326</v>
      </c>
      <c r="E62" s="57">
        <v>7800728</v>
      </c>
      <c r="F62" s="114">
        <f t="shared" si="26"/>
        <v>0.1088211481250457</v>
      </c>
      <c r="G62" s="57">
        <v>1558409</v>
      </c>
      <c r="H62" s="114">
        <f t="shared" si="27"/>
        <v>0.02174000383405297</v>
      </c>
      <c r="I62" s="57">
        <v>501026</v>
      </c>
      <c r="J62" s="114">
        <f t="shared" si="28"/>
        <v>0.006989376448005769</v>
      </c>
      <c r="K62" s="57">
        <v>34592</v>
      </c>
      <c r="L62" s="114">
        <f t="shared" si="29"/>
        <v>0.0004825628013105419</v>
      </c>
      <c r="M62" s="57">
        <v>2551190</v>
      </c>
      <c r="N62" s="114">
        <f t="shared" si="30"/>
        <v>0.035589425100469516</v>
      </c>
      <c r="O62" s="33">
        <f t="shared" si="23"/>
        <v>35015057</v>
      </c>
      <c r="P62" s="149">
        <f t="shared" si="31"/>
        <v>0.4884645002881678</v>
      </c>
      <c r="Q62" s="57">
        <v>2914882</v>
      </c>
      <c r="R62" s="114">
        <f t="shared" si="32"/>
        <v>0.040662974774794025</v>
      </c>
      <c r="S62" s="57">
        <v>2996016</v>
      </c>
      <c r="T62" s="114">
        <f t="shared" si="33"/>
        <v>0.04179480439787247</v>
      </c>
      <c r="U62" s="70">
        <f t="shared" si="24"/>
        <v>40925955</v>
      </c>
      <c r="V62" s="162">
        <f t="shared" si="34"/>
        <v>0.5709222794608343</v>
      </c>
      <c r="W62" s="57">
        <v>3728080</v>
      </c>
      <c r="X62" s="114">
        <f t="shared" si="35"/>
        <v>0.05200719034198095</v>
      </c>
      <c r="Y62" s="57">
        <v>1489120</v>
      </c>
      <c r="Z62" s="114">
        <f t="shared" si="36"/>
        <v>0.020773413468072217</v>
      </c>
      <c r="AA62" s="57">
        <v>886163</v>
      </c>
      <c r="AB62" s="114">
        <f t="shared" si="37"/>
        <v>0.012362086600883261</v>
      </c>
      <c r="AC62" s="57">
        <v>5370951</v>
      </c>
      <c r="AD62" s="114">
        <f t="shared" si="38"/>
        <v>0.0749254498225502</v>
      </c>
      <c r="AE62" s="57">
        <v>4146338</v>
      </c>
      <c r="AF62" s="114">
        <f t="shared" si="39"/>
        <v>0.05784194265900641</v>
      </c>
      <c r="AG62" s="57">
        <v>281265</v>
      </c>
      <c r="AH62" s="114">
        <f t="shared" si="40"/>
        <v>0.0039236825367313126</v>
      </c>
      <c r="AI62" s="16">
        <v>4916497</v>
      </c>
      <c r="AJ62" s="114">
        <f t="shared" si="41"/>
        <v>0.06858575870012938</v>
      </c>
      <c r="AK62" s="105">
        <v>0</v>
      </c>
      <c r="AL62" s="114">
        <f t="shared" si="42"/>
        <v>0</v>
      </c>
      <c r="AM62" s="57">
        <v>20000</v>
      </c>
      <c r="AN62" s="114">
        <f t="shared" si="43"/>
        <v>0.0002790025446985094</v>
      </c>
      <c r="AO62" s="5">
        <f t="shared" si="25"/>
        <v>20838414</v>
      </c>
      <c r="AP62" s="178">
        <f t="shared" si="44"/>
        <v>0.2906985266740522</v>
      </c>
      <c r="AQ62" s="57">
        <v>3167345</v>
      </c>
      <c r="AR62" s="114">
        <f t="shared" si="45"/>
        <v>0.04418486574690502</v>
      </c>
      <c r="AS62" s="57">
        <v>6752220</v>
      </c>
      <c r="AT62" s="114">
        <f t="shared" si="46"/>
        <v>0.09419432811820846</v>
      </c>
      <c r="AU62" s="31">
        <f t="shared" si="47"/>
        <v>71683934</v>
      </c>
    </row>
    <row r="63" spans="1:47" ht="13.5">
      <c r="A63" s="64">
        <v>61</v>
      </c>
      <c r="B63" s="77" t="s">
        <v>98</v>
      </c>
      <c r="C63" s="62">
        <v>15542332</v>
      </c>
      <c r="D63" s="112">
        <f t="shared" si="22"/>
        <v>0.33710827833226975</v>
      </c>
      <c r="E63" s="62">
        <v>5361930</v>
      </c>
      <c r="F63" s="112">
        <f t="shared" si="26"/>
        <v>0.1162985703070908</v>
      </c>
      <c r="G63" s="62">
        <v>710539</v>
      </c>
      <c r="H63" s="112">
        <f t="shared" si="27"/>
        <v>0.015411366774170866</v>
      </c>
      <c r="I63" s="62">
        <v>1782768</v>
      </c>
      <c r="J63" s="112">
        <f t="shared" si="28"/>
        <v>0.038667675555113856</v>
      </c>
      <c r="K63" s="62">
        <v>0</v>
      </c>
      <c r="L63" s="112">
        <f t="shared" si="29"/>
        <v>0</v>
      </c>
      <c r="M63" s="62">
        <v>4217983</v>
      </c>
      <c r="N63" s="112">
        <f t="shared" si="30"/>
        <v>0.09148672072921761</v>
      </c>
      <c r="O63" s="65">
        <f t="shared" si="23"/>
        <v>27615552</v>
      </c>
      <c r="P63" s="147">
        <f t="shared" si="31"/>
        <v>0.5989726116978629</v>
      </c>
      <c r="Q63" s="62">
        <v>2412981</v>
      </c>
      <c r="R63" s="112">
        <f t="shared" si="32"/>
        <v>0.05233679672770332</v>
      </c>
      <c r="S63" s="62">
        <v>2564048</v>
      </c>
      <c r="T63" s="112">
        <f t="shared" si="33"/>
        <v>0.055613392304404485</v>
      </c>
      <c r="U63" s="68">
        <f t="shared" si="24"/>
        <v>32592581</v>
      </c>
      <c r="V63" s="160">
        <f t="shared" si="34"/>
        <v>0.7069228007299707</v>
      </c>
      <c r="W63" s="62">
        <v>2637374</v>
      </c>
      <c r="X63" s="112">
        <f t="shared" si="35"/>
        <v>0.05720381011409945</v>
      </c>
      <c r="Y63" s="62">
        <v>1413805</v>
      </c>
      <c r="Z63" s="112">
        <f t="shared" si="36"/>
        <v>0.030664984472571724</v>
      </c>
      <c r="AA63" s="62">
        <v>338955</v>
      </c>
      <c r="AB63" s="112">
        <f t="shared" si="37"/>
        <v>0.0073518270284095395</v>
      </c>
      <c r="AC63" s="62">
        <v>3581141</v>
      </c>
      <c r="AD63" s="112">
        <f t="shared" si="38"/>
        <v>0.0776738186377117</v>
      </c>
      <c r="AE63" s="62">
        <v>2591801</v>
      </c>
      <c r="AF63" s="112">
        <f t="shared" si="39"/>
        <v>0.05621534611986509</v>
      </c>
      <c r="AG63" s="62">
        <v>460792</v>
      </c>
      <c r="AH63" s="112">
        <f t="shared" si="40"/>
        <v>0.009994433125562061</v>
      </c>
      <c r="AI63" s="61">
        <v>2309029</v>
      </c>
      <c r="AJ63" s="112">
        <f t="shared" si="41"/>
        <v>0.05008211063882064</v>
      </c>
      <c r="AK63" s="110">
        <v>658</v>
      </c>
      <c r="AL63" s="112">
        <f t="shared" si="42"/>
        <v>1.4271812437324946E-05</v>
      </c>
      <c r="AM63" s="62">
        <v>0</v>
      </c>
      <c r="AN63" s="112">
        <f t="shared" si="43"/>
        <v>0</v>
      </c>
      <c r="AO63" s="60">
        <f t="shared" si="25"/>
        <v>13333555</v>
      </c>
      <c r="AP63" s="176">
        <f t="shared" si="44"/>
        <v>0.2892006019494775</v>
      </c>
      <c r="AQ63" s="62">
        <v>178730</v>
      </c>
      <c r="AR63" s="112">
        <f t="shared" si="45"/>
        <v>0.0038765973205518046</v>
      </c>
      <c r="AS63" s="62">
        <v>0</v>
      </c>
      <c r="AT63" s="112">
        <f t="shared" si="46"/>
        <v>0</v>
      </c>
      <c r="AU63" s="59">
        <f t="shared" si="47"/>
        <v>46104866</v>
      </c>
    </row>
    <row r="64" spans="1:47" s="32" customFormat="1" ht="13.5">
      <c r="A64" s="27">
        <v>62</v>
      </c>
      <c r="B64" s="76" t="s">
        <v>99</v>
      </c>
      <c r="C64" s="49">
        <v>8205747</v>
      </c>
      <c r="D64" s="113">
        <f t="shared" si="22"/>
        <v>0.37995398923705237</v>
      </c>
      <c r="E64" s="49">
        <v>1625306</v>
      </c>
      <c r="F64" s="113">
        <f t="shared" si="26"/>
        <v>0.07525719455290501</v>
      </c>
      <c r="G64" s="49">
        <v>807673</v>
      </c>
      <c r="H64" s="113">
        <f t="shared" si="27"/>
        <v>0.03739800634226936</v>
      </c>
      <c r="I64" s="49">
        <v>137048</v>
      </c>
      <c r="J64" s="113">
        <f t="shared" si="28"/>
        <v>0.006345788423279386</v>
      </c>
      <c r="K64" s="49">
        <v>70613</v>
      </c>
      <c r="L64" s="113">
        <f t="shared" si="29"/>
        <v>0.0032696220151554735</v>
      </c>
      <c r="M64" s="49">
        <v>984238</v>
      </c>
      <c r="N64" s="113">
        <f t="shared" si="30"/>
        <v>0.0455735662406723</v>
      </c>
      <c r="O64" s="25">
        <f>C64+E64+G64+I64+K64+M64</f>
        <v>11830625</v>
      </c>
      <c r="P64" s="148">
        <f t="shared" si="31"/>
        <v>0.547798166811334</v>
      </c>
      <c r="Q64" s="49">
        <v>1170281</v>
      </c>
      <c r="R64" s="113">
        <f t="shared" si="32"/>
        <v>0.054187989768430214</v>
      </c>
      <c r="S64" s="49">
        <v>1275397</v>
      </c>
      <c r="T64" s="113">
        <f t="shared" si="33"/>
        <v>0.059055218008911184</v>
      </c>
      <c r="U64" s="69">
        <f t="shared" si="24"/>
        <v>14276303</v>
      </c>
      <c r="V64" s="161">
        <f t="shared" si="34"/>
        <v>0.6610413745886753</v>
      </c>
      <c r="W64" s="49">
        <v>1109985</v>
      </c>
      <c r="X64" s="113">
        <f t="shared" si="35"/>
        <v>0.05139607993559753</v>
      </c>
      <c r="Y64" s="49">
        <v>479763</v>
      </c>
      <c r="Z64" s="113">
        <f t="shared" si="36"/>
        <v>0.022214658304519498</v>
      </c>
      <c r="AA64" s="49">
        <v>436993</v>
      </c>
      <c r="AB64" s="113">
        <f t="shared" si="37"/>
        <v>0.020234261867769898</v>
      </c>
      <c r="AC64" s="49">
        <v>1701972</v>
      </c>
      <c r="AD64" s="113">
        <f t="shared" si="38"/>
        <v>0.07880709105091402</v>
      </c>
      <c r="AE64" s="49">
        <v>1977962</v>
      </c>
      <c r="AF64" s="113">
        <f t="shared" si="39"/>
        <v>0.09158636653790309</v>
      </c>
      <c r="AG64" s="49">
        <v>7347</v>
      </c>
      <c r="AH64" s="113">
        <f t="shared" si="40"/>
        <v>0.0003401910830207931</v>
      </c>
      <c r="AI64" s="15">
        <v>1596299</v>
      </c>
      <c r="AJ64" s="113">
        <f t="shared" si="41"/>
        <v>0.07391407181638887</v>
      </c>
      <c r="AK64" s="95">
        <v>0</v>
      </c>
      <c r="AL64" s="113">
        <f t="shared" si="42"/>
        <v>0</v>
      </c>
      <c r="AM64" s="49">
        <v>10062</v>
      </c>
      <c r="AN64" s="113">
        <f t="shared" si="43"/>
        <v>0.00046590481521100043</v>
      </c>
      <c r="AO64" s="29">
        <f t="shared" si="25"/>
        <v>7320383</v>
      </c>
      <c r="AP64" s="177">
        <f t="shared" si="44"/>
        <v>0.33895862541132465</v>
      </c>
      <c r="AQ64" s="49">
        <v>0</v>
      </c>
      <c r="AR64" s="113">
        <f t="shared" si="45"/>
        <v>0</v>
      </c>
      <c r="AS64" s="49">
        <v>0</v>
      </c>
      <c r="AT64" s="113">
        <f t="shared" si="46"/>
        <v>0</v>
      </c>
      <c r="AU64" s="38">
        <f t="shared" si="47"/>
        <v>21596686</v>
      </c>
    </row>
    <row r="65" spans="1:47" s="32" customFormat="1" ht="13.5">
      <c r="A65" s="27">
        <v>63</v>
      </c>
      <c r="B65" s="76" t="s">
        <v>100</v>
      </c>
      <c r="C65" s="49">
        <v>9710238</v>
      </c>
      <c r="D65" s="113">
        <f t="shared" si="22"/>
        <v>0.33650360942390783</v>
      </c>
      <c r="E65" s="49">
        <v>2940980</v>
      </c>
      <c r="F65" s="113">
        <f t="shared" si="26"/>
        <v>0.10191824188485642</v>
      </c>
      <c r="G65" s="49">
        <v>423868</v>
      </c>
      <c r="H65" s="113">
        <f t="shared" si="27"/>
        <v>0.014688940880675938</v>
      </c>
      <c r="I65" s="49">
        <v>709035</v>
      </c>
      <c r="J65" s="113">
        <f t="shared" si="28"/>
        <v>0.02457126557638242</v>
      </c>
      <c r="K65" s="49">
        <v>133857</v>
      </c>
      <c r="L65" s="113">
        <f t="shared" si="29"/>
        <v>0.0046387497038338325</v>
      </c>
      <c r="M65" s="49">
        <v>1495345</v>
      </c>
      <c r="N65" s="113">
        <f t="shared" si="30"/>
        <v>0.05182045896650457</v>
      </c>
      <c r="O65" s="25">
        <f t="shared" si="23"/>
        <v>15413323</v>
      </c>
      <c r="P65" s="148">
        <f t="shared" si="31"/>
        <v>0.534141266436161</v>
      </c>
      <c r="Q65" s="49">
        <v>1655904</v>
      </c>
      <c r="R65" s="113">
        <f t="shared" si="32"/>
        <v>0.05738455358761409</v>
      </c>
      <c r="S65" s="49">
        <v>1602136</v>
      </c>
      <c r="T65" s="113">
        <f t="shared" si="33"/>
        <v>0.05552124950881554</v>
      </c>
      <c r="U65" s="69">
        <f t="shared" si="24"/>
        <v>18671363</v>
      </c>
      <c r="V65" s="161">
        <f t="shared" si="34"/>
        <v>0.6470470695325906</v>
      </c>
      <c r="W65" s="49">
        <v>1791124</v>
      </c>
      <c r="X65" s="113">
        <f t="shared" si="35"/>
        <v>0.06207053739834054</v>
      </c>
      <c r="Y65" s="49">
        <v>664303</v>
      </c>
      <c r="Z65" s="113">
        <f t="shared" si="36"/>
        <v>0.0230210997146651</v>
      </c>
      <c r="AA65" s="49">
        <v>366483</v>
      </c>
      <c r="AB65" s="113">
        <f t="shared" si="37"/>
        <v>0.012700291413300271</v>
      </c>
      <c r="AC65" s="49">
        <v>2331742</v>
      </c>
      <c r="AD65" s="113">
        <f t="shared" si="38"/>
        <v>0.08080539315774975</v>
      </c>
      <c r="AE65" s="49">
        <v>1721943</v>
      </c>
      <c r="AF65" s="113">
        <f t="shared" si="39"/>
        <v>0.059673103246514876</v>
      </c>
      <c r="AG65" s="49">
        <v>1281739</v>
      </c>
      <c r="AH65" s="113">
        <f t="shared" si="40"/>
        <v>0.04441804617347074</v>
      </c>
      <c r="AI65" s="15">
        <v>1322469</v>
      </c>
      <c r="AJ65" s="113">
        <f t="shared" si="41"/>
        <v>0.04582952465750334</v>
      </c>
      <c r="AK65" s="95">
        <v>0</v>
      </c>
      <c r="AL65" s="113">
        <f t="shared" si="42"/>
        <v>0</v>
      </c>
      <c r="AM65" s="49">
        <v>23396</v>
      </c>
      <c r="AN65" s="113">
        <f t="shared" si="43"/>
        <v>0.0008107770835361344</v>
      </c>
      <c r="AO65" s="29">
        <f t="shared" si="25"/>
        <v>9503199</v>
      </c>
      <c r="AP65" s="177">
        <f t="shared" si="44"/>
        <v>0.3293287728450808</v>
      </c>
      <c r="AQ65" s="49">
        <v>8613</v>
      </c>
      <c r="AR65" s="113">
        <f t="shared" si="45"/>
        <v>0.0002984793563214535</v>
      </c>
      <c r="AS65" s="49">
        <v>673092</v>
      </c>
      <c r="AT65" s="113">
        <f t="shared" si="46"/>
        <v>0.023325678266007174</v>
      </c>
      <c r="AU65" s="38">
        <f t="shared" si="47"/>
        <v>28856267</v>
      </c>
    </row>
    <row r="66" spans="1:47" s="32" customFormat="1" ht="13.5">
      <c r="A66" s="27">
        <v>64</v>
      </c>
      <c r="B66" s="76" t="s">
        <v>101</v>
      </c>
      <c r="C66" s="49">
        <v>8427171</v>
      </c>
      <c r="D66" s="113">
        <f t="shared" si="22"/>
        <v>0.3163172114923327</v>
      </c>
      <c r="E66" s="49">
        <v>2593436</v>
      </c>
      <c r="F66" s="113">
        <f t="shared" si="26"/>
        <v>0.09734565059897674</v>
      </c>
      <c r="G66" s="49">
        <v>853067</v>
      </c>
      <c r="H66" s="113">
        <f t="shared" si="27"/>
        <v>0.03202020875761626</v>
      </c>
      <c r="I66" s="49">
        <v>328450</v>
      </c>
      <c r="J66" s="113">
        <f t="shared" si="28"/>
        <v>0.012328501238987162</v>
      </c>
      <c r="K66" s="49">
        <v>161981</v>
      </c>
      <c r="L66" s="113">
        <f t="shared" si="29"/>
        <v>0.006080021187981061</v>
      </c>
      <c r="M66" s="49">
        <v>1513524</v>
      </c>
      <c r="N66" s="113">
        <f t="shared" si="30"/>
        <v>0.05681072464374122</v>
      </c>
      <c r="O66" s="25">
        <f aca="true" t="shared" si="48" ref="O66:O71">C66+E66+G66+I66+K66+M66</f>
        <v>13877629</v>
      </c>
      <c r="P66" s="148">
        <f t="shared" si="31"/>
        <v>0.5209023179196351</v>
      </c>
      <c r="Q66" s="49">
        <v>1208366</v>
      </c>
      <c r="R66" s="113">
        <f t="shared" si="32"/>
        <v>0.04535649787836797</v>
      </c>
      <c r="S66" s="49">
        <v>1961538</v>
      </c>
      <c r="T66" s="113">
        <f t="shared" si="33"/>
        <v>0.07362710812397746</v>
      </c>
      <c r="U66" s="69">
        <f t="shared" si="24"/>
        <v>17047533</v>
      </c>
      <c r="V66" s="161">
        <f t="shared" si="34"/>
        <v>0.6398859239219806</v>
      </c>
      <c r="W66" s="49">
        <v>1584346</v>
      </c>
      <c r="X66" s="113">
        <f t="shared" si="35"/>
        <v>0.05946905655041666</v>
      </c>
      <c r="Y66" s="49">
        <v>645276</v>
      </c>
      <c r="Z66" s="113">
        <f t="shared" si="36"/>
        <v>0.024220691019907686</v>
      </c>
      <c r="AA66" s="49">
        <v>346449</v>
      </c>
      <c r="AB66" s="113">
        <f t="shared" si="37"/>
        <v>0.013004100854759821</v>
      </c>
      <c r="AC66" s="49">
        <v>2270248</v>
      </c>
      <c r="AD66" s="113">
        <f t="shared" si="38"/>
        <v>0.08521466062051491</v>
      </c>
      <c r="AE66" s="49">
        <v>1356352</v>
      </c>
      <c r="AF66" s="113">
        <f t="shared" si="39"/>
        <v>0.0509112111813144</v>
      </c>
      <c r="AG66" s="49">
        <v>36910</v>
      </c>
      <c r="AH66" s="113">
        <f t="shared" si="40"/>
        <v>0.0013854315138712623</v>
      </c>
      <c r="AI66" s="15">
        <v>1855181</v>
      </c>
      <c r="AJ66" s="113">
        <f t="shared" si="41"/>
        <v>0.06963495587470069</v>
      </c>
      <c r="AK66" s="95">
        <v>0</v>
      </c>
      <c r="AL66" s="113">
        <f t="shared" si="42"/>
        <v>0</v>
      </c>
      <c r="AM66" s="49">
        <v>16160</v>
      </c>
      <c r="AN66" s="113">
        <f t="shared" si="43"/>
        <v>0.000606572020161463</v>
      </c>
      <c r="AO66" s="29">
        <f t="shared" si="25"/>
        <v>8110922</v>
      </c>
      <c r="AP66" s="177">
        <f t="shared" si="44"/>
        <v>0.3044466796356469</v>
      </c>
      <c r="AQ66" s="49">
        <v>113436</v>
      </c>
      <c r="AR66" s="113">
        <f t="shared" si="45"/>
        <v>0.0042578653266730025</v>
      </c>
      <c r="AS66" s="49">
        <v>1369628</v>
      </c>
      <c r="AT66" s="113">
        <f t="shared" si="46"/>
        <v>0.05140953111569952</v>
      </c>
      <c r="AU66" s="38">
        <f t="shared" si="47"/>
        <v>26641519</v>
      </c>
    </row>
    <row r="67" spans="1:47" ht="13.5">
      <c r="A67" s="35">
        <v>65</v>
      </c>
      <c r="B67" s="78" t="s">
        <v>102</v>
      </c>
      <c r="C67" s="57">
        <v>26337142</v>
      </c>
      <c r="D67" s="114">
        <f t="shared" si="22"/>
        <v>0.24945671685038406</v>
      </c>
      <c r="E67" s="57">
        <v>13628741</v>
      </c>
      <c r="F67" s="114">
        <f aca="true" t="shared" si="49" ref="F67:F73">E67/$AU67</f>
        <v>0.1290869367930742</v>
      </c>
      <c r="G67" s="57">
        <v>1772195</v>
      </c>
      <c r="H67" s="114">
        <f aca="true" t="shared" si="50" ref="H67:H73">G67/$AU67</f>
        <v>0.016785646153962584</v>
      </c>
      <c r="I67" s="57">
        <v>7224257</v>
      </c>
      <c r="J67" s="114">
        <f aca="true" t="shared" si="51" ref="J67:J73">I67/$AU67</f>
        <v>0.06842577804772458</v>
      </c>
      <c r="K67" s="57">
        <v>302818</v>
      </c>
      <c r="L67" s="114">
        <f aca="true" t="shared" si="52" ref="L67:L73">K67/$AU67</f>
        <v>0.002868192155519365</v>
      </c>
      <c r="M67" s="57">
        <v>6864682</v>
      </c>
      <c r="N67" s="114">
        <f aca="true" t="shared" si="53" ref="N67:N73">M67/$AU67</f>
        <v>0.06502000231999085</v>
      </c>
      <c r="O67" s="33">
        <f t="shared" si="48"/>
        <v>56129835</v>
      </c>
      <c r="P67" s="149">
        <f aca="true" t="shared" si="54" ref="P67:P73">O67/$AU67</f>
        <v>0.5316432723206557</v>
      </c>
      <c r="Q67" s="57">
        <v>6404860</v>
      </c>
      <c r="R67" s="114">
        <f aca="true" t="shared" si="55" ref="R67:R73">Q67/$AU67</f>
        <v>0.06066472009325655</v>
      </c>
      <c r="S67" s="57">
        <v>4508971</v>
      </c>
      <c r="T67" s="114">
        <f aca="true" t="shared" si="56" ref="T67:T73">S67/$AU67</f>
        <v>0.04270748519461957</v>
      </c>
      <c r="U67" s="70">
        <f aca="true" t="shared" si="57" ref="U67:U72">O67+Q67+S67</f>
        <v>67043666</v>
      </c>
      <c r="V67" s="162">
        <f aca="true" t="shared" si="58" ref="V67:V73">U67/$AU67</f>
        <v>0.6350154776085317</v>
      </c>
      <c r="W67" s="57">
        <v>4653344</v>
      </c>
      <c r="X67" s="114">
        <f aca="true" t="shared" si="59" ref="X67:X73">W67/$AU67</f>
        <v>0.04407493860250416</v>
      </c>
      <c r="Y67" s="57">
        <v>2276777</v>
      </c>
      <c r="Z67" s="114">
        <f aca="true" t="shared" si="60" ref="Z67:Z73">Y67/$AU67</f>
        <v>0.02156488032833885</v>
      </c>
      <c r="AA67" s="57">
        <v>1543292</v>
      </c>
      <c r="AB67" s="114">
        <f aca="true" t="shared" si="61" ref="AB67:AB73">AA67/$AU67</f>
        <v>0.014617552483920349</v>
      </c>
      <c r="AC67" s="57">
        <v>8259859</v>
      </c>
      <c r="AD67" s="114">
        <f aca="true" t="shared" si="62" ref="AD67:AD73">AC67/$AU67</f>
        <v>0.07823465840701685</v>
      </c>
      <c r="AE67" s="57">
        <v>4013657</v>
      </c>
      <c r="AF67" s="114">
        <f aca="true" t="shared" si="63" ref="AF67:AF73">AE67/$AU67</f>
        <v>0.038016034457480696</v>
      </c>
      <c r="AG67" s="57">
        <v>4155791</v>
      </c>
      <c r="AH67" s="114">
        <f aca="true" t="shared" si="64" ref="AH67:AH73">AG67/$AU67</f>
        <v>0.03936228079631322</v>
      </c>
      <c r="AI67" s="16">
        <v>5765716</v>
      </c>
      <c r="AJ67" s="114">
        <f aca="true" t="shared" si="65" ref="AJ67:AJ73">AI67/$AU67</f>
        <v>0.05461095906502418</v>
      </c>
      <c r="AK67" s="105">
        <v>0</v>
      </c>
      <c r="AL67" s="114">
        <f aca="true" t="shared" si="66" ref="AL67:AL73">AK67/$AU67</f>
        <v>0</v>
      </c>
      <c r="AM67" s="57">
        <v>0</v>
      </c>
      <c r="AN67" s="114">
        <f aca="true" t="shared" si="67" ref="AN67:AN73">AM67/$AU67</f>
        <v>0</v>
      </c>
      <c r="AO67" s="5">
        <f t="shared" si="25"/>
        <v>30668436</v>
      </c>
      <c r="AP67" s="178">
        <f aca="true" t="shared" si="68" ref="AP67:AP73">AO67/$AU67</f>
        <v>0.2904813041405983</v>
      </c>
      <c r="AQ67" s="57">
        <v>243204</v>
      </c>
      <c r="AR67" s="114">
        <f aca="true" t="shared" si="69" ref="AR67:AR73">AQ67/$AU67</f>
        <v>0.002303548022214438</v>
      </c>
      <c r="AS67" s="57">
        <v>7622697</v>
      </c>
      <c r="AT67" s="114">
        <f aca="true" t="shared" si="70" ref="AT67:AT73">AS67/$AU67</f>
        <v>0.07219967022865549</v>
      </c>
      <c r="AU67" s="31">
        <f aca="true" t="shared" si="71" ref="AU67:AU72">U67+AO67+AQ67+AS67</f>
        <v>105578003</v>
      </c>
    </row>
    <row r="68" spans="1:47" ht="13.5">
      <c r="A68" s="64">
        <v>66</v>
      </c>
      <c r="B68" s="77" t="s">
        <v>120</v>
      </c>
      <c r="C68" s="62">
        <v>8440102</v>
      </c>
      <c r="D68" s="112">
        <f aca="true" t="shared" si="72" ref="D68:D73">C68/$AU68</f>
        <v>0.271850973870187</v>
      </c>
      <c r="E68" s="62">
        <v>2816996</v>
      </c>
      <c r="F68" s="112">
        <f t="shared" si="49"/>
        <v>0.09073386861775146</v>
      </c>
      <c r="G68" s="62">
        <v>409870</v>
      </c>
      <c r="H68" s="112">
        <f t="shared" si="50"/>
        <v>0.013201683896731762</v>
      </c>
      <c r="I68" s="62">
        <v>814683</v>
      </c>
      <c r="J68" s="112">
        <f t="shared" si="51"/>
        <v>0.026240484646451612</v>
      </c>
      <c r="K68" s="62">
        <v>6956</v>
      </c>
      <c r="L68" s="112">
        <f t="shared" si="52"/>
        <v>0.0002240488769260159</v>
      </c>
      <c r="M68" s="62">
        <v>1509470</v>
      </c>
      <c r="N68" s="112">
        <f t="shared" si="53"/>
        <v>0.048619186062897245</v>
      </c>
      <c r="O68" s="65">
        <f t="shared" si="48"/>
        <v>13998077</v>
      </c>
      <c r="P68" s="147">
        <f t="shared" si="54"/>
        <v>0.4508702459709451</v>
      </c>
      <c r="Q68" s="62">
        <v>2173603</v>
      </c>
      <c r="R68" s="112">
        <f t="shared" si="55"/>
        <v>0.07001053925144034</v>
      </c>
      <c r="S68" s="62">
        <v>2044198</v>
      </c>
      <c r="T68" s="112">
        <f t="shared" si="56"/>
        <v>0.06584247643967911</v>
      </c>
      <c r="U68" s="68">
        <f t="shared" si="57"/>
        <v>18215878</v>
      </c>
      <c r="V68" s="160">
        <f t="shared" si="58"/>
        <v>0.5867232616620646</v>
      </c>
      <c r="W68" s="62">
        <v>1510630</v>
      </c>
      <c r="X68" s="112">
        <f t="shared" si="59"/>
        <v>0.04865654901534609</v>
      </c>
      <c r="Y68" s="62">
        <v>1181849</v>
      </c>
      <c r="Z68" s="112">
        <f t="shared" si="60"/>
        <v>0.038066696541997555</v>
      </c>
      <c r="AA68" s="62">
        <v>542168</v>
      </c>
      <c r="AB68" s="112">
        <f t="shared" si="61"/>
        <v>0.017462928623522743</v>
      </c>
      <c r="AC68" s="62">
        <v>1850046</v>
      </c>
      <c r="AD68" s="112">
        <f t="shared" si="62"/>
        <v>0.05958894890187867</v>
      </c>
      <c r="AE68" s="62">
        <v>1205659</v>
      </c>
      <c r="AF68" s="112">
        <f t="shared" si="63"/>
        <v>0.0388336033504519</v>
      </c>
      <c r="AG68" s="62">
        <v>350734</v>
      </c>
      <c r="AH68" s="112">
        <f t="shared" si="64"/>
        <v>0.011296946348442964</v>
      </c>
      <c r="AI68" s="61">
        <v>1550874</v>
      </c>
      <c r="AJ68" s="112">
        <f t="shared" si="65"/>
        <v>0.049952785789786944</v>
      </c>
      <c r="AK68" s="110">
        <v>0</v>
      </c>
      <c r="AL68" s="112">
        <f t="shared" si="66"/>
        <v>0</v>
      </c>
      <c r="AM68" s="62">
        <v>12560</v>
      </c>
      <c r="AN68" s="112">
        <f t="shared" si="67"/>
        <v>0.00040455058858406554</v>
      </c>
      <c r="AO68" s="60">
        <f>W68+Y68+AA68+AC68+AE68+AG68+AI68+AK68+AM68</f>
        <v>8204520</v>
      </c>
      <c r="AP68" s="176">
        <f t="shared" si="68"/>
        <v>0.26426300916001094</v>
      </c>
      <c r="AQ68" s="62">
        <v>4575399</v>
      </c>
      <c r="AR68" s="112">
        <f t="shared" si="69"/>
        <v>0.14737104764784592</v>
      </c>
      <c r="AS68" s="62">
        <v>51000</v>
      </c>
      <c r="AT68" s="112">
        <f t="shared" si="70"/>
        <v>0.0016426815300786101</v>
      </c>
      <c r="AU68" s="59">
        <f t="shared" si="71"/>
        <v>31046797</v>
      </c>
    </row>
    <row r="69" spans="1:47" s="32" customFormat="1" ht="13.5">
      <c r="A69" s="27">
        <v>67</v>
      </c>
      <c r="B69" s="76" t="s">
        <v>103</v>
      </c>
      <c r="C69" s="49">
        <v>21417463</v>
      </c>
      <c r="D69" s="113">
        <f t="shared" si="72"/>
        <v>0.27090550430340476</v>
      </c>
      <c r="E69" s="49">
        <v>5574668</v>
      </c>
      <c r="F69" s="113">
        <f t="shared" si="49"/>
        <v>0.07051293824408862</v>
      </c>
      <c r="G69" s="49">
        <v>1169917</v>
      </c>
      <c r="H69" s="113">
        <f t="shared" si="50"/>
        <v>0.014798062444563411</v>
      </c>
      <c r="I69" s="49">
        <v>2009189</v>
      </c>
      <c r="J69" s="113">
        <f t="shared" si="51"/>
        <v>0.025413857807801678</v>
      </c>
      <c r="K69" s="49">
        <v>0</v>
      </c>
      <c r="L69" s="113">
        <f t="shared" si="52"/>
        <v>0</v>
      </c>
      <c r="M69" s="49">
        <v>1607986</v>
      </c>
      <c r="N69" s="113">
        <f t="shared" si="53"/>
        <v>0.02033911571332303</v>
      </c>
      <c r="O69" s="25">
        <f t="shared" si="48"/>
        <v>31779223</v>
      </c>
      <c r="P69" s="148">
        <f t="shared" si="54"/>
        <v>0.4019694785131815</v>
      </c>
      <c r="Q69" s="49">
        <v>2764437</v>
      </c>
      <c r="R69" s="113">
        <f t="shared" si="55"/>
        <v>0.034966849229527856</v>
      </c>
      <c r="S69" s="49">
        <v>2783747</v>
      </c>
      <c r="T69" s="113">
        <f t="shared" si="56"/>
        <v>0.03521109782648347</v>
      </c>
      <c r="U69" s="69">
        <f t="shared" si="57"/>
        <v>37327407</v>
      </c>
      <c r="V69" s="161">
        <f t="shared" si="58"/>
        <v>0.4721474255691928</v>
      </c>
      <c r="W69" s="49">
        <v>2716116</v>
      </c>
      <c r="X69" s="113">
        <f t="shared" si="59"/>
        <v>0.03435564589169812</v>
      </c>
      <c r="Y69" s="49">
        <v>1456434</v>
      </c>
      <c r="Z69" s="113">
        <f t="shared" si="60"/>
        <v>0.018422162664860214</v>
      </c>
      <c r="AA69" s="49">
        <v>841912</v>
      </c>
      <c r="AB69" s="113">
        <f t="shared" si="61"/>
        <v>0.010649188232008997</v>
      </c>
      <c r="AC69" s="49">
        <v>5966110</v>
      </c>
      <c r="AD69" s="113">
        <f t="shared" si="62"/>
        <v>0.07546421526581305</v>
      </c>
      <c r="AE69" s="49">
        <v>3565366</v>
      </c>
      <c r="AF69" s="113">
        <f t="shared" si="63"/>
        <v>0.04509765112031304</v>
      </c>
      <c r="AG69" s="49">
        <v>1568382</v>
      </c>
      <c r="AH69" s="113">
        <f t="shared" si="64"/>
        <v>0.019838172086506352</v>
      </c>
      <c r="AI69" s="15">
        <v>3017708</v>
      </c>
      <c r="AJ69" s="113">
        <f t="shared" si="65"/>
        <v>0.038170426981964156</v>
      </c>
      <c r="AK69" s="95">
        <v>0</v>
      </c>
      <c r="AL69" s="113">
        <f t="shared" si="66"/>
        <v>0</v>
      </c>
      <c r="AM69" s="49">
        <v>0</v>
      </c>
      <c r="AN69" s="113">
        <f t="shared" si="67"/>
        <v>0</v>
      </c>
      <c r="AO69" s="29">
        <f>W69+Y69+AA69+AC69+AE69+AG69+AI69+AK69+AM69</f>
        <v>19132028</v>
      </c>
      <c r="AP69" s="177">
        <f t="shared" si="68"/>
        <v>0.24199746224316393</v>
      </c>
      <c r="AQ69" s="49">
        <v>14964208</v>
      </c>
      <c r="AR69" s="113">
        <f t="shared" si="69"/>
        <v>0.1892794825764865</v>
      </c>
      <c r="AS69" s="49">
        <v>7635153</v>
      </c>
      <c r="AT69" s="113">
        <f t="shared" si="70"/>
        <v>0.09657562961115675</v>
      </c>
      <c r="AU69" s="38">
        <f t="shared" si="71"/>
        <v>79058796</v>
      </c>
    </row>
    <row r="70" spans="1:47" s="32" customFormat="1" ht="13.5">
      <c r="A70" s="27">
        <v>68</v>
      </c>
      <c r="B70" s="76" t="s">
        <v>104</v>
      </c>
      <c r="C70" s="49">
        <v>6989980</v>
      </c>
      <c r="D70" s="113">
        <f t="shared" si="72"/>
        <v>0.3551326647844412</v>
      </c>
      <c r="E70" s="49">
        <v>1504135</v>
      </c>
      <c r="F70" s="113">
        <f t="shared" si="49"/>
        <v>0.07641902705666476</v>
      </c>
      <c r="G70" s="49">
        <v>409226</v>
      </c>
      <c r="H70" s="113">
        <f t="shared" si="50"/>
        <v>0.020791120987338697</v>
      </c>
      <c r="I70" s="49">
        <v>725103</v>
      </c>
      <c r="J70" s="113">
        <f t="shared" si="51"/>
        <v>0.036839556140817666</v>
      </c>
      <c r="K70" s="49">
        <v>0</v>
      </c>
      <c r="L70" s="113">
        <f t="shared" si="52"/>
        <v>0</v>
      </c>
      <c r="M70" s="49">
        <v>924046</v>
      </c>
      <c r="N70" s="113">
        <f t="shared" si="53"/>
        <v>0.04694704682465526</v>
      </c>
      <c r="O70" s="25">
        <f t="shared" si="48"/>
        <v>10552490</v>
      </c>
      <c r="P70" s="148">
        <f t="shared" si="54"/>
        <v>0.5361294157939176</v>
      </c>
      <c r="Q70" s="49">
        <v>983413</v>
      </c>
      <c r="R70" s="113">
        <f t="shared" si="55"/>
        <v>0.04996324442611591</v>
      </c>
      <c r="S70" s="49">
        <v>1062923</v>
      </c>
      <c r="T70" s="113">
        <f t="shared" si="56"/>
        <v>0.05400282653894183</v>
      </c>
      <c r="U70" s="69">
        <f t="shared" si="57"/>
        <v>12598826</v>
      </c>
      <c r="V70" s="161">
        <f t="shared" si="58"/>
        <v>0.6400954867589753</v>
      </c>
      <c r="W70" s="49">
        <v>1251866</v>
      </c>
      <c r="X70" s="113">
        <f t="shared" si="59"/>
        <v>0.06360225759344652</v>
      </c>
      <c r="Y70" s="49">
        <v>674635</v>
      </c>
      <c r="Z70" s="113">
        <f t="shared" si="60"/>
        <v>0.03427548080350037</v>
      </c>
      <c r="AA70" s="49">
        <v>309109</v>
      </c>
      <c r="AB70" s="113">
        <f t="shared" si="61"/>
        <v>0.015704580396346462</v>
      </c>
      <c r="AC70" s="49">
        <v>1796986</v>
      </c>
      <c r="AD70" s="113">
        <f t="shared" si="62"/>
        <v>0.09129760410764177</v>
      </c>
      <c r="AE70" s="49">
        <v>660591</v>
      </c>
      <c r="AF70" s="113">
        <f t="shared" si="63"/>
        <v>0.033561961860065236</v>
      </c>
      <c r="AG70" s="49">
        <v>565308</v>
      </c>
      <c r="AH70" s="113">
        <f t="shared" si="64"/>
        <v>0.02872101729389253</v>
      </c>
      <c r="AI70" s="15">
        <v>1134596</v>
      </c>
      <c r="AJ70" s="113">
        <f t="shared" si="65"/>
        <v>0.05764424232025955</v>
      </c>
      <c r="AK70" s="95">
        <v>0</v>
      </c>
      <c r="AL70" s="113">
        <f t="shared" si="66"/>
        <v>0</v>
      </c>
      <c r="AM70" s="49">
        <v>0</v>
      </c>
      <c r="AN70" s="113">
        <f t="shared" si="67"/>
        <v>0</v>
      </c>
      <c r="AO70" s="29">
        <f>W70+Y70+AA70+AC70+AE70+AG70+AI70+AK70+AM70</f>
        <v>6393091</v>
      </c>
      <c r="AP70" s="177">
        <f t="shared" si="68"/>
        <v>0.32480714437515246</v>
      </c>
      <c r="AQ70" s="49">
        <v>653846</v>
      </c>
      <c r="AR70" s="113">
        <f t="shared" si="69"/>
        <v>0.0332192756400802</v>
      </c>
      <c r="AS70" s="49">
        <v>36966</v>
      </c>
      <c r="AT70" s="113">
        <f t="shared" si="70"/>
        <v>0.0018780932257920129</v>
      </c>
      <c r="AU70" s="38">
        <f t="shared" si="71"/>
        <v>19682729</v>
      </c>
    </row>
    <row r="71" spans="1:47" s="32" customFormat="1" ht="13.5">
      <c r="A71" s="27">
        <v>69</v>
      </c>
      <c r="B71" s="76" t="s">
        <v>106</v>
      </c>
      <c r="C71" s="49">
        <v>14996163</v>
      </c>
      <c r="D71" s="113">
        <f t="shared" si="72"/>
        <v>0.3097295259927807</v>
      </c>
      <c r="E71" s="49">
        <v>3560930</v>
      </c>
      <c r="F71" s="113">
        <f t="shared" si="49"/>
        <v>0.07354715742910187</v>
      </c>
      <c r="G71" s="49">
        <v>787614</v>
      </c>
      <c r="H71" s="113">
        <f t="shared" si="50"/>
        <v>0.016267315238256478</v>
      </c>
      <c r="I71" s="49">
        <v>2085289</v>
      </c>
      <c r="J71" s="113">
        <f t="shared" si="51"/>
        <v>0.04306938871816475</v>
      </c>
      <c r="K71" s="49">
        <v>0</v>
      </c>
      <c r="L71" s="113">
        <f t="shared" si="52"/>
        <v>0</v>
      </c>
      <c r="M71" s="49">
        <v>1069679</v>
      </c>
      <c r="N71" s="113">
        <f t="shared" si="53"/>
        <v>0.022093062714404452</v>
      </c>
      <c r="O71" s="25">
        <f t="shared" si="48"/>
        <v>22499675</v>
      </c>
      <c r="P71" s="148">
        <f t="shared" si="54"/>
        <v>0.4647064500927082</v>
      </c>
      <c r="Q71" s="49">
        <v>2450123</v>
      </c>
      <c r="R71" s="113">
        <f t="shared" si="55"/>
        <v>0.05060464036127173</v>
      </c>
      <c r="S71" s="49">
        <v>1948384</v>
      </c>
      <c r="T71" s="113">
        <f t="shared" si="56"/>
        <v>0.0402417640280329</v>
      </c>
      <c r="U71" s="69">
        <f t="shared" si="57"/>
        <v>26898182</v>
      </c>
      <c r="V71" s="161">
        <f t="shared" si="58"/>
        <v>0.5555528544820129</v>
      </c>
      <c r="W71" s="49">
        <v>2001113</v>
      </c>
      <c r="X71" s="113">
        <f t="shared" si="59"/>
        <v>0.041330824488103476</v>
      </c>
      <c r="Y71" s="49">
        <v>984964</v>
      </c>
      <c r="Z71" s="113">
        <f t="shared" si="60"/>
        <v>0.020343366022358735</v>
      </c>
      <c r="AA71" s="49">
        <v>634530</v>
      </c>
      <c r="AB71" s="113">
        <f t="shared" si="61"/>
        <v>0.013105530803326099</v>
      </c>
      <c r="AC71" s="49">
        <v>3914107</v>
      </c>
      <c r="AD71" s="113">
        <f t="shared" si="62"/>
        <v>0.080841646346137</v>
      </c>
      <c r="AE71" s="49">
        <v>3427718</v>
      </c>
      <c r="AF71" s="113">
        <f t="shared" si="63"/>
        <v>0.07079580765939408</v>
      </c>
      <c r="AG71" s="49">
        <v>744170</v>
      </c>
      <c r="AH71" s="113">
        <f t="shared" si="64"/>
        <v>0.01537002640995884</v>
      </c>
      <c r="AI71" s="15">
        <v>2352796</v>
      </c>
      <c r="AJ71" s="113">
        <f t="shared" si="65"/>
        <v>0.0485944564511409</v>
      </c>
      <c r="AK71" s="95">
        <v>0</v>
      </c>
      <c r="AL71" s="113">
        <f t="shared" si="66"/>
        <v>0</v>
      </c>
      <c r="AM71" s="49">
        <v>0</v>
      </c>
      <c r="AN71" s="113">
        <f t="shared" si="67"/>
        <v>0</v>
      </c>
      <c r="AO71" s="29">
        <f>W71+Y71+AA71+AC71+AE71+AG71+AI71+AK71+AM71</f>
        <v>14059398</v>
      </c>
      <c r="AP71" s="177">
        <f t="shared" si="68"/>
        <v>0.2903816581804191</v>
      </c>
      <c r="AQ71" s="49">
        <v>3309628</v>
      </c>
      <c r="AR71" s="113">
        <f t="shared" si="69"/>
        <v>0.06835678644280105</v>
      </c>
      <c r="AS71" s="49">
        <v>4149755</v>
      </c>
      <c r="AT71" s="113">
        <f t="shared" si="70"/>
        <v>0.08570870089476698</v>
      </c>
      <c r="AU71" s="38">
        <f t="shared" si="71"/>
        <v>48416963</v>
      </c>
    </row>
    <row r="72" spans="1:47" ht="13.5">
      <c r="A72" s="35">
        <v>396</v>
      </c>
      <c r="B72" s="76" t="s">
        <v>125</v>
      </c>
      <c r="C72" s="49">
        <v>133162421</v>
      </c>
      <c r="D72" s="113">
        <f t="shared" si="72"/>
        <v>0.33733238895830037</v>
      </c>
      <c r="E72" s="49">
        <v>31927090</v>
      </c>
      <c r="F72" s="113">
        <f t="shared" si="49"/>
        <v>0.08087898568761123</v>
      </c>
      <c r="G72" s="49">
        <v>898320</v>
      </c>
      <c r="H72" s="113">
        <f t="shared" si="50"/>
        <v>0.0022756602754242534</v>
      </c>
      <c r="I72" s="49">
        <v>11728651</v>
      </c>
      <c r="J72" s="113">
        <f t="shared" si="51"/>
        <v>0.029711489408022693</v>
      </c>
      <c r="K72" s="49">
        <v>18970</v>
      </c>
      <c r="L72" s="113">
        <f t="shared" si="52"/>
        <v>4.805556530501168E-05</v>
      </c>
      <c r="M72" s="49">
        <v>18442649</v>
      </c>
      <c r="N72" s="113">
        <f t="shared" si="53"/>
        <v>0.04671965858813433</v>
      </c>
      <c r="O72" s="25">
        <f>C72+E72+G72+I72+K72+M72</f>
        <v>196178101</v>
      </c>
      <c r="P72" s="148">
        <f t="shared" si="54"/>
        <v>0.4969662384827979</v>
      </c>
      <c r="Q72" s="49">
        <v>26412585</v>
      </c>
      <c r="R72" s="113">
        <f t="shared" si="55"/>
        <v>0.06690942031321412</v>
      </c>
      <c r="S72" s="49">
        <v>18582975</v>
      </c>
      <c r="T72" s="113">
        <f t="shared" si="56"/>
        <v>0.04707513804290455</v>
      </c>
      <c r="U72" s="69">
        <f t="shared" si="57"/>
        <v>241173661</v>
      </c>
      <c r="V72" s="161">
        <f t="shared" si="58"/>
        <v>0.6109507968389166</v>
      </c>
      <c r="W72" s="49">
        <v>39323314</v>
      </c>
      <c r="X72" s="113">
        <f t="shared" si="59"/>
        <v>0.09961539715005166</v>
      </c>
      <c r="Y72" s="49">
        <v>4674280</v>
      </c>
      <c r="Z72" s="113">
        <f t="shared" si="60"/>
        <v>0.011841073684444384</v>
      </c>
      <c r="AA72" s="49">
        <v>10571885</v>
      </c>
      <c r="AB72" s="113">
        <f t="shared" si="61"/>
        <v>0.02678112335343033</v>
      </c>
      <c r="AC72" s="49">
        <v>36993574</v>
      </c>
      <c r="AD72" s="113">
        <f t="shared" si="62"/>
        <v>0.09371360628480664</v>
      </c>
      <c r="AE72" s="49">
        <v>29085749</v>
      </c>
      <c r="AF72" s="113">
        <f t="shared" si="63"/>
        <v>0.07368118663756869</v>
      </c>
      <c r="AG72" s="49">
        <v>10274374</v>
      </c>
      <c r="AH72" s="113">
        <f t="shared" si="64"/>
        <v>0.02602745654850364</v>
      </c>
      <c r="AI72" s="15">
        <v>21414607</v>
      </c>
      <c r="AJ72" s="113">
        <f t="shared" si="65"/>
        <v>0.054248341864505015</v>
      </c>
      <c r="AK72" s="95">
        <v>162234</v>
      </c>
      <c r="AL72" s="113">
        <f t="shared" si="66"/>
        <v>0.0004109776795831979</v>
      </c>
      <c r="AM72" s="49">
        <v>20046</v>
      </c>
      <c r="AN72" s="113">
        <f t="shared" si="67"/>
        <v>5.078133168709879E-05</v>
      </c>
      <c r="AO72" s="29">
        <f>W72+Y72+AA72+AC72+AE72+AG72+AI72+AK72+AM72</f>
        <v>152520063</v>
      </c>
      <c r="AP72" s="177">
        <f t="shared" si="68"/>
        <v>0.3863699445345806</v>
      </c>
      <c r="AQ72" s="49">
        <v>875707</v>
      </c>
      <c r="AR72" s="113">
        <f t="shared" si="69"/>
        <v>0.0022183761163181792</v>
      </c>
      <c r="AS72" s="49">
        <v>181934</v>
      </c>
      <c r="AT72" s="113">
        <f t="shared" si="70"/>
        <v>0.000460882510184607</v>
      </c>
      <c r="AU72" s="38">
        <f t="shared" si="71"/>
        <v>394751365</v>
      </c>
    </row>
    <row r="73" spans="1:47" ht="15">
      <c r="A73" s="7"/>
      <c r="B73" s="19" t="s">
        <v>105</v>
      </c>
      <c r="C73" s="8">
        <f>SUM(C3:C72)</f>
        <v>2606276864</v>
      </c>
      <c r="D73" s="115">
        <f t="shared" si="72"/>
        <v>0.3132927045189077</v>
      </c>
      <c r="E73" s="8">
        <f>SUM(E3:E72)</f>
        <v>816834580</v>
      </c>
      <c r="F73" s="115">
        <f t="shared" si="49"/>
        <v>0.09818922856875965</v>
      </c>
      <c r="G73" s="8">
        <f>SUM(G3:G72)</f>
        <v>122062579</v>
      </c>
      <c r="H73" s="115">
        <f t="shared" si="50"/>
        <v>0.014672775568736673</v>
      </c>
      <c r="I73" s="8">
        <f>SUM(I3:I72)</f>
        <v>199254960</v>
      </c>
      <c r="J73" s="115">
        <f t="shared" si="51"/>
        <v>0.023951839564504068</v>
      </c>
      <c r="K73" s="8">
        <f>SUM(K3:K72)</f>
        <v>9288859</v>
      </c>
      <c r="L73" s="115">
        <f t="shared" si="52"/>
        <v>0.0011165858079783795</v>
      </c>
      <c r="M73" s="8">
        <f>SUM(M3:M72)</f>
        <v>372666423</v>
      </c>
      <c r="N73" s="115">
        <f t="shared" si="53"/>
        <v>0.044797110068294455</v>
      </c>
      <c r="O73" s="66">
        <f>SUM(O3:O72)</f>
        <v>4126384265</v>
      </c>
      <c r="P73" s="150">
        <f t="shared" si="54"/>
        <v>0.496020244097181</v>
      </c>
      <c r="Q73" s="8">
        <f>SUM(Q3:Q72)</f>
        <v>451951933</v>
      </c>
      <c r="R73" s="115">
        <f t="shared" si="55"/>
        <v>0.05432778280692983</v>
      </c>
      <c r="S73" s="8">
        <f>SUM(S3:S72)</f>
        <v>376756932</v>
      </c>
      <c r="T73" s="115">
        <f t="shared" si="56"/>
        <v>0.04528881785466604</v>
      </c>
      <c r="U73" s="71">
        <f>SUM(U3:U72)</f>
        <v>4955093130</v>
      </c>
      <c r="V73" s="163">
        <f t="shared" si="58"/>
        <v>0.5956368447587769</v>
      </c>
      <c r="W73" s="8">
        <f>SUM(W3:W72)</f>
        <v>439145196</v>
      </c>
      <c r="X73" s="115">
        <f t="shared" si="59"/>
        <v>0.052788323463138345</v>
      </c>
      <c r="Y73" s="8">
        <f>SUM(Y3:Y72)</f>
        <v>183205444</v>
      </c>
      <c r="Z73" s="115">
        <f t="shared" si="60"/>
        <v>0.02202257550844272</v>
      </c>
      <c r="AA73" s="8">
        <f>SUM(AA3:AA72)</f>
        <v>92065867</v>
      </c>
      <c r="AB73" s="115">
        <f t="shared" si="61"/>
        <v>0.01106696102195383</v>
      </c>
      <c r="AC73" s="8">
        <f>SUM(AC3:AC72)</f>
        <v>681201132</v>
      </c>
      <c r="AD73" s="115">
        <f t="shared" si="62"/>
        <v>0.08188513964632327</v>
      </c>
      <c r="AE73" s="8">
        <f>SUM(AE3:AE72)</f>
        <v>451471182</v>
      </c>
      <c r="AF73" s="115">
        <f t="shared" si="63"/>
        <v>0.05426999317488014</v>
      </c>
      <c r="AG73" s="8">
        <f>SUM(AG3:AG72)</f>
        <v>115029785</v>
      </c>
      <c r="AH73" s="115">
        <f t="shared" si="64"/>
        <v>0.013827384550223474</v>
      </c>
      <c r="AI73" s="8">
        <f>SUM(AI3:AI72)</f>
        <v>407452064</v>
      </c>
      <c r="AJ73" s="115">
        <f t="shared" si="65"/>
        <v>0.04897858736943885</v>
      </c>
      <c r="AK73" s="83">
        <f>SUM(AK3:AK72)</f>
        <v>407770</v>
      </c>
      <c r="AL73" s="115">
        <f t="shared" si="66"/>
        <v>4.901680549993748E-05</v>
      </c>
      <c r="AM73" s="8">
        <f>SUM(AM3:AM72)</f>
        <v>7615462</v>
      </c>
      <c r="AN73" s="115">
        <f t="shared" si="67"/>
        <v>0.0009154317866595505</v>
      </c>
      <c r="AO73" s="9">
        <f>SUM(AO3:AO72)</f>
        <v>2377593902</v>
      </c>
      <c r="AP73" s="179">
        <f t="shared" si="68"/>
        <v>0.2858034133265601</v>
      </c>
      <c r="AQ73" s="8">
        <f>SUM(AQ3:AQ72)</f>
        <v>433556160</v>
      </c>
      <c r="AR73" s="115">
        <f t="shared" si="69"/>
        <v>0.05211648225229854</v>
      </c>
      <c r="AS73" s="8">
        <f>SUM(AS3:AS72)</f>
        <v>552740386</v>
      </c>
      <c r="AT73" s="115">
        <f t="shared" si="70"/>
        <v>0.06644325966236449</v>
      </c>
      <c r="AU73" s="10">
        <f>SUM(AU3:AU72)</f>
        <v>8318983578</v>
      </c>
    </row>
    <row r="74" spans="1:47" ht="13.5">
      <c r="A74" s="11"/>
      <c r="B74" s="12"/>
      <c r="C74" s="12"/>
      <c r="D74" s="116"/>
      <c r="E74" s="12"/>
      <c r="F74" s="116"/>
      <c r="G74" s="12"/>
      <c r="H74" s="132"/>
      <c r="I74" s="12"/>
      <c r="J74" s="132"/>
      <c r="K74" s="12"/>
      <c r="L74" s="116"/>
      <c r="M74" s="12"/>
      <c r="N74" s="132"/>
      <c r="O74" s="12"/>
      <c r="P74" s="134"/>
      <c r="Q74" s="12"/>
      <c r="R74" s="119"/>
      <c r="S74" s="12"/>
      <c r="T74" s="134"/>
      <c r="U74" s="20"/>
      <c r="V74" s="119"/>
      <c r="W74" s="12"/>
      <c r="X74" s="132"/>
      <c r="Y74" s="12"/>
      <c r="Z74" s="132"/>
      <c r="AA74" s="12"/>
      <c r="AB74" s="116"/>
      <c r="AC74" s="12"/>
      <c r="AD74" s="132"/>
      <c r="AE74" s="12"/>
      <c r="AF74" s="134"/>
      <c r="AG74" s="12"/>
      <c r="AH74" s="116"/>
      <c r="AI74" s="18"/>
      <c r="AJ74" s="123"/>
      <c r="AK74" s="12"/>
      <c r="AL74" s="134"/>
      <c r="AM74" s="12"/>
      <c r="AN74" s="134"/>
      <c r="AO74" s="20"/>
      <c r="AP74" s="134"/>
      <c r="AQ74" s="12"/>
      <c r="AR74" s="132"/>
      <c r="AS74" s="12"/>
      <c r="AT74" s="119"/>
      <c r="AU74" s="20"/>
    </row>
    <row r="75" spans="1:47" s="32" customFormat="1" ht="13.5">
      <c r="A75" s="46">
        <v>318001</v>
      </c>
      <c r="B75" s="28" t="s">
        <v>45</v>
      </c>
      <c r="C75" s="47">
        <v>5852084</v>
      </c>
      <c r="D75" s="117">
        <f>C75/$AU75</f>
        <v>0.43000814152737404</v>
      </c>
      <c r="E75" s="47">
        <v>0</v>
      </c>
      <c r="F75" s="117">
        <f>E75/$AU75</f>
        <v>0</v>
      </c>
      <c r="G75" s="47">
        <v>0</v>
      </c>
      <c r="H75" s="117">
        <f>G75/$AU75</f>
        <v>0</v>
      </c>
      <c r="I75" s="47">
        <v>2093207</v>
      </c>
      <c r="J75" s="117">
        <f>I75/$AU75</f>
        <v>0.1538077805961244</v>
      </c>
      <c r="K75" s="47">
        <v>0</v>
      </c>
      <c r="L75" s="117">
        <f>K75/$AU75</f>
        <v>0</v>
      </c>
      <c r="M75" s="47">
        <v>0</v>
      </c>
      <c r="N75" s="112">
        <f>M75/$AU75</f>
        <v>0</v>
      </c>
      <c r="O75" s="25">
        <f>C75+E75+G75+I75+K75+M75</f>
        <v>7945291</v>
      </c>
      <c r="P75" s="151">
        <f>O75/$AU75</f>
        <v>0.5838159221234984</v>
      </c>
      <c r="Q75" s="47">
        <v>979478</v>
      </c>
      <c r="R75" s="112">
        <f>Q75/$AU75</f>
        <v>0.07197154286352507</v>
      </c>
      <c r="S75" s="47">
        <v>256775</v>
      </c>
      <c r="T75" s="112">
        <f>S75/$AU75</f>
        <v>0.01886769577140237</v>
      </c>
      <c r="U75" s="69">
        <f>O75+Q75+S75</f>
        <v>9181544</v>
      </c>
      <c r="V75" s="164">
        <f>U75/$AU75</f>
        <v>0.6746551607584259</v>
      </c>
      <c r="W75" s="47">
        <v>1221858</v>
      </c>
      <c r="X75" s="171">
        <f>W75/$AU75</f>
        <v>0.08978150139170152</v>
      </c>
      <c r="Y75" s="47">
        <v>281457</v>
      </c>
      <c r="Z75" s="171">
        <f>Y75/$AU75</f>
        <v>0.02068131651730736</v>
      </c>
      <c r="AA75" s="47">
        <v>125044</v>
      </c>
      <c r="AB75" s="171">
        <f>AA75/$AU75</f>
        <v>0.00918816921444548</v>
      </c>
      <c r="AC75" s="47">
        <v>248680</v>
      </c>
      <c r="AD75" s="171">
        <f>AC75/$AU75</f>
        <v>0.018272879308469835</v>
      </c>
      <c r="AE75" s="47">
        <v>0</v>
      </c>
      <c r="AF75" s="171">
        <f>AE75/$AU75</f>
        <v>0</v>
      </c>
      <c r="AG75" s="47">
        <v>353283</v>
      </c>
      <c r="AH75" s="171">
        <f>AG75/$AU75</f>
        <v>0.025959054289585604</v>
      </c>
      <c r="AI75" s="15">
        <v>454450</v>
      </c>
      <c r="AJ75" s="113">
        <f>AI75/$AU75</f>
        <v>0.03339275374671914</v>
      </c>
      <c r="AK75" s="111">
        <v>0</v>
      </c>
      <c r="AL75" s="171">
        <f>AK75/$AU75</f>
        <v>0</v>
      </c>
      <c r="AM75" s="47">
        <v>0</v>
      </c>
      <c r="AN75" s="171">
        <f>AM75/$AU75</f>
        <v>0</v>
      </c>
      <c r="AO75" s="24">
        <f>W75+Y75+AA75+AC75+AE75+AG75+AI75+AK75+AM75</f>
        <v>2684772</v>
      </c>
      <c r="AP75" s="180">
        <f>AO75/$AU75</f>
        <v>0.19727567446822894</v>
      </c>
      <c r="AQ75" s="47">
        <v>928067</v>
      </c>
      <c r="AR75" s="171">
        <f>AQ75/$AU75</f>
        <v>0.06819388885786422</v>
      </c>
      <c r="AS75" s="47">
        <v>814857</v>
      </c>
      <c r="AT75" s="171">
        <f>AS75/$AU75</f>
        <v>0.059875275915480954</v>
      </c>
      <c r="AU75" s="38">
        <f>U75+AO75+AQ75+AS75</f>
        <v>13609240</v>
      </c>
    </row>
    <row r="76" spans="1:47" ht="13.5">
      <c r="A76" s="45">
        <v>319001</v>
      </c>
      <c r="B76" s="30" t="s">
        <v>46</v>
      </c>
      <c r="C76" s="48">
        <v>1897826</v>
      </c>
      <c r="D76" s="114">
        <f>C76/$AU76</f>
        <v>0.5861891309706119</v>
      </c>
      <c r="E76" s="48">
        <v>0</v>
      </c>
      <c r="F76" s="114">
        <f>E76/$AU76</f>
        <v>0</v>
      </c>
      <c r="G76" s="48">
        <v>0</v>
      </c>
      <c r="H76" s="114">
        <f>G76/$AU76</f>
        <v>0</v>
      </c>
      <c r="I76" s="48">
        <v>177602</v>
      </c>
      <c r="J76" s="114">
        <f>I76/$AU76</f>
        <v>0.05485664230474375</v>
      </c>
      <c r="K76" s="48">
        <v>0</v>
      </c>
      <c r="L76" s="114">
        <f>K76/$AU76</f>
        <v>0</v>
      </c>
      <c r="M76" s="48">
        <v>95509</v>
      </c>
      <c r="N76" s="114">
        <f>M76/$AU76</f>
        <v>0.02950024802583175</v>
      </c>
      <c r="O76" s="21">
        <f>C76+E76+G76+I76+K76+M76</f>
        <v>2170937</v>
      </c>
      <c r="P76" s="152">
        <f>O76/$AU76</f>
        <v>0.6705460213011873</v>
      </c>
      <c r="Q76" s="48">
        <v>138302</v>
      </c>
      <c r="R76" s="114">
        <f>Q76/$AU76</f>
        <v>0.04271789362749671</v>
      </c>
      <c r="S76" s="48">
        <v>76078</v>
      </c>
      <c r="T76" s="114">
        <f>S76/$AU76</f>
        <v>0.0234985170958677</v>
      </c>
      <c r="U76" s="22">
        <f>O76+Q76+S76</f>
        <v>2385317</v>
      </c>
      <c r="V76" s="165">
        <f>U76/$AU76</f>
        <v>0.7367624320245518</v>
      </c>
      <c r="W76" s="48">
        <v>590867</v>
      </c>
      <c r="X76" s="172">
        <f>W76/$AU76</f>
        <v>0.18250346093330608</v>
      </c>
      <c r="Y76" s="48">
        <v>0</v>
      </c>
      <c r="Z76" s="172">
        <f>Y76/$AU76</f>
        <v>0</v>
      </c>
      <c r="AA76" s="48">
        <v>0</v>
      </c>
      <c r="AB76" s="172">
        <f>AA76/$AU76</f>
        <v>0</v>
      </c>
      <c r="AC76" s="48">
        <v>120231</v>
      </c>
      <c r="AD76" s="172">
        <f>AC76/$AU76</f>
        <v>0.037136231354048074</v>
      </c>
      <c r="AE76" s="48">
        <v>0</v>
      </c>
      <c r="AF76" s="172">
        <f>AE76/$AU76</f>
        <v>0</v>
      </c>
      <c r="AG76" s="48">
        <v>0</v>
      </c>
      <c r="AH76" s="172">
        <f>AG76/$AU76</f>
        <v>0</v>
      </c>
      <c r="AI76" s="26">
        <v>141151</v>
      </c>
      <c r="AJ76" s="172">
        <f>AI76/$AU76</f>
        <v>0.04359787568809408</v>
      </c>
      <c r="AK76" s="96">
        <v>0</v>
      </c>
      <c r="AL76" s="172">
        <f>AK76/$AU76</f>
        <v>0</v>
      </c>
      <c r="AM76" s="48">
        <v>0</v>
      </c>
      <c r="AN76" s="172">
        <f>AM76/$AU76</f>
        <v>0</v>
      </c>
      <c r="AO76" s="5">
        <f>W76+Y76+AA76+AC76+AE76+AG76+AI76+AK76+AM76</f>
        <v>852249</v>
      </c>
      <c r="AP76" s="178">
        <f>AO76/$AU76</f>
        <v>0.26323756797544823</v>
      </c>
      <c r="AQ76" s="48">
        <v>0</v>
      </c>
      <c r="AR76" s="172">
        <f>AQ76/$AU76</f>
        <v>0</v>
      </c>
      <c r="AS76" s="48">
        <v>0</v>
      </c>
      <c r="AT76" s="172">
        <f>AS76/$AU76</f>
        <v>0</v>
      </c>
      <c r="AU76" s="31">
        <f>U76+AO76+AQ76+AS76</f>
        <v>3237566</v>
      </c>
    </row>
    <row r="77" spans="1:47" ht="13.5">
      <c r="A77" s="13"/>
      <c r="B77" s="14" t="s">
        <v>47</v>
      </c>
      <c r="C77" s="44">
        <f>SUM(C75:C76)</f>
        <v>7749910</v>
      </c>
      <c r="D77" s="118">
        <f>C77/$AU77</f>
        <v>0.46002251109201353</v>
      </c>
      <c r="E77" s="44">
        <f>SUM(E75:E76)</f>
        <v>0</v>
      </c>
      <c r="F77" s="118">
        <f>E77/$AU77</f>
        <v>0</v>
      </c>
      <c r="G77" s="44">
        <v>0</v>
      </c>
      <c r="H77" s="133">
        <f>G77/$AU77</f>
        <v>0</v>
      </c>
      <c r="I77" s="44">
        <f>SUM(I75:I76)</f>
        <v>2270809</v>
      </c>
      <c r="J77" s="118">
        <f>I77/$AU77</f>
        <v>0.13479166317935876</v>
      </c>
      <c r="K77" s="44">
        <f>SUM(K75:K76)</f>
        <v>0</v>
      </c>
      <c r="L77" s="118">
        <f>K77/$AU77</f>
        <v>0</v>
      </c>
      <c r="M77" s="44">
        <f>SUM(M75:M76)</f>
        <v>95509</v>
      </c>
      <c r="N77" s="141">
        <f>M77/$AU77</f>
        <v>0.005669264547831797</v>
      </c>
      <c r="O77" s="67">
        <f>SUM(O75:O76)</f>
        <v>10116228</v>
      </c>
      <c r="P77" s="153">
        <f>O77/$AU77</f>
        <v>0.6004834388192041</v>
      </c>
      <c r="Q77" s="44">
        <f>SUM(Q75:Q76)</f>
        <v>1117780</v>
      </c>
      <c r="R77" s="140">
        <f>Q77/$AU77</f>
        <v>0.06634966889272662</v>
      </c>
      <c r="S77" s="44">
        <f>SUM(S75:S76)</f>
        <v>332853</v>
      </c>
      <c r="T77" s="140">
        <f>S77/$AU77</f>
        <v>0.019757632396312987</v>
      </c>
      <c r="U77" s="72">
        <f>SUM(U75:U76)</f>
        <v>11566861</v>
      </c>
      <c r="V77" s="166">
        <f>U77/$AU77</f>
        <v>0.6865907401082436</v>
      </c>
      <c r="W77" s="44">
        <f>SUM(W75:W76)</f>
        <v>1812725</v>
      </c>
      <c r="X77" s="140">
        <f>W77/$AU77</f>
        <v>0.10760051489878852</v>
      </c>
      <c r="Y77" s="44">
        <f>SUM(Y75:Y76)</f>
        <v>281457</v>
      </c>
      <c r="Z77" s="140">
        <f>Y77/$AU77</f>
        <v>0.01670684638975483</v>
      </c>
      <c r="AA77" s="44">
        <f>SUM(AA75:AA76)</f>
        <v>125044</v>
      </c>
      <c r="AB77" s="140">
        <f>AA77/$AU77</f>
        <v>0.007422415857344116</v>
      </c>
      <c r="AC77" s="44">
        <f>SUM(AC75:AC76)</f>
        <v>368911</v>
      </c>
      <c r="AD77" s="140">
        <f>AC77/$AU77</f>
        <v>0.021897978762265083</v>
      </c>
      <c r="AE77" s="44">
        <f>SUM(AE75:AE76)</f>
        <v>0</v>
      </c>
      <c r="AF77" s="140">
        <f>AE77/$AU77</f>
        <v>0</v>
      </c>
      <c r="AG77" s="44">
        <f>SUM(AG75:AG76)</f>
        <v>353283</v>
      </c>
      <c r="AH77" s="140">
        <f>AG77/$AU77</f>
        <v>0.020970325176178795</v>
      </c>
      <c r="AI77" s="23">
        <f>SUM(AI75:AI76)</f>
        <v>595601</v>
      </c>
      <c r="AJ77" s="140">
        <f>AI77/$AU77</f>
        <v>0.03535394186886227</v>
      </c>
      <c r="AK77" s="109">
        <f>SUM(AK75:AK76)</f>
        <v>0</v>
      </c>
      <c r="AL77" s="140">
        <f>AK77/$AU77</f>
        <v>0</v>
      </c>
      <c r="AM77" s="44">
        <f>SUM(AM75:AM76)</f>
        <v>0</v>
      </c>
      <c r="AN77" s="140">
        <f>AM77/$AU77</f>
        <v>0</v>
      </c>
      <c r="AO77" s="42">
        <f>SUM(AO75:AO76)</f>
        <v>3537021</v>
      </c>
      <c r="AP77" s="181">
        <f>AO77/$AU77</f>
        <v>0.20995202295319362</v>
      </c>
      <c r="AQ77" s="44">
        <f>SUM(AQ75:AQ76)</f>
        <v>928067</v>
      </c>
      <c r="AR77" s="140">
        <f>AQ77/$AU77</f>
        <v>0.05508860255172405</v>
      </c>
      <c r="AS77" s="44">
        <f>SUM(AS75:AS76)</f>
        <v>814857</v>
      </c>
      <c r="AT77" s="140">
        <f>AS77/$AU77</f>
        <v>0.048368634386838666</v>
      </c>
      <c r="AU77" s="43">
        <f>SUM(AU75:AU76)</f>
        <v>16846806</v>
      </c>
    </row>
    <row r="78" spans="1:47" ht="13.5">
      <c r="A78" s="11"/>
      <c r="B78" s="12"/>
      <c r="C78" s="12"/>
      <c r="D78" s="119"/>
      <c r="E78" s="12"/>
      <c r="F78" s="119"/>
      <c r="G78" s="12"/>
      <c r="H78" s="134"/>
      <c r="I78" s="12"/>
      <c r="J78" s="119"/>
      <c r="K78" s="12"/>
      <c r="L78" s="119"/>
      <c r="M78" s="12"/>
      <c r="N78" s="132"/>
      <c r="O78" s="20"/>
      <c r="P78" s="132"/>
      <c r="Q78" s="12"/>
      <c r="R78" s="119"/>
      <c r="S78" s="12"/>
      <c r="T78" s="134"/>
      <c r="U78" s="12"/>
      <c r="V78" s="119"/>
      <c r="W78" s="12"/>
      <c r="X78" s="132"/>
      <c r="Y78" s="12"/>
      <c r="Z78" s="132"/>
      <c r="AA78" s="12"/>
      <c r="AB78" s="116"/>
      <c r="AC78" s="12"/>
      <c r="AD78" s="132"/>
      <c r="AE78" s="12"/>
      <c r="AF78" s="132"/>
      <c r="AG78" s="12"/>
      <c r="AH78" s="116"/>
      <c r="AI78" s="18"/>
      <c r="AJ78" s="123"/>
      <c r="AK78" s="12"/>
      <c r="AL78" s="132"/>
      <c r="AM78" s="12"/>
      <c r="AN78" s="132"/>
      <c r="AO78" s="12"/>
      <c r="AP78" s="134"/>
      <c r="AQ78" s="12"/>
      <c r="AR78" s="132"/>
      <c r="AS78" s="12"/>
      <c r="AT78" s="116"/>
      <c r="AU78" s="20"/>
    </row>
    <row r="79" spans="1:47" ht="13.5">
      <c r="A79" s="64">
        <v>321001</v>
      </c>
      <c r="B79" s="63" t="s">
        <v>134</v>
      </c>
      <c r="C79" s="62">
        <v>2130000</v>
      </c>
      <c r="D79" s="112">
        <f aca="true" t="shared" si="73" ref="D79:D97">C79/$AU79</f>
        <v>0.5528169918813763</v>
      </c>
      <c r="E79" s="62">
        <v>135173</v>
      </c>
      <c r="F79" s="112">
        <f aca="true" t="shared" si="74" ref="F79:F97">E79/$AU79</f>
        <v>0.035082596827972434</v>
      </c>
      <c r="G79" s="62">
        <v>0</v>
      </c>
      <c r="H79" s="112">
        <f aca="true" t="shared" si="75" ref="H79:H97">G79/$AU79</f>
        <v>0</v>
      </c>
      <c r="I79" s="62">
        <v>369360</v>
      </c>
      <c r="J79" s="112">
        <f aca="true" t="shared" si="76" ref="J79:J97">I79/$AU79</f>
        <v>0.0958631380851198</v>
      </c>
      <c r="K79" s="62">
        <v>0</v>
      </c>
      <c r="L79" s="112">
        <f aca="true" t="shared" si="77" ref="L79:L97">K79/$AU79</f>
        <v>0</v>
      </c>
      <c r="M79" s="62">
        <v>0</v>
      </c>
      <c r="N79" s="112">
        <f aca="true" t="shared" si="78" ref="N79:N97">M79/$AU79</f>
        <v>0</v>
      </c>
      <c r="O79" s="65">
        <f aca="true" t="shared" si="79" ref="O79:O88">C79+E79+G79+I79+K79+M79</f>
        <v>2634533</v>
      </c>
      <c r="P79" s="147">
        <f aca="true" t="shared" si="80" ref="P79:P97">O79/$AU79</f>
        <v>0.6837627267944686</v>
      </c>
      <c r="Q79" s="62">
        <v>0</v>
      </c>
      <c r="R79" s="112">
        <f aca="true" t="shared" si="81" ref="R79:R97">Q79/$AU79</f>
        <v>0</v>
      </c>
      <c r="S79" s="62">
        <v>35290</v>
      </c>
      <c r="T79" s="112">
        <f aca="true" t="shared" si="82" ref="T79:T97">S79/$AU79</f>
        <v>0.009159113447649659</v>
      </c>
      <c r="U79" s="68">
        <f aca="true" t="shared" si="83" ref="U79:U84">O79+Q79+S79</f>
        <v>2669823</v>
      </c>
      <c r="V79" s="160">
        <f aca="true" t="shared" si="84" ref="V79:V97">U79/$AU79</f>
        <v>0.6929218402421182</v>
      </c>
      <c r="W79" s="62">
        <v>355885</v>
      </c>
      <c r="X79" s="112">
        <f aca="true" t="shared" si="85" ref="X79:X97">W79/$AU79</f>
        <v>0.09236585688061204</v>
      </c>
      <c r="Y79" s="62">
        <v>17083</v>
      </c>
      <c r="Z79" s="112">
        <f aca="true" t="shared" si="86" ref="Z79:Z97">Y79/$AU79</f>
        <v>0.004433696090286175</v>
      </c>
      <c r="AA79" s="62">
        <v>38754</v>
      </c>
      <c r="AB79" s="112">
        <f aca="true" t="shared" si="87" ref="AB79:AB97">AA79/$AU79</f>
        <v>0.010058154790314957</v>
      </c>
      <c r="AC79" s="62">
        <v>465364</v>
      </c>
      <c r="AD79" s="112">
        <f aca="true" t="shared" si="88" ref="AD79:AD97">AC79/$AU79</f>
        <v>0.12077987164783326</v>
      </c>
      <c r="AE79" s="62">
        <v>5961</v>
      </c>
      <c r="AF79" s="112">
        <f aca="true" t="shared" si="89" ref="AF79:AF97">AE79/$AU79</f>
        <v>0.0015471089617863309</v>
      </c>
      <c r="AG79" s="62">
        <v>0</v>
      </c>
      <c r="AH79" s="112">
        <f aca="true" t="shared" si="90" ref="AH79:AH97">AG79/$AU79</f>
        <v>0</v>
      </c>
      <c r="AI79" s="61">
        <v>300123</v>
      </c>
      <c r="AJ79" s="112">
        <f aca="true" t="shared" si="91" ref="AJ79:AJ97">AI79/$AU79</f>
        <v>0.07789347138704898</v>
      </c>
      <c r="AK79" s="62">
        <v>0</v>
      </c>
      <c r="AL79" s="112">
        <f aca="true" t="shared" si="92" ref="AL79:AL97">AK79/$AU79</f>
        <v>0</v>
      </c>
      <c r="AM79" s="62">
        <v>0</v>
      </c>
      <c r="AN79" s="112">
        <f aca="true" t="shared" si="93" ref="AN79:AN97">AM79/$AU79</f>
        <v>0</v>
      </c>
      <c r="AO79" s="60">
        <f aca="true" t="shared" si="94" ref="AO79:AO96">W79+Y79+AA79+AC79+AE79+AG79+AI79+AK79+AM79</f>
        <v>1183170</v>
      </c>
      <c r="AP79" s="176">
        <f aca="true" t="shared" si="95" ref="AP79:AP97">AO79/$AU79</f>
        <v>0.3070781597578817</v>
      </c>
      <c r="AQ79" s="62">
        <v>0</v>
      </c>
      <c r="AR79" s="112">
        <f aca="true" t="shared" si="96" ref="AR79:AR97">AQ79/$AU79</f>
        <v>0</v>
      </c>
      <c r="AS79" s="62">
        <v>0</v>
      </c>
      <c r="AT79" s="112">
        <f aca="true" t="shared" si="97" ref="AT79:AT97">AS79/$AU79</f>
        <v>0</v>
      </c>
      <c r="AU79" s="59">
        <f aca="true" t="shared" si="98" ref="AU79:AU96">U79+AO79+AQ79+AS79</f>
        <v>3852993</v>
      </c>
    </row>
    <row r="80" spans="1:47" s="32" customFormat="1" ht="13.5">
      <c r="A80" s="27">
        <v>328001</v>
      </c>
      <c r="B80" s="37" t="s">
        <v>135</v>
      </c>
      <c r="C80" s="49">
        <v>3013740</v>
      </c>
      <c r="D80" s="113">
        <f t="shared" si="73"/>
        <v>0.5652673810332118</v>
      </c>
      <c r="E80" s="49">
        <v>287647</v>
      </c>
      <c r="F80" s="113">
        <f t="shared" si="74"/>
        <v>0.053952055038609927</v>
      </c>
      <c r="G80" s="49">
        <v>0</v>
      </c>
      <c r="H80" s="113">
        <f t="shared" si="75"/>
        <v>0</v>
      </c>
      <c r="I80" s="49">
        <v>48622</v>
      </c>
      <c r="J80" s="113">
        <f t="shared" si="76"/>
        <v>0.009119708601470872</v>
      </c>
      <c r="K80" s="49">
        <v>0</v>
      </c>
      <c r="L80" s="113">
        <f t="shared" si="77"/>
        <v>0</v>
      </c>
      <c r="M80" s="49">
        <v>0</v>
      </c>
      <c r="N80" s="113">
        <f t="shared" si="78"/>
        <v>0</v>
      </c>
      <c r="O80" s="25">
        <f t="shared" si="79"/>
        <v>3350009</v>
      </c>
      <c r="P80" s="148">
        <f t="shared" si="80"/>
        <v>0.6283391446732927</v>
      </c>
      <c r="Q80" s="49">
        <v>109754</v>
      </c>
      <c r="R80" s="113">
        <f t="shared" si="81"/>
        <v>0.0205858355856574</v>
      </c>
      <c r="S80" s="49">
        <v>514</v>
      </c>
      <c r="T80" s="113">
        <f t="shared" si="82"/>
        <v>9.640759781901256E-05</v>
      </c>
      <c r="U80" s="69">
        <f t="shared" si="83"/>
        <v>3460277</v>
      </c>
      <c r="V80" s="161">
        <f t="shared" si="84"/>
        <v>0.6490213878567691</v>
      </c>
      <c r="W80" s="49">
        <v>207188</v>
      </c>
      <c r="X80" s="113">
        <f t="shared" si="85"/>
        <v>0.0388608898383766</v>
      </c>
      <c r="Y80" s="49">
        <v>499410</v>
      </c>
      <c r="Z80" s="113">
        <f t="shared" si="86"/>
        <v>0.0936710475229437</v>
      </c>
      <c r="AA80" s="49">
        <v>166013</v>
      </c>
      <c r="AB80" s="113">
        <f t="shared" si="87"/>
        <v>0.031137966024762122</v>
      </c>
      <c r="AC80" s="49">
        <v>535632</v>
      </c>
      <c r="AD80" s="113">
        <f t="shared" si="88"/>
        <v>0.10046496971788586</v>
      </c>
      <c r="AE80" s="49">
        <v>66814</v>
      </c>
      <c r="AF80" s="113">
        <f t="shared" si="89"/>
        <v>0.012531862335952344</v>
      </c>
      <c r="AG80" s="49">
        <v>0</v>
      </c>
      <c r="AH80" s="113">
        <f t="shared" si="90"/>
        <v>0</v>
      </c>
      <c r="AI80" s="15">
        <v>250619</v>
      </c>
      <c r="AJ80" s="113">
        <f t="shared" si="91"/>
        <v>0.0470069567272434</v>
      </c>
      <c r="AK80" s="49">
        <v>0</v>
      </c>
      <c r="AL80" s="113">
        <f t="shared" si="92"/>
        <v>0</v>
      </c>
      <c r="AM80" s="49">
        <v>0</v>
      </c>
      <c r="AN80" s="113">
        <f t="shared" si="93"/>
        <v>0</v>
      </c>
      <c r="AO80" s="29">
        <f t="shared" si="94"/>
        <v>1725676</v>
      </c>
      <c r="AP80" s="177">
        <f t="shared" si="95"/>
        <v>0.323673692167164</v>
      </c>
      <c r="AQ80" s="49">
        <v>145577</v>
      </c>
      <c r="AR80" s="113">
        <f t="shared" si="96"/>
        <v>0.02730491997606691</v>
      </c>
      <c r="AS80" s="49">
        <v>0</v>
      </c>
      <c r="AT80" s="113">
        <f t="shared" si="97"/>
        <v>0</v>
      </c>
      <c r="AU80" s="38">
        <f t="shared" si="98"/>
        <v>5331530</v>
      </c>
    </row>
    <row r="81" spans="1:47" s="32" customFormat="1" ht="13.5">
      <c r="A81" s="27">
        <v>329001</v>
      </c>
      <c r="B81" s="37" t="s">
        <v>136</v>
      </c>
      <c r="C81" s="49">
        <v>1819058</v>
      </c>
      <c r="D81" s="113">
        <f t="shared" si="73"/>
        <v>0.5139631625329127</v>
      </c>
      <c r="E81" s="49">
        <v>171989</v>
      </c>
      <c r="F81" s="113">
        <f t="shared" si="74"/>
        <v>0.04859438806287273</v>
      </c>
      <c r="G81" s="49">
        <v>0</v>
      </c>
      <c r="H81" s="113">
        <f t="shared" si="75"/>
        <v>0</v>
      </c>
      <c r="I81" s="49">
        <v>0</v>
      </c>
      <c r="J81" s="113">
        <f t="shared" si="76"/>
        <v>0</v>
      </c>
      <c r="K81" s="49">
        <v>0</v>
      </c>
      <c r="L81" s="113">
        <f t="shared" si="77"/>
        <v>0</v>
      </c>
      <c r="M81" s="49">
        <v>0</v>
      </c>
      <c r="N81" s="113">
        <f t="shared" si="78"/>
        <v>0</v>
      </c>
      <c r="O81" s="25">
        <f t="shared" si="79"/>
        <v>1991047</v>
      </c>
      <c r="P81" s="148">
        <f t="shared" si="80"/>
        <v>0.5625575505957855</v>
      </c>
      <c r="Q81" s="49">
        <v>92553</v>
      </c>
      <c r="R81" s="113">
        <f t="shared" si="81"/>
        <v>0.026150256111629577</v>
      </c>
      <c r="S81" s="49">
        <v>23111</v>
      </c>
      <c r="T81" s="113">
        <f t="shared" si="82"/>
        <v>0.006529864715307674</v>
      </c>
      <c r="U81" s="69">
        <f t="shared" si="83"/>
        <v>2106711</v>
      </c>
      <c r="V81" s="161">
        <f t="shared" si="84"/>
        <v>0.5952376714227228</v>
      </c>
      <c r="W81" s="49">
        <v>323217</v>
      </c>
      <c r="X81" s="113">
        <f t="shared" si="85"/>
        <v>0.09132288882729439</v>
      </c>
      <c r="Y81" s="49">
        <v>14792</v>
      </c>
      <c r="Z81" s="113">
        <f t="shared" si="86"/>
        <v>0.004179384659635287</v>
      </c>
      <c r="AA81" s="49">
        <v>107217</v>
      </c>
      <c r="AB81" s="113">
        <f t="shared" si="87"/>
        <v>0.030293475192814803</v>
      </c>
      <c r="AC81" s="49">
        <v>242022</v>
      </c>
      <c r="AD81" s="113">
        <f t="shared" si="88"/>
        <v>0.06838176271594452</v>
      </c>
      <c r="AE81" s="49">
        <v>159920</v>
      </c>
      <c r="AF81" s="113">
        <f t="shared" si="89"/>
        <v>0.04518436957604618</v>
      </c>
      <c r="AG81" s="49">
        <v>0</v>
      </c>
      <c r="AH81" s="113">
        <f t="shared" si="90"/>
        <v>0</v>
      </c>
      <c r="AI81" s="15">
        <v>329485</v>
      </c>
      <c r="AJ81" s="113">
        <f t="shared" si="91"/>
        <v>0.09309387199702086</v>
      </c>
      <c r="AK81" s="49">
        <v>0</v>
      </c>
      <c r="AL81" s="113">
        <f t="shared" si="92"/>
        <v>0</v>
      </c>
      <c r="AM81" s="49">
        <v>303</v>
      </c>
      <c r="AN81" s="113">
        <f t="shared" si="93"/>
        <v>8.561070523725609E-05</v>
      </c>
      <c r="AO81" s="29">
        <f t="shared" si="94"/>
        <v>1176956</v>
      </c>
      <c r="AP81" s="177">
        <f t="shared" si="95"/>
        <v>0.3325413636739933</v>
      </c>
      <c r="AQ81" s="49">
        <v>168442</v>
      </c>
      <c r="AR81" s="113">
        <f t="shared" si="96"/>
        <v>0.04759220597879171</v>
      </c>
      <c r="AS81" s="49">
        <v>87168</v>
      </c>
      <c r="AT81" s="113">
        <f t="shared" si="97"/>
        <v>0.024628758924492206</v>
      </c>
      <c r="AU81" s="38">
        <f t="shared" si="98"/>
        <v>3539277</v>
      </c>
    </row>
    <row r="82" spans="1:47" s="32" customFormat="1" ht="13.5">
      <c r="A82" s="27">
        <v>331001</v>
      </c>
      <c r="B82" s="37" t="s">
        <v>137</v>
      </c>
      <c r="C82" s="49">
        <v>4054481</v>
      </c>
      <c r="D82" s="113">
        <f t="shared" si="73"/>
        <v>0.5083204722030332</v>
      </c>
      <c r="E82" s="49">
        <v>0</v>
      </c>
      <c r="F82" s="113">
        <f t="shared" si="74"/>
        <v>0</v>
      </c>
      <c r="G82" s="49">
        <v>0</v>
      </c>
      <c r="H82" s="113">
        <f t="shared" si="75"/>
        <v>0</v>
      </c>
      <c r="I82" s="49">
        <v>393661</v>
      </c>
      <c r="J82" s="113">
        <f t="shared" si="76"/>
        <v>0.0493542688713841</v>
      </c>
      <c r="K82" s="49">
        <v>0</v>
      </c>
      <c r="L82" s="113">
        <f t="shared" si="77"/>
        <v>0</v>
      </c>
      <c r="M82" s="49">
        <v>0</v>
      </c>
      <c r="N82" s="113">
        <f t="shared" si="78"/>
        <v>0</v>
      </c>
      <c r="O82" s="25">
        <f t="shared" si="79"/>
        <v>4448142</v>
      </c>
      <c r="P82" s="148">
        <f t="shared" si="80"/>
        <v>0.5576747410744174</v>
      </c>
      <c r="Q82" s="49">
        <v>471624</v>
      </c>
      <c r="R82" s="113">
        <f t="shared" si="81"/>
        <v>0.05912868610860018</v>
      </c>
      <c r="S82" s="49">
        <v>128767</v>
      </c>
      <c r="T82" s="113">
        <f t="shared" si="82"/>
        <v>0.016143842391706357</v>
      </c>
      <c r="U82" s="69">
        <f t="shared" si="83"/>
        <v>5048533</v>
      </c>
      <c r="V82" s="161">
        <f t="shared" si="84"/>
        <v>0.6329472695747239</v>
      </c>
      <c r="W82" s="49">
        <v>1390557</v>
      </c>
      <c r="X82" s="113">
        <f t="shared" si="85"/>
        <v>0.1743376256702728</v>
      </c>
      <c r="Y82" s="49">
        <v>28686</v>
      </c>
      <c r="Z82" s="113">
        <f t="shared" si="86"/>
        <v>0.003596435910198176</v>
      </c>
      <c r="AA82" s="49">
        <v>3601</v>
      </c>
      <c r="AB82" s="113">
        <f t="shared" si="87"/>
        <v>0.00045146641959923424</v>
      </c>
      <c r="AC82" s="49">
        <v>917181</v>
      </c>
      <c r="AD82" s="113">
        <f t="shared" si="88"/>
        <v>0.11498928691875736</v>
      </c>
      <c r="AE82" s="49">
        <v>9369</v>
      </c>
      <c r="AF82" s="113">
        <f t="shared" si="89"/>
        <v>0.0011746150750417178</v>
      </c>
      <c r="AG82" s="49">
        <v>255870</v>
      </c>
      <c r="AH82" s="113">
        <f t="shared" si="90"/>
        <v>0.03207906492164845</v>
      </c>
      <c r="AI82" s="15">
        <v>322433</v>
      </c>
      <c r="AJ82" s="113">
        <f t="shared" si="91"/>
        <v>0.04042423550975837</v>
      </c>
      <c r="AK82" s="49">
        <v>0</v>
      </c>
      <c r="AL82" s="113">
        <f t="shared" si="92"/>
        <v>0</v>
      </c>
      <c r="AM82" s="49">
        <v>0</v>
      </c>
      <c r="AN82" s="113">
        <f t="shared" si="93"/>
        <v>0</v>
      </c>
      <c r="AO82" s="29">
        <f t="shared" si="94"/>
        <v>2927697</v>
      </c>
      <c r="AP82" s="177">
        <f t="shared" si="95"/>
        <v>0.3670527304252761</v>
      </c>
      <c r="AQ82" s="49">
        <v>0</v>
      </c>
      <c r="AR82" s="113">
        <f t="shared" si="96"/>
        <v>0</v>
      </c>
      <c r="AS82" s="49">
        <v>0</v>
      </c>
      <c r="AT82" s="113">
        <f t="shared" si="97"/>
        <v>0</v>
      </c>
      <c r="AU82" s="38">
        <f t="shared" si="98"/>
        <v>7976230</v>
      </c>
    </row>
    <row r="83" spans="1:47" ht="13.5">
      <c r="A83" s="35">
        <v>333001</v>
      </c>
      <c r="B83" s="58" t="s">
        <v>48</v>
      </c>
      <c r="C83" s="57">
        <v>2461527</v>
      </c>
      <c r="D83" s="114">
        <f t="shared" si="73"/>
        <v>0.414619545471466</v>
      </c>
      <c r="E83" s="57">
        <v>197834</v>
      </c>
      <c r="F83" s="114">
        <f t="shared" si="74"/>
        <v>0.033323153944198866</v>
      </c>
      <c r="G83" s="57">
        <v>44790</v>
      </c>
      <c r="H83" s="114">
        <f t="shared" si="75"/>
        <v>0.007544426464412928</v>
      </c>
      <c r="I83" s="57">
        <v>124975</v>
      </c>
      <c r="J83" s="114">
        <f t="shared" si="76"/>
        <v>0.021050785831435718</v>
      </c>
      <c r="K83" s="57">
        <v>0</v>
      </c>
      <c r="L83" s="114">
        <f t="shared" si="77"/>
        <v>0</v>
      </c>
      <c r="M83" s="57">
        <v>393765</v>
      </c>
      <c r="N83" s="114">
        <f t="shared" si="78"/>
        <v>0.0663257666166456</v>
      </c>
      <c r="O83" s="33">
        <f t="shared" si="79"/>
        <v>3222891</v>
      </c>
      <c r="P83" s="149">
        <f t="shared" si="80"/>
        <v>0.5428636783281592</v>
      </c>
      <c r="Q83" s="57">
        <v>39949</v>
      </c>
      <c r="R83" s="114">
        <f t="shared" si="81"/>
        <v>0.006729008547149634</v>
      </c>
      <c r="S83" s="57">
        <v>155074</v>
      </c>
      <c r="T83" s="114">
        <f t="shared" si="82"/>
        <v>0.026120660628318162</v>
      </c>
      <c r="U83" s="70">
        <f t="shared" si="83"/>
        <v>3417914</v>
      </c>
      <c r="V83" s="162">
        <f t="shared" si="84"/>
        <v>0.5757133475036269</v>
      </c>
      <c r="W83" s="57">
        <v>251975</v>
      </c>
      <c r="X83" s="114">
        <f t="shared" si="85"/>
        <v>0.04244266261153042</v>
      </c>
      <c r="Y83" s="57">
        <v>261168</v>
      </c>
      <c r="Z83" s="114">
        <f t="shared" si="86"/>
        <v>0.043991131298454916</v>
      </c>
      <c r="AA83" s="57">
        <v>54506</v>
      </c>
      <c r="AB83" s="114">
        <f t="shared" si="87"/>
        <v>0.009180989258077497</v>
      </c>
      <c r="AC83" s="57">
        <v>515057</v>
      </c>
      <c r="AD83" s="114">
        <f t="shared" si="88"/>
        <v>0.08675618802145858</v>
      </c>
      <c r="AE83" s="57">
        <v>124343</v>
      </c>
      <c r="AF83" s="114">
        <f t="shared" si="89"/>
        <v>0.020944331767459183</v>
      </c>
      <c r="AG83" s="57">
        <v>26243</v>
      </c>
      <c r="AH83" s="114">
        <f t="shared" si="90"/>
        <v>0.004420370254645869</v>
      </c>
      <c r="AI83" s="16">
        <v>149384</v>
      </c>
      <c r="AJ83" s="114">
        <f t="shared" si="91"/>
        <v>0.025162237172580062</v>
      </c>
      <c r="AK83" s="57">
        <v>0</v>
      </c>
      <c r="AL83" s="114">
        <f t="shared" si="92"/>
        <v>0</v>
      </c>
      <c r="AM83" s="57">
        <v>0</v>
      </c>
      <c r="AN83" s="114">
        <f t="shared" si="93"/>
        <v>0</v>
      </c>
      <c r="AO83" s="5">
        <f t="shared" si="94"/>
        <v>1382676</v>
      </c>
      <c r="AP83" s="178">
        <f t="shared" si="95"/>
        <v>0.23289791038420654</v>
      </c>
      <c r="AQ83" s="57">
        <v>524083</v>
      </c>
      <c r="AR83" s="114">
        <f t="shared" si="96"/>
        <v>0.08827652723261713</v>
      </c>
      <c r="AS83" s="57">
        <v>612160</v>
      </c>
      <c r="AT83" s="114">
        <f t="shared" si="97"/>
        <v>0.10311221487954941</v>
      </c>
      <c r="AU83" s="31">
        <f t="shared" si="98"/>
        <v>5936833</v>
      </c>
    </row>
    <row r="84" spans="1:47" ht="13.5">
      <c r="A84" s="64">
        <v>336001</v>
      </c>
      <c r="B84" s="63" t="s">
        <v>49</v>
      </c>
      <c r="C84" s="62">
        <v>3228004</v>
      </c>
      <c r="D84" s="112">
        <f t="shared" si="73"/>
        <v>0.4094655428449727</v>
      </c>
      <c r="E84" s="62">
        <v>328829</v>
      </c>
      <c r="F84" s="112">
        <f t="shared" si="74"/>
        <v>0.04171126956105678</v>
      </c>
      <c r="G84" s="62">
        <v>16524</v>
      </c>
      <c r="H84" s="112">
        <f t="shared" si="75"/>
        <v>0.0020960347725623414</v>
      </c>
      <c r="I84" s="62">
        <v>147141</v>
      </c>
      <c r="J84" s="112">
        <f t="shared" si="76"/>
        <v>0.018664527503606605</v>
      </c>
      <c r="K84" s="62">
        <v>0</v>
      </c>
      <c r="L84" s="112">
        <f t="shared" si="77"/>
        <v>0</v>
      </c>
      <c r="M84" s="62">
        <v>0</v>
      </c>
      <c r="N84" s="112">
        <f t="shared" si="78"/>
        <v>0</v>
      </c>
      <c r="O84" s="65">
        <f t="shared" si="79"/>
        <v>3720498</v>
      </c>
      <c r="P84" s="147">
        <f t="shared" si="80"/>
        <v>0.47193737468219843</v>
      </c>
      <c r="Q84" s="62">
        <v>62088</v>
      </c>
      <c r="R84" s="112">
        <f t="shared" si="81"/>
        <v>0.007875732689351891</v>
      </c>
      <c r="S84" s="62">
        <v>58298</v>
      </c>
      <c r="T84" s="112">
        <f t="shared" si="82"/>
        <v>0.007394979131617005</v>
      </c>
      <c r="U84" s="68">
        <f t="shared" si="83"/>
        <v>3840884</v>
      </c>
      <c r="V84" s="160">
        <f t="shared" si="84"/>
        <v>0.4872080865031673</v>
      </c>
      <c r="W84" s="62">
        <v>649078</v>
      </c>
      <c r="X84" s="112">
        <f t="shared" si="85"/>
        <v>0.08233418410222824</v>
      </c>
      <c r="Y84" s="62">
        <v>56140</v>
      </c>
      <c r="Z84" s="112">
        <f t="shared" si="86"/>
        <v>0.007121241353888275</v>
      </c>
      <c r="AA84" s="62">
        <v>150813</v>
      </c>
      <c r="AB84" s="112">
        <f t="shared" si="87"/>
        <v>0.019130313008620458</v>
      </c>
      <c r="AC84" s="62">
        <v>449523</v>
      </c>
      <c r="AD84" s="112">
        <f t="shared" si="88"/>
        <v>0.05702105053658566</v>
      </c>
      <c r="AE84" s="62">
        <v>210722</v>
      </c>
      <c r="AF84" s="112">
        <f t="shared" si="89"/>
        <v>0.026729644114250894</v>
      </c>
      <c r="AG84" s="62">
        <v>465594</v>
      </c>
      <c r="AH84" s="112">
        <f t="shared" si="90"/>
        <v>0.059059623208447765</v>
      </c>
      <c r="AI84" s="61">
        <v>560188</v>
      </c>
      <c r="AJ84" s="112">
        <f t="shared" si="91"/>
        <v>0.07105867387873112</v>
      </c>
      <c r="AK84" s="62">
        <v>0</v>
      </c>
      <c r="AL84" s="112">
        <f t="shared" si="92"/>
        <v>0</v>
      </c>
      <c r="AM84" s="62">
        <v>0</v>
      </c>
      <c r="AN84" s="112">
        <f t="shared" si="93"/>
        <v>0</v>
      </c>
      <c r="AO84" s="60">
        <f t="shared" si="94"/>
        <v>2542058</v>
      </c>
      <c r="AP84" s="176">
        <f t="shared" si="95"/>
        <v>0.32245473020275245</v>
      </c>
      <c r="AQ84" s="62">
        <v>1500515</v>
      </c>
      <c r="AR84" s="112">
        <f t="shared" si="96"/>
        <v>0.19033718329408025</v>
      </c>
      <c r="AS84" s="62">
        <v>0</v>
      </c>
      <c r="AT84" s="112">
        <f t="shared" si="97"/>
        <v>0</v>
      </c>
      <c r="AU84" s="59">
        <f t="shared" si="98"/>
        <v>7883457</v>
      </c>
    </row>
    <row r="85" spans="1:47" s="32" customFormat="1" ht="13.5">
      <c r="A85" s="27">
        <v>337001</v>
      </c>
      <c r="B85" s="37" t="s">
        <v>50</v>
      </c>
      <c r="C85" s="49">
        <v>6133681</v>
      </c>
      <c r="D85" s="113">
        <f t="shared" si="73"/>
        <v>0.380412925160997</v>
      </c>
      <c r="E85" s="49">
        <v>1456716</v>
      </c>
      <c r="F85" s="113">
        <f t="shared" si="74"/>
        <v>0.09034600832498901</v>
      </c>
      <c r="G85" s="49">
        <v>0</v>
      </c>
      <c r="H85" s="113">
        <f t="shared" si="75"/>
        <v>0</v>
      </c>
      <c r="I85" s="49">
        <v>430708</v>
      </c>
      <c r="J85" s="113">
        <f t="shared" si="76"/>
        <v>0.026712652674673286</v>
      </c>
      <c r="K85" s="49">
        <v>0</v>
      </c>
      <c r="L85" s="113">
        <f t="shared" si="77"/>
        <v>0</v>
      </c>
      <c r="M85" s="49">
        <v>0</v>
      </c>
      <c r="N85" s="113">
        <f t="shared" si="78"/>
        <v>0</v>
      </c>
      <c r="O85" s="25">
        <f t="shared" si="79"/>
        <v>8021105</v>
      </c>
      <c r="P85" s="148">
        <f t="shared" si="80"/>
        <v>0.49747158616065934</v>
      </c>
      <c r="Q85" s="49">
        <v>589165</v>
      </c>
      <c r="R85" s="113">
        <f t="shared" si="81"/>
        <v>0.036540208245665014</v>
      </c>
      <c r="S85" s="49">
        <v>397610</v>
      </c>
      <c r="T85" s="113">
        <f t="shared" si="82"/>
        <v>0.024659903763052566</v>
      </c>
      <c r="U85" s="69">
        <f aca="true" t="shared" si="99" ref="U85:U96">O85+Q85+S85</f>
        <v>9007880</v>
      </c>
      <c r="V85" s="161">
        <f t="shared" si="84"/>
        <v>0.5586716981693769</v>
      </c>
      <c r="W85" s="49">
        <v>1013485</v>
      </c>
      <c r="X85" s="113">
        <f t="shared" si="85"/>
        <v>0.06285667504664705</v>
      </c>
      <c r="Y85" s="49">
        <v>95997</v>
      </c>
      <c r="Z85" s="113">
        <f t="shared" si="86"/>
        <v>0.005953765703935407</v>
      </c>
      <c r="AA85" s="49">
        <v>1945162</v>
      </c>
      <c r="AB85" s="113">
        <f t="shared" si="87"/>
        <v>0.12063959086428122</v>
      </c>
      <c r="AC85" s="49">
        <v>1464620</v>
      </c>
      <c r="AD85" s="113">
        <f t="shared" si="88"/>
        <v>0.09083621702030142</v>
      </c>
      <c r="AE85" s="49">
        <v>514373</v>
      </c>
      <c r="AF85" s="113">
        <f t="shared" si="89"/>
        <v>0.03190158365813897</v>
      </c>
      <c r="AG85" s="49">
        <v>994881</v>
      </c>
      <c r="AH85" s="113">
        <f t="shared" si="90"/>
        <v>0.06170284881086869</v>
      </c>
      <c r="AI85" s="15">
        <v>810756</v>
      </c>
      <c r="AJ85" s="113">
        <f t="shared" si="91"/>
        <v>0.050283355386729324</v>
      </c>
      <c r="AK85" s="49">
        <v>0</v>
      </c>
      <c r="AL85" s="113">
        <f t="shared" si="92"/>
        <v>0</v>
      </c>
      <c r="AM85" s="49">
        <v>0</v>
      </c>
      <c r="AN85" s="113">
        <f t="shared" si="93"/>
        <v>0</v>
      </c>
      <c r="AO85" s="29">
        <f t="shared" si="94"/>
        <v>6839274</v>
      </c>
      <c r="AP85" s="177">
        <f t="shared" si="95"/>
        <v>0.4241740364909021</v>
      </c>
      <c r="AQ85" s="49">
        <v>0</v>
      </c>
      <c r="AR85" s="113">
        <f t="shared" si="96"/>
        <v>0</v>
      </c>
      <c r="AS85" s="49">
        <v>276591</v>
      </c>
      <c r="AT85" s="113">
        <f t="shared" si="97"/>
        <v>0.017154265339721014</v>
      </c>
      <c r="AU85" s="38">
        <f t="shared" si="98"/>
        <v>16123745</v>
      </c>
    </row>
    <row r="86" spans="1:47" s="32" customFormat="1" ht="13.5">
      <c r="A86" s="27">
        <v>339001</v>
      </c>
      <c r="B86" s="37" t="s">
        <v>138</v>
      </c>
      <c r="C86" s="49">
        <v>2103413</v>
      </c>
      <c r="D86" s="113">
        <f t="shared" si="73"/>
        <v>0.4843502461112216</v>
      </c>
      <c r="E86" s="49">
        <v>144525</v>
      </c>
      <c r="F86" s="113">
        <f t="shared" si="74"/>
        <v>0.03327958861109269</v>
      </c>
      <c r="G86" s="49">
        <v>0</v>
      </c>
      <c r="H86" s="113">
        <f t="shared" si="75"/>
        <v>0</v>
      </c>
      <c r="I86" s="49">
        <v>4416</v>
      </c>
      <c r="J86" s="113">
        <f t="shared" si="76"/>
        <v>0.0010168667241417424</v>
      </c>
      <c r="K86" s="49">
        <v>0</v>
      </c>
      <c r="L86" s="113">
        <f t="shared" si="77"/>
        <v>0</v>
      </c>
      <c r="M86" s="49">
        <v>0</v>
      </c>
      <c r="N86" s="113">
        <f t="shared" si="78"/>
        <v>0</v>
      </c>
      <c r="O86" s="25">
        <f t="shared" si="79"/>
        <v>2252354</v>
      </c>
      <c r="P86" s="148">
        <f t="shared" si="80"/>
        <v>0.5186467014464561</v>
      </c>
      <c r="Q86" s="49">
        <v>222890</v>
      </c>
      <c r="R86" s="113">
        <f t="shared" si="81"/>
        <v>0.051324597858685</v>
      </c>
      <c r="S86" s="49">
        <v>134705</v>
      </c>
      <c r="T86" s="113">
        <f t="shared" si="82"/>
        <v>0.031018349654781115</v>
      </c>
      <c r="U86" s="69">
        <f t="shared" si="99"/>
        <v>2609949</v>
      </c>
      <c r="V86" s="161">
        <f t="shared" si="84"/>
        <v>0.6009896489599222</v>
      </c>
      <c r="W86" s="49">
        <v>334011</v>
      </c>
      <c r="X86" s="113">
        <f t="shared" si="85"/>
        <v>0.0769122897185932</v>
      </c>
      <c r="Y86" s="49">
        <v>118522</v>
      </c>
      <c r="Z86" s="113">
        <f t="shared" si="86"/>
        <v>0.027291910751523457</v>
      </c>
      <c r="AA86" s="49">
        <v>204686</v>
      </c>
      <c r="AB86" s="113">
        <f t="shared" si="87"/>
        <v>0.04713278584639417</v>
      </c>
      <c r="AC86" s="49">
        <v>468413</v>
      </c>
      <c r="AD86" s="113">
        <f t="shared" si="88"/>
        <v>0.10786086794732926</v>
      </c>
      <c r="AE86" s="49">
        <v>338338</v>
      </c>
      <c r="AF86" s="113">
        <f t="shared" si="89"/>
        <v>0.07790866252551377</v>
      </c>
      <c r="AG86" s="49">
        <v>2105</v>
      </c>
      <c r="AH86" s="113">
        <f t="shared" si="90"/>
        <v>0.0004847156825902101</v>
      </c>
      <c r="AI86" s="15">
        <v>262353</v>
      </c>
      <c r="AJ86" s="113">
        <f t="shared" si="91"/>
        <v>0.060411692862037715</v>
      </c>
      <c r="AK86" s="49">
        <v>0</v>
      </c>
      <c r="AL86" s="113">
        <f t="shared" si="92"/>
        <v>0</v>
      </c>
      <c r="AM86" s="49">
        <v>0</v>
      </c>
      <c r="AN86" s="113">
        <f t="shared" si="93"/>
        <v>0</v>
      </c>
      <c r="AO86" s="29">
        <f t="shared" si="94"/>
        <v>1728428</v>
      </c>
      <c r="AP86" s="177">
        <f t="shared" si="95"/>
        <v>0.3980029253339818</v>
      </c>
      <c r="AQ86" s="49">
        <v>4375</v>
      </c>
      <c r="AR86" s="113">
        <f t="shared" si="96"/>
        <v>0.0010074257060960423</v>
      </c>
      <c r="AS86" s="49">
        <v>0</v>
      </c>
      <c r="AT86" s="113">
        <f t="shared" si="97"/>
        <v>0</v>
      </c>
      <c r="AU86" s="38">
        <f t="shared" si="98"/>
        <v>4342752</v>
      </c>
    </row>
    <row r="87" spans="1:47" s="32" customFormat="1" ht="13.5">
      <c r="A87" s="74">
        <v>340001</v>
      </c>
      <c r="B87" s="75" t="s">
        <v>139</v>
      </c>
      <c r="C87" s="49">
        <v>660451</v>
      </c>
      <c r="D87" s="113">
        <f t="shared" si="73"/>
        <v>0.5308963610202326</v>
      </c>
      <c r="E87" s="49">
        <v>136101</v>
      </c>
      <c r="F87" s="113">
        <f t="shared" si="74"/>
        <v>0.10940331020956086</v>
      </c>
      <c r="G87" s="49">
        <v>0</v>
      </c>
      <c r="H87" s="113">
        <f t="shared" si="75"/>
        <v>0</v>
      </c>
      <c r="I87" s="49">
        <v>0</v>
      </c>
      <c r="J87" s="113">
        <f t="shared" si="76"/>
        <v>0</v>
      </c>
      <c r="K87" s="49">
        <v>0</v>
      </c>
      <c r="L87" s="113">
        <f t="shared" si="77"/>
        <v>0</v>
      </c>
      <c r="M87" s="49">
        <v>61263</v>
      </c>
      <c r="N87" s="113">
        <f t="shared" si="78"/>
        <v>0.049245596971134134</v>
      </c>
      <c r="O87" s="25">
        <f t="shared" si="79"/>
        <v>857815</v>
      </c>
      <c r="P87" s="148">
        <f t="shared" si="80"/>
        <v>0.6895452682009277</v>
      </c>
      <c r="Q87" s="49">
        <v>18939</v>
      </c>
      <c r="R87" s="113">
        <f t="shared" si="81"/>
        <v>0.015223909391252623</v>
      </c>
      <c r="S87" s="49">
        <v>6086</v>
      </c>
      <c r="T87" s="113">
        <f t="shared" si="82"/>
        <v>0.0048921649799442135</v>
      </c>
      <c r="U87" s="69">
        <f t="shared" si="99"/>
        <v>882840</v>
      </c>
      <c r="V87" s="161">
        <f t="shared" si="84"/>
        <v>0.7096613425721244</v>
      </c>
      <c r="W87" s="49">
        <v>169347</v>
      </c>
      <c r="X87" s="113">
        <f t="shared" si="85"/>
        <v>0.13612774611544737</v>
      </c>
      <c r="Y87" s="49">
        <v>50482</v>
      </c>
      <c r="Z87" s="113">
        <f t="shared" si="86"/>
        <v>0.04057940724902133</v>
      </c>
      <c r="AA87" s="49">
        <v>2483</v>
      </c>
      <c r="AB87" s="113">
        <f t="shared" si="87"/>
        <v>0.0019959325739732966</v>
      </c>
      <c r="AC87" s="49">
        <v>39609</v>
      </c>
      <c r="AD87" s="113">
        <f t="shared" si="88"/>
        <v>0.031839264326423</v>
      </c>
      <c r="AE87" s="49">
        <v>0</v>
      </c>
      <c r="AF87" s="113">
        <f t="shared" si="89"/>
        <v>0</v>
      </c>
      <c r="AG87" s="49">
        <v>0</v>
      </c>
      <c r="AH87" s="113">
        <f t="shared" si="90"/>
        <v>0</v>
      </c>
      <c r="AI87" s="15">
        <v>288</v>
      </c>
      <c r="AJ87" s="113">
        <f t="shared" si="91"/>
        <v>0.00023150567108510246</v>
      </c>
      <c r="AK87" s="49">
        <v>0</v>
      </c>
      <c r="AL87" s="113">
        <f t="shared" si="92"/>
        <v>0</v>
      </c>
      <c r="AM87" s="49">
        <v>16615</v>
      </c>
      <c r="AN87" s="113">
        <f t="shared" si="93"/>
        <v>0.01335578723985756</v>
      </c>
      <c r="AO87" s="29">
        <f t="shared" si="94"/>
        <v>278824</v>
      </c>
      <c r="AP87" s="177">
        <f t="shared" si="95"/>
        <v>0.22412964317580766</v>
      </c>
      <c r="AQ87" s="49">
        <v>82366</v>
      </c>
      <c r="AR87" s="113">
        <f t="shared" si="96"/>
        <v>0.06620901425206788</v>
      </c>
      <c r="AS87" s="49">
        <v>0</v>
      </c>
      <c r="AT87" s="113">
        <f t="shared" si="97"/>
        <v>0</v>
      </c>
      <c r="AU87" s="38">
        <f t="shared" si="98"/>
        <v>1244030</v>
      </c>
    </row>
    <row r="88" spans="1:47" s="103" customFormat="1" ht="13.5">
      <c r="A88" s="94">
        <v>341001</v>
      </c>
      <c r="B88" s="102" t="s">
        <v>107</v>
      </c>
      <c r="C88" s="57">
        <v>1881999</v>
      </c>
      <c r="D88" s="114">
        <f t="shared" si="73"/>
        <v>0.33443603694151863</v>
      </c>
      <c r="E88" s="57">
        <v>206640</v>
      </c>
      <c r="F88" s="114">
        <f t="shared" si="74"/>
        <v>0.03672045663870991</v>
      </c>
      <c r="G88" s="57">
        <v>47714</v>
      </c>
      <c r="H88" s="114">
        <f t="shared" si="75"/>
        <v>0.008478899864786123</v>
      </c>
      <c r="I88" s="57">
        <v>81761</v>
      </c>
      <c r="J88" s="114">
        <f t="shared" si="76"/>
        <v>0.014529138865841854</v>
      </c>
      <c r="K88" s="57">
        <v>0</v>
      </c>
      <c r="L88" s="114">
        <f t="shared" si="77"/>
        <v>0</v>
      </c>
      <c r="M88" s="57">
        <v>149108</v>
      </c>
      <c r="N88" s="114">
        <f t="shared" si="78"/>
        <v>0.02649687305693359</v>
      </c>
      <c r="O88" s="33">
        <f t="shared" si="79"/>
        <v>2367222</v>
      </c>
      <c r="P88" s="149">
        <f t="shared" si="80"/>
        <v>0.4206614053677901</v>
      </c>
      <c r="Q88" s="57">
        <v>119664</v>
      </c>
      <c r="R88" s="114">
        <f t="shared" si="81"/>
        <v>0.021264598931545597</v>
      </c>
      <c r="S88" s="57">
        <v>369378</v>
      </c>
      <c r="T88" s="114">
        <f t="shared" si="82"/>
        <v>0.06563941556471829</v>
      </c>
      <c r="U88" s="70">
        <f t="shared" si="99"/>
        <v>2856264</v>
      </c>
      <c r="V88" s="162">
        <f t="shared" si="84"/>
        <v>0.507565419864054</v>
      </c>
      <c r="W88" s="57">
        <v>140467</v>
      </c>
      <c r="X88" s="114">
        <f t="shared" si="85"/>
        <v>0.024961345251014636</v>
      </c>
      <c r="Y88" s="57">
        <v>270421</v>
      </c>
      <c r="Z88" s="114">
        <f t="shared" si="86"/>
        <v>0.04805450350704884</v>
      </c>
      <c r="AA88" s="57">
        <v>170887</v>
      </c>
      <c r="AB88" s="114">
        <f t="shared" si="87"/>
        <v>0.030367057073263745</v>
      </c>
      <c r="AC88" s="57">
        <v>570749</v>
      </c>
      <c r="AD88" s="114">
        <f t="shared" si="88"/>
        <v>0.10142355742395974</v>
      </c>
      <c r="AE88" s="57">
        <v>211155</v>
      </c>
      <c r="AF88" s="114">
        <f t="shared" si="89"/>
        <v>0.03752278368925083</v>
      </c>
      <c r="AG88" s="57">
        <v>135730</v>
      </c>
      <c r="AH88" s="114">
        <f t="shared" si="90"/>
        <v>0.024119568232540148</v>
      </c>
      <c r="AI88" s="16">
        <v>396107</v>
      </c>
      <c r="AJ88" s="114">
        <f t="shared" si="91"/>
        <v>0.07038922724443218</v>
      </c>
      <c r="AK88" s="57">
        <v>0</v>
      </c>
      <c r="AL88" s="114">
        <f t="shared" si="92"/>
        <v>0</v>
      </c>
      <c r="AM88" s="57">
        <v>5000</v>
      </c>
      <c r="AN88" s="114">
        <f t="shared" si="93"/>
        <v>0.0008885127912966974</v>
      </c>
      <c r="AO88" s="36">
        <f t="shared" si="94"/>
        <v>1900516</v>
      </c>
      <c r="AP88" s="178">
        <f t="shared" si="95"/>
        <v>0.3377265552128068</v>
      </c>
      <c r="AQ88" s="57">
        <v>818351</v>
      </c>
      <c r="AR88" s="114">
        <f t="shared" si="96"/>
        <v>0.1454230662540887</v>
      </c>
      <c r="AS88" s="57">
        <v>52250</v>
      </c>
      <c r="AT88" s="114">
        <f t="shared" si="97"/>
        <v>0.009284958669050488</v>
      </c>
      <c r="AU88" s="31">
        <f t="shared" si="98"/>
        <v>5627381</v>
      </c>
    </row>
    <row r="89" spans="1:47" s="32" customFormat="1" ht="13.5">
      <c r="A89" s="74">
        <v>343001</v>
      </c>
      <c r="B89" s="76" t="s">
        <v>140</v>
      </c>
      <c r="C89" s="49">
        <v>933986</v>
      </c>
      <c r="D89" s="113">
        <f t="shared" si="73"/>
        <v>0.3798261313721974</v>
      </c>
      <c r="E89" s="49">
        <v>116286</v>
      </c>
      <c r="F89" s="113">
        <f t="shared" si="74"/>
        <v>0.047290282202032304</v>
      </c>
      <c r="G89" s="49">
        <v>145201</v>
      </c>
      <c r="H89" s="113">
        <f t="shared" si="75"/>
        <v>0.059049208554918846</v>
      </c>
      <c r="I89" s="49">
        <v>82022</v>
      </c>
      <c r="J89" s="113">
        <f t="shared" si="76"/>
        <v>0.03335606630871381</v>
      </c>
      <c r="K89" s="49">
        <v>0</v>
      </c>
      <c r="L89" s="113">
        <f t="shared" si="77"/>
        <v>0</v>
      </c>
      <c r="M89" s="49">
        <v>0</v>
      </c>
      <c r="N89" s="113">
        <f t="shared" si="78"/>
        <v>0</v>
      </c>
      <c r="O89" s="25">
        <f aca="true" t="shared" si="100" ref="O89:O96">C89+E89+G89+I89+K89+M89</f>
        <v>1277495</v>
      </c>
      <c r="P89" s="148">
        <f t="shared" si="80"/>
        <v>0.5195216884378623</v>
      </c>
      <c r="Q89" s="49">
        <v>79172</v>
      </c>
      <c r="R89" s="113">
        <f t="shared" si="81"/>
        <v>0.032197050569280065</v>
      </c>
      <c r="S89" s="49">
        <v>2111</v>
      </c>
      <c r="T89" s="113">
        <f t="shared" si="82"/>
        <v>0.0008584849915595187</v>
      </c>
      <c r="U89" s="69">
        <f t="shared" si="99"/>
        <v>1358778</v>
      </c>
      <c r="V89" s="161">
        <f t="shared" si="84"/>
        <v>0.5525772239987019</v>
      </c>
      <c r="W89" s="49">
        <v>489862</v>
      </c>
      <c r="X89" s="113">
        <f t="shared" si="85"/>
        <v>0.1992132519826286</v>
      </c>
      <c r="Y89" s="49">
        <v>1925</v>
      </c>
      <c r="Z89" s="113">
        <f t="shared" si="86"/>
        <v>0.0007828439643543692</v>
      </c>
      <c r="AA89" s="49">
        <v>61463</v>
      </c>
      <c r="AB89" s="113">
        <f t="shared" si="87"/>
        <v>0.024995292769409143</v>
      </c>
      <c r="AC89" s="49">
        <v>142894</v>
      </c>
      <c r="AD89" s="113">
        <f t="shared" si="88"/>
        <v>0.058111015814261424</v>
      </c>
      <c r="AE89" s="49">
        <v>230854</v>
      </c>
      <c r="AF89" s="113">
        <f t="shared" si="89"/>
        <v>0.09388190158289016</v>
      </c>
      <c r="AG89" s="49">
        <v>37231</v>
      </c>
      <c r="AH89" s="113">
        <f t="shared" si="90"/>
        <v>0.015140812278897414</v>
      </c>
      <c r="AI89" s="15">
        <v>38444</v>
      </c>
      <c r="AJ89" s="113">
        <f t="shared" si="91"/>
        <v>0.015634105644487986</v>
      </c>
      <c r="AK89" s="49">
        <v>0</v>
      </c>
      <c r="AL89" s="113">
        <f t="shared" si="92"/>
        <v>0</v>
      </c>
      <c r="AM89" s="49">
        <v>0</v>
      </c>
      <c r="AN89" s="113">
        <f t="shared" si="93"/>
        <v>0</v>
      </c>
      <c r="AO89" s="29">
        <f t="shared" si="94"/>
        <v>1002673</v>
      </c>
      <c r="AP89" s="177">
        <f t="shared" si="95"/>
        <v>0.4077592240369291</v>
      </c>
      <c r="AQ89" s="49">
        <v>0</v>
      </c>
      <c r="AR89" s="113">
        <f t="shared" si="96"/>
        <v>0</v>
      </c>
      <c r="AS89" s="49">
        <v>97532</v>
      </c>
      <c r="AT89" s="113">
        <f t="shared" si="97"/>
        <v>0.03966355196436901</v>
      </c>
      <c r="AU89" s="38">
        <f t="shared" si="98"/>
        <v>2458983</v>
      </c>
    </row>
    <row r="90" spans="1:47" s="90" customFormat="1" ht="13.5">
      <c r="A90" s="100">
        <v>343002</v>
      </c>
      <c r="B90" s="101" t="s">
        <v>127</v>
      </c>
      <c r="C90" s="89">
        <v>8171514</v>
      </c>
      <c r="D90" s="120">
        <f t="shared" si="73"/>
        <v>0.6508747146976841</v>
      </c>
      <c r="E90" s="89">
        <v>489050</v>
      </c>
      <c r="F90" s="120">
        <f t="shared" si="74"/>
        <v>0.03895364790697323</v>
      </c>
      <c r="G90" s="89">
        <v>24552</v>
      </c>
      <c r="H90" s="120">
        <f t="shared" si="75"/>
        <v>0.0019556077362478407</v>
      </c>
      <c r="I90" s="89">
        <v>5148</v>
      </c>
      <c r="J90" s="120">
        <f t="shared" si="76"/>
        <v>0.00041004678340680537</v>
      </c>
      <c r="K90" s="89">
        <v>0</v>
      </c>
      <c r="L90" s="120">
        <f t="shared" si="77"/>
        <v>0</v>
      </c>
      <c r="M90" s="89">
        <v>0</v>
      </c>
      <c r="N90" s="120">
        <f t="shared" si="78"/>
        <v>0</v>
      </c>
      <c r="O90" s="34">
        <f t="shared" si="100"/>
        <v>8690264</v>
      </c>
      <c r="P90" s="148">
        <f t="shared" si="80"/>
        <v>0.6921940171243119</v>
      </c>
      <c r="Q90" s="89">
        <v>333444</v>
      </c>
      <c r="R90" s="120">
        <f t="shared" si="81"/>
        <v>0.026559370560664104</v>
      </c>
      <c r="S90" s="89">
        <v>0</v>
      </c>
      <c r="T90" s="120">
        <f t="shared" si="82"/>
        <v>0</v>
      </c>
      <c r="U90" s="69">
        <f t="shared" si="99"/>
        <v>9023708</v>
      </c>
      <c r="V90" s="167">
        <f t="shared" si="84"/>
        <v>0.7187533876849761</v>
      </c>
      <c r="W90" s="89">
        <v>197391</v>
      </c>
      <c r="X90" s="120">
        <f t="shared" si="85"/>
        <v>0.015722522265627956</v>
      </c>
      <c r="Y90" s="89">
        <v>25970</v>
      </c>
      <c r="Z90" s="120">
        <f t="shared" si="86"/>
        <v>0.0020685538005195676</v>
      </c>
      <c r="AA90" s="89">
        <v>3189910</v>
      </c>
      <c r="AB90" s="120">
        <f t="shared" si="87"/>
        <v>0.2540816501276617</v>
      </c>
      <c r="AC90" s="89">
        <v>117686</v>
      </c>
      <c r="AD90" s="120">
        <f t="shared" si="88"/>
        <v>0.009373886121214705</v>
      </c>
      <c r="AE90" s="89">
        <v>0</v>
      </c>
      <c r="AF90" s="120">
        <f t="shared" si="89"/>
        <v>0</v>
      </c>
      <c r="AG90" s="89">
        <v>0</v>
      </c>
      <c r="AH90" s="120">
        <f t="shared" si="90"/>
        <v>0</v>
      </c>
      <c r="AI90" s="91">
        <v>0</v>
      </c>
      <c r="AJ90" s="120">
        <f t="shared" si="91"/>
        <v>0</v>
      </c>
      <c r="AK90" s="89">
        <v>0</v>
      </c>
      <c r="AL90" s="120">
        <f t="shared" si="92"/>
        <v>0</v>
      </c>
      <c r="AM90" s="89">
        <v>0</v>
      </c>
      <c r="AN90" s="120">
        <f t="shared" si="93"/>
        <v>0</v>
      </c>
      <c r="AO90" s="92">
        <f t="shared" si="94"/>
        <v>3530957</v>
      </c>
      <c r="AP90" s="182">
        <f t="shared" si="95"/>
        <v>0.28124661231502396</v>
      </c>
      <c r="AQ90" s="89">
        <v>0</v>
      </c>
      <c r="AR90" s="120">
        <f t="shared" si="96"/>
        <v>0</v>
      </c>
      <c r="AS90" s="89">
        <v>0</v>
      </c>
      <c r="AT90" s="120">
        <f t="shared" si="97"/>
        <v>0</v>
      </c>
      <c r="AU90" s="38">
        <f t="shared" si="98"/>
        <v>12554665</v>
      </c>
    </row>
    <row r="91" spans="1:47" s="90" customFormat="1" ht="13.5">
      <c r="A91" s="100">
        <v>344001</v>
      </c>
      <c r="B91" s="101" t="s">
        <v>141</v>
      </c>
      <c r="C91" s="89">
        <v>2171126</v>
      </c>
      <c r="D91" s="120">
        <f t="shared" si="73"/>
        <v>0.48949981253087377</v>
      </c>
      <c r="E91" s="89">
        <v>276840</v>
      </c>
      <c r="F91" s="120">
        <f t="shared" si="74"/>
        <v>0.06241605881051911</v>
      </c>
      <c r="G91" s="89">
        <v>0</v>
      </c>
      <c r="H91" s="120">
        <f t="shared" si="75"/>
        <v>0</v>
      </c>
      <c r="I91" s="89">
        <v>9326</v>
      </c>
      <c r="J91" s="120">
        <f t="shared" si="76"/>
        <v>0.0021026302718787065</v>
      </c>
      <c r="K91" s="89">
        <v>0</v>
      </c>
      <c r="L91" s="120">
        <f t="shared" si="77"/>
        <v>0</v>
      </c>
      <c r="M91" s="89">
        <v>0</v>
      </c>
      <c r="N91" s="120">
        <f t="shared" si="78"/>
        <v>0</v>
      </c>
      <c r="O91" s="34">
        <f t="shared" si="100"/>
        <v>2457292</v>
      </c>
      <c r="P91" s="148">
        <f t="shared" si="80"/>
        <v>0.5540185016132716</v>
      </c>
      <c r="Q91" s="89">
        <v>413055</v>
      </c>
      <c r="R91" s="120">
        <f t="shared" si="81"/>
        <v>0.09312695120639708</v>
      </c>
      <c r="S91" s="89">
        <v>44324</v>
      </c>
      <c r="T91" s="120">
        <f t="shared" si="82"/>
        <v>0.009993242994933711</v>
      </c>
      <c r="U91" s="69">
        <f t="shared" si="99"/>
        <v>2914671</v>
      </c>
      <c r="V91" s="167">
        <f t="shared" si="84"/>
        <v>0.6571386958146024</v>
      </c>
      <c r="W91" s="89">
        <v>418104</v>
      </c>
      <c r="X91" s="120">
        <f t="shared" si="85"/>
        <v>0.09426529350134835</v>
      </c>
      <c r="Y91" s="89">
        <v>28411</v>
      </c>
      <c r="Z91" s="120">
        <f t="shared" si="86"/>
        <v>0.006405514545823068</v>
      </c>
      <c r="AA91" s="89">
        <v>153805</v>
      </c>
      <c r="AB91" s="120">
        <f t="shared" si="87"/>
        <v>0.03467671552287202</v>
      </c>
      <c r="AC91" s="89">
        <v>567513</v>
      </c>
      <c r="AD91" s="120">
        <f t="shared" si="88"/>
        <v>0.12795089143091362</v>
      </c>
      <c r="AE91" s="89">
        <v>213515</v>
      </c>
      <c r="AF91" s="120">
        <f t="shared" si="89"/>
        <v>0.04813887009437937</v>
      </c>
      <c r="AG91" s="89">
        <v>0</v>
      </c>
      <c r="AH91" s="120">
        <f t="shared" si="90"/>
        <v>0</v>
      </c>
      <c r="AI91" s="91">
        <v>139378</v>
      </c>
      <c r="AJ91" s="120">
        <f t="shared" si="91"/>
        <v>0.03142401909006116</v>
      </c>
      <c r="AK91" s="89">
        <v>0</v>
      </c>
      <c r="AL91" s="120">
        <f t="shared" si="92"/>
        <v>0</v>
      </c>
      <c r="AM91" s="89">
        <v>0</v>
      </c>
      <c r="AN91" s="120">
        <f t="shared" si="93"/>
        <v>0</v>
      </c>
      <c r="AO91" s="92">
        <f t="shared" si="94"/>
        <v>1520726</v>
      </c>
      <c r="AP91" s="182">
        <f t="shared" si="95"/>
        <v>0.3428613041853976</v>
      </c>
      <c r="AQ91" s="89">
        <v>0</v>
      </c>
      <c r="AR91" s="120">
        <f t="shared" si="96"/>
        <v>0</v>
      </c>
      <c r="AS91" s="89">
        <v>0</v>
      </c>
      <c r="AT91" s="120">
        <f t="shared" si="97"/>
        <v>0</v>
      </c>
      <c r="AU91" s="38">
        <f t="shared" si="98"/>
        <v>4435397</v>
      </c>
    </row>
    <row r="92" spans="1:47" s="90" customFormat="1" ht="13.5">
      <c r="A92" s="100">
        <v>345001</v>
      </c>
      <c r="B92" s="101" t="s">
        <v>142</v>
      </c>
      <c r="C92" s="89">
        <v>5747574</v>
      </c>
      <c r="D92" s="120">
        <f t="shared" si="73"/>
        <v>0.6049156512686963</v>
      </c>
      <c r="E92" s="89">
        <v>321867</v>
      </c>
      <c r="F92" s="120">
        <f t="shared" si="74"/>
        <v>0.03387557705684197</v>
      </c>
      <c r="G92" s="89">
        <v>34633</v>
      </c>
      <c r="H92" s="120">
        <f t="shared" si="75"/>
        <v>0.0036450237526978787</v>
      </c>
      <c r="I92" s="89">
        <v>28196</v>
      </c>
      <c r="J92" s="120">
        <f t="shared" si="76"/>
        <v>0.0029675479955842514</v>
      </c>
      <c r="K92" s="89">
        <v>0</v>
      </c>
      <c r="L92" s="120">
        <f t="shared" si="77"/>
        <v>0</v>
      </c>
      <c r="M92" s="89">
        <v>255957</v>
      </c>
      <c r="N92" s="120">
        <f t="shared" si="78"/>
        <v>0.02693873890997866</v>
      </c>
      <c r="O92" s="34">
        <f t="shared" si="100"/>
        <v>6388227</v>
      </c>
      <c r="P92" s="148">
        <f t="shared" si="80"/>
        <v>0.672342538983799</v>
      </c>
      <c r="Q92" s="89">
        <v>695103</v>
      </c>
      <c r="R92" s="120">
        <f t="shared" si="81"/>
        <v>0.07315759378545184</v>
      </c>
      <c r="S92" s="89">
        <v>171099</v>
      </c>
      <c r="T92" s="120">
        <f t="shared" si="82"/>
        <v>0.018007678198910124</v>
      </c>
      <c r="U92" s="69">
        <f t="shared" si="99"/>
        <v>7254429</v>
      </c>
      <c r="V92" s="167">
        <f t="shared" si="84"/>
        <v>0.763507810968161</v>
      </c>
      <c r="W92" s="89">
        <v>1415527</v>
      </c>
      <c r="X92" s="120">
        <f t="shared" si="85"/>
        <v>0.14898015007608842</v>
      </c>
      <c r="Y92" s="89">
        <v>21767</v>
      </c>
      <c r="Z92" s="120">
        <f t="shared" si="86"/>
        <v>0.0022909142154873886</v>
      </c>
      <c r="AA92" s="89">
        <v>612835</v>
      </c>
      <c r="AB92" s="120">
        <f t="shared" si="87"/>
        <v>0.0644991231335606</v>
      </c>
      <c r="AC92" s="89">
        <v>120279</v>
      </c>
      <c r="AD92" s="120">
        <f t="shared" si="88"/>
        <v>0.012659019199917654</v>
      </c>
      <c r="AE92" s="89">
        <v>0</v>
      </c>
      <c r="AF92" s="120">
        <f t="shared" si="89"/>
        <v>0</v>
      </c>
      <c r="AG92" s="89">
        <v>76610</v>
      </c>
      <c r="AH92" s="120">
        <f t="shared" si="90"/>
        <v>0.008062982406784987</v>
      </c>
      <c r="AI92" s="91">
        <v>0</v>
      </c>
      <c r="AJ92" s="120">
        <f t="shared" si="91"/>
        <v>0</v>
      </c>
      <c r="AK92" s="89">
        <v>0</v>
      </c>
      <c r="AL92" s="120">
        <f t="shared" si="92"/>
        <v>0</v>
      </c>
      <c r="AM92" s="89">
        <v>0</v>
      </c>
      <c r="AN92" s="120">
        <f t="shared" si="93"/>
        <v>0</v>
      </c>
      <c r="AO92" s="92">
        <f t="shared" si="94"/>
        <v>2247018</v>
      </c>
      <c r="AP92" s="182">
        <f t="shared" si="95"/>
        <v>0.23649218903183905</v>
      </c>
      <c r="AQ92" s="89">
        <v>0</v>
      </c>
      <c r="AR92" s="120">
        <f t="shared" si="96"/>
        <v>0</v>
      </c>
      <c r="AS92" s="89">
        <v>0</v>
      </c>
      <c r="AT92" s="120">
        <f t="shared" si="97"/>
        <v>0</v>
      </c>
      <c r="AU92" s="38">
        <f t="shared" si="98"/>
        <v>9501447</v>
      </c>
    </row>
    <row r="93" spans="1:47" s="104" customFormat="1" ht="13.5">
      <c r="A93" s="99">
        <v>346001</v>
      </c>
      <c r="B93" s="86" t="s">
        <v>143</v>
      </c>
      <c r="C93" s="87">
        <v>4067716</v>
      </c>
      <c r="D93" s="121">
        <f t="shared" si="73"/>
        <v>0.36406541606059445</v>
      </c>
      <c r="E93" s="87">
        <v>273345</v>
      </c>
      <c r="F93" s="121">
        <f t="shared" si="74"/>
        <v>0.0244647023423177</v>
      </c>
      <c r="G93" s="87">
        <v>0</v>
      </c>
      <c r="H93" s="121">
        <f t="shared" si="75"/>
        <v>0</v>
      </c>
      <c r="I93" s="87">
        <v>51079</v>
      </c>
      <c r="J93" s="121">
        <f t="shared" si="76"/>
        <v>0.0045716312021191014</v>
      </c>
      <c r="K93" s="87">
        <v>0</v>
      </c>
      <c r="L93" s="121">
        <f t="shared" si="77"/>
        <v>0</v>
      </c>
      <c r="M93" s="87">
        <v>0</v>
      </c>
      <c r="N93" s="121">
        <f t="shared" si="78"/>
        <v>0</v>
      </c>
      <c r="O93" s="4">
        <f t="shared" si="100"/>
        <v>4392140</v>
      </c>
      <c r="P93" s="149">
        <f t="shared" si="80"/>
        <v>0.39310174960503125</v>
      </c>
      <c r="Q93" s="87">
        <v>101632</v>
      </c>
      <c r="R93" s="121">
        <f t="shared" si="81"/>
        <v>0.009096184779141498</v>
      </c>
      <c r="S93" s="87">
        <v>48307</v>
      </c>
      <c r="T93" s="121">
        <f t="shared" si="82"/>
        <v>0.004323533907883229</v>
      </c>
      <c r="U93" s="70">
        <f t="shared" si="99"/>
        <v>4542079</v>
      </c>
      <c r="V93" s="168">
        <f t="shared" si="84"/>
        <v>0.406521468292056</v>
      </c>
      <c r="W93" s="87">
        <v>480126</v>
      </c>
      <c r="X93" s="121">
        <f t="shared" si="85"/>
        <v>0.04297184758019217</v>
      </c>
      <c r="Y93" s="87">
        <v>1078480</v>
      </c>
      <c r="Z93" s="121">
        <f t="shared" si="86"/>
        <v>0.09652524166215878</v>
      </c>
      <c r="AA93" s="87">
        <v>34184</v>
      </c>
      <c r="AB93" s="121">
        <f t="shared" si="87"/>
        <v>0.0030595086241555114</v>
      </c>
      <c r="AC93" s="87">
        <v>368333</v>
      </c>
      <c r="AD93" s="121">
        <f t="shared" si="88"/>
        <v>0.032966241225750995</v>
      </c>
      <c r="AE93" s="87">
        <v>102728</v>
      </c>
      <c r="AF93" s="121">
        <f t="shared" si="89"/>
        <v>0.009194278081624367</v>
      </c>
      <c r="AG93" s="87">
        <v>0</v>
      </c>
      <c r="AH93" s="121">
        <f t="shared" si="90"/>
        <v>0</v>
      </c>
      <c r="AI93" s="93">
        <v>315149</v>
      </c>
      <c r="AJ93" s="121">
        <f t="shared" si="91"/>
        <v>0.02820621002205667</v>
      </c>
      <c r="AK93" s="87">
        <v>0</v>
      </c>
      <c r="AL93" s="121">
        <f t="shared" si="92"/>
        <v>0</v>
      </c>
      <c r="AM93" s="87">
        <v>0</v>
      </c>
      <c r="AN93" s="121">
        <f t="shared" si="93"/>
        <v>0</v>
      </c>
      <c r="AO93" s="5">
        <f t="shared" si="94"/>
        <v>2379000</v>
      </c>
      <c r="AP93" s="183">
        <f t="shared" si="95"/>
        <v>0.2129233271959385</v>
      </c>
      <c r="AQ93" s="87">
        <v>3023794</v>
      </c>
      <c r="AR93" s="121">
        <f t="shared" si="96"/>
        <v>0.27063315646705155</v>
      </c>
      <c r="AS93" s="87">
        <v>1228163</v>
      </c>
      <c r="AT93" s="121">
        <f t="shared" si="97"/>
        <v>0.10992204804495394</v>
      </c>
      <c r="AU93" s="31">
        <f t="shared" si="98"/>
        <v>11173036</v>
      </c>
    </row>
    <row r="94" spans="1:47" ht="13.5">
      <c r="A94" s="64">
        <v>347001</v>
      </c>
      <c r="B94" s="63" t="s">
        <v>129</v>
      </c>
      <c r="C94" s="62">
        <v>998580</v>
      </c>
      <c r="D94" s="112">
        <f t="shared" si="73"/>
        <v>0.3203388101481364</v>
      </c>
      <c r="E94" s="62">
        <v>124592</v>
      </c>
      <c r="F94" s="112">
        <f t="shared" si="74"/>
        <v>0.039968408173583096</v>
      </c>
      <c r="G94" s="62">
        <v>0</v>
      </c>
      <c r="H94" s="112">
        <f t="shared" si="75"/>
        <v>0</v>
      </c>
      <c r="I94" s="62">
        <v>102204</v>
      </c>
      <c r="J94" s="112">
        <f t="shared" si="76"/>
        <v>0.03278646453201559</v>
      </c>
      <c r="K94" s="62">
        <v>0</v>
      </c>
      <c r="L94" s="112">
        <f t="shared" si="77"/>
        <v>0</v>
      </c>
      <c r="M94" s="62">
        <v>695164</v>
      </c>
      <c r="N94" s="112">
        <f t="shared" si="78"/>
        <v>0.22300467525668358</v>
      </c>
      <c r="O94" s="65">
        <f>C94+E94+G94+I94+K94+M94</f>
        <v>1920540</v>
      </c>
      <c r="P94" s="147">
        <f t="shared" si="80"/>
        <v>0.6160983581104187</v>
      </c>
      <c r="Q94" s="62">
        <v>36761</v>
      </c>
      <c r="R94" s="112">
        <f t="shared" si="81"/>
        <v>0.011792720663197382</v>
      </c>
      <c r="S94" s="62">
        <v>14018</v>
      </c>
      <c r="T94" s="112">
        <f t="shared" si="82"/>
        <v>0.0044968950316014505</v>
      </c>
      <c r="U94" s="68">
        <f t="shared" si="99"/>
        <v>1971319</v>
      </c>
      <c r="V94" s="160">
        <f t="shared" si="84"/>
        <v>0.6323879738052175</v>
      </c>
      <c r="W94" s="62">
        <v>205777</v>
      </c>
      <c r="X94" s="112">
        <f t="shared" si="85"/>
        <v>0.06601209651290138</v>
      </c>
      <c r="Y94" s="62">
        <v>148567</v>
      </c>
      <c r="Z94" s="112">
        <f t="shared" si="86"/>
        <v>0.0476594524297284</v>
      </c>
      <c r="AA94" s="62">
        <v>141367</v>
      </c>
      <c r="AB94" s="112">
        <f t="shared" si="87"/>
        <v>0.045349733195349</v>
      </c>
      <c r="AC94" s="62">
        <v>478749</v>
      </c>
      <c r="AD94" s="112">
        <f t="shared" si="88"/>
        <v>0.15357996857498665</v>
      </c>
      <c r="AE94" s="62">
        <v>0</v>
      </c>
      <c r="AF94" s="112">
        <f t="shared" si="89"/>
        <v>0</v>
      </c>
      <c r="AG94" s="62">
        <v>37227</v>
      </c>
      <c r="AH94" s="112">
        <f t="shared" si="90"/>
        <v>0.011942210824755828</v>
      </c>
      <c r="AI94" s="61">
        <v>134256</v>
      </c>
      <c r="AJ94" s="112">
        <f t="shared" si="91"/>
        <v>0.04306856465706123</v>
      </c>
      <c r="AK94" s="62">
        <v>0</v>
      </c>
      <c r="AL94" s="112">
        <f t="shared" si="92"/>
        <v>0</v>
      </c>
      <c r="AM94" s="62">
        <v>0</v>
      </c>
      <c r="AN94" s="112">
        <f t="shared" si="93"/>
        <v>0</v>
      </c>
      <c r="AO94" s="60">
        <f t="shared" si="94"/>
        <v>1145943</v>
      </c>
      <c r="AP94" s="176">
        <f t="shared" si="95"/>
        <v>0.36761202619478245</v>
      </c>
      <c r="AQ94" s="62">
        <v>0</v>
      </c>
      <c r="AR94" s="112">
        <f t="shared" si="96"/>
        <v>0</v>
      </c>
      <c r="AS94" s="62">
        <v>0</v>
      </c>
      <c r="AT94" s="112">
        <f t="shared" si="97"/>
        <v>0</v>
      </c>
      <c r="AU94" s="59">
        <f t="shared" si="98"/>
        <v>3117262</v>
      </c>
    </row>
    <row r="95" spans="1:47" s="32" customFormat="1" ht="13.5">
      <c r="A95" s="27">
        <v>348001</v>
      </c>
      <c r="B95" s="37" t="s">
        <v>128</v>
      </c>
      <c r="C95" s="49">
        <v>954685</v>
      </c>
      <c r="D95" s="113">
        <f t="shared" si="73"/>
        <v>0.3024782888337595</v>
      </c>
      <c r="E95" s="49">
        <v>70226</v>
      </c>
      <c r="F95" s="113">
        <f t="shared" si="74"/>
        <v>0.022250103763691263</v>
      </c>
      <c r="G95" s="49">
        <v>0</v>
      </c>
      <c r="H95" s="113">
        <f t="shared" si="75"/>
        <v>0</v>
      </c>
      <c r="I95" s="49">
        <v>413852</v>
      </c>
      <c r="J95" s="113">
        <f t="shared" si="76"/>
        <v>0.13112308750051485</v>
      </c>
      <c r="K95" s="49">
        <v>0</v>
      </c>
      <c r="L95" s="113">
        <f t="shared" si="77"/>
        <v>0</v>
      </c>
      <c r="M95" s="49">
        <v>0</v>
      </c>
      <c r="N95" s="113">
        <f t="shared" si="78"/>
        <v>0</v>
      </c>
      <c r="O95" s="25">
        <f>C95+E95+G95+I95+K95+M95</f>
        <v>1438763</v>
      </c>
      <c r="P95" s="148">
        <f t="shared" si="80"/>
        <v>0.4558514800979656</v>
      </c>
      <c r="Q95" s="49">
        <v>77960</v>
      </c>
      <c r="R95" s="113">
        <f t="shared" si="81"/>
        <v>0.0247005110559817</v>
      </c>
      <c r="S95" s="49">
        <v>6501</v>
      </c>
      <c r="T95" s="113">
        <f t="shared" si="82"/>
        <v>0.0020597488760253596</v>
      </c>
      <c r="U95" s="69">
        <f t="shared" si="99"/>
        <v>1523224</v>
      </c>
      <c r="V95" s="161">
        <f t="shared" si="84"/>
        <v>0.48261174002997265</v>
      </c>
      <c r="W95" s="49">
        <v>429537</v>
      </c>
      <c r="X95" s="113">
        <f t="shared" si="85"/>
        <v>0.1360926554316728</v>
      </c>
      <c r="Y95" s="49">
        <v>35260</v>
      </c>
      <c r="Z95" s="113">
        <f t="shared" si="86"/>
        <v>0.01117162672952687</v>
      </c>
      <c r="AA95" s="49">
        <v>615094</v>
      </c>
      <c r="AB95" s="113">
        <f t="shared" si="87"/>
        <v>0.19488373714043108</v>
      </c>
      <c r="AC95" s="49">
        <v>243025</v>
      </c>
      <c r="AD95" s="113">
        <f t="shared" si="88"/>
        <v>0.07699899563083572</v>
      </c>
      <c r="AE95" s="49">
        <v>117264</v>
      </c>
      <c r="AF95" s="113">
        <f t="shared" si="89"/>
        <v>0.03715342135029038</v>
      </c>
      <c r="AG95" s="49">
        <v>5931</v>
      </c>
      <c r="AH95" s="113">
        <f t="shared" si="90"/>
        <v>0.0018791525278736205</v>
      </c>
      <c r="AI95" s="15">
        <v>22620</v>
      </c>
      <c r="AJ95" s="113">
        <f t="shared" si="91"/>
        <v>0.00716682350033743</v>
      </c>
      <c r="AK95" s="49">
        <v>0</v>
      </c>
      <c r="AL95" s="113">
        <f t="shared" si="92"/>
        <v>0</v>
      </c>
      <c r="AM95" s="49">
        <v>0</v>
      </c>
      <c r="AN95" s="113">
        <f t="shared" si="93"/>
        <v>0</v>
      </c>
      <c r="AO95" s="29">
        <f t="shared" si="94"/>
        <v>1468731</v>
      </c>
      <c r="AP95" s="177">
        <f t="shared" si="95"/>
        <v>0.4653464123109679</v>
      </c>
      <c r="AQ95" s="49">
        <v>164255</v>
      </c>
      <c r="AR95" s="113">
        <f t="shared" si="96"/>
        <v>0.05204184765905944</v>
      </c>
      <c r="AS95" s="49">
        <v>0</v>
      </c>
      <c r="AT95" s="113">
        <f t="shared" si="97"/>
        <v>0</v>
      </c>
      <c r="AU95" s="38">
        <f t="shared" si="98"/>
        <v>3156210</v>
      </c>
    </row>
    <row r="96" spans="1:47" s="104" customFormat="1" ht="13.5">
      <c r="A96" s="99">
        <v>349001</v>
      </c>
      <c r="B96" s="86" t="s">
        <v>132</v>
      </c>
      <c r="C96" s="87">
        <v>967617</v>
      </c>
      <c r="D96" s="121">
        <f t="shared" si="73"/>
        <v>0.45901895198839093</v>
      </c>
      <c r="E96" s="87">
        <v>0</v>
      </c>
      <c r="F96" s="121">
        <f t="shared" si="74"/>
        <v>0</v>
      </c>
      <c r="G96" s="87">
        <v>0</v>
      </c>
      <c r="H96" s="121">
        <f t="shared" si="75"/>
        <v>0</v>
      </c>
      <c r="I96" s="87">
        <v>0</v>
      </c>
      <c r="J96" s="121">
        <f t="shared" si="76"/>
        <v>0</v>
      </c>
      <c r="K96" s="87">
        <v>0</v>
      </c>
      <c r="L96" s="121">
        <f t="shared" si="77"/>
        <v>0</v>
      </c>
      <c r="M96" s="87">
        <v>0</v>
      </c>
      <c r="N96" s="121">
        <f t="shared" si="78"/>
        <v>0</v>
      </c>
      <c r="O96" s="4">
        <f t="shared" si="100"/>
        <v>967617</v>
      </c>
      <c r="P96" s="149">
        <f t="shared" si="80"/>
        <v>0.45901895198839093</v>
      </c>
      <c r="Q96" s="87">
        <v>0</v>
      </c>
      <c r="R96" s="121">
        <f t="shared" si="81"/>
        <v>0</v>
      </c>
      <c r="S96" s="87">
        <v>0</v>
      </c>
      <c r="T96" s="121">
        <f t="shared" si="82"/>
        <v>0</v>
      </c>
      <c r="U96" s="70">
        <f t="shared" si="99"/>
        <v>967617</v>
      </c>
      <c r="V96" s="168">
        <f t="shared" si="84"/>
        <v>0.45901895198839093</v>
      </c>
      <c r="W96" s="87">
        <v>357104</v>
      </c>
      <c r="X96" s="121">
        <f t="shared" si="85"/>
        <v>0.1694032905900396</v>
      </c>
      <c r="Y96" s="87">
        <v>248161</v>
      </c>
      <c r="Z96" s="121">
        <f t="shared" si="86"/>
        <v>0.11772282023196273</v>
      </c>
      <c r="AA96" s="87">
        <v>0</v>
      </c>
      <c r="AB96" s="121">
        <f t="shared" si="87"/>
        <v>0</v>
      </c>
      <c r="AC96" s="87">
        <v>351082</v>
      </c>
      <c r="AD96" s="121">
        <f t="shared" si="88"/>
        <v>0.16654656925414527</v>
      </c>
      <c r="AE96" s="87">
        <v>65612</v>
      </c>
      <c r="AF96" s="121">
        <f t="shared" si="89"/>
        <v>0.03112507477427774</v>
      </c>
      <c r="AG96" s="87">
        <v>0</v>
      </c>
      <c r="AH96" s="121">
        <f t="shared" si="90"/>
        <v>0</v>
      </c>
      <c r="AI96" s="93">
        <v>118435</v>
      </c>
      <c r="AJ96" s="121">
        <f t="shared" si="91"/>
        <v>0.056183293161183694</v>
      </c>
      <c r="AK96" s="87">
        <v>0</v>
      </c>
      <c r="AL96" s="121">
        <f t="shared" si="92"/>
        <v>0</v>
      </c>
      <c r="AM96" s="87">
        <v>0</v>
      </c>
      <c r="AN96" s="121">
        <f t="shared" si="93"/>
        <v>0</v>
      </c>
      <c r="AO96" s="5">
        <f t="shared" si="94"/>
        <v>1140394</v>
      </c>
      <c r="AP96" s="183">
        <f t="shared" si="95"/>
        <v>0.5409810480116091</v>
      </c>
      <c r="AQ96" s="87">
        <v>0</v>
      </c>
      <c r="AR96" s="121">
        <f t="shared" si="96"/>
        <v>0</v>
      </c>
      <c r="AS96" s="87">
        <v>0</v>
      </c>
      <c r="AT96" s="121">
        <f t="shared" si="97"/>
        <v>0</v>
      </c>
      <c r="AU96" s="31">
        <f t="shared" si="98"/>
        <v>2108011</v>
      </c>
    </row>
    <row r="97" spans="1:47" ht="13.5">
      <c r="A97" s="13"/>
      <c r="B97" s="14" t="s">
        <v>51</v>
      </c>
      <c r="C97" s="88">
        <f>SUM(C79:C96)</f>
        <v>51499152</v>
      </c>
      <c r="D97" s="122">
        <f t="shared" si="73"/>
        <v>0.4666332056455864</v>
      </c>
      <c r="E97" s="44">
        <f>SUM(E79:E96)</f>
        <v>4737660</v>
      </c>
      <c r="F97" s="122">
        <f t="shared" si="74"/>
        <v>0.042927881085476294</v>
      </c>
      <c r="G97" s="44">
        <f>SUM(G79:G96)</f>
        <v>313414</v>
      </c>
      <c r="H97" s="135">
        <f t="shared" si="75"/>
        <v>0.0028398405378443087</v>
      </c>
      <c r="I97" s="44">
        <f>SUM(I79:I96)</f>
        <v>2292471</v>
      </c>
      <c r="J97" s="138">
        <f t="shared" si="76"/>
        <v>0.02077205254912825</v>
      </c>
      <c r="K97" s="44">
        <f>SUM(K79:K96)</f>
        <v>0</v>
      </c>
      <c r="L97" s="140">
        <f t="shared" si="77"/>
        <v>0</v>
      </c>
      <c r="M97" s="44">
        <f>SUM(M79:M96)</f>
        <v>1555257</v>
      </c>
      <c r="N97" s="142">
        <f t="shared" si="78"/>
        <v>0.014092165236288508</v>
      </c>
      <c r="O97" s="67">
        <f>SUM(O79:O96)</f>
        <v>60397954</v>
      </c>
      <c r="P97" s="154">
        <f t="shared" si="80"/>
        <v>0.5472651450543238</v>
      </c>
      <c r="Q97" s="44">
        <f>SUM(Q79:Q96)</f>
        <v>3463753</v>
      </c>
      <c r="R97" s="157">
        <f t="shared" si="81"/>
        <v>0.03138502486321555</v>
      </c>
      <c r="S97" s="44">
        <f>SUM(S79:S96)</f>
        <v>1595193</v>
      </c>
      <c r="T97" s="140">
        <f t="shared" si="82"/>
        <v>0.014454024858766604</v>
      </c>
      <c r="U97" s="72">
        <f>SUM(U79:U96)</f>
        <v>65456900</v>
      </c>
      <c r="V97" s="166">
        <f t="shared" si="84"/>
        <v>0.5931041947763059</v>
      </c>
      <c r="W97" s="44">
        <f>SUM(W79:W96)</f>
        <v>8828638</v>
      </c>
      <c r="X97" s="140">
        <f t="shared" si="85"/>
        <v>0.07999618423667323</v>
      </c>
      <c r="Y97" s="44">
        <f>SUM(Y79:Y96)</f>
        <v>3001242</v>
      </c>
      <c r="Z97" s="140">
        <f t="shared" si="86"/>
        <v>0.027194218176217172</v>
      </c>
      <c r="AA97" s="44">
        <f>SUM(AA79:AA96)</f>
        <v>7652780</v>
      </c>
      <c r="AB97" s="140">
        <f t="shared" si="87"/>
        <v>0.06934174884084364</v>
      </c>
      <c r="AC97" s="44">
        <f>SUM(AC79:AC96)</f>
        <v>8057731</v>
      </c>
      <c r="AD97" s="140">
        <f t="shared" si="88"/>
        <v>0.07301100505033202</v>
      </c>
      <c r="AE97" s="44">
        <f>SUM(AE79:AE96)</f>
        <v>2370968</v>
      </c>
      <c r="AF97" s="140">
        <f t="shared" si="89"/>
        <v>0.02148331293538784</v>
      </c>
      <c r="AG97" s="44">
        <f>SUM(AG79:AG96)</f>
        <v>2037422</v>
      </c>
      <c r="AH97" s="140">
        <f t="shared" si="90"/>
        <v>0.018461056584249035</v>
      </c>
      <c r="AI97" s="23">
        <f>SUM(AI79:AI96)</f>
        <v>4150018</v>
      </c>
      <c r="AJ97" s="140">
        <f t="shared" si="91"/>
        <v>0.03760326389115854</v>
      </c>
      <c r="AK97" s="44">
        <f>SUM(AK79:AK96)</f>
        <v>0</v>
      </c>
      <c r="AL97" s="140">
        <f t="shared" si="92"/>
        <v>0</v>
      </c>
      <c r="AM97" s="44">
        <f>SUM(AM79:AM96)</f>
        <v>21918</v>
      </c>
      <c r="AN97" s="140">
        <f t="shared" si="93"/>
        <v>0.00019859873811786186</v>
      </c>
      <c r="AO97" s="42">
        <f>SUM(AO79:AO96)</f>
        <v>36120717</v>
      </c>
      <c r="AP97" s="184">
        <f t="shared" si="95"/>
        <v>0.32728938845297934</v>
      </c>
      <c r="AQ97" s="44">
        <f>SUM(AQ79:AQ96)</f>
        <v>6431758</v>
      </c>
      <c r="AR97" s="140">
        <f t="shared" si="96"/>
        <v>0.05827808297652445</v>
      </c>
      <c r="AS97" s="44">
        <f>SUM(AS79:AS96)</f>
        <v>2353864</v>
      </c>
      <c r="AT97" s="140">
        <f t="shared" si="97"/>
        <v>0.02132833379419029</v>
      </c>
      <c r="AU97" s="43">
        <f>SUM(AU79:AU96)</f>
        <v>110363239</v>
      </c>
    </row>
    <row r="98" spans="1:47" ht="13.5">
      <c r="A98" s="50"/>
      <c r="B98" s="12"/>
      <c r="C98" s="12"/>
      <c r="D98" s="116"/>
      <c r="E98" s="12"/>
      <c r="F98" s="116"/>
      <c r="G98" s="12"/>
      <c r="H98" s="132"/>
      <c r="I98" s="12"/>
      <c r="J98" s="116"/>
      <c r="K98" s="12"/>
      <c r="L98" s="116"/>
      <c r="M98" s="12"/>
      <c r="N98" s="132"/>
      <c r="O98" s="20"/>
      <c r="P98" s="134"/>
      <c r="Q98" s="12"/>
      <c r="R98" s="119"/>
      <c r="S98" s="12"/>
      <c r="T98" s="132"/>
      <c r="U98" s="12"/>
      <c r="V98" s="119"/>
      <c r="W98" s="12"/>
      <c r="X98" s="132"/>
      <c r="Y98" s="12"/>
      <c r="Z98" s="132"/>
      <c r="AA98" s="12"/>
      <c r="AB98" s="116"/>
      <c r="AC98" s="12"/>
      <c r="AD98" s="132"/>
      <c r="AE98" s="12"/>
      <c r="AF98" s="132"/>
      <c r="AG98" s="12"/>
      <c r="AH98" s="116"/>
      <c r="AI98" s="18"/>
      <c r="AJ98" s="123"/>
      <c r="AK98" s="12"/>
      <c r="AL98" s="132"/>
      <c r="AM98" s="12"/>
      <c r="AN98" s="132"/>
      <c r="AO98" s="12"/>
      <c r="AP98" s="134"/>
      <c r="AQ98" s="12"/>
      <c r="AR98" s="132"/>
      <c r="AS98" s="12"/>
      <c r="AT98" s="116"/>
      <c r="AU98" s="12"/>
    </row>
    <row r="99" spans="1:47" s="79" customFormat="1" ht="13.5">
      <c r="A99" s="64" t="s">
        <v>111</v>
      </c>
      <c r="B99" s="63" t="s">
        <v>112</v>
      </c>
      <c r="C99" s="62">
        <v>3720944</v>
      </c>
      <c r="D99" s="112">
        <f>C99/$AU99</f>
        <v>0.8960194801082367</v>
      </c>
      <c r="E99" s="62">
        <v>0</v>
      </c>
      <c r="F99" s="112">
        <f aca="true" t="shared" si="101" ref="F99:H100">E99/$AU99</f>
        <v>0</v>
      </c>
      <c r="G99" s="62">
        <v>0</v>
      </c>
      <c r="H99" s="112">
        <f t="shared" si="101"/>
        <v>0</v>
      </c>
      <c r="I99" s="62">
        <v>0</v>
      </c>
      <c r="J99" s="112">
        <f>I99/$AU99</f>
        <v>0</v>
      </c>
      <c r="K99" s="62">
        <v>0</v>
      </c>
      <c r="L99" s="112">
        <f>K99/$AU99</f>
        <v>0</v>
      </c>
      <c r="M99" s="62">
        <v>0</v>
      </c>
      <c r="N99" s="112">
        <f>M99/$AU99</f>
        <v>0</v>
      </c>
      <c r="O99" s="65">
        <f>C99+E99+G99+I99+K99+M99</f>
        <v>3720944</v>
      </c>
      <c r="P99" s="147">
        <f>O99/$AU99</f>
        <v>0.8960194801082367</v>
      </c>
      <c r="Q99" s="62">
        <v>0</v>
      </c>
      <c r="R99" s="112">
        <f>Q99/$AU99</f>
        <v>0</v>
      </c>
      <c r="S99" s="62">
        <v>400502</v>
      </c>
      <c r="T99" s="112">
        <f>S99/$AU99</f>
        <v>0.096442621502046</v>
      </c>
      <c r="U99" s="68">
        <f>O99+Q99+S99</f>
        <v>4121446</v>
      </c>
      <c r="V99" s="160">
        <f>U99/$AU99</f>
        <v>0.9924621016102827</v>
      </c>
      <c r="W99" s="62">
        <v>0</v>
      </c>
      <c r="X99" s="112">
        <f>W99/$AU99</f>
        <v>0</v>
      </c>
      <c r="Y99" s="62">
        <v>0</v>
      </c>
      <c r="Z99" s="112">
        <f>Y99/$AU99</f>
        <v>0</v>
      </c>
      <c r="AA99" s="62">
        <v>31303</v>
      </c>
      <c r="AB99" s="112">
        <f>AA99/$AU99</f>
        <v>0.007537898389717269</v>
      </c>
      <c r="AC99" s="62">
        <v>0</v>
      </c>
      <c r="AD99" s="112">
        <f>AC99/$AU99</f>
        <v>0</v>
      </c>
      <c r="AE99" s="62">
        <v>0</v>
      </c>
      <c r="AF99" s="112">
        <f>AE99/$AU99</f>
        <v>0</v>
      </c>
      <c r="AG99" s="62">
        <v>0</v>
      </c>
      <c r="AH99" s="174">
        <f>AG99/$AU99</f>
        <v>0</v>
      </c>
      <c r="AI99" s="61">
        <v>0</v>
      </c>
      <c r="AJ99" s="112">
        <f>AI99/$AU99</f>
        <v>0</v>
      </c>
      <c r="AK99" s="110">
        <v>0</v>
      </c>
      <c r="AL99" s="112">
        <f>AK99/$AU99</f>
        <v>0</v>
      </c>
      <c r="AM99" s="62">
        <v>0</v>
      </c>
      <c r="AN99" s="112">
        <f>AM99/$AU99</f>
        <v>0</v>
      </c>
      <c r="AO99" s="60">
        <f>W99+Y99+AA99+AC99+AE99+AG99+AI99+AK99+AM99</f>
        <v>31303</v>
      </c>
      <c r="AP99" s="176">
        <f>AO99/$AU99</f>
        <v>0.007537898389717269</v>
      </c>
      <c r="AQ99" s="62">
        <v>0</v>
      </c>
      <c r="AR99" s="112">
        <f>AQ99/$AU99</f>
        <v>0</v>
      </c>
      <c r="AS99" s="62">
        <v>0</v>
      </c>
      <c r="AT99" s="112">
        <f>AS99/$AU99</f>
        <v>0</v>
      </c>
      <c r="AU99" s="59">
        <f>U99+AO99+AQ99+AS99</f>
        <v>4152749</v>
      </c>
    </row>
    <row r="100" spans="1:47" s="79" customFormat="1" ht="13.5">
      <c r="A100" s="80"/>
      <c r="B100" s="81" t="s">
        <v>113</v>
      </c>
      <c r="C100" s="82">
        <f>SUM(C99)</f>
        <v>3720944</v>
      </c>
      <c r="D100" s="124">
        <f>C100/$AU100</f>
        <v>0.8960194801082367</v>
      </c>
      <c r="E100" s="82">
        <f>SUM(E99)</f>
        <v>0</v>
      </c>
      <c r="F100" s="124">
        <f t="shared" si="101"/>
        <v>0</v>
      </c>
      <c r="G100" s="82">
        <f>SUM(G99)</f>
        <v>0</v>
      </c>
      <c r="H100" s="136">
        <f t="shared" si="101"/>
        <v>0</v>
      </c>
      <c r="I100" s="82">
        <f>SUM(I99)</f>
        <v>0</v>
      </c>
      <c r="J100" s="139">
        <f>I100/$AU100</f>
        <v>0</v>
      </c>
      <c r="K100" s="82">
        <f>SUM(K99)</f>
        <v>0</v>
      </c>
      <c r="L100" s="139">
        <f>K100/$AU100</f>
        <v>0</v>
      </c>
      <c r="M100" s="82">
        <f>SUM(M99)</f>
        <v>0</v>
      </c>
      <c r="N100" s="143">
        <f>M100/$AU100</f>
        <v>0</v>
      </c>
      <c r="O100" s="84">
        <f>C100+E100+G100+I100+K100+M100</f>
        <v>3720944</v>
      </c>
      <c r="P100" s="155">
        <f>O100/$AU100</f>
        <v>0.8960194801082367</v>
      </c>
      <c r="Q100" s="82">
        <f>SUM(Q99)</f>
        <v>0</v>
      </c>
      <c r="R100" s="158">
        <f>Q100/$AU100</f>
        <v>0</v>
      </c>
      <c r="S100" s="82">
        <f>SUM(S99)</f>
        <v>400502</v>
      </c>
      <c r="T100" s="139">
        <f>S100/$AU100</f>
        <v>0.096442621502046</v>
      </c>
      <c r="U100" s="71">
        <f>SUM(U99)</f>
        <v>4121446</v>
      </c>
      <c r="V100" s="169">
        <f>U100/$AU100</f>
        <v>0.9924621016102827</v>
      </c>
      <c r="W100" s="82">
        <f>SUM(W99)</f>
        <v>0</v>
      </c>
      <c r="X100" s="139">
        <f>W100/$AU100</f>
        <v>0</v>
      </c>
      <c r="Y100" s="82">
        <f>SUM(Y99)</f>
        <v>0</v>
      </c>
      <c r="Z100" s="139">
        <f>Y100/$AU100</f>
        <v>0</v>
      </c>
      <c r="AA100" s="82">
        <f>SUM(AA99)</f>
        <v>31303</v>
      </c>
      <c r="AB100" s="139">
        <f>AA100/$AU100</f>
        <v>0.007537898389717269</v>
      </c>
      <c r="AC100" s="82">
        <f>SUM(AC99)</f>
        <v>0</v>
      </c>
      <c r="AD100" s="115">
        <f>AC100/$AU100</f>
        <v>0</v>
      </c>
      <c r="AE100" s="82">
        <f>SUM(AE99)</f>
        <v>0</v>
      </c>
      <c r="AF100" s="115">
        <f>AE100/$AU100</f>
        <v>0</v>
      </c>
      <c r="AG100" s="82">
        <f>SUM(AG99)</f>
        <v>0</v>
      </c>
      <c r="AH100" s="173">
        <f>AG100/$AU100</f>
        <v>0</v>
      </c>
      <c r="AI100" s="8">
        <f>SUM(AI99)</f>
        <v>0</v>
      </c>
      <c r="AJ100" s="115">
        <f>AI100/$AU100</f>
        <v>0</v>
      </c>
      <c r="AK100" s="97">
        <f>SUM(AK99)</f>
        <v>0</v>
      </c>
      <c r="AL100" s="115">
        <f>AK100/$AU100</f>
        <v>0</v>
      </c>
      <c r="AM100" s="82">
        <f>SUM(AM99)</f>
        <v>0</v>
      </c>
      <c r="AN100" s="115">
        <f>AM100/$AU100</f>
        <v>0</v>
      </c>
      <c r="AO100" s="9">
        <f>SUM(AO99)</f>
        <v>31303</v>
      </c>
      <c r="AP100" s="185">
        <f>AO100/$AU100</f>
        <v>0.007537898389717269</v>
      </c>
      <c r="AQ100" s="82">
        <f>SUM(AQ99)</f>
        <v>0</v>
      </c>
      <c r="AR100" s="115">
        <f>AQ100/$AU100</f>
        <v>0</v>
      </c>
      <c r="AS100" s="82">
        <f>SUM(AS99)</f>
        <v>0</v>
      </c>
      <c r="AT100" s="115">
        <f>AS100/$AU100</f>
        <v>0</v>
      </c>
      <c r="AU100" s="85">
        <f>SUM(AU99)</f>
        <v>4152749</v>
      </c>
    </row>
    <row r="101" spans="1:47" ht="13.5">
      <c r="A101" s="17"/>
      <c r="B101" s="18"/>
      <c r="C101" s="18"/>
      <c r="D101" s="123"/>
      <c r="E101" s="18"/>
      <c r="F101" s="123"/>
      <c r="G101" s="18"/>
      <c r="H101" s="132"/>
      <c r="I101" s="18"/>
      <c r="J101" s="116"/>
      <c r="K101" s="18"/>
      <c r="L101" s="116"/>
      <c r="M101" s="18"/>
      <c r="N101" s="144"/>
      <c r="O101" s="20"/>
      <c r="P101" s="132"/>
      <c r="Q101" s="18"/>
      <c r="R101" s="116"/>
      <c r="S101" s="18"/>
      <c r="T101" s="132"/>
      <c r="U101" s="20"/>
      <c r="V101" s="116"/>
      <c r="W101" s="18"/>
      <c r="X101" s="132"/>
      <c r="Y101" s="18"/>
      <c r="Z101" s="132"/>
      <c r="AA101" s="18"/>
      <c r="AB101" s="116"/>
      <c r="AC101" s="18"/>
      <c r="AD101" s="132"/>
      <c r="AE101" s="18"/>
      <c r="AF101" s="132"/>
      <c r="AG101" s="18"/>
      <c r="AH101" s="116"/>
      <c r="AI101" s="18"/>
      <c r="AJ101" s="123"/>
      <c r="AK101" s="18"/>
      <c r="AL101" s="132"/>
      <c r="AM101" s="18"/>
      <c r="AN101" s="132"/>
      <c r="AO101" s="20"/>
      <c r="AP101" s="132"/>
      <c r="AQ101" s="18"/>
      <c r="AR101" s="132"/>
      <c r="AS101" s="18"/>
      <c r="AT101" s="187"/>
      <c r="AU101" s="20"/>
    </row>
    <row r="102" spans="1:47" ht="14.25" thickBot="1">
      <c r="A102" s="54"/>
      <c r="B102" s="55" t="s">
        <v>52</v>
      </c>
      <c r="C102" s="98">
        <f>C97+C77+C73+C100</f>
        <v>2669246870</v>
      </c>
      <c r="D102" s="125">
        <f>C102/$AU102</f>
        <v>0.3158742556215777</v>
      </c>
      <c r="E102" s="51">
        <f>E97+E77+E73+E100</f>
        <v>821572240</v>
      </c>
      <c r="F102" s="131">
        <f>E102/$AU102</f>
        <v>0.09722349875766725</v>
      </c>
      <c r="G102" s="51">
        <f>G97+G77+G73+G100</f>
        <v>122375993</v>
      </c>
      <c r="H102" s="137">
        <f>G102/$AU102</f>
        <v>0.01448177241651178</v>
      </c>
      <c r="I102" s="51">
        <f>I97+I77+I73+I100</f>
        <v>203818240</v>
      </c>
      <c r="J102" s="131">
        <f>I102/$AU102</f>
        <v>0.02411951309775258</v>
      </c>
      <c r="K102" s="51">
        <f>K97+K77+K73+K100</f>
        <v>9288859</v>
      </c>
      <c r="L102" s="131">
        <f>K102/$AU102</f>
        <v>0.0010992281962285463</v>
      </c>
      <c r="M102" s="51">
        <f>M97+M77+M73+M100</f>
        <v>374317189</v>
      </c>
      <c r="N102" s="145">
        <f>M102/$AU102</f>
        <v>0.04429607645910115</v>
      </c>
      <c r="O102" s="52">
        <f>O97+O77+O73+O100</f>
        <v>4200619391</v>
      </c>
      <c r="P102" s="156">
        <f>O102/$AU102</f>
        <v>0.49709434454883905</v>
      </c>
      <c r="Q102" s="51">
        <f>Q97+Q77+Q73+Q100</f>
        <v>456533466</v>
      </c>
      <c r="R102" s="131">
        <f>Q102/$AU102</f>
        <v>0.05402541456912484</v>
      </c>
      <c r="S102" s="51">
        <f>S97+S77+S73+S100</f>
        <v>379085480</v>
      </c>
      <c r="T102" s="145">
        <f>S102/$AU102</f>
        <v>0.044860348122071035</v>
      </c>
      <c r="U102" s="73">
        <f>U97+U77+U73+U100</f>
        <v>5036238337</v>
      </c>
      <c r="V102" s="170">
        <f>U102/$AU102</f>
        <v>0.5959801072400349</v>
      </c>
      <c r="W102" s="51">
        <f>W97+W77+W73+W100</f>
        <v>449786559</v>
      </c>
      <c r="X102" s="131">
        <f>W102/$AU102</f>
        <v>0.053226996764340444</v>
      </c>
      <c r="Y102" s="51">
        <f>Y97+Y77+Y73+Y100</f>
        <v>186488143</v>
      </c>
      <c r="Z102" s="145">
        <f>Y102/$AU102</f>
        <v>0.02206869810898208</v>
      </c>
      <c r="AA102" s="51">
        <f>AA97+AA77+AA73+AA100</f>
        <v>99874994</v>
      </c>
      <c r="AB102" s="131">
        <f>AA102/$AU102</f>
        <v>0.01181904144555934</v>
      </c>
      <c r="AC102" s="51">
        <f>AC97+AC77+AC73+AC100</f>
        <v>689627774</v>
      </c>
      <c r="AD102" s="131">
        <f>AC102/$AU102</f>
        <v>0.08160940908707168</v>
      </c>
      <c r="AE102" s="51">
        <f>AE97+AE77+AE73+AE100</f>
        <v>453842150</v>
      </c>
      <c r="AF102" s="145">
        <f>AE102/$AU102</f>
        <v>0.0537069286891948</v>
      </c>
      <c r="AG102" s="51">
        <f>AG97+AG77+AG73+AG100</f>
        <v>117420490</v>
      </c>
      <c r="AH102" s="131">
        <f>AG102/$AU102</f>
        <v>0.013895346395393885</v>
      </c>
      <c r="AI102" s="51">
        <f>AI97+AI77+AI73+AI100</f>
        <v>412197683</v>
      </c>
      <c r="AJ102" s="131">
        <f>AI102/$AU102</f>
        <v>0.048778791407392025</v>
      </c>
      <c r="AK102" s="51">
        <f>AK97+AK77+AK73+AK100</f>
        <v>407770</v>
      </c>
      <c r="AL102" s="131">
        <f>AK102/$AU102</f>
        <v>4.8254826731261E-05</v>
      </c>
      <c r="AM102" s="51">
        <f>AM97+AM77+AM73+AM100</f>
        <v>7637380</v>
      </c>
      <c r="AN102" s="145">
        <f>AM102/$AU102</f>
        <v>0.0009037949054143222</v>
      </c>
      <c r="AO102" s="53">
        <f>AO97+AO77+AO73+AO100</f>
        <v>2417282943</v>
      </c>
      <c r="AP102" s="186">
        <f>AO102/$AU102</f>
        <v>0.28605726163007983</v>
      </c>
      <c r="AQ102" s="51">
        <f>AQ97+AQ77+AQ73+AQ100</f>
        <v>440915985</v>
      </c>
      <c r="AR102" s="145">
        <f>AQ102/$AU102</f>
        <v>0.052177267722535434</v>
      </c>
      <c r="AS102" s="51">
        <f>AS97+AS77+AS73+AS100</f>
        <v>555909107</v>
      </c>
      <c r="AT102" s="131">
        <f>AS102/$AU102</f>
        <v>0.0657853634073498</v>
      </c>
      <c r="AU102" s="56">
        <f>AU97+AU77+AU73+AU100</f>
        <v>8450346372</v>
      </c>
    </row>
    <row r="103" ht="14.25" thickTop="1">
      <c r="AA103" s="1" t="s">
        <v>114</v>
      </c>
    </row>
    <row r="104" spans="1:47" ht="12.75" customHeight="1">
      <c r="A104" s="190" t="s">
        <v>126</v>
      </c>
      <c r="B104" s="190"/>
      <c r="D104" s="129"/>
      <c r="E104" s="107"/>
      <c r="F104" s="129"/>
      <c r="I104" s="189"/>
      <c r="J104" s="189"/>
      <c r="K104" s="189"/>
      <c r="L104" s="189"/>
      <c r="O104" s="189"/>
      <c r="P104" s="189"/>
      <c r="Q104" s="189"/>
      <c r="R104" s="189"/>
      <c r="U104" s="189"/>
      <c r="V104" s="189"/>
      <c r="W104" s="189"/>
      <c r="X104" s="189"/>
      <c r="AA104" s="189"/>
      <c r="AB104" s="189"/>
      <c r="AC104" s="189"/>
      <c r="AD104" s="189"/>
      <c r="AG104" s="189"/>
      <c r="AH104" s="189"/>
      <c r="AI104" s="189"/>
      <c r="AJ104" s="189"/>
      <c r="AK104" s="189"/>
      <c r="AL104" s="189"/>
      <c r="AO104" s="189"/>
      <c r="AP104" s="189"/>
      <c r="AS104" s="189"/>
      <c r="AT104" s="189"/>
      <c r="AU104" s="189"/>
    </row>
    <row r="105" spans="1:47" ht="12.75" customHeight="1">
      <c r="A105" s="190" t="s">
        <v>131</v>
      </c>
      <c r="B105" s="190"/>
      <c r="D105" s="130"/>
      <c r="E105" s="108"/>
      <c r="I105" s="188"/>
      <c r="J105" s="188"/>
      <c r="K105" s="188"/>
      <c r="O105" s="188"/>
      <c r="P105" s="188"/>
      <c r="Q105" s="188"/>
      <c r="U105" s="188"/>
      <c r="V105" s="188"/>
      <c r="W105" s="188"/>
      <c r="AA105" s="188"/>
      <c r="AB105" s="188"/>
      <c r="AC105" s="188"/>
      <c r="AG105" s="188"/>
      <c r="AH105" s="188"/>
      <c r="AI105" s="188"/>
      <c r="AJ105" s="188"/>
      <c r="AK105" s="188"/>
      <c r="AO105" s="106"/>
      <c r="AS105" s="188"/>
      <c r="AT105" s="188"/>
      <c r="AU105" s="188"/>
    </row>
  </sheetData>
  <sheetProtection/>
  <mergeCells count="19">
    <mergeCell ref="A104:B104"/>
    <mergeCell ref="A105:B105"/>
    <mergeCell ref="U1:U2"/>
    <mergeCell ref="AS104:AU104"/>
    <mergeCell ref="U104:X104"/>
    <mergeCell ref="AA104:AD104"/>
    <mergeCell ref="AG104:AL104"/>
    <mergeCell ref="AO1:AO2"/>
    <mergeCell ref="O1:O2"/>
    <mergeCell ref="AU1:AU2"/>
    <mergeCell ref="AS105:AU105"/>
    <mergeCell ref="I104:L104"/>
    <mergeCell ref="O104:R104"/>
    <mergeCell ref="U105:W105"/>
    <mergeCell ref="AA105:AC105"/>
    <mergeCell ref="AG105:AK105"/>
    <mergeCell ref="AO104:AP104"/>
    <mergeCell ref="I105:K105"/>
    <mergeCell ref="O105:Q105"/>
  </mergeCells>
  <printOptions horizontalCentered="1"/>
  <pageMargins left="0.25" right="0.25" top="0.74" bottom="0.53" header="0.34" footer="0.5"/>
  <pageSetup horizontalDpi="600" verticalDpi="600" orientation="portrait" paperSize="5" scale="65" r:id="rId1"/>
  <headerFooter alignWithMargins="0">
    <oddHeader>&amp;C&amp;"Arial,Bold"&amp;22EXPENDITURES BY GROUP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2014-07-07T18:34:53Z</cp:lastPrinted>
  <dcterms:created xsi:type="dcterms:W3CDTF">2003-04-30T19:33:38Z</dcterms:created>
  <dcterms:modified xsi:type="dcterms:W3CDTF">2014-07-10T16:32:24Z</dcterms:modified>
  <cp:category/>
  <cp:version/>
  <cp:contentType/>
  <cp:contentStatus/>
</cp:coreProperties>
</file>