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900 - Othr Uses  - by fund" sheetId="1" r:id="rId1"/>
  </sheets>
  <externalReferences>
    <externalReference r:id="rId4"/>
  </externalReferences>
  <definedNames>
    <definedName name="_xlnm.Print_Area" localSheetId="0">'Obj900 - Othr Uses  - by fund'!$A$1:$O$146</definedName>
    <definedName name="_xlnm.Print_Titles" localSheetId="0">'Obj900 - Othr Uses  - by fund'!$A:$B,'Obj900 - Othr Uses  - by fund'!$1:$2</definedName>
  </definedNames>
  <calcPr fullCalcOnLoad="1"/>
</workbook>
</file>

<file path=xl/sharedStrings.xml><?xml version="1.0" encoding="utf-8"?>
<sst xmlns="http://schemas.openxmlformats.org/spreadsheetml/2006/main" count="162" uniqueCount="157">
  <si>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</si>
  <si>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</si>
  <si>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</si>
  <si>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</si>
  <si>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</si>
  <si>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</si>
  <si>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</si>
  <si>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</si>
  <si>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Other Uses of Funds Expenditures</t>
  </si>
  <si>
    <t xml:space="preserve"> Percent General Funds</t>
  </si>
  <si>
    <t xml:space="preserve">Percent Special Fund Federal </t>
  </si>
  <si>
    <t>Percent Capital Project Funds</t>
  </si>
  <si>
    <t>Percent     NCLB Federal Funds</t>
  </si>
  <si>
    <t>Percent    Other Special Funds</t>
  </si>
  <si>
    <t>Percent Debt Service Funds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</si>
  <si>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</si>
  <si>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</si>
  <si>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</si>
  <si>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</si>
  <si>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</si>
  <si>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</si>
  <si>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</si>
  <si>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</si>
  <si>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</si>
  <si>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</si>
  <si>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</si>
  <si>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</si>
  <si>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</si>
  <si>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</si>
  <si>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</si>
  <si>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</si>
  <si>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</si>
  <si>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</si>
  <si>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</si>
  <si>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</si>
  <si>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</si>
  <si>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</si>
  <si>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</si>
  <si>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Livingston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</si>
  <si>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</si>
  <si>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</si>
  <si>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</si>
  <si>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</si>
  <si>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</si>
  <si>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</si>
  <si>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</si>
  <si>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</si>
  <si>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</si>
  <si>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</si>
  <si>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</si>
  <si>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</si>
  <si>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</si>
  <si>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</si>
  <si>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</si>
  <si>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</si>
  <si>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</si>
  <si>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</si>
  <si>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</si>
  <si>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</si>
  <si>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</si>
  <si>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</si>
  <si>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</si>
  <si>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</si>
  <si>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</si>
  <si>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</si>
  <si>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</si>
  <si>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</si>
  <si>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</si>
  <si>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</si>
  <si>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</si>
  <si>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</si>
  <si>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</si>
  <si>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</si>
  <si>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</si>
  <si>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</si>
  <si>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</si>
  <si>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</si>
  <si>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</si>
  <si>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</si>
  <si>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</si>
  <si>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</si>
  <si>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</si>
  <si>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</si>
  <si>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</si>
  <si>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</si>
  <si>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</si>
  <si>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</si>
  <si>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</si>
  <si>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</si>
  <si>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</si>
  <si>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</si>
  <si>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</si>
  <si>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</si>
  <si>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</si>
  <si>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</si>
  <si>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</si>
  <si>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</si>
  <si>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</si>
  <si>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</si>
  <si>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</si>
  <si>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</si>
  <si>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Other Uses of Funds - Object Code 900
Expenditures by Fund Source*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</si>
  <si>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</si>
  <si>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</si>
  <si>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</si>
  <si>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</si>
  <si>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</si>
  <si>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</si>
  <si>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</si>
  <si>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</si>
  <si>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</si>
  <si>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</si>
  <si>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</si>
  <si>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</si>
  <si>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KIPP Central City Primary</t>
  </si>
  <si>
    <t>Includes keypunch codes 51115 and 51120 under Other Uses of Funds.</t>
  </si>
  <si>
    <t>East Baton Rouge Parish School Board *</t>
  </si>
  <si>
    <t>Pointe Coupee Parish School Board *</t>
  </si>
  <si>
    <t>Total Type 5 Charter Schools</t>
  </si>
  <si>
    <t>2009-2010</t>
  </si>
  <si>
    <t>D'Arbonne Woods Charter School</t>
  </si>
  <si>
    <t>Madison Preparatory Academy</t>
  </si>
  <si>
    <t>Thurgood Marshall Early College High School</t>
  </si>
  <si>
    <t>Linear Leadership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</si>
  <si>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</si>
  <si>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</si>
  <si>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</si>
  <si>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</si>
  <si>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</si>
  <si>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</si>
  <si>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Dalton Elementary School</t>
  </si>
  <si>
    <t>Lanier Elementary School</t>
  </si>
  <si>
    <t>Kenilworth Science &amp; Technology School</t>
  </si>
  <si>
    <t xml:space="preserve">*  The district of prior jurisdiction transferred local revenue to the Recovery School District (RSD) and each RSD school reported it as miscellaneous local revenue. $104,348,797 is subtracted from Orleans Parish, $15,992,296 is subtracted from East Baton Rouge Parish, $1,395,224 is subtracted from Pointe Coupee Parish, $3,307,667 is subtracted from Caddo Parish, $462,753 is subtracted from Union Parish, $21,310 is subtracted from Ouachita Parish,  $2,811 is subtracted from Lincoln Parish, $3,472 is subtracted from Zachary Community, $6,668 is subtracted from City of Baker, and $2,979 is subtracted from Central Community.   </t>
  </si>
  <si>
    <t>Caddo Parish School Board *</t>
  </si>
  <si>
    <t>Lincoln Parish School Board *</t>
  </si>
  <si>
    <t>Ouachita Parish School Board *</t>
  </si>
  <si>
    <t>Union Parish School Board *</t>
  </si>
  <si>
    <t>Zachary Community School Board *</t>
  </si>
  <si>
    <t>City of Baker School Board *</t>
  </si>
  <si>
    <t>Central Community School Board *</t>
  </si>
  <si>
    <t>Allen Parish School Board **</t>
  </si>
  <si>
    <t>Calcasieu Parish School Board **</t>
  </si>
  <si>
    <t>Cameron Parish School Board **</t>
  </si>
  <si>
    <t>Jefferson Parish School Board **</t>
  </si>
  <si>
    <t>Jefferson Davis Parish School Board **</t>
  </si>
  <si>
    <t>Orleans Parish School Board *,**</t>
  </si>
  <si>
    <t>Plaquemines Parish School Board **</t>
  </si>
  <si>
    <t>St. Bernard Parish School Board **</t>
  </si>
  <si>
    <t>St. Charles Parish School Board **</t>
  </si>
  <si>
    <t>St. Tammany Parish School Board **</t>
  </si>
  <si>
    <t>Terrebonne Parish School Board **</t>
  </si>
  <si>
    <t>Vermilion Parish School Board **</t>
  </si>
  <si>
    <t>City of Bogalusa School Board **</t>
  </si>
  <si>
    <t>Recovery School District (RSD OPERATED) ***</t>
  </si>
  <si>
    <t>*  Includes one-time Hurricane Related expenditures</t>
  </si>
  <si>
    <t>** Excludes one-time Hurricane Related expenditures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</si>
</sst>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double"/>
    </border>
    <border>
      <left style="thin"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/>
      <top/>
      <bottom style="thin"/>
    </border>
    <border>
      <left/>
      <right style="thin">
        <color indexed="8"/>
      </right>
      <top/>
      <bottom/>
    </border>
    <border>
      <left/>
      <right/>
      <top/>
      <bottom style="thin"/>
    </border>
    <border>
      <left/>
      <right/>
      <top style="double"/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81" applyFont="1" applyFill="1" applyBorder="1" applyAlignment="1">
      <alignment horizontal="right" wrapText="1"/>
      <protection/>
    </xf>
    <xf numFmtId="0" fontId="2" fillId="0" borderId="11" xfId="81" applyFont="1" applyFill="1" applyBorder="1" applyAlignment="1">
      <alignment horizontal="left" wrapText="1"/>
      <protection/>
    </xf>
    <xf numFmtId="10" fontId="5" fillId="0" borderId="12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0" borderId="17" xfId="0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2" fillId="0" borderId="18" xfId="81" applyFont="1" applyFill="1" applyBorder="1" applyAlignment="1">
      <alignment horizontal="right" wrapText="1"/>
      <protection/>
    </xf>
    <xf numFmtId="0" fontId="2" fillId="0" borderId="19" xfId="81" applyFont="1" applyFill="1" applyBorder="1" applyAlignment="1">
      <alignment horizontal="right" wrapText="1"/>
      <protection/>
    </xf>
    <xf numFmtId="164" fontId="5" fillId="35" borderId="10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164" fontId="5" fillId="0" borderId="22" xfId="0" applyNumberFormat="1" applyFont="1" applyBorder="1" applyAlignment="1">
      <alignment/>
    </xf>
    <xf numFmtId="164" fontId="5" fillId="35" borderId="22" xfId="0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0" fontId="5" fillId="0" borderId="15" xfId="0" applyFont="1" applyBorder="1" applyAlignment="1">
      <alignment/>
    </xf>
    <xf numFmtId="164" fontId="5" fillId="0" borderId="24" xfId="0" applyNumberFormat="1" applyFont="1" applyFill="1" applyBorder="1" applyAlignment="1">
      <alignment/>
    </xf>
    <xf numFmtId="164" fontId="5" fillId="35" borderId="24" xfId="0" applyNumberFormat="1" applyFont="1" applyFill="1" applyBorder="1" applyAlignment="1">
      <alignment/>
    </xf>
    <xf numFmtId="10" fontId="5" fillId="0" borderId="24" xfId="0" applyNumberFormat="1" applyFont="1" applyFill="1" applyBorder="1" applyAlignment="1">
      <alignment/>
    </xf>
    <xf numFmtId="0" fontId="4" fillId="34" borderId="23" xfId="0" applyFont="1" applyFill="1" applyBorder="1" applyAlignment="1">
      <alignment/>
    </xf>
    <xf numFmtId="10" fontId="4" fillId="34" borderId="15" xfId="0" applyNumberFormat="1" applyFont="1" applyFill="1" applyBorder="1" applyAlignment="1">
      <alignment/>
    </xf>
    <xf numFmtId="164" fontId="2" fillId="35" borderId="19" xfId="81" applyNumberFormat="1" applyFont="1" applyFill="1" applyBorder="1" applyAlignment="1">
      <alignment horizontal="right" wrapText="1"/>
      <protection/>
    </xf>
    <xf numFmtId="10" fontId="2" fillId="0" borderId="19" xfId="81" applyNumberFormat="1" applyFont="1" applyFill="1" applyBorder="1" applyAlignment="1">
      <alignment horizontal="right" wrapText="1"/>
      <protection/>
    </xf>
    <xf numFmtId="164" fontId="5" fillId="0" borderId="10" xfId="0" applyNumberFormat="1" applyFont="1" applyFill="1" applyBorder="1" applyAlignment="1">
      <alignment/>
    </xf>
    <xf numFmtId="10" fontId="5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164" fontId="2" fillId="35" borderId="18" xfId="81" applyNumberFormat="1" applyFont="1" applyFill="1" applyBorder="1" applyAlignment="1">
      <alignment horizontal="right" wrapText="1"/>
      <protection/>
    </xf>
    <xf numFmtId="10" fontId="2" fillId="0" borderId="18" xfId="81" applyNumberFormat="1" applyFont="1" applyFill="1" applyBorder="1" applyAlignment="1">
      <alignment horizontal="right" wrapText="1"/>
      <protection/>
    </xf>
    <xf numFmtId="0" fontId="4" fillId="0" borderId="0" xfId="0" applyFont="1" applyBorder="1" applyAlignment="1">
      <alignment/>
    </xf>
    <xf numFmtId="0" fontId="2" fillId="0" borderId="18" xfId="81" applyFont="1" applyFill="1" applyBorder="1" applyAlignment="1">
      <alignment wrapText="1"/>
      <protection/>
    </xf>
    <xf numFmtId="164" fontId="4" fillId="34" borderId="16" xfId="0" applyNumberFormat="1" applyFont="1" applyFill="1" applyBorder="1" applyAlignment="1">
      <alignment/>
    </xf>
    <xf numFmtId="10" fontId="4" fillId="34" borderId="16" xfId="0" applyNumberFormat="1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2" fillId="0" borderId="18" xfId="81" applyNumberFormat="1" applyFont="1" applyFill="1" applyBorder="1" applyAlignment="1">
      <alignment horizontal="right" wrapText="1"/>
      <protection/>
    </xf>
    <xf numFmtId="164" fontId="2" fillId="0" borderId="19" xfId="81" applyNumberFormat="1" applyFont="1" applyFill="1" applyBorder="1" applyAlignment="1">
      <alignment horizontal="right" wrapText="1"/>
      <protection/>
    </xf>
    <xf numFmtId="164" fontId="4" fillId="36" borderId="16" xfId="0" applyNumberFormat="1" applyFont="1" applyFill="1" applyBorder="1" applyAlignment="1">
      <alignment/>
    </xf>
    <xf numFmtId="0" fontId="2" fillId="0" borderId="26" xfId="81" applyFont="1" applyFill="1" applyBorder="1" applyAlignment="1">
      <alignment wrapText="1"/>
      <protection/>
    </xf>
    <xf numFmtId="164" fontId="2" fillId="0" borderId="26" xfId="81" applyNumberFormat="1" applyFont="1" applyFill="1" applyBorder="1" applyAlignment="1">
      <alignment horizontal="right" wrapText="1"/>
      <protection/>
    </xf>
    <xf numFmtId="164" fontId="2" fillId="35" borderId="26" xfId="81" applyNumberFormat="1" applyFont="1" applyFill="1" applyBorder="1" applyAlignment="1">
      <alignment horizontal="right" wrapText="1"/>
      <protection/>
    </xf>
    <xf numFmtId="10" fontId="2" fillId="0" borderId="26" xfId="81" applyNumberFormat="1" applyFont="1" applyFill="1" applyBorder="1" applyAlignment="1">
      <alignment horizontal="right" wrapText="1"/>
      <protection/>
    </xf>
    <xf numFmtId="0" fontId="2" fillId="0" borderId="19" xfId="81" applyFont="1" applyFill="1" applyBorder="1" applyAlignment="1">
      <alignment horizontal="left" wrapText="1"/>
      <protection/>
    </xf>
    <xf numFmtId="10" fontId="5" fillId="0" borderId="27" xfId="0" applyNumberFormat="1" applyFont="1" applyBorder="1" applyAlignment="1">
      <alignment/>
    </xf>
    <xf numFmtId="10" fontId="5" fillId="0" borderId="19" xfId="0" applyNumberFormat="1" applyFont="1" applyBorder="1" applyAlignment="1">
      <alignment/>
    </xf>
    <xf numFmtId="10" fontId="5" fillId="0" borderId="28" xfId="0" applyNumberFormat="1" applyFont="1" applyBorder="1" applyAlignment="1">
      <alignment/>
    </xf>
    <xf numFmtId="10" fontId="2" fillId="0" borderId="24" xfId="81" applyNumberFormat="1" applyFont="1" applyFill="1" applyBorder="1" applyAlignment="1">
      <alignment horizontal="right" wrapText="1"/>
      <protection/>
    </xf>
    <xf numFmtId="164" fontId="2" fillId="35" borderId="24" xfId="81" applyNumberFormat="1" applyFont="1" applyFill="1" applyBorder="1" applyAlignment="1">
      <alignment horizontal="right" wrapText="1"/>
      <protection/>
    </xf>
    <xf numFmtId="0" fontId="2" fillId="0" borderId="24" xfId="81" applyFont="1" applyFill="1" applyBorder="1" applyAlignment="1">
      <alignment wrapText="1"/>
      <protection/>
    </xf>
    <xf numFmtId="164" fontId="2" fillId="0" borderId="24" xfId="81" applyNumberFormat="1" applyFont="1" applyFill="1" applyBorder="1" applyAlignment="1">
      <alignment horizontal="right" wrapText="1"/>
      <protection/>
    </xf>
    <xf numFmtId="0" fontId="2" fillId="0" borderId="19" xfId="81" applyFont="1" applyFill="1" applyBorder="1" applyAlignment="1">
      <alignment wrapText="1"/>
      <protection/>
    </xf>
    <xf numFmtId="38" fontId="4" fillId="0" borderId="0" xfId="79" applyNumberFormat="1" applyFont="1" applyFill="1" applyAlignment="1">
      <alignment horizontal="left" wrapText="1"/>
      <protection/>
    </xf>
    <xf numFmtId="38" fontId="4" fillId="0" borderId="0" xfId="80" applyNumberFormat="1" applyFont="1" applyFill="1" applyAlignment="1">
      <alignment horizontal="left" wrapText="1"/>
      <protection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/>
    </xf>
    <xf numFmtId="0" fontId="4" fillId="0" borderId="30" xfId="0" applyFont="1" applyBorder="1" applyAlignment="1">
      <alignment horizontal="left"/>
    </xf>
    <xf numFmtId="38" fontId="4" fillId="0" borderId="0" xfId="68" applyNumberFormat="1" applyFont="1" applyFill="1" applyAlignment="1">
      <alignment horizontal="left" vertical="top" wrapText="1"/>
      <protection/>
    </xf>
    <xf numFmtId="38" fontId="4" fillId="0" borderId="0" xfId="68" applyNumberFormat="1" applyFont="1" applyFill="1" applyAlignment="1">
      <alignment horizontal="left" vertical="center" wrapText="1"/>
      <protection/>
    </xf>
    <xf numFmtId="0" fontId="4" fillId="0" borderId="0" xfId="0" applyFont="1" applyAlignment="1">
      <alignment horizontal="left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6" xfId="57"/>
    <cellStyle name="Normal 16 2" xfId="58"/>
    <cellStyle name="Normal 19" xfId="59"/>
    <cellStyle name="Normal 19 2" xfId="60"/>
    <cellStyle name="Normal 2" xfId="61"/>
    <cellStyle name="Normal 2 2" xfId="62"/>
    <cellStyle name="Normal 2 3" xfId="63"/>
    <cellStyle name="Normal 2 4" xfId="64"/>
    <cellStyle name="Normal 2 5" xfId="65"/>
    <cellStyle name="Normal 3" xfId="66"/>
    <cellStyle name="Normal 3 2" xfId="67"/>
    <cellStyle name="Normal 38 2" xfId="68"/>
    <cellStyle name="Normal 39 2" xfId="69"/>
    <cellStyle name="Normal 4" xfId="70"/>
    <cellStyle name="Normal 4 2" xfId="71"/>
    <cellStyle name="Normal 4 3" xfId="72"/>
    <cellStyle name="Normal 4 4" xfId="73"/>
    <cellStyle name="Normal 4 5" xfId="74"/>
    <cellStyle name="Normal 4 6" xfId="75"/>
    <cellStyle name="Normal 46" xfId="76"/>
    <cellStyle name="Normal 46 2" xfId="77"/>
    <cellStyle name="Normal 47" xfId="78"/>
    <cellStyle name="Normal 7" xfId="79"/>
    <cellStyle name="Normal 8" xfId="80"/>
    <cellStyle name="Normal_Sheet1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Accountability_Resource%20Allocation\2009-10%20AFR%20Data%20for%20Resource%20Alloc_May%202012%20Acct%20Report\Resource%20Allocation\Transfers%20of%20Local%20Revenue%20to%20RSD%20and%20Type%202%20Chart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G4">
            <v>3307667</v>
          </cell>
        </row>
        <row r="5">
          <cell r="G5">
            <v>15992296</v>
          </cell>
        </row>
        <row r="6">
          <cell r="G6">
            <v>2811</v>
          </cell>
        </row>
        <row r="7">
          <cell r="G7">
            <v>104348797</v>
          </cell>
        </row>
        <row r="8">
          <cell r="G8">
            <v>21310</v>
          </cell>
        </row>
        <row r="9">
          <cell r="G9">
            <v>1395224</v>
          </cell>
        </row>
        <row r="10">
          <cell r="G10">
            <v>462753</v>
          </cell>
        </row>
        <row r="11">
          <cell r="G11">
            <v>3472</v>
          </cell>
        </row>
        <row r="12">
          <cell r="G12">
            <v>6668</v>
          </cell>
        </row>
        <row r="13">
          <cell r="G13">
            <v>2979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140625" defaultRowHeight="12.75"/>
  <cols>
    <col min="1" max="1" width="6.140625" style="1" customWidth="1"/>
    <col min="2" max="2" width="41.57421875" style="1" customWidth="1"/>
    <col min="3" max="3" width="11.7109375" style="1" customWidth="1"/>
    <col min="4" max="6" width="10.421875" style="1" customWidth="1"/>
    <col min="7" max="7" width="11.140625" style="1" bestFit="1" customWidth="1"/>
    <col min="8" max="8" width="10.421875" style="1" customWidth="1"/>
    <col min="9" max="9" width="11.7109375" style="1" customWidth="1"/>
    <col min="10" max="15" width="11.8515625" style="1" customWidth="1"/>
    <col min="16" max="16384" width="9.140625" style="1" customWidth="1"/>
  </cols>
  <sheetData>
    <row r="1" spans="1:15" s="31" customFormat="1" ht="67.5" customHeight="1">
      <c r="A1" s="61" t="s">
        <v>119</v>
      </c>
      <c r="B1" s="61"/>
      <c r="C1" s="62" t="s">
        <v>101</v>
      </c>
      <c r="D1" s="61"/>
      <c r="E1" s="61"/>
      <c r="F1" s="61"/>
      <c r="G1" s="61"/>
      <c r="H1" s="61"/>
      <c r="I1" s="61"/>
      <c r="J1" s="62" t="s">
        <v>101</v>
      </c>
      <c r="K1" s="61"/>
      <c r="L1" s="61"/>
      <c r="M1" s="61"/>
      <c r="N1" s="61"/>
      <c r="O1" s="61"/>
    </row>
    <row r="2" spans="1:15" ht="51">
      <c r="A2" s="39" t="s">
        <v>0</v>
      </c>
      <c r="B2" s="39" t="s">
        <v>6</v>
      </c>
      <c r="C2" s="40" t="s">
        <v>1</v>
      </c>
      <c r="D2" s="40" t="s">
        <v>2</v>
      </c>
      <c r="E2" s="40" t="s">
        <v>7</v>
      </c>
      <c r="F2" s="40" t="s">
        <v>3</v>
      </c>
      <c r="G2" s="40" t="s">
        <v>4</v>
      </c>
      <c r="H2" s="40" t="s">
        <v>5</v>
      </c>
      <c r="I2" s="41" t="s">
        <v>8</v>
      </c>
      <c r="J2" s="40" t="s">
        <v>9</v>
      </c>
      <c r="K2" s="40" t="s">
        <v>10</v>
      </c>
      <c r="L2" s="40" t="s">
        <v>12</v>
      </c>
      <c r="M2" s="40" t="s">
        <v>13</v>
      </c>
      <c r="N2" s="40" t="s">
        <v>14</v>
      </c>
      <c r="O2" s="40" t="s">
        <v>11</v>
      </c>
    </row>
    <row r="3" spans="1:15" ht="12.75">
      <c r="A3" s="46">
        <v>1</v>
      </c>
      <c r="B3" s="46" t="s">
        <v>15</v>
      </c>
      <c r="C3" s="47">
        <v>4760955</v>
      </c>
      <c r="D3" s="47">
        <v>274109</v>
      </c>
      <c r="E3" s="47">
        <v>233319</v>
      </c>
      <c r="F3" s="47">
        <v>0</v>
      </c>
      <c r="G3" s="47">
        <v>710000</v>
      </c>
      <c r="H3" s="47">
        <v>0</v>
      </c>
      <c r="I3" s="48">
        <f>SUM(C3:H3)</f>
        <v>5978383</v>
      </c>
      <c r="J3" s="49">
        <f aca="true" t="shared" si="0" ref="J3:O3">C3/$I3</f>
        <v>0.7963616583280128</v>
      </c>
      <c r="K3" s="49">
        <f t="shared" si="0"/>
        <v>0.04585002332570529</v>
      </c>
      <c r="L3" s="49">
        <f t="shared" si="0"/>
        <v>0.03902710816620481</v>
      </c>
      <c r="M3" s="49">
        <f t="shared" si="0"/>
        <v>0</v>
      </c>
      <c r="N3" s="49">
        <f t="shared" si="0"/>
        <v>0.11876121018007713</v>
      </c>
      <c r="O3" s="49">
        <f t="shared" si="0"/>
        <v>0</v>
      </c>
    </row>
    <row r="4" spans="1:15" s="34" customFormat="1" ht="12.75">
      <c r="A4" s="13">
        <v>2</v>
      </c>
      <c r="B4" s="35" t="s">
        <v>141</v>
      </c>
      <c r="C4" s="43">
        <v>355383</v>
      </c>
      <c r="D4" s="43">
        <v>82130</v>
      </c>
      <c r="E4" s="43">
        <v>90725</v>
      </c>
      <c r="F4" s="43">
        <v>1026584</v>
      </c>
      <c r="G4" s="43">
        <v>1182498</v>
      </c>
      <c r="H4" s="43">
        <v>0</v>
      </c>
      <c r="I4" s="32">
        <f aca="true" t="shared" si="1" ref="I4:I67">SUM(C4:H4)</f>
        <v>2737320</v>
      </c>
      <c r="J4" s="33">
        <f aca="true" t="shared" si="2" ref="J4:J67">C4/$I4</f>
        <v>0.12982881066152294</v>
      </c>
      <c r="K4" s="33">
        <f aca="true" t="shared" si="3" ref="K4:K67">D4/$I4</f>
        <v>0.03000379933657738</v>
      </c>
      <c r="L4" s="33">
        <f aca="true" t="shared" si="4" ref="L4:L67">E4/$I4</f>
        <v>0.03314373182528897</v>
      </c>
      <c r="M4" s="33">
        <f aca="true" t="shared" si="5" ref="M4:M67">F4/$I4</f>
        <v>0.3750325135534026</v>
      </c>
      <c r="N4" s="33">
        <f aca="true" t="shared" si="6" ref="N4:N67">G4/$I4</f>
        <v>0.4319911446232081</v>
      </c>
      <c r="O4" s="33">
        <f aca="true" t="shared" si="7" ref="O4:O67">H4/$I4</f>
        <v>0</v>
      </c>
    </row>
    <row r="5" spans="1:15" s="34" customFormat="1" ht="12.75">
      <c r="A5" s="13">
        <v>3</v>
      </c>
      <c r="B5" s="35" t="s">
        <v>16</v>
      </c>
      <c r="C5" s="43">
        <v>438045</v>
      </c>
      <c r="D5" s="43">
        <v>501720</v>
      </c>
      <c r="E5" s="43">
        <v>368972</v>
      </c>
      <c r="F5" s="43">
        <v>73008</v>
      </c>
      <c r="G5" s="43">
        <v>12356200</v>
      </c>
      <c r="H5" s="43">
        <v>0</v>
      </c>
      <c r="I5" s="32">
        <f t="shared" si="1"/>
        <v>13737945</v>
      </c>
      <c r="J5" s="33">
        <f t="shared" si="2"/>
        <v>0.031885773308890086</v>
      </c>
      <c r="K5" s="33">
        <f t="shared" si="3"/>
        <v>0.03652074600677176</v>
      </c>
      <c r="L5" s="33">
        <f t="shared" si="4"/>
        <v>0.026857874303616736</v>
      </c>
      <c r="M5" s="33">
        <f t="shared" si="5"/>
        <v>0.005314331947027012</v>
      </c>
      <c r="N5" s="33">
        <f t="shared" si="6"/>
        <v>0.8994212744336945</v>
      </c>
      <c r="O5" s="33">
        <f t="shared" si="7"/>
        <v>0</v>
      </c>
    </row>
    <row r="6" spans="1:15" s="34" customFormat="1" ht="12.75">
      <c r="A6" s="13">
        <v>4</v>
      </c>
      <c r="B6" s="35" t="s">
        <v>17</v>
      </c>
      <c r="C6" s="43">
        <v>489656</v>
      </c>
      <c r="D6" s="43">
        <v>161104</v>
      </c>
      <c r="E6" s="43">
        <v>186744</v>
      </c>
      <c r="F6" s="43">
        <v>0</v>
      </c>
      <c r="G6" s="43">
        <v>570595</v>
      </c>
      <c r="H6" s="43">
        <v>0</v>
      </c>
      <c r="I6" s="32">
        <f t="shared" si="1"/>
        <v>1408099</v>
      </c>
      <c r="J6" s="33">
        <f t="shared" si="2"/>
        <v>0.34774259480334835</v>
      </c>
      <c r="K6" s="33">
        <f t="shared" si="3"/>
        <v>0.11441240992288185</v>
      </c>
      <c r="L6" s="33">
        <f t="shared" si="4"/>
        <v>0.13262135687902626</v>
      </c>
      <c r="M6" s="33">
        <f t="shared" si="5"/>
        <v>0</v>
      </c>
      <c r="N6" s="33">
        <f t="shared" si="6"/>
        <v>0.40522363839474357</v>
      </c>
      <c r="O6" s="33">
        <f t="shared" si="7"/>
        <v>0</v>
      </c>
    </row>
    <row r="7" spans="1:15" ht="12.75">
      <c r="A7" s="14">
        <v>5</v>
      </c>
      <c r="B7" s="50" t="s">
        <v>18</v>
      </c>
      <c r="C7" s="44">
        <v>16656946</v>
      </c>
      <c r="D7" s="44">
        <v>322384</v>
      </c>
      <c r="E7" s="44">
        <v>575615</v>
      </c>
      <c r="F7" s="44">
        <v>213966</v>
      </c>
      <c r="G7" s="44">
        <v>333000</v>
      </c>
      <c r="H7" s="44">
        <v>4960783</v>
      </c>
      <c r="I7" s="27">
        <f t="shared" si="1"/>
        <v>23062694</v>
      </c>
      <c r="J7" s="28">
        <f t="shared" si="2"/>
        <v>0.7222463256027245</v>
      </c>
      <c r="K7" s="28">
        <f t="shared" si="3"/>
        <v>0.01397859244024137</v>
      </c>
      <c r="L7" s="28">
        <f t="shared" si="4"/>
        <v>0.02495870603841858</v>
      </c>
      <c r="M7" s="28">
        <f t="shared" si="5"/>
        <v>0.009277580494282237</v>
      </c>
      <c r="N7" s="28">
        <f t="shared" si="6"/>
        <v>0.01443890293128808</v>
      </c>
      <c r="O7" s="28">
        <f t="shared" si="7"/>
        <v>0.21509989249304526</v>
      </c>
    </row>
    <row r="8" spans="1:15" ht="12.75">
      <c r="A8" s="46">
        <v>6</v>
      </c>
      <c r="B8" s="46" t="s">
        <v>19</v>
      </c>
      <c r="C8" s="47">
        <v>850268</v>
      </c>
      <c r="D8" s="47">
        <v>148735</v>
      </c>
      <c r="E8" s="47">
        <v>129559</v>
      </c>
      <c r="F8" s="47">
        <v>0</v>
      </c>
      <c r="G8" s="47">
        <v>1285000</v>
      </c>
      <c r="H8" s="47">
        <v>0</v>
      </c>
      <c r="I8" s="48">
        <f t="shared" si="1"/>
        <v>2413562</v>
      </c>
      <c r="J8" s="49">
        <f t="shared" si="2"/>
        <v>0.35228761473705666</v>
      </c>
      <c r="K8" s="49">
        <f t="shared" si="3"/>
        <v>0.06162468583777835</v>
      </c>
      <c r="L8" s="49">
        <f t="shared" si="4"/>
        <v>0.05367958229372189</v>
      </c>
      <c r="M8" s="49">
        <f t="shared" si="5"/>
        <v>0</v>
      </c>
      <c r="N8" s="49">
        <f t="shared" si="6"/>
        <v>0.5324081171314431</v>
      </c>
      <c r="O8" s="49">
        <f t="shared" si="7"/>
        <v>0</v>
      </c>
    </row>
    <row r="9" spans="1:15" s="34" customFormat="1" ht="12.75">
      <c r="A9" s="13">
        <v>7</v>
      </c>
      <c r="B9" s="35" t="s">
        <v>20</v>
      </c>
      <c r="C9" s="43">
        <v>1339334</v>
      </c>
      <c r="D9" s="43">
        <v>83125</v>
      </c>
      <c r="E9" s="43">
        <v>152347</v>
      </c>
      <c r="F9" s="43">
        <v>0</v>
      </c>
      <c r="G9" s="43">
        <v>850000</v>
      </c>
      <c r="H9" s="43">
        <v>0</v>
      </c>
      <c r="I9" s="32">
        <f t="shared" si="1"/>
        <v>2424806</v>
      </c>
      <c r="J9" s="33">
        <f t="shared" si="2"/>
        <v>0.5523468681618241</v>
      </c>
      <c r="K9" s="33">
        <f t="shared" si="3"/>
        <v>0.03428109300290415</v>
      </c>
      <c r="L9" s="33">
        <f t="shared" si="4"/>
        <v>0.06282853143715415</v>
      </c>
      <c r="M9" s="33">
        <f t="shared" si="5"/>
        <v>0</v>
      </c>
      <c r="N9" s="33">
        <f t="shared" si="6"/>
        <v>0.3505435073981176</v>
      </c>
      <c r="O9" s="33">
        <f t="shared" si="7"/>
        <v>0</v>
      </c>
    </row>
    <row r="10" spans="1:15" s="34" customFormat="1" ht="12.75">
      <c r="A10" s="13">
        <v>8</v>
      </c>
      <c r="B10" s="35" t="s">
        <v>21</v>
      </c>
      <c r="C10" s="43">
        <v>6768280</v>
      </c>
      <c r="D10" s="43">
        <v>208798</v>
      </c>
      <c r="E10" s="43">
        <v>269818</v>
      </c>
      <c r="F10" s="43">
        <v>76685362</v>
      </c>
      <c r="G10" s="43">
        <v>3375000</v>
      </c>
      <c r="H10" s="43">
        <v>0</v>
      </c>
      <c r="I10" s="32">
        <f t="shared" si="1"/>
        <v>87307258</v>
      </c>
      <c r="J10" s="33">
        <f t="shared" si="2"/>
        <v>0.07752253541166074</v>
      </c>
      <c r="K10" s="33">
        <f t="shared" si="3"/>
        <v>0.0023915308392802805</v>
      </c>
      <c r="L10" s="33">
        <f t="shared" si="4"/>
        <v>0.003090441804964256</v>
      </c>
      <c r="M10" s="33">
        <f t="shared" si="5"/>
        <v>0.8783389119836978</v>
      </c>
      <c r="N10" s="33">
        <f t="shared" si="6"/>
        <v>0.03865657996039688</v>
      </c>
      <c r="O10" s="33">
        <f t="shared" si="7"/>
        <v>0</v>
      </c>
    </row>
    <row r="11" spans="1:15" s="34" customFormat="1" ht="12.75">
      <c r="A11" s="13">
        <v>9</v>
      </c>
      <c r="B11" s="35" t="s">
        <v>134</v>
      </c>
      <c r="C11" s="43">
        <f>2311553-'[1]Sheet1'!$G$4</f>
        <v>-996114</v>
      </c>
      <c r="D11" s="43">
        <v>973235</v>
      </c>
      <c r="E11" s="43">
        <v>1736300</v>
      </c>
      <c r="F11" s="43">
        <v>5078437</v>
      </c>
      <c r="G11" s="43">
        <v>4497000</v>
      </c>
      <c r="H11" s="43">
        <v>412790</v>
      </c>
      <c r="I11" s="32">
        <f t="shared" si="1"/>
        <v>11701648</v>
      </c>
      <c r="J11" s="33">
        <f t="shared" si="2"/>
        <v>-0.08512595832655366</v>
      </c>
      <c r="K11" s="33">
        <f t="shared" si="3"/>
        <v>0.08317076363944634</v>
      </c>
      <c r="L11" s="33">
        <f t="shared" si="4"/>
        <v>0.14838080926720748</v>
      </c>
      <c r="M11" s="33">
        <f t="shared" si="5"/>
        <v>0.43399331444596523</v>
      </c>
      <c r="N11" s="33">
        <f t="shared" si="6"/>
        <v>0.3843048432152463</v>
      </c>
      <c r="O11" s="33">
        <f t="shared" si="7"/>
        <v>0.03527622775868835</v>
      </c>
    </row>
    <row r="12" spans="1:15" ht="12.75">
      <c r="A12" s="14">
        <v>10</v>
      </c>
      <c r="B12" s="50" t="s">
        <v>142</v>
      </c>
      <c r="C12" s="44">
        <v>9366958</v>
      </c>
      <c r="D12" s="44">
        <v>588708</v>
      </c>
      <c r="E12" s="44">
        <v>722302</v>
      </c>
      <c r="F12" s="44">
        <v>0</v>
      </c>
      <c r="G12" s="44">
        <v>39713599</v>
      </c>
      <c r="H12" s="44">
        <v>1935913</v>
      </c>
      <c r="I12" s="27">
        <f t="shared" si="1"/>
        <v>52327480</v>
      </c>
      <c r="J12" s="28">
        <f t="shared" si="2"/>
        <v>0.17900647996043378</v>
      </c>
      <c r="K12" s="28">
        <f t="shared" si="3"/>
        <v>0.01125045578346215</v>
      </c>
      <c r="L12" s="28">
        <f t="shared" si="4"/>
        <v>0.013803492925705575</v>
      </c>
      <c r="M12" s="28">
        <f t="shared" si="5"/>
        <v>0</v>
      </c>
      <c r="N12" s="28">
        <f t="shared" si="6"/>
        <v>0.758943465269109</v>
      </c>
      <c r="O12" s="28">
        <f t="shared" si="7"/>
        <v>0.036996106061289405</v>
      </c>
    </row>
    <row r="13" spans="1:15" ht="12.75">
      <c r="A13" s="46">
        <v>11</v>
      </c>
      <c r="B13" s="46" t="s">
        <v>22</v>
      </c>
      <c r="C13" s="47">
        <v>12727</v>
      </c>
      <c r="D13" s="47">
        <v>63023</v>
      </c>
      <c r="E13" s="47">
        <v>69400</v>
      </c>
      <c r="F13" s="47">
        <v>150</v>
      </c>
      <c r="G13" s="47">
        <v>675000</v>
      </c>
      <c r="H13" s="47">
        <v>0</v>
      </c>
      <c r="I13" s="48">
        <f t="shared" si="1"/>
        <v>820300</v>
      </c>
      <c r="J13" s="49">
        <f t="shared" si="2"/>
        <v>0.015515055467511887</v>
      </c>
      <c r="K13" s="49">
        <f t="shared" si="3"/>
        <v>0.07682920882603926</v>
      </c>
      <c r="L13" s="49">
        <f t="shared" si="4"/>
        <v>0.08460319395343167</v>
      </c>
      <c r="M13" s="49">
        <f t="shared" si="5"/>
        <v>0.00018285992929416067</v>
      </c>
      <c r="N13" s="49">
        <f t="shared" si="6"/>
        <v>0.822869681823723</v>
      </c>
      <c r="O13" s="49">
        <f t="shared" si="7"/>
        <v>0</v>
      </c>
    </row>
    <row r="14" spans="1:15" s="34" customFormat="1" ht="12.75">
      <c r="A14" s="13">
        <v>12</v>
      </c>
      <c r="B14" s="35" t="s">
        <v>143</v>
      </c>
      <c r="C14" s="43">
        <v>6658303</v>
      </c>
      <c r="D14" s="43">
        <v>10289</v>
      </c>
      <c r="E14" s="43">
        <v>6655</v>
      </c>
      <c r="F14" s="43">
        <v>0</v>
      </c>
      <c r="G14" s="43">
        <v>1177554</v>
      </c>
      <c r="H14" s="43">
        <v>0</v>
      </c>
      <c r="I14" s="32">
        <f t="shared" si="1"/>
        <v>7852801</v>
      </c>
      <c r="J14" s="33">
        <f t="shared" si="2"/>
        <v>0.8478889252382685</v>
      </c>
      <c r="K14" s="33">
        <f t="shared" si="3"/>
        <v>0.0013102331257343718</v>
      </c>
      <c r="L14" s="33">
        <f t="shared" si="4"/>
        <v>0.0008474683109886523</v>
      </c>
      <c r="M14" s="33">
        <f t="shared" si="5"/>
        <v>0</v>
      </c>
      <c r="N14" s="33">
        <f t="shared" si="6"/>
        <v>0.1499533733250085</v>
      </c>
      <c r="O14" s="33">
        <f t="shared" si="7"/>
        <v>0</v>
      </c>
    </row>
    <row r="15" spans="1:15" s="34" customFormat="1" ht="12.75">
      <c r="A15" s="13">
        <v>13</v>
      </c>
      <c r="B15" s="35" t="s">
        <v>23</v>
      </c>
      <c r="C15" s="43">
        <v>14255</v>
      </c>
      <c r="D15" s="43">
        <v>79942</v>
      </c>
      <c r="E15" s="43">
        <v>169895</v>
      </c>
      <c r="F15" s="43">
        <v>172313</v>
      </c>
      <c r="G15" s="43">
        <v>101351</v>
      </c>
      <c r="H15" s="43">
        <v>0</v>
      </c>
      <c r="I15" s="32">
        <f t="shared" si="1"/>
        <v>537756</v>
      </c>
      <c r="J15" s="33">
        <f t="shared" si="2"/>
        <v>0.02650830488176794</v>
      </c>
      <c r="K15" s="33">
        <f t="shared" si="3"/>
        <v>0.1486584993937771</v>
      </c>
      <c r="L15" s="33">
        <f t="shared" si="4"/>
        <v>0.315933248536511</v>
      </c>
      <c r="M15" s="33">
        <f t="shared" si="5"/>
        <v>0.3204297116164208</v>
      </c>
      <c r="N15" s="33">
        <f t="shared" si="6"/>
        <v>0.18847023557152315</v>
      </c>
      <c r="O15" s="33">
        <f t="shared" si="7"/>
        <v>0</v>
      </c>
    </row>
    <row r="16" spans="1:15" s="34" customFormat="1" ht="12.75">
      <c r="A16" s="13">
        <v>14</v>
      </c>
      <c r="B16" s="35" t="s">
        <v>24</v>
      </c>
      <c r="C16" s="43">
        <v>337764</v>
      </c>
      <c r="D16" s="43">
        <v>34265</v>
      </c>
      <c r="E16" s="43">
        <v>97593</v>
      </c>
      <c r="F16" s="43">
        <v>5602200</v>
      </c>
      <c r="G16" s="43">
        <v>720000</v>
      </c>
      <c r="H16" s="43">
        <v>0</v>
      </c>
      <c r="I16" s="32">
        <f t="shared" si="1"/>
        <v>6791822</v>
      </c>
      <c r="J16" s="33">
        <f t="shared" si="2"/>
        <v>0.049730985293784204</v>
      </c>
      <c r="K16" s="33">
        <f t="shared" si="3"/>
        <v>0.005045037988333617</v>
      </c>
      <c r="L16" s="33">
        <f t="shared" si="4"/>
        <v>0.0143691928322032</v>
      </c>
      <c r="M16" s="33">
        <f t="shared" si="5"/>
        <v>0.824844938515762</v>
      </c>
      <c r="N16" s="33">
        <f t="shared" si="6"/>
        <v>0.10600984536991694</v>
      </c>
      <c r="O16" s="33">
        <f t="shared" si="7"/>
        <v>0</v>
      </c>
    </row>
    <row r="17" spans="1:15" ht="12.75">
      <c r="A17" s="14">
        <v>15</v>
      </c>
      <c r="B17" s="50" t="s">
        <v>25</v>
      </c>
      <c r="C17" s="44">
        <v>822172</v>
      </c>
      <c r="D17" s="44">
        <v>60966</v>
      </c>
      <c r="E17" s="44">
        <v>137362</v>
      </c>
      <c r="F17" s="44">
        <v>4855577</v>
      </c>
      <c r="G17" s="44">
        <v>557071</v>
      </c>
      <c r="H17" s="44">
        <v>0</v>
      </c>
      <c r="I17" s="27">
        <f t="shared" si="1"/>
        <v>6433148</v>
      </c>
      <c r="J17" s="28">
        <f t="shared" si="2"/>
        <v>0.12780243824640752</v>
      </c>
      <c r="K17" s="28">
        <f t="shared" si="3"/>
        <v>0.009476853322821114</v>
      </c>
      <c r="L17" s="28">
        <f t="shared" si="4"/>
        <v>0.021352221338604364</v>
      </c>
      <c r="M17" s="28">
        <f t="shared" si="5"/>
        <v>0.7547746453213885</v>
      </c>
      <c r="N17" s="28">
        <f t="shared" si="6"/>
        <v>0.08659384177077847</v>
      </c>
      <c r="O17" s="28">
        <f t="shared" si="7"/>
        <v>0</v>
      </c>
    </row>
    <row r="18" spans="1:15" ht="12.75">
      <c r="A18" s="46">
        <v>16</v>
      </c>
      <c r="B18" s="46" t="s">
        <v>26</v>
      </c>
      <c r="C18" s="47">
        <v>2800000</v>
      </c>
      <c r="D18" s="47">
        <v>144459</v>
      </c>
      <c r="E18" s="47">
        <v>165506</v>
      </c>
      <c r="F18" s="47">
        <v>0</v>
      </c>
      <c r="G18" s="47">
        <v>1407000</v>
      </c>
      <c r="H18" s="47">
        <v>0</v>
      </c>
      <c r="I18" s="48">
        <f t="shared" si="1"/>
        <v>4516965</v>
      </c>
      <c r="J18" s="49">
        <f t="shared" si="2"/>
        <v>0.6198852548115825</v>
      </c>
      <c r="K18" s="49">
        <f t="shared" si="3"/>
        <v>0.03198143000886657</v>
      </c>
      <c r="L18" s="49">
        <f t="shared" si="4"/>
        <v>0.03664097463673063</v>
      </c>
      <c r="M18" s="49">
        <f t="shared" si="5"/>
        <v>0</v>
      </c>
      <c r="N18" s="49">
        <f t="shared" si="6"/>
        <v>0.3114923405428202</v>
      </c>
      <c r="O18" s="49">
        <f t="shared" si="7"/>
        <v>0</v>
      </c>
    </row>
    <row r="19" spans="1:15" s="34" customFormat="1" ht="12.75">
      <c r="A19" s="13">
        <v>17</v>
      </c>
      <c r="B19" s="35" t="s">
        <v>116</v>
      </c>
      <c r="C19" s="43">
        <f>20947427-'[1]Sheet1'!$G$5</f>
        <v>4955131</v>
      </c>
      <c r="D19" s="43">
        <v>3272585</v>
      </c>
      <c r="E19" s="43">
        <v>3741753</v>
      </c>
      <c r="F19" s="43">
        <v>28819</v>
      </c>
      <c r="G19" s="43">
        <v>0</v>
      </c>
      <c r="H19" s="43">
        <v>0</v>
      </c>
      <c r="I19" s="32">
        <f t="shared" si="1"/>
        <v>11998288</v>
      </c>
      <c r="J19" s="33">
        <f t="shared" si="2"/>
        <v>0.41298650274105775</v>
      </c>
      <c r="K19" s="33">
        <f t="shared" si="3"/>
        <v>0.27275432961769214</v>
      </c>
      <c r="L19" s="33">
        <f t="shared" si="4"/>
        <v>0.31185724163313966</v>
      </c>
      <c r="M19" s="33">
        <f t="shared" si="5"/>
        <v>0.0024019260081104906</v>
      </c>
      <c r="N19" s="33">
        <f t="shared" si="6"/>
        <v>0</v>
      </c>
      <c r="O19" s="33">
        <f t="shared" si="7"/>
        <v>0</v>
      </c>
    </row>
    <row r="20" spans="1:15" s="34" customFormat="1" ht="12.75">
      <c r="A20" s="13">
        <v>18</v>
      </c>
      <c r="B20" s="35" t="s">
        <v>27</v>
      </c>
      <c r="C20" s="43">
        <v>4005770</v>
      </c>
      <c r="D20" s="43">
        <v>38041</v>
      </c>
      <c r="E20" s="43">
        <v>182314</v>
      </c>
      <c r="F20" s="43">
        <v>0</v>
      </c>
      <c r="G20" s="43">
        <v>0</v>
      </c>
      <c r="H20" s="43">
        <v>0</v>
      </c>
      <c r="I20" s="32">
        <f t="shared" si="1"/>
        <v>4226125</v>
      </c>
      <c r="J20" s="33">
        <f t="shared" si="2"/>
        <v>0.9478588541512615</v>
      </c>
      <c r="K20" s="33">
        <f t="shared" si="3"/>
        <v>0.009001390162382798</v>
      </c>
      <c r="L20" s="33">
        <f t="shared" si="4"/>
        <v>0.0431397556863557</v>
      </c>
      <c r="M20" s="33">
        <f t="shared" si="5"/>
        <v>0</v>
      </c>
      <c r="N20" s="33">
        <f t="shared" si="6"/>
        <v>0</v>
      </c>
      <c r="O20" s="33">
        <f t="shared" si="7"/>
        <v>0</v>
      </c>
    </row>
    <row r="21" spans="1:15" s="34" customFormat="1" ht="12.75">
      <c r="A21" s="13">
        <v>19</v>
      </c>
      <c r="B21" s="35" t="s">
        <v>28</v>
      </c>
      <c r="C21" s="43">
        <v>780996</v>
      </c>
      <c r="D21" s="43">
        <v>75491</v>
      </c>
      <c r="E21" s="43">
        <v>179054</v>
      </c>
      <c r="F21" s="43">
        <v>2072515</v>
      </c>
      <c r="G21" s="43">
        <v>0</v>
      </c>
      <c r="H21" s="43">
        <v>0</v>
      </c>
      <c r="I21" s="32">
        <f t="shared" si="1"/>
        <v>3108056</v>
      </c>
      <c r="J21" s="33">
        <f t="shared" si="2"/>
        <v>0.2512811866967648</v>
      </c>
      <c r="K21" s="33">
        <f t="shared" si="3"/>
        <v>0.024288815902930964</v>
      </c>
      <c r="L21" s="33">
        <f t="shared" si="4"/>
        <v>0.05760964409907672</v>
      </c>
      <c r="M21" s="33">
        <f t="shared" si="5"/>
        <v>0.6668203533012276</v>
      </c>
      <c r="N21" s="33">
        <f t="shared" si="6"/>
        <v>0</v>
      </c>
      <c r="O21" s="33">
        <f t="shared" si="7"/>
        <v>0</v>
      </c>
    </row>
    <row r="22" spans="1:15" ht="12.75">
      <c r="A22" s="14">
        <v>20</v>
      </c>
      <c r="B22" s="50" t="s">
        <v>29</v>
      </c>
      <c r="C22" s="44">
        <v>1476861</v>
      </c>
      <c r="D22" s="44">
        <v>161579</v>
      </c>
      <c r="E22" s="44">
        <v>373603</v>
      </c>
      <c r="F22" s="44">
        <v>0</v>
      </c>
      <c r="G22" s="44">
        <v>508000</v>
      </c>
      <c r="H22" s="44">
        <v>54000</v>
      </c>
      <c r="I22" s="27">
        <f t="shared" si="1"/>
        <v>2574043</v>
      </c>
      <c r="J22" s="28">
        <f t="shared" si="2"/>
        <v>0.5737514874460139</v>
      </c>
      <c r="K22" s="28">
        <f t="shared" si="3"/>
        <v>0.06277245562719815</v>
      </c>
      <c r="L22" s="28">
        <f t="shared" si="4"/>
        <v>0.14514248596468668</v>
      </c>
      <c r="M22" s="28">
        <f t="shared" si="5"/>
        <v>0</v>
      </c>
      <c r="N22" s="28">
        <f t="shared" si="6"/>
        <v>0.1973549004426111</v>
      </c>
      <c r="O22" s="28">
        <f t="shared" si="7"/>
        <v>0.020978670519490157</v>
      </c>
    </row>
    <row r="23" spans="1:15" ht="12.75">
      <c r="A23" s="46">
        <v>21</v>
      </c>
      <c r="B23" s="46" t="s">
        <v>30</v>
      </c>
      <c r="C23" s="47">
        <v>499</v>
      </c>
      <c r="D23" s="47">
        <v>166722</v>
      </c>
      <c r="E23" s="47">
        <v>471484</v>
      </c>
      <c r="F23" s="47">
        <v>0</v>
      </c>
      <c r="G23" s="47">
        <v>0</v>
      </c>
      <c r="H23" s="47">
        <v>3041509</v>
      </c>
      <c r="I23" s="48">
        <f t="shared" si="1"/>
        <v>3680214</v>
      </c>
      <c r="J23" s="49">
        <f t="shared" si="2"/>
        <v>0.00013558994123711283</v>
      </c>
      <c r="K23" s="49">
        <f t="shared" si="3"/>
        <v>0.045302256879627106</v>
      </c>
      <c r="L23" s="49">
        <f t="shared" si="4"/>
        <v>0.12811320211270322</v>
      </c>
      <c r="M23" s="49">
        <f t="shared" si="5"/>
        <v>0</v>
      </c>
      <c r="N23" s="49">
        <f t="shared" si="6"/>
        <v>0</v>
      </c>
      <c r="O23" s="49">
        <f t="shared" si="7"/>
        <v>0.8264489510664326</v>
      </c>
    </row>
    <row r="24" spans="1:15" s="34" customFormat="1" ht="12.75">
      <c r="A24" s="13">
        <v>22</v>
      </c>
      <c r="B24" s="35" t="s">
        <v>31</v>
      </c>
      <c r="C24" s="43">
        <v>1599910</v>
      </c>
      <c r="D24" s="43">
        <v>89963</v>
      </c>
      <c r="E24" s="43">
        <v>124793</v>
      </c>
      <c r="F24" s="43">
        <v>0</v>
      </c>
      <c r="G24" s="43">
        <v>1123668</v>
      </c>
      <c r="H24" s="43">
        <v>707941</v>
      </c>
      <c r="I24" s="32">
        <f t="shared" si="1"/>
        <v>3646275</v>
      </c>
      <c r="J24" s="33">
        <f t="shared" si="2"/>
        <v>0.43877930216453775</v>
      </c>
      <c r="K24" s="33">
        <f t="shared" si="3"/>
        <v>0.024672576807838135</v>
      </c>
      <c r="L24" s="33">
        <f t="shared" si="4"/>
        <v>0.034224791053883756</v>
      </c>
      <c r="M24" s="33">
        <f t="shared" si="5"/>
        <v>0</v>
      </c>
      <c r="N24" s="33">
        <f t="shared" si="6"/>
        <v>0.3081687475574388</v>
      </c>
      <c r="O24" s="33">
        <f t="shared" si="7"/>
        <v>0.19415458241630157</v>
      </c>
    </row>
    <row r="25" spans="1:15" s="34" customFormat="1" ht="12.75">
      <c r="A25" s="13">
        <v>23</v>
      </c>
      <c r="B25" s="35" t="s">
        <v>32</v>
      </c>
      <c r="C25" s="43">
        <v>600000</v>
      </c>
      <c r="D25" s="43">
        <v>227814</v>
      </c>
      <c r="E25" s="43">
        <v>295789</v>
      </c>
      <c r="F25" s="43">
        <v>0</v>
      </c>
      <c r="G25" s="43">
        <v>3515000</v>
      </c>
      <c r="H25" s="43">
        <v>412834</v>
      </c>
      <c r="I25" s="32">
        <f t="shared" si="1"/>
        <v>5051437</v>
      </c>
      <c r="J25" s="33">
        <f t="shared" si="2"/>
        <v>0.11877808235557526</v>
      </c>
      <c r="K25" s="33">
        <f t="shared" si="3"/>
        <v>0.04509885008958837</v>
      </c>
      <c r="L25" s="33">
        <f t="shared" si="4"/>
        <v>0.058555417003122084</v>
      </c>
      <c r="M25" s="33">
        <f t="shared" si="5"/>
        <v>0</v>
      </c>
      <c r="N25" s="33">
        <f t="shared" si="6"/>
        <v>0.6958415991330784</v>
      </c>
      <c r="O25" s="33">
        <f t="shared" si="7"/>
        <v>0.08172605141863593</v>
      </c>
    </row>
    <row r="26" spans="1:15" s="34" customFormat="1" ht="12.75">
      <c r="A26" s="13">
        <v>24</v>
      </c>
      <c r="B26" s="35" t="s">
        <v>33</v>
      </c>
      <c r="C26" s="43">
        <v>3168189</v>
      </c>
      <c r="D26" s="43">
        <v>163339</v>
      </c>
      <c r="E26" s="43">
        <v>172377</v>
      </c>
      <c r="F26" s="43">
        <v>13521926</v>
      </c>
      <c r="G26" s="43">
        <v>1510000</v>
      </c>
      <c r="H26" s="43">
        <v>0</v>
      </c>
      <c r="I26" s="32">
        <f t="shared" si="1"/>
        <v>18535831</v>
      </c>
      <c r="J26" s="33">
        <f>C26/$I26</f>
        <v>0.17092241507812625</v>
      </c>
      <c r="K26" s="33">
        <f t="shared" si="3"/>
        <v>0.008812067826902392</v>
      </c>
      <c r="L26" s="33">
        <f t="shared" si="4"/>
        <v>0.009299663985930818</v>
      </c>
      <c r="M26" s="33">
        <f t="shared" si="5"/>
        <v>0.7295020115364669</v>
      </c>
      <c r="N26" s="33">
        <f t="shared" si="6"/>
        <v>0.08146384157257368</v>
      </c>
      <c r="O26" s="33">
        <f t="shared" si="7"/>
        <v>0</v>
      </c>
    </row>
    <row r="27" spans="1:15" ht="12.75">
      <c r="A27" s="14">
        <v>25</v>
      </c>
      <c r="B27" s="50" t="s">
        <v>34</v>
      </c>
      <c r="C27" s="44">
        <v>1750367</v>
      </c>
      <c r="D27" s="44">
        <v>49385</v>
      </c>
      <c r="E27" s="44">
        <v>62349</v>
      </c>
      <c r="F27" s="44">
        <v>0</v>
      </c>
      <c r="G27" s="44">
        <v>459600</v>
      </c>
      <c r="H27" s="44">
        <v>0</v>
      </c>
      <c r="I27" s="27">
        <f t="shared" si="1"/>
        <v>2321701</v>
      </c>
      <c r="J27" s="28">
        <f t="shared" si="2"/>
        <v>0.7539157712384152</v>
      </c>
      <c r="K27" s="28">
        <f t="shared" si="3"/>
        <v>0.0212710422229219</v>
      </c>
      <c r="L27" s="28">
        <f t="shared" si="4"/>
        <v>0.02685487924586327</v>
      </c>
      <c r="M27" s="28">
        <f t="shared" si="5"/>
        <v>0</v>
      </c>
      <c r="N27" s="28">
        <f t="shared" si="6"/>
        <v>0.19795830729279953</v>
      </c>
      <c r="O27" s="28">
        <f t="shared" si="7"/>
        <v>0</v>
      </c>
    </row>
    <row r="28" spans="1:15" ht="12.75">
      <c r="A28" s="46">
        <v>26</v>
      </c>
      <c r="B28" s="46" t="s">
        <v>144</v>
      </c>
      <c r="C28" s="47">
        <v>9087607</v>
      </c>
      <c r="D28" s="47">
        <v>2660130</v>
      </c>
      <c r="E28" s="47">
        <v>2294305</v>
      </c>
      <c r="F28" s="47">
        <v>8377120</v>
      </c>
      <c r="G28" s="47">
        <v>34203062</v>
      </c>
      <c r="H28" s="47">
        <v>33567430</v>
      </c>
      <c r="I28" s="48">
        <f t="shared" si="1"/>
        <v>90189654</v>
      </c>
      <c r="J28" s="49">
        <f t="shared" si="2"/>
        <v>0.1007610806445715</v>
      </c>
      <c r="K28" s="49">
        <f t="shared" si="3"/>
        <v>0.029494846493146543</v>
      </c>
      <c r="L28" s="49">
        <f t="shared" si="4"/>
        <v>0.02543867171283305</v>
      </c>
      <c r="M28" s="49">
        <f t="shared" si="5"/>
        <v>0.09288338105831961</v>
      </c>
      <c r="N28" s="49">
        <f t="shared" si="6"/>
        <v>0.37923487321505855</v>
      </c>
      <c r="O28" s="49">
        <f t="shared" si="7"/>
        <v>0.37218714687607074</v>
      </c>
    </row>
    <row r="29" spans="1:15" s="34" customFormat="1" ht="12.75">
      <c r="A29" s="13">
        <v>27</v>
      </c>
      <c r="B29" s="35" t="s">
        <v>145</v>
      </c>
      <c r="C29" s="43">
        <v>0</v>
      </c>
      <c r="D29" s="43">
        <v>151290</v>
      </c>
      <c r="E29" s="43">
        <v>250650</v>
      </c>
      <c r="F29" s="43">
        <v>0</v>
      </c>
      <c r="G29" s="43">
        <v>1654000</v>
      </c>
      <c r="H29" s="43">
        <v>0</v>
      </c>
      <c r="I29" s="32">
        <f t="shared" si="1"/>
        <v>2055940</v>
      </c>
      <c r="J29" s="33">
        <f t="shared" si="2"/>
        <v>0</v>
      </c>
      <c r="K29" s="33">
        <f t="shared" si="3"/>
        <v>0.07358677782425557</v>
      </c>
      <c r="L29" s="33">
        <f t="shared" si="4"/>
        <v>0.12191503643102425</v>
      </c>
      <c r="M29" s="33">
        <f t="shared" si="5"/>
        <v>0</v>
      </c>
      <c r="N29" s="33">
        <f t="shared" si="6"/>
        <v>0.8044981857447202</v>
      </c>
      <c r="O29" s="33">
        <f t="shared" si="7"/>
        <v>0</v>
      </c>
    </row>
    <row r="30" spans="1:15" s="34" customFormat="1" ht="12.75">
      <c r="A30" s="13">
        <v>28</v>
      </c>
      <c r="B30" s="35" t="s">
        <v>35</v>
      </c>
      <c r="C30" s="43">
        <v>3418063</v>
      </c>
      <c r="D30" s="43">
        <v>951549</v>
      </c>
      <c r="E30" s="43">
        <v>780935</v>
      </c>
      <c r="F30" s="43">
        <v>416693</v>
      </c>
      <c r="G30" s="43">
        <v>15130259</v>
      </c>
      <c r="H30" s="43">
        <v>283200</v>
      </c>
      <c r="I30" s="32">
        <f t="shared" si="1"/>
        <v>20980699</v>
      </c>
      <c r="J30" s="33">
        <f t="shared" si="2"/>
        <v>0.16291463883067003</v>
      </c>
      <c r="K30" s="33">
        <f t="shared" si="3"/>
        <v>0.045353541366758086</v>
      </c>
      <c r="L30" s="33">
        <f t="shared" si="4"/>
        <v>0.03722159113955164</v>
      </c>
      <c r="M30" s="33">
        <f t="shared" si="5"/>
        <v>0.01986077775578402</v>
      </c>
      <c r="N30" s="33">
        <f t="shared" si="6"/>
        <v>0.7211513305633906</v>
      </c>
      <c r="O30" s="33">
        <f t="shared" si="7"/>
        <v>0.01349812034384555</v>
      </c>
    </row>
    <row r="31" spans="1:15" s="34" customFormat="1" ht="12.75">
      <c r="A31" s="13">
        <v>29</v>
      </c>
      <c r="B31" s="35" t="s">
        <v>36</v>
      </c>
      <c r="C31" s="43">
        <v>2094155</v>
      </c>
      <c r="D31" s="43">
        <v>382326</v>
      </c>
      <c r="E31" s="43">
        <v>346180</v>
      </c>
      <c r="F31" s="43">
        <v>3932982</v>
      </c>
      <c r="G31" s="43">
        <v>5905000</v>
      </c>
      <c r="H31" s="43">
        <v>0</v>
      </c>
      <c r="I31" s="32">
        <f t="shared" si="1"/>
        <v>12660643</v>
      </c>
      <c r="J31" s="33">
        <f t="shared" si="2"/>
        <v>0.16540668590055024</v>
      </c>
      <c r="K31" s="33">
        <f t="shared" si="3"/>
        <v>0.03019799231366053</v>
      </c>
      <c r="L31" s="33">
        <f t="shared" si="4"/>
        <v>0.02734300303704954</v>
      </c>
      <c r="M31" s="33">
        <f t="shared" si="5"/>
        <v>0.3106463076164457</v>
      </c>
      <c r="N31" s="33">
        <f t="shared" si="6"/>
        <v>0.466406011132294</v>
      </c>
      <c r="O31" s="33">
        <f t="shared" si="7"/>
        <v>0</v>
      </c>
    </row>
    <row r="32" spans="1:16" ht="12.75">
      <c r="A32" s="14">
        <v>30</v>
      </c>
      <c r="B32" s="50" t="s">
        <v>37</v>
      </c>
      <c r="C32" s="44">
        <v>3435263</v>
      </c>
      <c r="D32" s="44">
        <v>104173</v>
      </c>
      <c r="E32" s="44">
        <v>76487</v>
      </c>
      <c r="F32" s="44">
        <v>5442</v>
      </c>
      <c r="G32" s="44">
        <v>2239772</v>
      </c>
      <c r="H32" s="44">
        <v>65341</v>
      </c>
      <c r="I32" s="27">
        <f t="shared" si="1"/>
        <v>5926478</v>
      </c>
      <c r="J32" s="28">
        <f t="shared" si="2"/>
        <v>0.57964662992084</v>
      </c>
      <c r="K32" s="28">
        <f t="shared" si="3"/>
        <v>0.017577556180922296</v>
      </c>
      <c r="L32" s="28">
        <f t="shared" si="4"/>
        <v>0.012905978896741032</v>
      </c>
      <c r="M32" s="28">
        <f t="shared" si="5"/>
        <v>0.0009182519533523958</v>
      </c>
      <c r="N32" s="28">
        <f t="shared" si="6"/>
        <v>0.3779263164395447</v>
      </c>
      <c r="O32" s="28">
        <f t="shared" si="7"/>
        <v>0.011025266608599576</v>
      </c>
      <c r="P32" s="5"/>
    </row>
    <row r="33" spans="1:15" ht="12.75">
      <c r="A33" s="46">
        <v>31</v>
      </c>
      <c r="B33" s="46" t="s">
        <v>135</v>
      </c>
      <c r="C33" s="47">
        <f>64786-'[1]Sheet1'!$G$6</f>
        <v>61975</v>
      </c>
      <c r="D33" s="47">
        <v>139760</v>
      </c>
      <c r="E33" s="47">
        <v>160157</v>
      </c>
      <c r="F33" s="47">
        <v>500000</v>
      </c>
      <c r="G33" s="47">
        <v>1495000</v>
      </c>
      <c r="H33" s="47">
        <v>4196957</v>
      </c>
      <c r="I33" s="48">
        <f t="shared" si="1"/>
        <v>6553849</v>
      </c>
      <c r="J33" s="49">
        <f t="shared" si="2"/>
        <v>0.009456275236124604</v>
      </c>
      <c r="K33" s="49">
        <f t="shared" si="3"/>
        <v>0.021324873368306168</v>
      </c>
      <c r="L33" s="49">
        <f t="shared" si="4"/>
        <v>0.024437090326615705</v>
      </c>
      <c r="M33" s="49">
        <f t="shared" si="5"/>
        <v>0.07629104668111822</v>
      </c>
      <c r="N33" s="49">
        <f t="shared" si="6"/>
        <v>0.2281102295765435</v>
      </c>
      <c r="O33" s="49">
        <f t="shared" si="7"/>
        <v>0.6403804848112918</v>
      </c>
    </row>
    <row r="34" spans="1:15" s="34" customFormat="1" ht="12.75">
      <c r="A34" s="13">
        <v>32</v>
      </c>
      <c r="B34" s="35" t="s">
        <v>38</v>
      </c>
      <c r="C34" s="43">
        <v>9200752</v>
      </c>
      <c r="D34" s="43">
        <v>399052</v>
      </c>
      <c r="E34" s="43">
        <v>304946</v>
      </c>
      <c r="F34" s="43">
        <v>0</v>
      </c>
      <c r="G34" s="43">
        <v>4425711</v>
      </c>
      <c r="H34" s="43">
        <v>0</v>
      </c>
      <c r="I34" s="32">
        <f t="shared" si="1"/>
        <v>14330461</v>
      </c>
      <c r="J34" s="33">
        <f t="shared" si="2"/>
        <v>0.6420415923814314</v>
      </c>
      <c r="K34" s="33">
        <f t="shared" si="3"/>
        <v>0.027846417501851475</v>
      </c>
      <c r="L34" s="33">
        <f t="shared" si="4"/>
        <v>0.02127956665176368</v>
      </c>
      <c r="M34" s="33">
        <f t="shared" si="5"/>
        <v>0</v>
      </c>
      <c r="N34" s="33">
        <f t="shared" si="6"/>
        <v>0.30883242346495343</v>
      </c>
      <c r="O34" s="33">
        <f t="shared" si="7"/>
        <v>0</v>
      </c>
    </row>
    <row r="35" spans="1:15" s="34" customFormat="1" ht="12.75">
      <c r="A35" s="13">
        <v>33</v>
      </c>
      <c r="B35" s="35" t="s">
        <v>39</v>
      </c>
      <c r="C35" s="43">
        <v>101085</v>
      </c>
      <c r="D35" s="43">
        <v>175467</v>
      </c>
      <c r="E35" s="43">
        <v>214022</v>
      </c>
      <c r="F35" s="43">
        <v>1405</v>
      </c>
      <c r="G35" s="43">
        <v>780000</v>
      </c>
      <c r="H35" s="43">
        <v>0</v>
      </c>
      <c r="I35" s="32">
        <f t="shared" si="1"/>
        <v>1271979</v>
      </c>
      <c r="J35" s="33">
        <f t="shared" si="2"/>
        <v>0.07947065163811667</v>
      </c>
      <c r="K35" s="33">
        <f t="shared" si="3"/>
        <v>0.1379480321609083</v>
      </c>
      <c r="L35" s="33">
        <f t="shared" si="4"/>
        <v>0.16825906717013409</v>
      </c>
      <c r="M35" s="33">
        <f t="shared" si="5"/>
        <v>0.0011045779843849622</v>
      </c>
      <c r="N35" s="33">
        <f t="shared" si="6"/>
        <v>0.613217671046456</v>
      </c>
      <c r="O35" s="33">
        <f t="shared" si="7"/>
        <v>0</v>
      </c>
    </row>
    <row r="36" spans="1:15" s="34" customFormat="1" ht="12.75">
      <c r="A36" s="13">
        <v>34</v>
      </c>
      <c r="B36" s="35" t="s">
        <v>40</v>
      </c>
      <c r="C36" s="43">
        <v>948594</v>
      </c>
      <c r="D36" s="43">
        <v>228265</v>
      </c>
      <c r="E36" s="43">
        <v>581318</v>
      </c>
      <c r="F36" s="43">
        <v>0</v>
      </c>
      <c r="G36" s="43">
        <v>541413</v>
      </c>
      <c r="H36" s="43">
        <v>20000</v>
      </c>
      <c r="I36" s="32">
        <f t="shared" si="1"/>
        <v>2319590</v>
      </c>
      <c r="J36" s="33">
        <f t="shared" si="2"/>
        <v>0.4089489952965826</v>
      </c>
      <c r="K36" s="33">
        <f t="shared" si="3"/>
        <v>0.09840747718346776</v>
      </c>
      <c r="L36" s="33">
        <f t="shared" si="4"/>
        <v>0.2506123927073319</v>
      </c>
      <c r="M36" s="33">
        <f t="shared" si="5"/>
        <v>0</v>
      </c>
      <c r="N36" s="33">
        <f t="shared" si="6"/>
        <v>0.23340892140421368</v>
      </c>
      <c r="O36" s="33">
        <f t="shared" si="7"/>
        <v>0.008622213408404071</v>
      </c>
    </row>
    <row r="37" spans="1:15" ht="12.75">
      <c r="A37" s="14">
        <v>35</v>
      </c>
      <c r="B37" s="50" t="s">
        <v>41</v>
      </c>
      <c r="C37" s="44">
        <v>490640</v>
      </c>
      <c r="D37" s="44">
        <v>303341</v>
      </c>
      <c r="E37" s="44">
        <v>959764</v>
      </c>
      <c r="F37" s="44">
        <v>1372573</v>
      </c>
      <c r="G37" s="44">
        <v>2254000</v>
      </c>
      <c r="H37" s="44">
        <v>21220</v>
      </c>
      <c r="I37" s="27">
        <f t="shared" si="1"/>
        <v>5401538</v>
      </c>
      <c r="J37" s="28">
        <f t="shared" si="2"/>
        <v>0.09083338856451625</v>
      </c>
      <c r="K37" s="28">
        <f t="shared" si="3"/>
        <v>0.05615826455354012</v>
      </c>
      <c r="L37" s="28">
        <f t="shared" si="4"/>
        <v>0.17768346719027062</v>
      </c>
      <c r="M37" s="28">
        <f t="shared" si="5"/>
        <v>0.2541078115159053</v>
      </c>
      <c r="N37" s="28">
        <f t="shared" si="6"/>
        <v>0.4172885574441946</v>
      </c>
      <c r="O37" s="28">
        <f t="shared" si="7"/>
        <v>0.0039285107315731186</v>
      </c>
    </row>
    <row r="38" spans="1:15" ht="12.75">
      <c r="A38" s="46">
        <v>36</v>
      </c>
      <c r="B38" s="46" t="s">
        <v>146</v>
      </c>
      <c r="C38" s="47">
        <f>137658892-'[1]Sheet1'!$G$7</f>
        <v>33310095</v>
      </c>
      <c r="D38" s="47">
        <v>701779</v>
      </c>
      <c r="E38" s="47">
        <v>3315723</v>
      </c>
      <c r="F38" s="47">
        <v>0</v>
      </c>
      <c r="G38" s="47">
        <v>17408900</v>
      </c>
      <c r="H38" s="47">
        <v>10672015</v>
      </c>
      <c r="I38" s="48">
        <f>SUM(C38:H38)</f>
        <v>65408512</v>
      </c>
      <c r="J38" s="49">
        <f t="shared" si="2"/>
        <v>0.5092623877454971</v>
      </c>
      <c r="K38" s="49">
        <f t="shared" si="3"/>
        <v>0.01072916931667854</v>
      </c>
      <c r="L38" s="49">
        <f t="shared" si="4"/>
        <v>0.05069253066022966</v>
      </c>
      <c r="M38" s="49">
        <f t="shared" si="5"/>
        <v>0</v>
      </c>
      <c r="N38" s="49">
        <f t="shared" si="6"/>
        <v>0.2661564904580003</v>
      </c>
      <c r="O38" s="49">
        <f t="shared" si="7"/>
        <v>0.16315942181959436</v>
      </c>
    </row>
    <row r="39" spans="1:15" s="34" customFormat="1" ht="12.75">
      <c r="A39" s="13">
        <v>37</v>
      </c>
      <c r="B39" s="35" t="s">
        <v>136</v>
      </c>
      <c r="C39" s="43">
        <f>11531271-'[1]Sheet1'!$G$8</f>
        <v>11509961</v>
      </c>
      <c r="D39" s="43">
        <v>442208</v>
      </c>
      <c r="E39" s="43">
        <v>547612</v>
      </c>
      <c r="F39" s="43">
        <v>10772</v>
      </c>
      <c r="G39" s="43">
        <v>7195000</v>
      </c>
      <c r="H39" s="43">
        <v>0</v>
      </c>
      <c r="I39" s="32">
        <f t="shared" si="1"/>
        <v>19705553</v>
      </c>
      <c r="J39" s="33">
        <f t="shared" si="2"/>
        <v>0.5840973354059132</v>
      </c>
      <c r="K39" s="33">
        <f t="shared" si="3"/>
        <v>0.022440781032635825</v>
      </c>
      <c r="L39" s="33">
        <f t="shared" si="4"/>
        <v>0.0277897301334299</v>
      </c>
      <c r="M39" s="33">
        <f t="shared" si="5"/>
        <v>0.0005466479423338183</v>
      </c>
      <c r="N39" s="33">
        <f t="shared" si="6"/>
        <v>0.36512550548568723</v>
      </c>
      <c r="O39" s="33">
        <f t="shared" si="7"/>
        <v>0</v>
      </c>
    </row>
    <row r="40" spans="1:15" s="34" customFormat="1" ht="12.75">
      <c r="A40" s="13">
        <v>38</v>
      </c>
      <c r="B40" s="35" t="s">
        <v>147</v>
      </c>
      <c r="C40" s="43">
        <v>405511</v>
      </c>
      <c r="D40" s="43">
        <v>3954131</v>
      </c>
      <c r="E40" s="43">
        <v>78580</v>
      </c>
      <c r="F40" s="43">
        <v>0</v>
      </c>
      <c r="G40" s="43">
        <v>1286000</v>
      </c>
      <c r="H40" s="43">
        <v>0</v>
      </c>
      <c r="I40" s="32">
        <f t="shared" si="1"/>
        <v>5724222</v>
      </c>
      <c r="J40" s="33">
        <f t="shared" si="2"/>
        <v>0.0708412427051222</v>
      </c>
      <c r="K40" s="33">
        <f t="shared" si="3"/>
        <v>0.6907717764964392</v>
      </c>
      <c r="L40" s="33">
        <f t="shared" si="4"/>
        <v>0.013727629711076893</v>
      </c>
      <c r="M40" s="33">
        <f t="shared" si="5"/>
        <v>0</v>
      </c>
      <c r="N40" s="33">
        <f t="shared" si="6"/>
        <v>0.22465935108736174</v>
      </c>
      <c r="O40" s="33">
        <f t="shared" si="7"/>
        <v>0</v>
      </c>
    </row>
    <row r="41" spans="1:15" s="34" customFormat="1" ht="12.75">
      <c r="A41" s="13">
        <v>39</v>
      </c>
      <c r="B41" s="35" t="s">
        <v>117</v>
      </c>
      <c r="C41" s="43">
        <f>1442591-'[1]Sheet1'!$G$9</f>
        <v>47367</v>
      </c>
      <c r="D41" s="43">
        <v>130537</v>
      </c>
      <c r="E41" s="43">
        <v>223795</v>
      </c>
      <c r="F41" s="43">
        <v>0</v>
      </c>
      <c r="G41" s="43">
        <v>239708</v>
      </c>
      <c r="H41" s="43">
        <v>0</v>
      </c>
      <c r="I41" s="32">
        <f t="shared" si="1"/>
        <v>641407</v>
      </c>
      <c r="J41" s="33">
        <f t="shared" si="2"/>
        <v>0.07384858599921734</v>
      </c>
      <c r="K41" s="33">
        <f t="shared" si="3"/>
        <v>0.20351664387822396</v>
      </c>
      <c r="L41" s="33">
        <f t="shared" si="4"/>
        <v>0.3489126249011938</v>
      </c>
      <c r="M41" s="33">
        <f t="shared" si="5"/>
        <v>0</v>
      </c>
      <c r="N41" s="33">
        <f t="shared" si="6"/>
        <v>0.37372214522136493</v>
      </c>
      <c r="O41" s="33">
        <f t="shared" si="7"/>
        <v>0</v>
      </c>
    </row>
    <row r="42" spans="1:15" ht="12.75">
      <c r="A42" s="14">
        <v>40</v>
      </c>
      <c r="B42" s="50" t="s">
        <v>42</v>
      </c>
      <c r="C42" s="44">
        <v>16081350</v>
      </c>
      <c r="D42" s="44">
        <v>756477</v>
      </c>
      <c r="E42" s="44">
        <v>1026112</v>
      </c>
      <c r="F42" s="44">
        <v>23071588</v>
      </c>
      <c r="G42" s="44">
        <v>5262761</v>
      </c>
      <c r="H42" s="44">
        <v>0</v>
      </c>
      <c r="I42" s="27">
        <f t="shared" si="1"/>
        <v>46198288</v>
      </c>
      <c r="J42" s="28">
        <f t="shared" si="2"/>
        <v>0.34809406790139064</v>
      </c>
      <c r="K42" s="28">
        <f t="shared" si="3"/>
        <v>0.016374567819482835</v>
      </c>
      <c r="L42" s="28">
        <f t="shared" si="4"/>
        <v>0.02221103950865019</v>
      </c>
      <c r="M42" s="28">
        <f t="shared" si="5"/>
        <v>0.4994035276805063</v>
      </c>
      <c r="N42" s="28">
        <f t="shared" si="6"/>
        <v>0.11391679708997009</v>
      </c>
      <c r="O42" s="28">
        <f t="shared" si="7"/>
        <v>0</v>
      </c>
    </row>
    <row r="43" spans="1:15" ht="12.75">
      <c r="A43" s="46">
        <v>41</v>
      </c>
      <c r="B43" s="46" t="s">
        <v>43</v>
      </c>
      <c r="C43" s="47">
        <v>0</v>
      </c>
      <c r="D43" s="47">
        <v>34364</v>
      </c>
      <c r="E43" s="47">
        <v>90210</v>
      </c>
      <c r="F43" s="47">
        <v>0</v>
      </c>
      <c r="G43" s="47">
        <v>645000</v>
      </c>
      <c r="H43" s="47">
        <v>0</v>
      </c>
      <c r="I43" s="48">
        <f t="shared" si="1"/>
        <v>769574</v>
      </c>
      <c r="J43" s="49">
        <f t="shared" si="2"/>
        <v>0</v>
      </c>
      <c r="K43" s="49">
        <f t="shared" si="3"/>
        <v>0.044653275708378924</v>
      </c>
      <c r="L43" s="49">
        <f t="shared" si="4"/>
        <v>0.11722069612538885</v>
      </c>
      <c r="M43" s="49">
        <f t="shared" si="5"/>
        <v>0</v>
      </c>
      <c r="N43" s="49">
        <f t="shared" si="6"/>
        <v>0.8381260281662323</v>
      </c>
      <c r="O43" s="49">
        <f t="shared" si="7"/>
        <v>0</v>
      </c>
    </row>
    <row r="44" spans="1:15" s="34" customFormat="1" ht="12.75">
      <c r="A44" s="13">
        <v>42</v>
      </c>
      <c r="B44" s="35" t="s">
        <v>44</v>
      </c>
      <c r="C44" s="43">
        <v>5943702</v>
      </c>
      <c r="D44" s="43">
        <v>151940</v>
      </c>
      <c r="E44" s="43">
        <v>300539</v>
      </c>
      <c r="F44" s="43">
        <v>299</v>
      </c>
      <c r="G44" s="43">
        <v>1030000</v>
      </c>
      <c r="H44" s="43">
        <v>0</v>
      </c>
      <c r="I44" s="32">
        <f t="shared" si="1"/>
        <v>7426480</v>
      </c>
      <c r="J44" s="33">
        <f t="shared" si="2"/>
        <v>0.8003390569960466</v>
      </c>
      <c r="K44" s="33">
        <f t="shared" si="3"/>
        <v>0.020459221596234017</v>
      </c>
      <c r="L44" s="33">
        <f t="shared" si="4"/>
        <v>0.04046856653488597</v>
      </c>
      <c r="M44" s="33">
        <f t="shared" si="5"/>
        <v>4.026133511434758E-05</v>
      </c>
      <c r="N44" s="33">
        <f t="shared" si="6"/>
        <v>0.13869289353771908</v>
      </c>
      <c r="O44" s="33">
        <f t="shared" si="7"/>
        <v>0</v>
      </c>
    </row>
    <row r="45" spans="1:15" s="34" customFormat="1" ht="12.75">
      <c r="A45" s="13">
        <v>43</v>
      </c>
      <c r="B45" s="35" t="s">
        <v>45</v>
      </c>
      <c r="C45" s="43">
        <v>6054418</v>
      </c>
      <c r="D45" s="43">
        <v>206537</v>
      </c>
      <c r="E45" s="43">
        <v>209069</v>
      </c>
      <c r="F45" s="43">
        <v>711283</v>
      </c>
      <c r="G45" s="43">
        <v>1822416</v>
      </c>
      <c r="H45" s="43">
        <v>0</v>
      </c>
      <c r="I45" s="32">
        <f t="shared" si="1"/>
        <v>9003723</v>
      </c>
      <c r="J45" s="33">
        <f t="shared" si="2"/>
        <v>0.6724349471879577</v>
      </c>
      <c r="K45" s="33">
        <f t="shared" si="3"/>
        <v>0.02293906642840967</v>
      </c>
      <c r="L45" s="33">
        <f t="shared" si="4"/>
        <v>0.023220283431642667</v>
      </c>
      <c r="M45" s="33">
        <f t="shared" si="5"/>
        <v>0.07899876528853675</v>
      </c>
      <c r="N45" s="33">
        <f t="shared" si="6"/>
        <v>0.20240693766345322</v>
      </c>
      <c r="O45" s="33">
        <f t="shared" si="7"/>
        <v>0</v>
      </c>
    </row>
    <row r="46" spans="1:15" s="34" customFormat="1" ht="12.75">
      <c r="A46" s="13">
        <v>44</v>
      </c>
      <c r="B46" s="35" t="s">
        <v>148</v>
      </c>
      <c r="C46" s="43">
        <v>4950000</v>
      </c>
      <c r="D46" s="43">
        <v>1420519</v>
      </c>
      <c r="E46" s="43">
        <v>356684</v>
      </c>
      <c r="F46" s="43">
        <v>0</v>
      </c>
      <c r="G46" s="43">
        <v>2982058</v>
      </c>
      <c r="H46" s="43">
        <v>1651843</v>
      </c>
      <c r="I46" s="32">
        <f t="shared" si="1"/>
        <v>11361104</v>
      </c>
      <c r="J46" s="33">
        <f t="shared" si="2"/>
        <v>0.43569709422605407</v>
      </c>
      <c r="K46" s="33">
        <f t="shared" si="3"/>
        <v>0.12503353547331317</v>
      </c>
      <c r="L46" s="33">
        <f t="shared" si="4"/>
        <v>0.031395188354934524</v>
      </c>
      <c r="M46" s="33">
        <f t="shared" si="5"/>
        <v>0</v>
      </c>
      <c r="N46" s="33">
        <f t="shared" si="6"/>
        <v>0.26247959705324414</v>
      </c>
      <c r="O46" s="33">
        <f t="shared" si="7"/>
        <v>0.1453945848924541</v>
      </c>
    </row>
    <row r="47" spans="1:15" ht="12.75">
      <c r="A47" s="14">
        <v>45</v>
      </c>
      <c r="B47" s="50" t="s">
        <v>149</v>
      </c>
      <c r="C47" s="44">
        <v>12885644</v>
      </c>
      <c r="D47" s="44">
        <v>165152</v>
      </c>
      <c r="E47" s="44">
        <v>135710</v>
      </c>
      <c r="F47" s="44">
        <v>0</v>
      </c>
      <c r="G47" s="44">
        <v>3111399</v>
      </c>
      <c r="H47" s="44">
        <v>0</v>
      </c>
      <c r="I47" s="27">
        <f t="shared" si="1"/>
        <v>16297905</v>
      </c>
      <c r="J47" s="28">
        <f t="shared" si="2"/>
        <v>0.790631924778062</v>
      </c>
      <c r="K47" s="28">
        <f t="shared" si="3"/>
        <v>0.010133326952145076</v>
      </c>
      <c r="L47" s="28">
        <f t="shared" si="4"/>
        <v>0.00832683709961495</v>
      </c>
      <c r="M47" s="28">
        <f t="shared" si="5"/>
        <v>0</v>
      </c>
      <c r="N47" s="28">
        <f t="shared" si="6"/>
        <v>0.190907911170178</v>
      </c>
      <c r="O47" s="28">
        <f t="shared" si="7"/>
        <v>0</v>
      </c>
    </row>
    <row r="48" spans="1:15" ht="12.75">
      <c r="A48" s="46">
        <v>46</v>
      </c>
      <c r="B48" s="46" t="s">
        <v>46</v>
      </c>
      <c r="C48" s="47">
        <v>236127</v>
      </c>
      <c r="D48" s="47">
        <v>71161</v>
      </c>
      <c r="E48" s="47">
        <v>143120</v>
      </c>
      <c r="F48" s="47">
        <v>15164</v>
      </c>
      <c r="G48" s="47">
        <v>51594</v>
      </c>
      <c r="H48" s="47">
        <v>0</v>
      </c>
      <c r="I48" s="48">
        <f t="shared" si="1"/>
        <v>517166</v>
      </c>
      <c r="J48" s="49">
        <f t="shared" si="2"/>
        <v>0.45657873874152594</v>
      </c>
      <c r="K48" s="49">
        <f t="shared" si="3"/>
        <v>0.13759798594648526</v>
      </c>
      <c r="L48" s="49">
        <f t="shared" si="4"/>
        <v>0.2767389967631283</v>
      </c>
      <c r="M48" s="49">
        <f t="shared" si="5"/>
        <v>0.029321339763248164</v>
      </c>
      <c r="N48" s="49">
        <f t="shared" si="6"/>
        <v>0.09976293878561236</v>
      </c>
      <c r="O48" s="49">
        <f t="shared" si="7"/>
        <v>0</v>
      </c>
    </row>
    <row r="49" spans="1:15" s="34" customFormat="1" ht="12.75">
      <c r="A49" s="13">
        <v>47</v>
      </c>
      <c r="B49" s="35" t="s">
        <v>47</v>
      </c>
      <c r="C49" s="43">
        <v>889952</v>
      </c>
      <c r="D49" s="43">
        <v>105203</v>
      </c>
      <c r="E49" s="43">
        <v>111305</v>
      </c>
      <c r="F49" s="43">
        <v>0</v>
      </c>
      <c r="G49" s="43">
        <v>2495000</v>
      </c>
      <c r="H49" s="43">
        <v>0</v>
      </c>
      <c r="I49" s="32">
        <f t="shared" si="1"/>
        <v>3601460</v>
      </c>
      <c r="J49" s="33">
        <f t="shared" si="2"/>
        <v>0.24710867259389246</v>
      </c>
      <c r="K49" s="33">
        <f t="shared" si="3"/>
        <v>0.029211208787547273</v>
      </c>
      <c r="L49" s="33">
        <f t="shared" si="4"/>
        <v>0.030905521649553236</v>
      </c>
      <c r="M49" s="33">
        <f t="shared" si="5"/>
        <v>0</v>
      </c>
      <c r="N49" s="33">
        <f t="shared" si="6"/>
        <v>0.692774596969007</v>
      </c>
      <c r="O49" s="33">
        <f t="shared" si="7"/>
        <v>0</v>
      </c>
    </row>
    <row r="50" spans="1:15" s="34" customFormat="1" ht="12.75">
      <c r="A50" s="13">
        <v>48</v>
      </c>
      <c r="B50" s="35" t="s">
        <v>48</v>
      </c>
      <c r="C50" s="43">
        <v>350000</v>
      </c>
      <c r="D50" s="43">
        <v>231689</v>
      </c>
      <c r="E50" s="43">
        <v>251569</v>
      </c>
      <c r="F50" s="43">
        <v>0</v>
      </c>
      <c r="G50" s="43">
        <v>2029593</v>
      </c>
      <c r="H50" s="43">
        <v>4475771</v>
      </c>
      <c r="I50" s="32">
        <f t="shared" si="1"/>
        <v>7338622</v>
      </c>
      <c r="J50" s="33">
        <f t="shared" si="2"/>
        <v>0.04769287749116932</v>
      </c>
      <c r="K50" s="33">
        <f t="shared" si="3"/>
        <v>0.03157118598014723</v>
      </c>
      <c r="L50" s="33">
        <f t="shared" si="4"/>
        <v>0.03428014142164564</v>
      </c>
      <c r="M50" s="33">
        <f t="shared" si="5"/>
        <v>0</v>
      </c>
      <c r="N50" s="33">
        <f t="shared" si="6"/>
        <v>0.2765632294455281</v>
      </c>
      <c r="O50" s="33">
        <f t="shared" si="7"/>
        <v>0.6098925656615097</v>
      </c>
    </row>
    <row r="51" spans="1:15" s="34" customFormat="1" ht="12.75">
      <c r="A51" s="13">
        <v>49</v>
      </c>
      <c r="B51" s="35" t="s">
        <v>49</v>
      </c>
      <c r="C51" s="43">
        <v>11348194</v>
      </c>
      <c r="D51" s="43">
        <v>196485</v>
      </c>
      <c r="E51" s="43">
        <v>943654</v>
      </c>
      <c r="F51" s="43">
        <v>0</v>
      </c>
      <c r="G51" s="43">
        <v>0</v>
      </c>
      <c r="H51" s="43">
        <v>0</v>
      </c>
      <c r="I51" s="32">
        <f t="shared" si="1"/>
        <v>12488333</v>
      </c>
      <c r="J51" s="33">
        <f t="shared" si="2"/>
        <v>0.9087036676552427</v>
      </c>
      <c r="K51" s="33">
        <f t="shared" si="3"/>
        <v>0.015733485005564794</v>
      </c>
      <c r="L51" s="33">
        <f t="shared" si="4"/>
        <v>0.07556284733919251</v>
      </c>
      <c r="M51" s="33">
        <f t="shared" si="5"/>
        <v>0</v>
      </c>
      <c r="N51" s="33">
        <f t="shared" si="6"/>
        <v>0</v>
      </c>
      <c r="O51" s="33">
        <f t="shared" si="7"/>
        <v>0</v>
      </c>
    </row>
    <row r="52" spans="1:15" ht="12.75">
      <c r="A52" s="14">
        <v>50</v>
      </c>
      <c r="B52" s="50" t="s">
        <v>50</v>
      </c>
      <c r="C52" s="44">
        <v>1256560</v>
      </c>
      <c r="D52" s="44">
        <v>200746</v>
      </c>
      <c r="E52" s="44">
        <v>266088</v>
      </c>
      <c r="F52" s="44">
        <v>12018204</v>
      </c>
      <c r="G52" s="44">
        <v>2261818</v>
      </c>
      <c r="H52" s="44">
        <v>0</v>
      </c>
      <c r="I52" s="27">
        <f t="shared" si="1"/>
        <v>16003416</v>
      </c>
      <c r="J52" s="28">
        <f t="shared" si="2"/>
        <v>0.07851823635653787</v>
      </c>
      <c r="K52" s="28">
        <f t="shared" si="3"/>
        <v>0.012543946867343822</v>
      </c>
      <c r="L52" s="28">
        <f t="shared" si="4"/>
        <v>0.0166269501461438</v>
      </c>
      <c r="M52" s="28">
        <f t="shared" si="5"/>
        <v>0.7509774163216153</v>
      </c>
      <c r="N52" s="28">
        <f t="shared" si="6"/>
        <v>0.14133345030835917</v>
      </c>
      <c r="O52" s="28">
        <f t="shared" si="7"/>
        <v>0</v>
      </c>
    </row>
    <row r="53" spans="1:15" ht="12.75">
      <c r="A53" s="46">
        <v>51</v>
      </c>
      <c r="B53" s="46" t="s">
        <v>51</v>
      </c>
      <c r="C53" s="47">
        <v>5015718</v>
      </c>
      <c r="D53" s="47">
        <v>194972</v>
      </c>
      <c r="E53" s="47">
        <v>243482</v>
      </c>
      <c r="F53" s="47">
        <v>20000</v>
      </c>
      <c r="G53" s="47">
        <v>885000</v>
      </c>
      <c r="H53" s="47">
        <v>0</v>
      </c>
      <c r="I53" s="48">
        <f t="shared" si="1"/>
        <v>6359172</v>
      </c>
      <c r="J53" s="49">
        <f t="shared" si="2"/>
        <v>0.7887375903655381</v>
      </c>
      <c r="K53" s="49">
        <f t="shared" si="3"/>
        <v>0.03065996642330165</v>
      </c>
      <c r="L53" s="49">
        <f t="shared" si="4"/>
        <v>0.03828831803888934</v>
      </c>
      <c r="M53" s="49">
        <f t="shared" si="5"/>
        <v>0.003145063539718693</v>
      </c>
      <c r="N53" s="49">
        <f t="shared" si="6"/>
        <v>0.13916906163255216</v>
      </c>
      <c r="O53" s="49">
        <f t="shared" si="7"/>
        <v>0</v>
      </c>
    </row>
    <row r="54" spans="1:15" s="34" customFormat="1" ht="12.75">
      <c r="A54" s="13">
        <v>52</v>
      </c>
      <c r="B54" s="35" t="s">
        <v>150</v>
      </c>
      <c r="C54" s="43">
        <v>10448863</v>
      </c>
      <c r="D54" s="43">
        <v>11747802</v>
      </c>
      <c r="E54" s="43">
        <v>580843</v>
      </c>
      <c r="F54" s="43">
        <v>690656</v>
      </c>
      <c r="G54" s="43">
        <v>18095000</v>
      </c>
      <c r="H54" s="43">
        <v>34391134</v>
      </c>
      <c r="I54" s="32">
        <f t="shared" si="1"/>
        <v>75954298</v>
      </c>
      <c r="J54" s="33">
        <f t="shared" si="2"/>
        <v>0.13756776476296312</v>
      </c>
      <c r="K54" s="33">
        <f t="shared" si="3"/>
        <v>0.15466935129859274</v>
      </c>
      <c r="L54" s="33">
        <f t="shared" si="4"/>
        <v>0.00764726967787919</v>
      </c>
      <c r="M54" s="33">
        <f t="shared" si="5"/>
        <v>0.00909304697938226</v>
      </c>
      <c r="N54" s="33">
        <f t="shared" si="6"/>
        <v>0.23823536621982866</v>
      </c>
      <c r="O54" s="33">
        <f t="shared" si="7"/>
        <v>0.452787201061354</v>
      </c>
    </row>
    <row r="55" spans="1:15" s="34" customFormat="1" ht="12.75">
      <c r="A55" s="13">
        <v>53</v>
      </c>
      <c r="B55" s="35" t="s">
        <v>52</v>
      </c>
      <c r="C55" s="43">
        <v>3828915</v>
      </c>
      <c r="D55" s="43">
        <v>460380</v>
      </c>
      <c r="E55" s="43">
        <v>799927</v>
      </c>
      <c r="F55" s="43">
        <v>2811</v>
      </c>
      <c r="G55" s="43">
        <v>5208333</v>
      </c>
      <c r="H55" s="43">
        <v>448239</v>
      </c>
      <c r="I55" s="32">
        <f t="shared" si="1"/>
        <v>10748605</v>
      </c>
      <c r="J55" s="33">
        <f t="shared" si="2"/>
        <v>0.3562243658595697</v>
      </c>
      <c r="K55" s="33">
        <f t="shared" si="3"/>
        <v>0.04283160465939533</v>
      </c>
      <c r="L55" s="33">
        <f t="shared" si="4"/>
        <v>0.0744214714374563</v>
      </c>
      <c r="M55" s="33">
        <f t="shared" si="5"/>
        <v>0.00026152230917407424</v>
      </c>
      <c r="N55" s="33">
        <f t="shared" si="6"/>
        <v>0.48455897300161277</v>
      </c>
      <c r="O55" s="33">
        <f t="shared" si="7"/>
        <v>0.04170206273279184</v>
      </c>
    </row>
    <row r="56" spans="1:15" s="34" customFormat="1" ht="12.75">
      <c r="A56" s="13">
        <v>54</v>
      </c>
      <c r="B56" s="35" t="s">
        <v>53</v>
      </c>
      <c r="C56" s="43">
        <v>578708</v>
      </c>
      <c r="D56" s="43">
        <v>57531</v>
      </c>
      <c r="E56" s="43">
        <v>104213</v>
      </c>
      <c r="F56" s="43">
        <v>11518</v>
      </c>
      <c r="G56" s="43">
        <v>137760</v>
      </c>
      <c r="H56" s="43">
        <v>0</v>
      </c>
      <c r="I56" s="32">
        <f t="shared" si="1"/>
        <v>889730</v>
      </c>
      <c r="J56" s="33">
        <f t="shared" si="2"/>
        <v>0.6504310296382049</v>
      </c>
      <c r="K56" s="33">
        <f t="shared" si="3"/>
        <v>0.06466118934957796</v>
      </c>
      <c r="L56" s="33">
        <f t="shared" si="4"/>
        <v>0.1171287918806829</v>
      </c>
      <c r="M56" s="33">
        <f t="shared" si="5"/>
        <v>0.012945500320321896</v>
      </c>
      <c r="N56" s="33">
        <f t="shared" si="6"/>
        <v>0.1548334888112124</v>
      </c>
      <c r="O56" s="33">
        <f t="shared" si="7"/>
        <v>0</v>
      </c>
    </row>
    <row r="57" spans="1:15" ht="12.75">
      <c r="A57" s="14">
        <v>55</v>
      </c>
      <c r="B57" s="50" t="s">
        <v>151</v>
      </c>
      <c r="C57" s="44">
        <v>16397060</v>
      </c>
      <c r="D57" s="44">
        <v>497849</v>
      </c>
      <c r="E57" s="44">
        <v>626478</v>
      </c>
      <c r="F57" s="44">
        <v>0</v>
      </c>
      <c r="G57" s="44">
        <v>0</v>
      </c>
      <c r="H57" s="44">
        <v>0</v>
      </c>
      <c r="I57" s="27">
        <f t="shared" si="1"/>
        <v>17521387</v>
      </c>
      <c r="J57" s="28">
        <f t="shared" si="2"/>
        <v>0.9358311645076957</v>
      </c>
      <c r="K57" s="28">
        <f t="shared" si="3"/>
        <v>0.02841378938779219</v>
      </c>
      <c r="L57" s="28">
        <f t="shared" si="4"/>
        <v>0.03575504610451216</v>
      </c>
      <c r="M57" s="28">
        <f t="shared" si="5"/>
        <v>0</v>
      </c>
      <c r="N57" s="28">
        <f t="shared" si="6"/>
        <v>0</v>
      </c>
      <c r="O57" s="28">
        <f t="shared" si="7"/>
        <v>0</v>
      </c>
    </row>
    <row r="58" spans="1:15" ht="12.75">
      <c r="A58" s="46">
        <v>56</v>
      </c>
      <c r="B58" s="46" t="s">
        <v>137</v>
      </c>
      <c r="C58" s="47">
        <f>1637529-'[1]Sheet1'!$G$10</f>
        <v>1174776</v>
      </c>
      <c r="D58" s="47">
        <v>88231</v>
      </c>
      <c r="E58" s="47">
        <v>136052</v>
      </c>
      <c r="F58" s="47">
        <v>0</v>
      </c>
      <c r="G58" s="47">
        <v>0</v>
      </c>
      <c r="H58" s="47">
        <v>0</v>
      </c>
      <c r="I58" s="48">
        <f t="shared" si="1"/>
        <v>1399059</v>
      </c>
      <c r="J58" s="49">
        <f t="shared" si="2"/>
        <v>0.8396901059926708</v>
      </c>
      <c r="K58" s="49">
        <f t="shared" si="3"/>
        <v>0.06306453123134907</v>
      </c>
      <c r="L58" s="49">
        <f t="shared" si="4"/>
        <v>0.09724536277598014</v>
      </c>
      <c r="M58" s="49">
        <f t="shared" si="5"/>
        <v>0</v>
      </c>
      <c r="N58" s="49">
        <f t="shared" si="6"/>
        <v>0</v>
      </c>
      <c r="O58" s="49">
        <f t="shared" si="7"/>
        <v>0</v>
      </c>
    </row>
    <row r="59" spans="1:15" s="34" customFormat="1" ht="12.75">
      <c r="A59" s="13">
        <v>57</v>
      </c>
      <c r="B59" s="35" t="s">
        <v>152</v>
      </c>
      <c r="C59" s="43">
        <v>136455</v>
      </c>
      <c r="D59" s="43">
        <v>1374546</v>
      </c>
      <c r="E59" s="43">
        <v>97004</v>
      </c>
      <c r="F59" s="43">
        <v>10021593</v>
      </c>
      <c r="G59" s="43">
        <v>365000</v>
      </c>
      <c r="H59" s="43">
        <v>0</v>
      </c>
      <c r="I59" s="32">
        <f t="shared" si="1"/>
        <v>11994598</v>
      </c>
      <c r="J59" s="33">
        <f t="shared" si="2"/>
        <v>0.011376371263130286</v>
      </c>
      <c r="K59" s="33">
        <f t="shared" si="3"/>
        <v>0.1145970877890197</v>
      </c>
      <c r="L59" s="33">
        <f t="shared" si="4"/>
        <v>0.008087307302837495</v>
      </c>
      <c r="M59" s="33">
        <f t="shared" si="5"/>
        <v>0.8355088682421871</v>
      </c>
      <c r="N59" s="33">
        <f t="shared" si="6"/>
        <v>0.030430365402825506</v>
      </c>
      <c r="O59" s="33">
        <f t="shared" si="7"/>
        <v>0</v>
      </c>
    </row>
    <row r="60" spans="1:15" s="34" customFormat="1" ht="12.75">
      <c r="A60" s="13">
        <v>58</v>
      </c>
      <c r="B60" s="35" t="s">
        <v>54</v>
      </c>
      <c r="C60" s="43">
        <v>4218146</v>
      </c>
      <c r="D60" s="43">
        <v>363793</v>
      </c>
      <c r="E60" s="43">
        <v>256511</v>
      </c>
      <c r="F60" s="43">
        <v>4500650</v>
      </c>
      <c r="G60" s="43">
        <v>1090542</v>
      </c>
      <c r="H60" s="43">
        <v>0</v>
      </c>
      <c r="I60" s="32">
        <f t="shared" si="1"/>
        <v>10429642</v>
      </c>
      <c r="J60" s="33">
        <f t="shared" si="2"/>
        <v>0.4044382347927187</v>
      </c>
      <c r="K60" s="33">
        <f t="shared" si="3"/>
        <v>0.03488067950942132</v>
      </c>
      <c r="L60" s="33">
        <f t="shared" si="4"/>
        <v>0.024594420402924665</v>
      </c>
      <c r="M60" s="33">
        <f t="shared" si="5"/>
        <v>0.4315248788021679</v>
      </c>
      <c r="N60" s="33">
        <f t="shared" si="6"/>
        <v>0.10456178649276744</v>
      </c>
      <c r="O60" s="33">
        <f t="shared" si="7"/>
        <v>0</v>
      </c>
    </row>
    <row r="61" spans="1:15" s="34" customFormat="1" ht="12.75">
      <c r="A61" s="13">
        <v>59</v>
      </c>
      <c r="B61" s="35" t="s">
        <v>55</v>
      </c>
      <c r="C61" s="43">
        <v>452899</v>
      </c>
      <c r="D61" s="43">
        <v>128153</v>
      </c>
      <c r="E61" s="43">
        <v>164392</v>
      </c>
      <c r="F61" s="43">
        <v>0</v>
      </c>
      <c r="G61" s="43">
        <v>1067000</v>
      </c>
      <c r="H61" s="43">
        <v>0</v>
      </c>
      <c r="I61" s="32">
        <f t="shared" si="1"/>
        <v>1812444</v>
      </c>
      <c r="J61" s="33">
        <f t="shared" si="2"/>
        <v>0.2498830308688158</v>
      </c>
      <c r="K61" s="33">
        <f t="shared" si="3"/>
        <v>0.07070728805965867</v>
      </c>
      <c r="L61" s="33">
        <f t="shared" si="4"/>
        <v>0.09070183685675254</v>
      </c>
      <c r="M61" s="33">
        <f t="shared" si="5"/>
        <v>0</v>
      </c>
      <c r="N61" s="33">
        <f t="shared" si="6"/>
        <v>0.588707844214773</v>
      </c>
      <c r="O61" s="33">
        <f t="shared" si="7"/>
        <v>0</v>
      </c>
    </row>
    <row r="62" spans="1:15" ht="12.75">
      <c r="A62" s="14">
        <v>60</v>
      </c>
      <c r="B62" s="50" t="s">
        <v>56</v>
      </c>
      <c r="C62" s="44">
        <v>47938</v>
      </c>
      <c r="D62" s="44">
        <v>213758</v>
      </c>
      <c r="E62" s="44">
        <v>238745</v>
      </c>
      <c r="F62" s="44">
        <v>2727513</v>
      </c>
      <c r="G62" s="44">
        <v>3084000</v>
      </c>
      <c r="H62" s="44">
        <v>36191</v>
      </c>
      <c r="I62" s="27">
        <f t="shared" si="1"/>
        <v>6348145</v>
      </c>
      <c r="J62" s="28">
        <f t="shared" si="2"/>
        <v>0.0075514973271719535</v>
      </c>
      <c r="K62" s="28">
        <f t="shared" si="3"/>
        <v>0.03367251378158501</v>
      </c>
      <c r="L62" s="28">
        <f t="shared" si="4"/>
        <v>0.037608624251651464</v>
      </c>
      <c r="M62" s="28">
        <f t="shared" si="5"/>
        <v>0.4296551197239509</v>
      </c>
      <c r="N62" s="28">
        <f t="shared" si="6"/>
        <v>0.4858112094162941</v>
      </c>
      <c r="O62" s="28">
        <f t="shared" si="7"/>
        <v>0.00570103549934666</v>
      </c>
    </row>
    <row r="63" spans="1:15" ht="12.75">
      <c r="A63" s="46">
        <v>61</v>
      </c>
      <c r="B63" s="46" t="s">
        <v>57</v>
      </c>
      <c r="C63" s="47">
        <v>3203968</v>
      </c>
      <c r="D63" s="47">
        <v>78008</v>
      </c>
      <c r="E63" s="47">
        <v>89399</v>
      </c>
      <c r="F63" s="47">
        <v>133870</v>
      </c>
      <c r="G63" s="47">
        <v>1625000</v>
      </c>
      <c r="H63" s="47">
        <v>0</v>
      </c>
      <c r="I63" s="48">
        <f t="shared" si="1"/>
        <v>5130245</v>
      </c>
      <c r="J63" s="49">
        <f t="shared" si="2"/>
        <v>0.624525339433107</v>
      </c>
      <c r="K63" s="49">
        <f t="shared" si="3"/>
        <v>0.015205511627612326</v>
      </c>
      <c r="L63" s="49">
        <f t="shared" si="4"/>
        <v>0.01742587342319909</v>
      </c>
      <c r="M63" s="49">
        <f t="shared" si="5"/>
        <v>0.02609427035161089</v>
      </c>
      <c r="N63" s="49">
        <f t="shared" si="6"/>
        <v>0.3167490051644707</v>
      </c>
      <c r="O63" s="49">
        <f t="shared" si="7"/>
        <v>0</v>
      </c>
    </row>
    <row r="64" spans="1:15" s="34" customFormat="1" ht="12.75">
      <c r="A64" s="13">
        <v>62</v>
      </c>
      <c r="B64" s="35" t="s">
        <v>58</v>
      </c>
      <c r="C64" s="43">
        <v>376421</v>
      </c>
      <c r="D64" s="43">
        <v>77376</v>
      </c>
      <c r="E64" s="43">
        <v>97804</v>
      </c>
      <c r="F64" s="43">
        <v>108366</v>
      </c>
      <c r="G64" s="43">
        <v>0</v>
      </c>
      <c r="H64" s="43">
        <v>0</v>
      </c>
      <c r="I64" s="32">
        <f t="shared" si="1"/>
        <v>659967</v>
      </c>
      <c r="J64" s="33">
        <f t="shared" si="2"/>
        <v>0.5703633666531811</v>
      </c>
      <c r="K64" s="33">
        <f t="shared" si="3"/>
        <v>0.11724222574765102</v>
      </c>
      <c r="L64" s="33">
        <f t="shared" si="4"/>
        <v>0.1481952885523064</v>
      </c>
      <c r="M64" s="33">
        <f t="shared" si="5"/>
        <v>0.16419911904686144</v>
      </c>
      <c r="N64" s="33">
        <f t="shared" si="6"/>
        <v>0</v>
      </c>
      <c r="O64" s="33">
        <f t="shared" si="7"/>
        <v>0</v>
      </c>
    </row>
    <row r="65" spans="1:15" s="34" customFormat="1" ht="12.75">
      <c r="A65" s="13">
        <v>63</v>
      </c>
      <c r="B65" s="35" t="s">
        <v>59</v>
      </c>
      <c r="C65" s="43">
        <v>911051</v>
      </c>
      <c r="D65" s="43">
        <v>428261</v>
      </c>
      <c r="E65" s="43">
        <v>34220</v>
      </c>
      <c r="F65" s="43">
        <v>0</v>
      </c>
      <c r="G65" s="43">
        <v>1220000</v>
      </c>
      <c r="H65" s="43">
        <v>0</v>
      </c>
      <c r="I65" s="32">
        <f t="shared" si="1"/>
        <v>2593532</v>
      </c>
      <c r="J65" s="33">
        <f t="shared" si="2"/>
        <v>0.35127810260293685</v>
      </c>
      <c r="K65" s="33">
        <f t="shared" si="3"/>
        <v>0.16512655328717749</v>
      </c>
      <c r="L65" s="33">
        <f t="shared" si="4"/>
        <v>0.013194361974326902</v>
      </c>
      <c r="M65" s="33">
        <f t="shared" si="5"/>
        <v>0</v>
      </c>
      <c r="N65" s="33">
        <f t="shared" si="6"/>
        <v>0.47040098213555875</v>
      </c>
      <c r="O65" s="33">
        <f t="shared" si="7"/>
        <v>0</v>
      </c>
    </row>
    <row r="66" spans="1:15" s="34" customFormat="1" ht="12.75">
      <c r="A66" s="13">
        <v>64</v>
      </c>
      <c r="B66" s="35" t="s">
        <v>60</v>
      </c>
      <c r="C66" s="43">
        <v>241308</v>
      </c>
      <c r="D66" s="43">
        <v>98114</v>
      </c>
      <c r="E66" s="43">
        <v>122314</v>
      </c>
      <c r="F66" s="43">
        <v>0</v>
      </c>
      <c r="G66" s="43">
        <v>854000</v>
      </c>
      <c r="H66" s="43">
        <v>0</v>
      </c>
      <c r="I66" s="32">
        <f t="shared" si="1"/>
        <v>1315736</v>
      </c>
      <c r="J66" s="33">
        <f t="shared" si="2"/>
        <v>0.18340153343831894</v>
      </c>
      <c r="K66" s="33">
        <f t="shared" si="3"/>
        <v>0.07456967051140959</v>
      </c>
      <c r="L66" s="33">
        <f t="shared" si="4"/>
        <v>0.09296241799266722</v>
      </c>
      <c r="M66" s="33">
        <f t="shared" si="5"/>
        <v>0</v>
      </c>
      <c r="N66" s="33">
        <f t="shared" si="6"/>
        <v>0.6490663780576043</v>
      </c>
      <c r="O66" s="33">
        <f t="shared" si="7"/>
        <v>0</v>
      </c>
    </row>
    <row r="67" spans="1:15" ht="12.75">
      <c r="A67" s="14">
        <v>65</v>
      </c>
      <c r="B67" s="50" t="s">
        <v>61</v>
      </c>
      <c r="C67" s="44">
        <v>240139</v>
      </c>
      <c r="D67" s="44">
        <v>387623</v>
      </c>
      <c r="E67" s="44">
        <v>1115402</v>
      </c>
      <c r="F67" s="44">
        <v>2263077</v>
      </c>
      <c r="G67" s="44">
        <v>4890000</v>
      </c>
      <c r="H67" s="44">
        <v>0</v>
      </c>
      <c r="I67" s="27">
        <f t="shared" si="1"/>
        <v>8896241</v>
      </c>
      <c r="J67" s="28">
        <f t="shared" si="2"/>
        <v>0.0269933109950596</v>
      </c>
      <c r="K67" s="28">
        <f t="shared" si="3"/>
        <v>0.04357154892723792</v>
      </c>
      <c r="L67" s="28">
        <f t="shared" si="4"/>
        <v>0.12537902244329938</v>
      </c>
      <c r="M67" s="28">
        <f t="shared" si="5"/>
        <v>0.25438575686067855</v>
      </c>
      <c r="N67" s="28">
        <f t="shared" si="6"/>
        <v>0.5496703607737246</v>
      </c>
      <c r="O67" s="28">
        <f t="shared" si="7"/>
        <v>0</v>
      </c>
    </row>
    <row r="68" spans="1:15" ht="12.75">
      <c r="A68" s="46">
        <v>66</v>
      </c>
      <c r="B68" s="46" t="s">
        <v>153</v>
      </c>
      <c r="C68" s="47">
        <v>30295</v>
      </c>
      <c r="D68" s="47">
        <v>105047</v>
      </c>
      <c r="E68" s="47">
        <v>237482</v>
      </c>
      <c r="F68" s="47">
        <v>-30295</v>
      </c>
      <c r="G68" s="47">
        <v>0</v>
      </c>
      <c r="H68" s="47">
        <v>0</v>
      </c>
      <c r="I68" s="48">
        <f>SUM(C68:H68)</f>
        <v>342529</v>
      </c>
      <c r="J68" s="49">
        <f aca="true" t="shared" si="8" ref="J68:O71">C68/$I68</f>
        <v>0.08844506596521755</v>
      </c>
      <c r="K68" s="49">
        <f t="shared" si="8"/>
        <v>0.3066806022263808</v>
      </c>
      <c r="L68" s="49">
        <f t="shared" si="8"/>
        <v>0.6933193977736192</v>
      </c>
      <c r="M68" s="49">
        <f t="shared" si="8"/>
        <v>-0.08844506596521755</v>
      </c>
      <c r="N68" s="49">
        <f t="shared" si="8"/>
        <v>0</v>
      </c>
      <c r="O68" s="49">
        <f t="shared" si="8"/>
        <v>0</v>
      </c>
    </row>
    <row r="69" spans="1:15" s="34" customFormat="1" ht="12.75">
      <c r="A69" s="13">
        <v>67</v>
      </c>
      <c r="B69" s="35" t="s">
        <v>138</v>
      </c>
      <c r="C69" s="43">
        <f>436700-'[1]Sheet1'!$G$11</f>
        <v>433228</v>
      </c>
      <c r="D69" s="43">
        <v>31599</v>
      </c>
      <c r="E69" s="43">
        <v>30232</v>
      </c>
      <c r="F69" s="43">
        <v>40000</v>
      </c>
      <c r="G69" s="43">
        <v>2630000</v>
      </c>
      <c r="H69" s="43">
        <v>1625000</v>
      </c>
      <c r="I69" s="32">
        <f>SUM(C69:H69)</f>
        <v>4790059</v>
      </c>
      <c r="J69" s="33">
        <f t="shared" si="8"/>
        <v>0.09044314485479198</v>
      </c>
      <c r="K69" s="33">
        <f t="shared" si="8"/>
        <v>0.006596787221201242</v>
      </c>
      <c r="L69" s="33">
        <f t="shared" si="8"/>
        <v>0.006311404515059209</v>
      </c>
      <c r="M69" s="33">
        <f t="shared" si="8"/>
        <v>0.008350627831515228</v>
      </c>
      <c r="N69" s="33">
        <f t="shared" si="8"/>
        <v>0.5490537799221262</v>
      </c>
      <c r="O69" s="33">
        <f t="shared" si="8"/>
        <v>0.33924425565530614</v>
      </c>
    </row>
    <row r="70" spans="1:15" s="34" customFormat="1" ht="12.75">
      <c r="A70" s="13">
        <v>68</v>
      </c>
      <c r="B70" s="35" t="s">
        <v>139</v>
      </c>
      <c r="C70" s="43">
        <f>36966-'[1]Sheet1'!$G$12</f>
        <v>30298</v>
      </c>
      <c r="D70" s="43">
        <v>5930</v>
      </c>
      <c r="E70" s="43">
        <v>24403</v>
      </c>
      <c r="F70" s="43">
        <v>14338</v>
      </c>
      <c r="G70" s="43">
        <v>0</v>
      </c>
      <c r="H70" s="43">
        <v>0</v>
      </c>
      <c r="I70" s="32">
        <f>SUM(C70:H70)</f>
        <v>74969</v>
      </c>
      <c r="J70" s="33">
        <f t="shared" si="8"/>
        <v>0.40414037802291614</v>
      </c>
      <c r="K70" s="33">
        <f t="shared" si="8"/>
        <v>0.07909936106924195</v>
      </c>
      <c r="L70" s="33">
        <f t="shared" si="8"/>
        <v>0.3255078765889901</v>
      </c>
      <c r="M70" s="33">
        <f t="shared" si="8"/>
        <v>0.1912523843188518</v>
      </c>
      <c r="N70" s="33">
        <f t="shared" si="8"/>
        <v>0</v>
      </c>
      <c r="O70" s="33">
        <f t="shared" si="8"/>
        <v>0</v>
      </c>
    </row>
    <row r="71" spans="1:15" s="34" customFormat="1" ht="12.75">
      <c r="A71" s="13">
        <v>69</v>
      </c>
      <c r="B71" s="35" t="s">
        <v>140</v>
      </c>
      <c r="C71" s="43">
        <f>2979-'[1]Sheet1'!$G$13</f>
        <v>0</v>
      </c>
      <c r="D71" s="43">
        <v>87081</v>
      </c>
      <c r="E71" s="43">
        <v>135097</v>
      </c>
      <c r="F71" s="43">
        <v>0</v>
      </c>
      <c r="G71" s="43">
        <v>90519</v>
      </c>
      <c r="H71" s="43">
        <v>0</v>
      </c>
      <c r="I71" s="32">
        <f>SUM(C71:H71)</f>
        <v>312697</v>
      </c>
      <c r="J71" s="33">
        <f t="shared" si="8"/>
        <v>0</v>
      </c>
      <c r="K71" s="33">
        <f t="shared" si="8"/>
        <v>0.2784836439108786</v>
      </c>
      <c r="L71" s="33">
        <f t="shared" si="8"/>
        <v>0.4320380432175557</v>
      </c>
      <c r="M71" s="33">
        <f t="shared" si="8"/>
        <v>0</v>
      </c>
      <c r="N71" s="33">
        <f t="shared" si="8"/>
        <v>0.2894783128715658</v>
      </c>
      <c r="O71" s="33">
        <f t="shared" si="8"/>
        <v>0</v>
      </c>
    </row>
    <row r="72" spans="1:15" ht="12.75">
      <c r="A72" s="14">
        <v>396</v>
      </c>
      <c r="B72" s="50" t="s">
        <v>154</v>
      </c>
      <c r="C72" s="43">
        <v>0</v>
      </c>
      <c r="D72" s="43">
        <v>463766.28</v>
      </c>
      <c r="E72" s="43">
        <v>702117.87</v>
      </c>
      <c r="F72" s="43">
        <v>0</v>
      </c>
      <c r="G72" s="43">
        <v>0</v>
      </c>
      <c r="H72" s="43">
        <v>0</v>
      </c>
      <c r="I72" s="27">
        <f>SUM(C72:H72)</f>
        <v>1165884.15</v>
      </c>
      <c r="J72" s="28">
        <f aca="true" t="shared" si="9" ref="J72:O72">C72/$I72</f>
        <v>0</v>
      </c>
      <c r="K72" s="28">
        <f t="shared" si="9"/>
        <v>0.39778075720473605</v>
      </c>
      <c r="L72" s="28">
        <f t="shared" si="9"/>
        <v>0.6022192427952641</v>
      </c>
      <c r="M72" s="28">
        <f t="shared" si="9"/>
        <v>0</v>
      </c>
      <c r="N72" s="28">
        <f t="shared" si="9"/>
        <v>0</v>
      </c>
      <c r="O72" s="28">
        <f t="shared" si="9"/>
        <v>0</v>
      </c>
    </row>
    <row r="73" spans="1:15" ht="12.75">
      <c r="A73" s="20"/>
      <c r="B73" s="21" t="s">
        <v>62</v>
      </c>
      <c r="C73" s="22">
        <f aca="true" t="shared" si="10" ref="C73:I73">SUM(C3:C72)</f>
        <v>250885856</v>
      </c>
      <c r="D73" s="22">
        <f t="shared" si="10"/>
        <v>39136012.28</v>
      </c>
      <c r="E73" s="22">
        <f t="shared" si="10"/>
        <v>30520279.87</v>
      </c>
      <c r="F73" s="22">
        <f t="shared" si="10"/>
        <v>180268479</v>
      </c>
      <c r="G73" s="22">
        <f t="shared" si="10"/>
        <v>234318754</v>
      </c>
      <c r="H73" s="22">
        <f t="shared" si="10"/>
        <v>102980111</v>
      </c>
      <c r="I73" s="23">
        <f t="shared" si="10"/>
        <v>838109492.15</v>
      </c>
      <c r="J73" s="24">
        <f aca="true" t="shared" si="11" ref="J73:O73">C73/$I73</f>
        <v>0.2993473506145399</v>
      </c>
      <c r="K73" s="24">
        <f t="shared" si="11"/>
        <v>0.04669558410513225</v>
      </c>
      <c r="L73" s="24">
        <f t="shared" si="11"/>
        <v>0.03641562368146722</v>
      </c>
      <c r="M73" s="24">
        <f t="shared" si="11"/>
        <v>0.21508941336239704</v>
      </c>
      <c r="N73" s="24">
        <f t="shared" si="11"/>
        <v>0.2795801219228561</v>
      </c>
      <c r="O73" s="24">
        <f t="shared" si="11"/>
        <v>0.12287190631360755</v>
      </c>
    </row>
    <row r="74" spans="1:15" ht="12.75">
      <c r="A74" s="25"/>
      <c r="B74" s="8"/>
      <c r="C74" s="45"/>
      <c r="D74" s="45"/>
      <c r="E74" s="45"/>
      <c r="F74" s="45"/>
      <c r="G74" s="45"/>
      <c r="H74" s="45"/>
      <c r="I74" s="36"/>
      <c r="J74" s="26"/>
      <c r="K74" s="26"/>
      <c r="L74" s="26"/>
      <c r="M74" s="26"/>
      <c r="N74" s="26"/>
      <c r="O74" s="37"/>
    </row>
    <row r="75" spans="1:15" s="34" customFormat="1" ht="12.75">
      <c r="A75" s="13">
        <v>318</v>
      </c>
      <c r="B75" s="35" t="s">
        <v>63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32">
        <f>SUM(C75:H75)</f>
        <v>0</v>
      </c>
      <c r="J75" s="33" t="e">
        <f aca="true" t="shared" si="12" ref="J75:O77">C75/$I75</f>
        <v>#DIV/0!</v>
      </c>
      <c r="K75" s="33" t="e">
        <f t="shared" si="12"/>
        <v>#DIV/0!</v>
      </c>
      <c r="L75" s="33" t="e">
        <f t="shared" si="12"/>
        <v>#DIV/0!</v>
      </c>
      <c r="M75" s="33" t="e">
        <f t="shared" si="12"/>
        <v>#DIV/0!</v>
      </c>
      <c r="N75" s="33" t="e">
        <f t="shared" si="12"/>
        <v>#DIV/0!</v>
      </c>
      <c r="O75" s="33" t="e">
        <f t="shared" si="12"/>
        <v>#DIV/0!</v>
      </c>
    </row>
    <row r="76" spans="1:15" ht="12.75">
      <c r="A76" s="2">
        <v>319</v>
      </c>
      <c r="B76" s="3" t="s">
        <v>64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27">
        <f>SUM(C76:H76)</f>
        <v>0</v>
      </c>
      <c r="J76" s="28" t="e">
        <f t="shared" si="12"/>
        <v>#DIV/0!</v>
      </c>
      <c r="K76" s="28" t="e">
        <f t="shared" si="12"/>
        <v>#DIV/0!</v>
      </c>
      <c r="L76" s="28" t="e">
        <f t="shared" si="12"/>
        <v>#DIV/0!</v>
      </c>
      <c r="M76" s="28" t="e">
        <f t="shared" si="12"/>
        <v>#DIV/0!</v>
      </c>
      <c r="N76" s="28" t="e">
        <f t="shared" si="12"/>
        <v>#DIV/0!</v>
      </c>
      <c r="O76" s="28" t="e">
        <f t="shared" si="12"/>
        <v>#DIV/0!</v>
      </c>
    </row>
    <row r="77" spans="1:15" ht="12.75">
      <c r="A77" s="10"/>
      <c r="B77" s="11" t="s">
        <v>65</v>
      </c>
      <c r="C77" s="29">
        <f>SUM(C75:C76)</f>
        <v>0</v>
      </c>
      <c r="D77" s="29">
        <f aca="true" t="shared" si="13" ref="D77:I77">SUM(D75:D76)</f>
        <v>0</v>
      </c>
      <c r="E77" s="29">
        <f t="shared" si="13"/>
        <v>0</v>
      </c>
      <c r="F77" s="29">
        <f t="shared" si="13"/>
        <v>0</v>
      </c>
      <c r="G77" s="29">
        <f t="shared" si="13"/>
        <v>0</v>
      </c>
      <c r="H77" s="29">
        <f t="shared" si="13"/>
        <v>0</v>
      </c>
      <c r="I77" s="15">
        <f t="shared" si="13"/>
        <v>0</v>
      </c>
      <c r="J77" s="30" t="e">
        <f t="shared" si="12"/>
        <v>#DIV/0!</v>
      </c>
      <c r="K77" s="30" t="e">
        <f t="shared" si="12"/>
        <v>#DIV/0!</v>
      </c>
      <c r="L77" s="30" t="e">
        <f t="shared" si="12"/>
        <v>#DIV/0!</v>
      </c>
      <c r="M77" s="30" t="e">
        <f t="shared" si="12"/>
        <v>#DIV/0!</v>
      </c>
      <c r="N77" s="30" t="e">
        <f t="shared" si="12"/>
        <v>#DIV/0!</v>
      </c>
      <c r="O77" s="30" t="e">
        <f t="shared" si="12"/>
        <v>#DIV/0!</v>
      </c>
    </row>
    <row r="78" spans="1:15" ht="12.75">
      <c r="A78" s="6"/>
      <c r="B78" s="7"/>
      <c r="C78" s="45"/>
      <c r="D78" s="45"/>
      <c r="E78" s="45"/>
      <c r="F78" s="45"/>
      <c r="G78" s="45"/>
      <c r="H78" s="45"/>
      <c r="I78" s="36"/>
      <c r="J78" s="26"/>
      <c r="K78" s="26"/>
      <c r="L78" s="26"/>
      <c r="M78" s="26"/>
      <c r="N78" s="26"/>
      <c r="O78" s="37"/>
    </row>
    <row r="79" spans="1:15" ht="12.75">
      <c r="A79" s="46">
        <v>321001</v>
      </c>
      <c r="B79" s="46" t="s">
        <v>66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8">
        <f aca="true" t="shared" si="14" ref="I79:I84">SUM(C79:H79)</f>
        <v>0</v>
      </c>
      <c r="J79" s="49" t="e">
        <f aca="true" t="shared" si="15" ref="J79:O90">C79/$I79</f>
        <v>#DIV/0!</v>
      </c>
      <c r="K79" s="49" t="e">
        <f t="shared" si="15"/>
        <v>#DIV/0!</v>
      </c>
      <c r="L79" s="49" t="e">
        <f t="shared" si="15"/>
        <v>#DIV/0!</v>
      </c>
      <c r="M79" s="49" t="e">
        <f t="shared" si="15"/>
        <v>#DIV/0!</v>
      </c>
      <c r="N79" s="49" t="e">
        <f t="shared" si="15"/>
        <v>#DIV/0!</v>
      </c>
      <c r="O79" s="49" t="e">
        <f t="shared" si="15"/>
        <v>#DIV/0!</v>
      </c>
    </row>
    <row r="80" spans="1:15" s="34" customFormat="1" ht="12.75">
      <c r="A80" s="13">
        <v>329001</v>
      </c>
      <c r="B80" s="35" t="s">
        <v>67</v>
      </c>
      <c r="C80" s="43">
        <v>228744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32">
        <f t="shared" si="14"/>
        <v>228744</v>
      </c>
      <c r="J80" s="33">
        <f t="shared" si="15"/>
        <v>1</v>
      </c>
      <c r="K80" s="33">
        <f t="shared" si="15"/>
        <v>0</v>
      </c>
      <c r="L80" s="33">
        <f t="shared" si="15"/>
        <v>0</v>
      </c>
      <c r="M80" s="33">
        <f t="shared" si="15"/>
        <v>0</v>
      </c>
      <c r="N80" s="33">
        <f t="shared" si="15"/>
        <v>0</v>
      </c>
      <c r="O80" s="33">
        <f t="shared" si="15"/>
        <v>0</v>
      </c>
    </row>
    <row r="81" spans="1:15" s="34" customFormat="1" ht="12.75">
      <c r="A81" s="13">
        <v>331001</v>
      </c>
      <c r="B81" s="35" t="s">
        <v>68</v>
      </c>
      <c r="C81" s="43">
        <v>-22253</v>
      </c>
      <c r="D81" s="43">
        <v>7884</v>
      </c>
      <c r="E81" s="43">
        <v>14369</v>
      </c>
      <c r="F81" s="43">
        <v>0</v>
      </c>
      <c r="G81" s="43">
        <v>0</v>
      </c>
      <c r="H81" s="43">
        <v>0</v>
      </c>
      <c r="I81" s="32">
        <f t="shared" si="14"/>
        <v>0</v>
      </c>
      <c r="J81" s="33" t="e">
        <f t="shared" si="15"/>
        <v>#DIV/0!</v>
      </c>
      <c r="K81" s="33" t="e">
        <f t="shared" si="15"/>
        <v>#DIV/0!</v>
      </c>
      <c r="L81" s="33" t="e">
        <f t="shared" si="15"/>
        <v>#DIV/0!</v>
      </c>
      <c r="M81" s="33" t="e">
        <f t="shared" si="15"/>
        <v>#DIV/0!</v>
      </c>
      <c r="N81" s="33" t="e">
        <f t="shared" si="15"/>
        <v>#DIV/0!</v>
      </c>
      <c r="O81" s="33" t="e">
        <f t="shared" si="15"/>
        <v>#DIV/0!</v>
      </c>
    </row>
    <row r="82" spans="1:15" s="34" customFormat="1" ht="12.75">
      <c r="A82" s="13">
        <v>333001</v>
      </c>
      <c r="B82" s="35" t="s">
        <v>69</v>
      </c>
      <c r="C82" s="43">
        <v>955403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32">
        <f t="shared" si="14"/>
        <v>955403</v>
      </c>
      <c r="J82" s="33">
        <f t="shared" si="15"/>
        <v>1</v>
      </c>
      <c r="K82" s="33">
        <f aca="true" t="shared" si="16" ref="K82:K88">D82/$I82</f>
        <v>0</v>
      </c>
      <c r="L82" s="33">
        <f t="shared" si="15"/>
        <v>0</v>
      </c>
      <c r="M82" s="33">
        <f t="shared" si="15"/>
        <v>0</v>
      </c>
      <c r="N82" s="33">
        <f t="shared" si="15"/>
        <v>0</v>
      </c>
      <c r="O82" s="33">
        <f t="shared" si="15"/>
        <v>0</v>
      </c>
    </row>
    <row r="83" spans="1:15" ht="12.75">
      <c r="A83" s="14">
        <v>336001</v>
      </c>
      <c r="B83" s="50" t="s">
        <v>70</v>
      </c>
      <c r="C83" s="44">
        <v>208050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27">
        <f t="shared" si="14"/>
        <v>208050</v>
      </c>
      <c r="J83" s="28">
        <f t="shared" si="15"/>
        <v>1</v>
      </c>
      <c r="K83" s="28">
        <f t="shared" si="16"/>
        <v>0</v>
      </c>
      <c r="L83" s="28">
        <f t="shared" si="15"/>
        <v>0</v>
      </c>
      <c r="M83" s="28">
        <f t="shared" si="15"/>
        <v>0</v>
      </c>
      <c r="N83" s="28">
        <f t="shared" si="15"/>
        <v>0</v>
      </c>
      <c r="O83" s="28">
        <f t="shared" si="15"/>
        <v>0</v>
      </c>
    </row>
    <row r="84" spans="1:15" ht="12.75">
      <c r="A84" s="46">
        <v>337001</v>
      </c>
      <c r="B84" s="46" t="s">
        <v>71</v>
      </c>
      <c r="C84" s="47">
        <v>287246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8">
        <f t="shared" si="14"/>
        <v>287246</v>
      </c>
      <c r="J84" s="49">
        <f t="shared" si="15"/>
        <v>1</v>
      </c>
      <c r="K84" s="49">
        <f t="shared" si="16"/>
        <v>0</v>
      </c>
      <c r="L84" s="49">
        <f t="shared" si="15"/>
        <v>0</v>
      </c>
      <c r="M84" s="49">
        <f t="shared" si="15"/>
        <v>0</v>
      </c>
      <c r="N84" s="49">
        <f t="shared" si="15"/>
        <v>0</v>
      </c>
      <c r="O84" s="49">
        <f t="shared" si="15"/>
        <v>0</v>
      </c>
    </row>
    <row r="85" spans="1:15" s="34" customFormat="1" ht="12.75">
      <c r="A85" s="13">
        <v>339001</v>
      </c>
      <c r="B85" s="35" t="s">
        <v>72</v>
      </c>
      <c r="C85" s="43">
        <v>0</v>
      </c>
      <c r="D85" s="43">
        <v>8621</v>
      </c>
      <c r="E85" s="43">
        <v>21275</v>
      </c>
      <c r="F85" s="43">
        <v>0</v>
      </c>
      <c r="G85" s="43">
        <v>0</v>
      </c>
      <c r="H85" s="43">
        <v>0</v>
      </c>
      <c r="I85" s="32">
        <f>SUM(C85:H85)</f>
        <v>29896</v>
      </c>
      <c r="J85" s="33">
        <f>C85/$I85</f>
        <v>0</v>
      </c>
      <c r="K85" s="33">
        <f t="shared" si="16"/>
        <v>0.28836633663366334</v>
      </c>
      <c r="L85" s="33">
        <f>E85/$I85</f>
        <v>0.7116336633663366</v>
      </c>
      <c r="M85" s="33">
        <f>F85/$I85</f>
        <v>0</v>
      </c>
      <c r="N85" s="33">
        <f>G85/$I85</f>
        <v>0</v>
      </c>
      <c r="O85" s="33">
        <f>H85/$I85</f>
        <v>0</v>
      </c>
    </row>
    <row r="86" spans="1:15" s="34" customFormat="1" ht="12.75">
      <c r="A86" s="13">
        <v>340001</v>
      </c>
      <c r="B86" s="35" t="s">
        <v>91</v>
      </c>
      <c r="C86" s="43"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32">
        <f>SUM(C86:H86)</f>
        <v>0</v>
      </c>
      <c r="J86" s="33" t="e">
        <f>C86/$I86</f>
        <v>#DIV/0!</v>
      </c>
      <c r="K86" s="33" t="e">
        <f t="shared" si="16"/>
        <v>#DIV/0!</v>
      </c>
      <c r="L86" s="33" t="e">
        <f t="shared" si="15"/>
        <v>#DIV/0!</v>
      </c>
      <c r="M86" s="33" t="e">
        <f t="shared" si="15"/>
        <v>#DIV/0!</v>
      </c>
      <c r="N86" s="33" t="e">
        <f t="shared" si="15"/>
        <v>#DIV/0!</v>
      </c>
      <c r="O86" s="33" t="e">
        <f t="shared" si="15"/>
        <v>#DIV/0!</v>
      </c>
    </row>
    <row r="87" spans="1:15" s="34" customFormat="1" ht="12.75">
      <c r="A87" s="13">
        <v>341001</v>
      </c>
      <c r="B87" s="35" t="s">
        <v>120</v>
      </c>
      <c r="C87" s="43">
        <v>104841</v>
      </c>
      <c r="D87" s="43">
        <v>0</v>
      </c>
      <c r="E87" s="43">
        <v>0</v>
      </c>
      <c r="F87" s="43">
        <v>-104841</v>
      </c>
      <c r="G87" s="43">
        <v>0</v>
      </c>
      <c r="H87" s="43">
        <v>0</v>
      </c>
      <c r="I87" s="32">
        <f>SUM(C87:H87)</f>
        <v>0</v>
      </c>
      <c r="J87" s="33"/>
      <c r="K87" s="33"/>
      <c r="L87" s="33"/>
      <c r="M87" s="33"/>
      <c r="N87" s="33"/>
      <c r="O87" s="33"/>
    </row>
    <row r="88" spans="1:15" ht="12.75">
      <c r="A88" s="14">
        <v>342001</v>
      </c>
      <c r="B88" s="50" t="s">
        <v>102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27">
        <f>SUM(C88:H88)</f>
        <v>0</v>
      </c>
      <c r="J88" s="28" t="e">
        <f>C88/$I88</f>
        <v>#DIV/0!</v>
      </c>
      <c r="K88" s="28" t="e">
        <f t="shared" si="16"/>
        <v>#DIV/0!</v>
      </c>
      <c r="L88" s="28" t="e">
        <f>E88/$I88</f>
        <v>#DIV/0!</v>
      </c>
      <c r="M88" s="28" t="e">
        <f>F88/$I88</f>
        <v>#DIV/0!</v>
      </c>
      <c r="N88" s="28" t="e">
        <f>G88/$I88</f>
        <v>#DIV/0!</v>
      </c>
      <c r="O88" s="28" t="e">
        <f>H88/$I88</f>
        <v>#DIV/0!</v>
      </c>
    </row>
    <row r="89" spans="1:15" ht="12.75">
      <c r="A89" s="56">
        <v>343001</v>
      </c>
      <c r="B89" s="56" t="s">
        <v>121</v>
      </c>
      <c r="C89" s="57">
        <v>0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5">
        <f>SUM(C89:H89)</f>
        <v>0</v>
      </c>
      <c r="J89" s="54"/>
      <c r="K89" s="54"/>
      <c r="L89" s="54"/>
      <c r="M89" s="54"/>
      <c r="N89" s="54"/>
      <c r="O89" s="54"/>
    </row>
    <row r="90" spans="1:15" ht="12.75">
      <c r="A90" s="10"/>
      <c r="B90" s="11" t="s">
        <v>73</v>
      </c>
      <c r="C90" s="29">
        <f aca="true" t="shared" si="17" ref="C90:I90">SUM(C79:C89)</f>
        <v>1762031</v>
      </c>
      <c r="D90" s="29">
        <f t="shared" si="17"/>
        <v>16505</v>
      </c>
      <c r="E90" s="29">
        <f t="shared" si="17"/>
        <v>35644</v>
      </c>
      <c r="F90" s="29">
        <f t="shared" si="17"/>
        <v>-104841</v>
      </c>
      <c r="G90" s="29">
        <f t="shared" si="17"/>
        <v>0</v>
      </c>
      <c r="H90" s="29">
        <f t="shared" si="17"/>
        <v>0</v>
      </c>
      <c r="I90" s="15">
        <f t="shared" si="17"/>
        <v>1709339</v>
      </c>
      <c r="J90" s="30">
        <f t="shared" si="15"/>
        <v>1.0308259508500068</v>
      </c>
      <c r="K90" s="30">
        <f t="shared" si="15"/>
        <v>0.009655779222260769</v>
      </c>
      <c r="L90" s="30">
        <f t="shared" si="15"/>
        <v>0.020852504974144977</v>
      </c>
      <c r="M90" s="30">
        <f t="shared" si="15"/>
        <v>-0.06133423504641268</v>
      </c>
      <c r="N90" s="30">
        <f t="shared" si="15"/>
        <v>0</v>
      </c>
      <c r="O90" s="30">
        <f t="shared" si="15"/>
        <v>0</v>
      </c>
    </row>
    <row r="91" spans="1:15" ht="12.75">
      <c r="A91" s="25"/>
      <c r="B91" s="7"/>
      <c r="C91" s="45"/>
      <c r="D91" s="45"/>
      <c r="E91" s="45"/>
      <c r="F91" s="45"/>
      <c r="G91" s="45"/>
      <c r="H91" s="45"/>
      <c r="I91" s="36"/>
      <c r="J91" s="26"/>
      <c r="K91" s="26"/>
      <c r="L91" s="26"/>
      <c r="M91" s="26"/>
      <c r="N91" s="26"/>
      <c r="O91" s="37"/>
    </row>
    <row r="92" spans="1:15" ht="12.75">
      <c r="A92" s="46">
        <v>300001</v>
      </c>
      <c r="B92" s="46" t="s">
        <v>74</v>
      </c>
      <c r="C92" s="47">
        <v>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8">
        <f>SUM(C92:H92)</f>
        <v>0</v>
      </c>
      <c r="J92" s="49" t="e">
        <f aca="true" t="shared" si="18" ref="J92:O93">C92/$I92</f>
        <v>#DIV/0!</v>
      </c>
      <c r="K92" s="49" t="e">
        <f t="shared" si="18"/>
        <v>#DIV/0!</v>
      </c>
      <c r="L92" s="49" t="e">
        <f t="shared" si="18"/>
        <v>#DIV/0!</v>
      </c>
      <c r="M92" s="49" t="e">
        <f t="shared" si="18"/>
        <v>#DIV/0!</v>
      </c>
      <c r="N92" s="49" t="e">
        <f t="shared" si="18"/>
        <v>#DIV/0!</v>
      </c>
      <c r="O92" s="49" t="e">
        <f t="shared" si="18"/>
        <v>#DIV/0!</v>
      </c>
    </row>
    <row r="93" spans="1:15" s="34" customFormat="1" ht="12.75">
      <c r="A93" s="13">
        <v>300002</v>
      </c>
      <c r="B93" s="35" t="s">
        <v>75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32">
        <f>SUM(C93:H93)</f>
        <v>0</v>
      </c>
      <c r="J93" s="33" t="e">
        <f t="shared" si="18"/>
        <v>#DIV/0!</v>
      </c>
      <c r="K93" s="33" t="e">
        <f t="shared" si="18"/>
        <v>#DIV/0!</v>
      </c>
      <c r="L93" s="33" t="e">
        <f t="shared" si="18"/>
        <v>#DIV/0!</v>
      </c>
      <c r="M93" s="33" t="e">
        <f t="shared" si="18"/>
        <v>#DIV/0!</v>
      </c>
      <c r="N93" s="33" t="e">
        <f t="shared" si="18"/>
        <v>#DIV/0!</v>
      </c>
      <c r="O93" s="33" t="e">
        <f t="shared" si="18"/>
        <v>#DIV/0!</v>
      </c>
    </row>
    <row r="94" spans="1:15" s="34" customFormat="1" ht="12.75">
      <c r="A94" s="13">
        <v>300003</v>
      </c>
      <c r="B94" s="35" t="s">
        <v>122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32">
        <f aca="true" t="shared" si="19" ref="I94:I139">SUM(C94:H94)</f>
        <v>0</v>
      </c>
      <c r="J94" s="33" t="e">
        <f aca="true" t="shared" si="20" ref="J94:J139">C94/$I94</f>
        <v>#DIV/0!</v>
      </c>
      <c r="K94" s="33" t="e">
        <f aca="true" t="shared" si="21" ref="K94:K139">D94/$I94</f>
        <v>#DIV/0!</v>
      </c>
      <c r="L94" s="33" t="e">
        <f aca="true" t="shared" si="22" ref="L94:L139">E94/$I94</f>
        <v>#DIV/0!</v>
      </c>
      <c r="M94" s="33" t="e">
        <f aca="true" t="shared" si="23" ref="M94:M139">F94/$I94</f>
        <v>#DIV/0!</v>
      </c>
      <c r="N94" s="33" t="e">
        <f aca="true" t="shared" si="24" ref="N94:N139">G94/$I94</f>
        <v>#DIV/0!</v>
      </c>
      <c r="O94" s="33" t="e">
        <f aca="true" t="shared" si="25" ref="O94:O139">H94/$I94</f>
        <v>#DIV/0!</v>
      </c>
    </row>
    <row r="95" spans="1:15" s="34" customFormat="1" ht="12.75">
      <c r="A95" s="13">
        <v>370001</v>
      </c>
      <c r="B95" s="35" t="s">
        <v>123</v>
      </c>
      <c r="C95" s="43">
        <v>0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32">
        <f t="shared" si="19"/>
        <v>0</v>
      </c>
      <c r="J95" s="33" t="e">
        <f t="shared" si="20"/>
        <v>#DIV/0!</v>
      </c>
      <c r="K95" s="33" t="e">
        <f t="shared" si="21"/>
        <v>#DIV/0!</v>
      </c>
      <c r="L95" s="33" t="e">
        <f t="shared" si="22"/>
        <v>#DIV/0!</v>
      </c>
      <c r="M95" s="33" t="e">
        <f t="shared" si="23"/>
        <v>#DIV/0!</v>
      </c>
      <c r="N95" s="33" t="e">
        <f t="shared" si="24"/>
        <v>#DIV/0!</v>
      </c>
      <c r="O95" s="33" t="e">
        <f t="shared" si="25"/>
        <v>#DIV/0!</v>
      </c>
    </row>
    <row r="96" spans="1:15" s="34" customFormat="1" ht="12.75">
      <c r="A96" s="14">
        <v>371001</v>
      </c>
      <c r="B96" s="58" t="s">
        <v>124</v>
      </c>
      <c r="C96" s="44">
        <v>0</v>
      </c>
      <c r="D96" s="44">
        <v>10212</v>
      </c>
      <c r="E96" s="44">
        <v>23194</v>
      </c>
      <c r="F96" s="44">
        <v>0</v>
      </c>
      <c r="G96" s="44">
        <v>0</v>
      </c>
      <c r="H96" s="44">
        <v>0</v>
      </c>
      <c r="I96" s="27">
        <f t="shared" si="19"/>
        <v>33406</v>
      </c>
      <c r="J96" s="28">
        <f t="shared" si="20"/>
        <v>0</v>
      </c>
      <c r="K96" s="28">
        <f t="shared" si="21"/>
        <v>0.3056935879782075</v>
      </c>
      <c r="L96" s="28">
        <f t="shared" si="22"/>
        <v>0.6943064120217924</v>
      </c>
      <c r="M96" s="28">
        <f t="shared" si="23"/>
        <v>0</v>
      </c>
      <c r="N96" s="28">
        <f t="shared" si="24"/>
        <v>0</v>
      </c>
      <c r="O96" s="28">
        <f t="shared" si="25"/>
        <v>0</v>
      </c>
    </row>
    <row r="97" spans="1:15" s="34" customFormat="1" ht="12.75">
      <c r="A97" s="46">
        <v>372001</v>
      </c>
      <c r="B97" s="46" t="s">
        <v>125</v>
      </c>
      <c r="C97" s="47">
        <v>0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8">
        <f t="shared" si="19"/>
        <v>0</v>
      </c>
      <c r="J97" s="49" t="e">
        <f t="shared" si="20"/>
        <v>#DIV/0!</v>
      </c>
      <c r="K97" s="49" t="e">
        <f t="shared" si="21"/>
        <v>#DIV/0!</v>
      </c>
      <c r="L97" s="49" t="e">
        <f t="shared" si="22"/>
        <v>#DIV/0!</v>
      </c>
      <c r="M97" s="49" t="e">
        <f t="shared" si="23"/>
        <v>#DIV/0!</v>
      </c>
      <c r="N97" s="49" t="e">
        <f t="shared" si="24"/>
        <v>#DIV/0!</v>
      </c>
      <c r="O97" s="49" t="e">
        <f t="shared" si="25"/>
        <v>#DIV/0!</v>
      </c>
    </row>
    <row r="98" spans="1:15" s="34" customFormat="1" ht="12.75">
      <c r="A98" s="13">
        <v>373001</v>
      </c>
      <c r="B98" s="35" t="s">
        <v>126</v>
      </c>
      <c r="C98" s="43">
        <v>3922</v>
      </c>
      <c r="D98" s="43">
        <v>5543</v>
      </c>
      <c r="E98" s="43">
        <v>11967</v>
      </c>
      <c r="F98" s="43">
        <v>0</v>
      </c>
      <c r="G98" s="43">
        <v>0</v>
      </c>
      <c r="H98" s="43">
        <v>0</v>
      </c>
      <c r="I98" s="32">
        <f t="shared" si="19"/>
        <v>21432</v>
      </c>
      <c r="J98" s="33">
        <f t="shared" si="20"/>
        <v>0.18299738708473312</v>
      </c>
      <c r="K98" s="33">
        <f t="shared" si="21"/>
        <v>0.25863195222097796</v>
      </c>
      <c r="L98" s="33">
        <f t="shared" si="22"/>
        <v>0.5583706606942889</v>
      </c>
      <c r="M98" s="33">
        <f t="shared" si="23"/>
        <v>0</v>
      </c>
      <c r="N98" s="33">
        <f t="shared" si="24"/>
        <v>0</v>
      </c>
      <c r="O98" s="33">
        <f t="shared" si="25"/>
        <v>0</v>
      </c>
    </row>
    <row r="99" spans="1:15" s="34" customFormat="1" ht="12.75">
      <c r="A99" s="13">
        <v>374001</v>
      </c>
      <c r="B99" s="35" t="s">
        <v>127</v>
      </c>
      <c r="C99" s="43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32">
        <f t="shared" si="19"/>
        <v>0</v>
      </c>
      <c r="J99" s="33" t="e">
        <f t="shared" si="20"/>
        <v>#DIV/0!</v>
      </c>
      <c r="K99" s="33" t="e">
        <f t="shared" si="21"/>
        <v>#DIV/0!</v>
      </c>
      <c r="L99" s="33" t="e">
        <f t="shared" si="22"/>
        <v>#DIV/0!</v>
      </c>
      <c r="M99" s="33" t="e">
        <f t="shared" si="23"/>
        <v>#DIV/0!</v>
      </c>
      <c r="N99" s="33" t="e">
        <f t="shared" si="24"/>
        <v>#DIV/0!</v>
      </c>
      <c r="O99" s="33" t="e">
        <f t="shared" si="25"/>
        <v>#DIV/0!</v>
      </c>
    </row>
    <row r="100" spans="1:15" s="34" customFormat="1" ht="12.75">
      <c r="A100" s="13">
        <v>375001</v>
      </c>
      <c r="B100" s="35" t="s">
        <v>128</v>
      </c>
      <c r="C100" s="43">
        <v>100000</v>
      </c>
      <c r="D100" s="43">
        <v>0</v>
      </c>
      <c r="E100" s="43">
        <v>0</v>
      </c>
      <c r="F100" s="43">
        <v>200000</v>
      </c>
      <c r="G100" s="43">
        <v>0</v>
      </c>
      <c r="H100" s="43">
        <v>0</v>
      </c>
      <c r="I100" s="32">
        <f t="shared" si="19"/>
        <v>300000</v>
      </c>
      <c r="J100" s="33">
        <f t="shared" si="20"/>
        <v>0.3333333333333333</v>
      </c>
      <c r="K100" s="33">
        <f t="shared" si="21"/>
        <v>0</v>
      </c>
      <c r="L100" s="33">
        <f t="shared" si="22"/>
        <v>0</v>
      </c>
      <c r="M100" s="33">
        <f t="shared" si="23"/>
        <v>0.6666666666666666</v>
      </c>
      <c r="N100" s="33">
        <f t="shared" si="24"/>
        <v>0</v>
      </c>
      <c r="O100" s="33">
        <f t="shared" si="25"/>
        <v>0</v>
      </c>
    </row>
    <row r="101" spans="1:15" s="34" customFormat="1" ht="12.75">
      <c r="A101" s="14">
        <v>376001</v>
      </c>
      <c r="B101" s="58" t="s">
        <v>129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27">
        <f t="shared" si="19"/>
        <v>0</v>
      </c>
      <c r="J101" s="28" t="e">
        <f t="shared" si="20"/>
        <v>#DIV/0!</v>
      </c>
      <c r="K101" s="28" t="e">
        <f t="shared" si="21"/>
        <v>#DIV/0!</v>
      </c>
      <c r="L101" s="28" t="e">
        <f t="shared" si="22"/>
        <v>#DIV/0!</v>
      </c>
      <c r="M101" s="28" t="e">
        <f t="shared" si="23"/>
        <v>#DIV/0!</v>
      </c>
      <c r="N101" s="28" t="e">
        <f t="shared" si="24"/>
        <v>#DIV/0!</v>
      </c>
      <c r="O101" s="28" t="e">
        <f t="shared" si="25"/>
        <v>#DIV/0!</v>
      </c>
    </row>
    <row r="102" spans="1:15" s="34" customFormat="1" ht="12.75">
      <c r="A102" s="46">
        <v>377001</v>
      </c>
      <c r="B102" s="46" t="s">
        <v>103</v>
      </c>
      <c r="C102" s="47">
        <v>71150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8">
        <f t="shared" si="19"/>
        <v>71150</v>
      </c>
      <c r="J102" s="49">
        <f t="shared" si="20"/>
        <v>1</v>
      </c>
      <c r="K102" s="49">
        <f t="shared" si="21"/>
        <v>0</v>
      </c>
      <c r="L102" s="49">
        <f t="shared" si="22"/>
        <v>0</v>
      </c>
      <c r="M102" s="49">
        <f t="shared" si="23"/>
        <v>0</v>
      </c>
      <c r="N102" s="49">
        <f t="shared" si="24"/>
        <v>0</v>
      </c>
      <c r="O102" s="49">
        <f t="shared" si="25"/>
        <v>0</v>
      </c>
    </row>
    <row r="103" spans="1:15" s="34" customFormat="1" ht="12.75">
      <c r="A103" s="13">
        <v>377002</v>
      </c>
      <c r="B103" s="35" t="s">
        <v>104</v>
      </c>
      <c r="C103" s="43">
        <v>61114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32">
        <f t="shared" si="19"/>
        <v>61114</v>
      </c>
      <c r="J103" s="33">
        <f t="shared" si="20"/>
        <v>1</v>
      </c>
      <c r="K103" s="33">
        <f t="shared" si="21"/>
        <v>0</v>
      </c>
      <c r="L103" s="33">
        <f t="shared" si="22"/>
        <v>0</v>
      </c>
      <c r="M103" s="33">
        <f t="shared" si="23"/>
        <v>0</v>
      </c>
      <c r="N103" s="33">
        <f t="shared" si="24"/>
        <v>0</v>
      </c>
      <c r="O103" s="33">
        <f t="shared" si="25"/>
        <v>0</v>
      </c>
    </row>
    <row r="104" spans="1:15" s="34" customFormat="1" ht="12.75">
      <c r="A104" s="13">
        <v>377003</v>
      </c>
      <c r="B104" s="35" t="s">
        <v>105</v>
      </c>
      <c r="C104" s="43">
        <v>19053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32">
        <f t="shared" si="19"/>
        <v>19053</v>
      </c>
      <c r="J104" s="33">
        <f t="shared" si="20"/>
        <v>1</v>
      </c>
      <c r="K104" s="33">
        <f t="shared" si="21"/>
        <v>0</v>
      </c>
      <c r="L104" s="33">
        <f t="shared" si="22"/>
        <v>0</v>
      </c>
      <c r="M104" s="33">
        <f t="shared" si="23"/>
        <v>0</v>
      </c>
      <c r="N104" s="33">
        <f t="shared" si="24"/>
        <v>0</v>
      </c>
      <c r="O104" s="33">
        <f t="shared" si="25"/>
        <v>0</v>
      </c>
    </row>
    <row r="105" spans="1:15" s="34" customFormat="1" ht="12.75">
      <c r="A105" s="13">
        <v>377004</v>
      </c>
      <c r="B105" s="35" t="s">
        <v>130</v>
      </c>
      <c r="C105" s="43">
        <v>88637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32">
        <f t="shared" si="19"/>
        <v>88637</v>
      </c>
      <c r="J105" s="33">
        <f t="shared" si="20"/>
        <v>1</v>
      </c>
      <c r="K105" s="33">
        <f t="shared" si="21"/>
        <v>0</v>
      </c>
      <c r="L105" s="33">
        <f t="shared" si="22"/>
        <v>0</v>
      </c>
      <c r="M105" s="33">
        <f t="shared" si="23"/>
        <v>0</v>
      </c>
      <c r="N105" s="33">
        <f t="shared" si="24"/>
        <v>0</v>
      </c>
      <c r="O105" s="33">
        <f t="shared" si="25"/>
        <v>0</v>
      </c>
    </row>
    <row r="106" spans="1:15" s="34" customFormat="1" ht="12.75">
      <c r="A106" s="14">
        <v>377005</v>
      </c>
      <c r="B106" s="58" t="s">
        <v>131</v>
      </c>
      <c r="C106" s="44">
        <v>79837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27">
        <f t="shared" si="19"/>
        <v>79837</v>
      </c>
      <c r="J106" s="28">
        <f t="shared" si="20"/>
        <v>1</v>
      </c>
      <c r="K106" s="28">
        <f t="shared" si="21"/>
        <v>0</v>
      </c>
      <c r="L106" s="28">
        <f t="shared" si="22"/>
        <v>0</v>
      </c>
      <c r="M106" s="28">
        <f t="shared" si="23"/>
        <v>0</v>
      </c>
      <c r="N106" s="28">
        <f t="shared" si="24"/>
        <v>0</v>
      </c>
      <c r="O106" s="28">
        <f t="shared" si="25"/>
        <v>0</v>
      </c>
    </row>
    <row r="107" spans="1:15" s="34" customFormat="1" ht="12.75">
      <c r="A107" s="46">
        <v>378001</v>
      </c>
      <c r="B107" s="46" t="s">
        <v>106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8">
        <f t="shared" si="19"/>
        <v>0</v>
      </c>
      <c r="J107" s="49" t="e">
        <f t="shared" si="20"/>
        <v>#DIV/0!</v>
      </c>
      <c r="K107" s="49" t="e">
        <f t="shared" si="21"/>
        <v>#DIV/0!</v>
      </c>
      <c r="L107" s="49" t="e">
        <f t="shared" si="22"/>
        <v>#DIV/0!</v>
      </c>
      <c r="M107" s="49" t="e">
        <f t="shared" si="23"/>
        <v>#DIV/0!</v>
      </c>
      <c r="N107" s="49" t="e">
        <f t="shared" si="24"/>
        <v>#DIV/0!</v>
      </c>
      <c r="O107" s="49" t="e">
        <f t="shared" si="25"/>
        <v>#DIV/0!</v>
      </c>
    </row>
    <row r="108" spans="1:15" s="34" customFormat="1" ht="12.75">
      <c r="A108" s="13">
        <v>378002</v>
      </c>
      <c r="B108" s="35" t="s">
        <v>107</v>
      </c>
      <c r="C108" s="43"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32">
        <f t="shared" si="19"/>
        <v>0</v>
      </c>
      <c r="J108" s="33" t="e">
        <f t="shared" si="20"/>
        <v>#DIV/0!</v>
      </c>
      <c r="K108" s="33" t="e">
        <f t="shared" si="21"/>
        <v>#DIV/0!</v>
      </c>
      <c r="L108" s="33" t="e">
        <f t="shared" si="22"/>
        <v>#DIV/0!</v>
      </c>
      <c r="M108" s="33" t="e">
        <f t="shared" si="23"/>
        <v>#DIV/0!</v>
      </c>
      <c r="N108" s="33" t="e">
        <f t="shared" si="24"/>
        <v>#DIV/0!</v>
      </c>
      <c r="O108" s="33" t="e">
        <f t="shared" si="25"/>
        <v>#DIV/0!</v>
      </c>
    </row>
    <row r="109" spans="1:15" s="34" customFormat="1" ht="12.75">
      <c r="A109" s="13">
        <v>379001</v>
      </c>
      <c r="B109" s="35" t="s">
        <v>108</v>
      </c>
      <c r="C109" s="43">
        <v>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32">
        <f t="shared" si="19"/>
        <v>0</v>
      </c>
      <c r="J109" s="33" t="e">
        <f t="shared" si="20"/>
        <v>#DIV/0!</v>
      </c>
      <c r="K109" s="33" t="e">
        <f t="shared" si="21"/>
        <v>#DIV/0!</v>
      </c>
      <c r="L109" s="33" t="e">
        <f t="shared" si="22"/>
        <v>#DIV/0!</v>
      </c>
      <c r="M109" s="33" t="e">
        <f t="shared" si="23"/>
        <v>#DIV/0!</v>
      </c>
      <c r="N109" s="33" t="e">
        <f t="shared" si="24"/>
        <v>#DIV/0!</v>
      </c>
      <c r="O109" s="33" t="e">
        <f t="shared" si="25"/>
        <v>#DIV/0!</v>
      </c>
    </row>
    <row r="110" spans="1:15" s="34" customFormat="1" ht="12.75">
      <c r="A110" s="13">
        <v>380001</v>
      </c>
      <c r="B110" s="35" t="s">
        <v>109</v>
      </c>
      <c r="C110" s="43">
        <v>0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32">
        <f t="shared" si="19"/>
        <v>0</v>
      </c>
      <c r="J110" s="33" t="e">
        <f t="shared" si="20"/>
        <v>#DIV/0!</v>
      </c>
      <c r="K110" s="33" t="e">
        <f t="shared" si="21"/>
        <v>#DIV/0!</v>
      </c>
      <c r="L110" s="33" t="e">
        <f t="shared" si="22"/>
        <v>#DIV/0!</v>
      </c>
      <c r="M110" s="33" t="e">
        <f t="shared" si="23"/>
        <v>#DIV/0!</v>
      </c>
      <c r="N110" s="33" t="e">
        <f t="shared" si="24"/>
        <v>#DIV/0!</v>
      </c>
      <c r="O110" s="33" t="e">
        <f t="shared" si="25"/>
        <v>#DIV/0!</v>
      </c>
    </row>
    <row r="111" spans="1:15" s="34" customFormat="1" ht="12.75">
      <c r="A111" s="14">
        <v>381001</v>
      </c>
      <c r="B111" s="58" t="s">
        <v>110</v>
      </c>
      <c r="C111" s="44">
        <v>0</v>
      </c>
      <c r="D111" s="44">
        <v>4608</v>
      </c>
      <c r="E111" s="44">
        <v>9992</v>
      </c>
      <c r="F111" s="44">
        <v>0</v>
      </c>
      <c r="G111" s="44">
        <v>0</v>
      </c>
      <c r="H111" s="44">
        <v>0</v>
      </c>
      <c r="I111" s="27">
        <f t="shared" si="19"/>
        <v>14600</v>
      </c>
      <c r="J111" s="28">
        <f t="shared" si="20"/>
        <v>0</v>
      </c>
      <c r="K111" s="28">
        <f t="shared" si="21"/>
        <v>0.3156164383561644</v>
      </c>
      <c r="L111" s="28">
        <f t="shared" si="22"/>
        <v>0.6843835616438356</v>
      </c>
      <c r="M111" s="28">
        <f t="shared" si="23"/>
        <v>0</v>
      </c>
      <c r="N111" s="28">
        <f t="shared" si="24"/>
        <v>0</v>
      </c>
      <c r="O111" s="28">
        <f t="shared" si="25"/>
        <v>0</v>
      </c>
    </row>
    <row r="112" spans="1:15" s="34" customFormat="1" ht="12.75">
      <c r="A112" s="46">
        <v>382001</v>
      </c>
      <c r="B112" s="46" t="s">
        <v>111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8">
        <f t="shared" si="19"/>
        <v>0</v>
      </c>
      <c r="J112" s="49" t="e">
        <f t="shared" si="20"/>
        <v>#DIV/0!</v>
      </c>
      <c r="K112" s="49" t="e">
        <f t="shared" si="21"/>
        <v>#DIV/0!</v>
      </c>
      <c r="L112" s="49" t="e">
        <f t="shared" si="22"/>
        <v>#DIV/0!</v>
      </c>
      <c r="M112" s="49" t="e">
        <f t="shared" si="23"/>
        <v>#DIV/0!</v>
      </c>
      <c r="N112" s="49" t="e">
        <f t="shared" si="24"/>
        <v>#DIV/0!</v>
      </c>
      <c r="O112" s="49" t="e">
        <f t="shared" si="25"/>
        <v>#DIV/0!</v>
      </c>
    </row>
    <row r="113" spans="1:15" s="34" customFormat="1" ht="12.75">
      <c r="A113" s="13">
        <v>383001</v>
      </c>
      <c r="B113" s="35" t="s">
        <v>112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32">
        <f t="shared" si="19"/>
        <v>0</v>
      </c>
      <c r="J113" s="33" t="e">
        <f t="shared" si="20"/>
        <v>#DIV/0!</v>
      </c>
      <c r="K113" s="33" t="e">
        <f t="shared" si="21"/>
        <v>#DIV/0!</v>
      </c>
      <c r="L113" s="33" t="e">
        <f t="shared" si="22"/>
        <v>#DIV/0!</v>
      </c>
      <c r="M113" s="33" t="e">
        <f t="shared" si="23"/>
        <v>#DIV/0!</v>
      </c>
      <c r="N113" s="33" t="e">
        <f t="shared" si="24"/>
        <v>#DIV/0!</v>
      </c>
      <c r="O113" s="33" t="e">
        <f t="shared" si="25"/>
        <v>#DIV/0!</v>
      </c>
    </row>
    <row r="114" spans="1:15" s="34" customFormat="1" ht="12.75">
      <c r="A114" s="13">
        <v>384001</v>
      </c>
      <c r="B114" s="35" t="s">
        <v>113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32">
        <f t="shared" si="19"/>
        <v>0</v>
      </c>
      <c r="J114" s="33" t="e">
        <f t="shared" si="20"/>
        <v>#DIV/0!</v>
      </c>
      <c r="K114" s="33" t="e">
        <f t="shared" si="21"/>
        <v>#DIV/0!</v>
      </c>
      <c r="L114" s="33" t="e">
        <f t="shared" si="22"/>
        <v>#DIV/0!</v>
      </c>
      <c r="M114" s="33" t="e">
        <f t="shared" si="23"/>
        <v>#DIV/0!</v>
      </c>
      <c r="N114" s="33" t="e">
        <f t="shared" si="24"/>
        <v>#DIV/0!</v>
      </c>
      <c r="O114" s="33" t="e">
        <f t="shared" si="25"/>
        <v>#DIV/0!</v>
      </c>
    </row>
    <row r="115" spans="1:15" s="34" customFormat="1" ht="12.75">
      <c r="A115" s="13">
        <v>385001</v>
      </c>
      <c r="B115" s="35" t="s">
        <v>92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32">
        <f t="shared" si="19"/>
        <v>0</v>
      </c>
      <c r="J115" s="33" t="e">
        <f t="shared" si="20"/>
        <v>#DIV/0!</v>
      </c>
      <c r="K115" s="33" t="e">
        <f t="shared" si="21"/>
        <v>#DIV/0!</v>
      </c>
      <c r="L115" s="33" t="e">
        <f t="shared" si="22"/>
        <v>#DIV/0!</v>
      </c>
      <c r="M115" s="33" t="e">
        <f t="shared" si="23"/>
        <v>#DIV/0!</v>
      </c>
      <c r="N115" s="33" t="e">
        <f t="shared" si="24"/>
        <v>#DIV/0!</v>
      </c>
      <c r="O115" s="33" t="e">
        <f t="shared" si="25"/>
        <v>#DIV/0!</v>
      </c>
    </row>
    <row r="116" spans="1:15" s="34" customFormat="1" ht="12.75">
      <c r="A116" s="14">
        <v>386001</v>
      </c>
      <c r="B116" s="58" t="s">
        <v>93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27">
        <f t="shared" si="19"/>
        <v>0</v>
      </c>
      <c r="J116" s="28" t="e">
        <f t="shared" si="20"/>
        <v>#DIV/0!</v>
      </c>
      <c r="K116" s="28" t="e">
        <f t="shared" si="21"/>
        <v>#DIV/0!</v>
      </c>
      <c r="L116" s="28" t="e">
        <f t="shared" si="22"/>
        <v>#DIV/0!</v>
      </c>
      <c r="M116" s="28" t="e">
        <f t="shared" si="23"/>
        <v>#DIV/0!</v>
      </c>
      <c r="N116" s="28" t="e">
        <f t="shared" si="24"/>
        <v>#DIV/0!</v>
      </c>
      <c r="O116" s="28" t="e">
        <f t="shared" si="25"/>
        <v>#DIV/0!</v>
      </c>
    </row>
    <row r="117" spans="1:15" ht="12.75">
      <c r="A117" s="46">
        <v>387001</v>
      </c>
      <c r="B117" s="46" t="s">
        <v>94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8">
        <f t="shared" si="19"/>
        <v>0</v>
      </c>
      <c r="J117" s="49" t="e">
        <f t="shared" si="20"/>
        <v>#DIV/0!</v>
      </c>
      <c r="K117" s="49" t="e">
        <f t="shared" si="21"/>
        <v>#DIV/0!</v>
      </c>
      <c r="L117" s="49" t="e">
        <f t="shared" si="22"/>
        <v>#DIV/0!</v>
      </c>
      <c r="M117" s="49" t="e">
        <f t="shared" si="23"/>
        <v>#DIV/0!</v>
      </c>
      <c r="N117" s="49" t="e">
        <f t="shared" si="24"/>
        <v>#DIV/0!</v>
      </c>
      <c r="O117" s="49" t="e">
        <f t="shared" si="25"/>
        <v>#DIV/0!</v>
      </c>
    </row>
    <row r="118" spans="1:15" ht="12.75">
      <c r="A118" s="13">
        <v>388001</v>
      </c>
      <c r="B118" s="35" t="s">
        <v>95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32">
        <f t="shared" si="19"/>
        <v>0</v>
      </c>
      <c r="J118" s="33" t="e">
        <f t="shared" si="20"/>
        <v>#DIV/0!</v>
      </c>
      <c r="K118" s="33" t="e">
        <f t="shared" si="21"/>
        <v>#DIV/0!</v>
      </c>
      <c r="L118" s="33" t="e">
        <f t="shared" si="22"/>
        <v>#DIV/0!</v>
      </c>
      <c r="M118" s="33" t="e">
        <f t="shared" si="23"/>
        <v>#DIV/0!</v>
      </c>
      <c r="N118" s="33" t="e">
        <f t="shared" si="24"/>
        <v>#DIV/0!</v>
      </c>
      <c r="O118" s="33" t="e">
        <f t="shared" si="25"/>
        <v>#DIV/0!</v>
      </c>
    </row>
    <row r="119" spans="1:15" s="34" customFormat="1" ht="12.75">
      <c r="A119" s="13">
        <v>389001</v>
      </c>
      <c r="B119" s="35" t="s">
        <v>96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32">
        <f t="shared" si="19"/>
        <v>0</v>
      </c>
      <c r="J119" s="33" t="e">
        <f t="shared" si="20"/>
        <v>#DIV/0!</v>
      </c>
      <c r="K119" s="33" t="e">
        <f t="shared" si="21"/>
        <v>#DIV/0!</v>
      </c>
      <c r="L119" s="33" t="e">
        <f t="shared" si="22"/>
        <v>#DIV/0!</v>
      </c>
      <c r="M119" s="33" t="e">
        <f t="shared" si="23"/>
        <v>#DIV/0!</v>
      </c>
      <c r="N119" s="33" t="e">
        <f t="shared" si="24"/>
        <v>#DIV/0!</v>
      </c>
      <c r="O119" s="33" t="e">
        <f t="shared" si="25"/>
        <v>#DIV/0!</v>
      </c>
    </row>
    <row r="120" spans="1:15" s="34" customFormat="1" ht="12.75">
      <c r="A120" s="13">
        <v>389002</v>
      </c>
      <c r="B120" s="35" t="s">
        <v>132</v>
      </c>
      <c r="C120" s="43">
        <v>0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32">
        <f t="shared" si="19"/>
        <v>0</v>
      </c>
      <c r="J120" s="33" t="e">
        <f t="shared" si="20"/>
        <v>#DIV/0!</v>
      </c>
      <c r="K120" s="33" t="e">
        <f t="shared" si="21"/>
        <v>#DIV/0!</v>
      </c>
      <c r="L120" s="33" t="e">
        <f t="shared" si="22"/>
        <v>#DIV/0!</v>
      </c>
      <c r="M120" s="33" t="e">
        <f t="shared" si="23"/>
        <v>#DIV/0!</v>
      </c>
      <c r="N120" s="33" t="e">
        <f t="shared" si="24"/>
        <v>#DIV/0!</v>
      </c>
      <c r="O120" s="33" t="e">
        <f t="shared" si="25"/>
        <v>#DIV/0!</v>
      </c>
    </row>
    <row r="121" spans="1:15" s="34" customFormat="1" ht="12.75">
      <c r="A121" s="14">
        <v>390001</v>
      </c>
      <c r="B121" s="58" t="s">
        <v>76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27">
        <f t="shared" si="19"/>
        <v>0</v>
      </c>
      <c r="J121" s="28" t="e">
        <f t="shared" si="20"/>
        <v>#DIV/0!</v>
      </c>
      <c r="K121" s="28" t="e">
        <f t="shared" si="21"/>
        <v>#DIV/0!</v>
      </c>
      <c r="L121" s="28" t="e">
        <f t="shared" si="22"/>
        <v>#DIV/0!</v>
      </c>
      <c r="M121" s="28" t="e">
        <f t="shared" si="23"/>
        <v>#DIV/0!</v>
      </c>
      <c r="N121" s="28" t="e">
        <f t="shared" si="24"/>
        <v>#DIV/0!</v>
      </c>
      <c r="O121" s="28" t="e">
        <f t="shared" si="25"/>
        <v>#DIV/0!</v>
      </c>
    </row>
    <row r="122" spans="1:15" s="34" customFormat="1" ht="12.75">
      <c r="A122" s="46">
        <v>391001</v>
      </c>
      <c r="B122" s="46" t="s">
        <v>77</v>
      </c>
      <c r="C122" s="47">
        <v>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8">
        <f t="shared" si="19"/>
        <v>0</v>
      </c>
      <c r="J122" s="49" t="e">
        <f t="shared" si="20"/>
        <v>#DIV/0!</v>
      </c>
      <c r="K122" s="49" t="e">
        <f t="shared" si="21"/>
        <v>#DIV/0!</v>
      </c>
      <c r="L122" s="49" t="e">
        <f t="shared" si="22"/>
        <v>#DIV/0!</v>
      </c>
      <c r="M122" s="49" t="e">
        <f t="shared" si="23"/>
        <v>#DIV/0!</v>
      </c>
      <c r="N122" s="49" t="e">
        <f t="shared" si="24"/>
        <v>#DIV/0!</v>
      </c>
      <c r="O122" s="49" t="e">
        <f t="shared" si="25"/>
        <v>#DIV/0!</v>
      </c>
    </row>
    <row r="123" spans="1:15" ht="12.75">
      <c r="A123" s="13">
        <v>392001</v>
      </c>
      <c r="B123" s="35" t="s">
        <v>78</v>
      </c>
      <c r="C123" s="43">
        <v>0</v>
      </c>
      <c r="D123" s="43">
        <v>10756</v>
      </c>
      <c r="E123" s="43">
        <v>64528</v>
      </c>
      <c r="F123" s="43">
        <v>0</v>
      </c>
      <c r="G123" s="43">
        <v>0</v>
      </c>
      <c r="H123" s="43">
        <v>0</v>
      </c>
      <c r="I123" s="32">
        <f t="shared" si="19"/>
        <v>75284</v>
      </c>
      <c r="J123" s="33">
        <f t="shared" si="20"/>
        <v>0</v>
      </c>
      <c r="K123" s="33">
        <f t="shared" si="21"/>
        <v>0.14287232346846607</v>
      </c>
      <c r="L123" s="33">
        <f t="shared" si="22"/>
        <v>0.8571276765315339</v>
      </c>
      <c r="M123" s="33">
        <f t="shared" si="23"/>
        <v>0</v>
      </c>
      <c r="N123" s="33">
        <f t="shared" si="24"/>
        <v>0</v>
      </c>
      <c r="O123" s="33">
        <f t="shared" si="25"/>
        <v>0</v>
      </c>
    </row>
    <row r="124" spans="1:15" s="34" customFormat="1" ht="12.75">
      <c r="A124" s="13">
        <v>393001</v>
      </c>
      <c r="B124" s="35" t="s">
        <v>79</v>
      </c>
      <c r="C124" s="43">
        <v>1</v>
      </c>
      <c r="D124" s="43">
        <v>83670</v>
      </c>
      <c r="E124" s="43">
        <v>512918</v>
      </c>
      <c r="F124" s="43">
        <v>7942</v>
      </c>
      <c r="G124" s="43">
        <v>0</v>
      </c>
      <c r="H124" s="43">
        <v>0</v>
      </c>
      <c r="I124" s="32">
        <f t="shared" si="19"/>
        <v>604531</v>
      </c>
      <c r="J124" s="33">
        <f t="shared" si="20"/>
        <v>1.6541748892943455E-06</v>
      </c>
      <c r="K124" s="33">
        <f t="shared" si="21"/>
        <v>0.1384048129872579</v>
      </c>
      <c r="L124" s="33">
        <f t="shared" si="22"/>
        <v>0.8484560758670772</v>
      </c>
      <c r="M124" s="33">
        <f t="shared" si="23"/>
        <v>0.013137456970775693</v>
      </c>
      <c r="N124" s="33">
        <f t="shared" si="24"/>
        <v>0</v>
      </c>
      <c r="O124" s="33">
        <f t="shared" si="25"/>
        <v>0</v>
      </c>
    </row>
    <row r="125" spans="1:15" s="34" customFormat="1" ht="12.75">
      <c r="A125" s="13">
        <v>394003</v>
      </c>
      <c r="B125" s="35" t="s">
        <v>97</v>
      </c>
      <c r="C125" s="43">
        <v>0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32">
        <f t="shared" si="19"/>
        <v>0</v>
      </c>
      <c r="J125" s="33" t="e">
        <f t="shared" si="20"/>
        <v>#DIV/0!</v>
      </c>
      <c r="K125" s="33" t="e">
        <f t="shared" si="21"/>
        <v>#DIV/0!</v>
      </c>
      <c r="L125" s="33" t="e">
        <f t="shared" si="22"/>
        <v>#DIV/0!</v>
      </c>
      <c r="M125" s="33" t="e">
        <f t="shared" si="23"/>
        <v>#DIV/0!</v>
      </c>
      <c r="N125" s="33" t="e">
        <f t="shared" si="24"/>
        <v>#DIV/0!</v>
      </c>
      <c r="O125" s="33" t="e">
        <f t="shared" si="25"/>
        <v>#DIV/0!</v>
      </c>
    </row>
    <row r="126" spans="1:15" s="34" customFormat="1" ht="12.75">
      <c r="A126" s="14">
        <v>395001</v>
      </c>
      <c r="B126" s="58" t="s">
        <v>80</v>
      </c>
      <c r="C126" s="44">
        <v>0</v>
      </c>
      <c r="D126" s="44">
        <v>16157</v>
      </c>
      <c r="E126" s="44">
        <v>46669</v>
      </c>
      <c r="F126" s="44">
        <v>0</v>
      </c>
      <c r="G126" s="44">
        <v>0</v>
      </c>
      <c r="H126" s="44">
        <v>0</v>
      </c>
      <c r="I126" s="27">
        <f t="shared" si="19"/>
        <v>62826</v>
      </c>
      <c r="J126" s="28">
        <f t="shared" si="20"/>
        <v>0</v>
      </c>
      <c r="K126" s="28">
        <f t="shared" si="21"/>
        <v>0.25717059815999743</v>
      </c>
      <c r="L126" s="28">
        <f t="shared" si="22"/>
        <v>0.7428294018400026</v>
      </c>
      <c r="M126" s="28">
        <f t="shared" si="23"/>
        <v>0</v>
      </c>
      <c r="N126" s="28">
        <f t="shared" si="24"/>
        <v>0</v>
      </c>
      <c r="O126" s="28">
        <f t="shared" si="25"/>
        <v>0</v>
      </c>
    </row>
    <row r="127" spans="1:15" ht="12.75">
      <c r="A127" s="46">
        <v>395002</v>
      </c>
      <c r="B127" s="46" t="s">
        <v>81</v>
      </c>
      <c r="C127" s="47">
        <v>0</v>
      </c>
      <c r="D127" s="47">
        <v>29078</v>
      </c>
      <c r="E127" s="47">
        <v>60330</v>
      </c>
      <c r="F127" s="47">
        <v>0</v>
      </c>
      <c r="G127" s="47">
        <v>0</v>
      </c>
      <c r="H127" s="47">
        <v>0</v>
      </c>
      <c r="I127" s="48">
        <f t="shared" si="19"/>
        <v>89408</v>
      </c>
      <c r="J127" s="49">
        <f t="shared" si="20"/>
        <v>0</v>
      </c>
      <c r="K127" s="49">
        <f t="shared" si="21"/>
        <v>0.32522816750178957</v>
      </c>
      <c r="L127" s="49">
        <f t="shared" si="22"/>
        <v>0.6747718324982105</v>
      </c>
      <c r="M127" s="49">
        <f t="shared" si="23"/>
        <v>0</v>
      </c>
      <c r="N127" s="49">
        <f t="shared" si="24"/>
        <v>0</v>
      </c>
      <c r="O127" s="49">
        <f t="shared" si="25"/>
        <v>0</v>
      </c>
    </row>
    <row r="128" spans="1:15" ht="12.75">
      <c r="A128" s="13">
        <v>395003</v>
      </c>
      <c r="B128" s="35" t="s">
        <v>82</v>
      </c>
      <c r="C128" s="43">
        <v>0</v>
      </c>
      <c r="D128" s="43">
        <v>13823</v>
      </c>
      <c r="E128" s="43">
        <v>30852</v>
      </c>
      <c r="F128" s="43">
        <v>0</v>
      </c>
      <c r="G128" s="43">
        <v>0</v>
      </c>
      <c r="H128" s="43">
        <v>0</v>
      </c>
      <c r="I128" s="32">
        <f t="shared" si="19"/>
        <v>44675</v>
      </c>
      <c r="J128" s="33">
        <f t="shared" si="20"/>
        <v>0</v>
      </c>
      <c r="K128" s="33">
        <f t="shared" si="21"/>
        <v>0.3094124230554001</v>
      </c>
      <c r="L128" s="33">
        <f t="shared" si="22"/>
        <v>0.6905875769445999</v>
      </c>
      <c r="M128" s="33">
        <f t="shared" si="23"/>
        <v>0</v>
      </c>
      <c r="N128" s="33">
        <f t="shared" si="24"/>
        <v>0</v>
      </c>
      <c r="O128" s="33">
        <f t="shared" si="25"/>
        <v>0</v>
      </c>
    </row>
    <row r="129" spans="1:15" s="34" customFormat="1" ht="12.75">
      <c r="A129" s="13">
        <v>395004</v>
      </c>
      <c r="B129" s="35" t="s">
        <v>83</v>
      </c>
      <c r="C129" s="43">
        <v>0</v>
      </c>
      <c r="D129" s="43">
        <v>35451</v>
      </c>
      <c r="E129" s="43">
        <v>33578</v>
      </c>
      <c r="F129" s="43">
        <v>0</v>
      </c>
      <c r="G129" s="43">
        <v>0</v>
      </c>
      <c r="H129" s="43">
        <v>0</v>
      </c>
      <c r="I129" s="32">
        <f t="shared" si="19"/>
        <v>69029</v>
      </c>
      <c r="J129" s="33">
        <f t="shared" si="20"/>
        <v>0</v>
      </c>
      <c r="K129" s="33">
        <f t="shared" si="21"/>
        <v>0.513566761795767</v>
      </c>
      <c r="L129" s="33">
        <f t="shared" si="22"/>
        <v>0.486433238204233</v>
      </c>
      <c r="M129" s="33">
        <f t="shared" si="23"/>
        <v>0</v>
      </c>
      <c r="N129" s="33">
        <f t="shared" si="24"/>
        <v>0</v>
      </c>
      <c r="O129" s="33">
        <f t="shared" si="25"/>
        <v>0</v>
      </c>
    </row>
    <row r="130" spans="1:15" s="34" customFormat="1" ht="12.75">
      <c r="A130" s="13">
        <v>395005</v>
      </c>
      <c r="B130" s="35" t="s">
        <v>84</v>
      </c>
      <c r="C130" s="43">
        <v>0</v>
      </c>
      <c r="D130" s="43">
        <v>29192</v>
      </c>
      <c r="E130" s="43">
        <v>59869</v>
      </c>
      <c r="F130" s="43">
        <v>0</v>
      </c>
      <c r="G130" s="43">
        <v>0</v>
      </c>
      <c r="H130" s="43">
        <v>0</v>
      </c>
      <c r="I130" s="32">
        <f t="shared" si="19"/>
        <v>89061</v>
      </c>
      <c r="J130" s="33">
        <f t="shared" si="20"/>
        <v>0</v>
      </c>
      <c r="K130" s="33">
        <f t="shared" si="21"/>
        <v>0.3277753449882665</v>
      </c>
      <c r="L130" s="33">
        <f t="shared" si="22"/>
        <v>0.6722246550117336</v>
      </c>
      <c r="M130" s="33">
        <f t="shared" si="23"/>
        <v>0</v>
      </c>
      <c r="N130" s="33">
        <f t="shared" si="24"/>
        <v>0</v>
      </c>
      <c r="O130" s="33">
        <f t="shared" si="25"/>
        <v>0</v>
      </c>
    </row>
    <row r="131" spans="1:15" s="34" customFormat="1" ht="12.75">
      <c r="A131" s="14">
        <v>395006</v>
      </c>
      <c r="B131" s="58" t="s">
        <v>85</v>
      </c>
      <c r="C131" s="44">
        <v>0</v>
      </c>
      <c r="D131" s="44">
        <v>14793</v>
      </c>
      <c r="E131" s="44">
        <v>47606</v>
      </c>
      <c r="F131" s="44">
        <v>0</v>
      </c>
      <c r="G131" s="44">
        <v>0</v>
      </c>
      <c r="H131" s="44">
        <v>0</v>
      </c>
      <c r="I131" s="27">
        <f t="shared" si="19"/>
        <v>62399</v>
      </c>
      <c r="J131" s="28">
        <f t="shared" si="20"/>
        <v>0</v>
      </c>
      <c r="K131" s="28">
        <f t="shared" si="21"/>
        <v>0.23707110690876457</v>
      </c>
      <c r="L131" s="28">
        <f t="shared" si="22"/>
        <v>0.7629288930912355</v>
      </c>
      <c r="M131" s="28">
        <f t="shared" si="23"/>
        <v>0</v>
      </c>
      <c r="N131" s="28">
        <f t="shared" si="24"/>
        <v>0</v>
      </c>
      <c r="O131" s="28">
        <f t="shared" si="25"/>
        <v>0</v>
      </c>
    </row>
    <row r="132" spans="1:15" ht="12.75">
      <c r="A132" s="46">
        <v>395007</v>
      </c>
      <c r="B132" s="46" t="s">
        <v>98</v>
      </c>
      <c r="C132" s="47">
        <v>0</v>
      </c>
      <c r="D132" s="47">
        <v>19989</v>
      </c>
      <c r="E132" s="47">
        <v>16178</v>
      </c>
      <c r="F132" s="47">
        <v>0</v>
      </c>
      <c r="G132" s="47">
        <v>0</v>
      </c>
      <c r="H132" s="47">
        <v>0</v>
      </c>
      <c r="I132" s="48">
        <f t="shared" si="19"/>
        <v>36167</v>
      </c>
      <c r="J132" s="49">
        <f t="shared" si="20"/>
        <v>0</v>
      </c>
      <c r="K132" s="49">
        <f t="shared" si="21"/>
        <v>0.5526861503580612</v>
      </c>
      <c r="L132" s="49">
        <f t="shared" si="22"/>
        <v>0.44731384964193877</v>
      </c>
      <c r="M132" s="49">
        <f t="shared" si="23"/>
        <v>0</v>
      </c>
      <c r="N132" s="49">
        <f t="shared" si="24"/>
        <v>0</v>
      </c>
      <c r="O132" s="49">
        <f t="shared" si="25"/>
        <v>0</v>
      </c>
    </row>
    <row r="133" spans="1:15" s="34" customFormat="1" ht="12.75">
      <c r="A133" s="13">
        <v>397001</v>
      </c>
      <c r="B133" s="35" t="s">
        <v>86</v>
      </c>
      <c r="C133" s="43"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32">
        <f t="shared" si="19"/>
        <v>0</v>
      </c>
      <c r="J133" s="33" t="e">
        <f t="shared" si="20"/>
        <v>#DIV/0!</v>
      </c>
      <c r="K133" s="33" t="e">
        <f t="shared" si="21"/>
        <v>#DIV/0!</v>
      </c>
      <c r="L133" s="33" t="e">
        <f t="shared" si="22"/>
        <v>#DIV/0!</v>
      </c>
      <c r="M133" s="33" t="e">
        <f t="shared" si="23"/>
        <v>#DIV/0!</v>
      </c>
      <c r="N133" s="33" t="e">
        <f t="shared" si="24"/>
        <v>#DIV/0!</v>
      </c>
      <c r="O133" s="33" t="e">
        <f t="shared" si="25"/>
        <v>#DIV/0!</v>
      </c>
    </row>
    <row r="134" spans="1:15" s="34" customFormat="1" ht="12.75">
      <c r="A134" s="13">
        <v>398001</v>
      </c>
      <c r="B134" s="35" t="s">
        <v>87</v>
      </c>
      <c r="C134" s="43">
        <v>197580</v>
      </c>
      <c r="D134" s="43">
        <v>7171</v>
      </c>
      <c r="E134" s="43">
        <v>23727</v>
      </c>
      <c r="F134" s="43">
        <v>0</v>
      </c>
      <c r="G134" s="43">
        <v>0</v>
      </c>
      <c r="H134" s="43">
        <v>0</v>
      </c>
      <c r="I134" s="32">
        <f t="shared" si="19"/>
        <v>228478</v>
      </c>
      <c r="J134" s="33">
        <f t="shared" si="20"/>
        <v>0.8647659730915012</v>
      </c>
      <c r="K134" s="33">
        <f t="shared" si="21"/>
        <v>0.031385954008701054</v>
      </c>
      <c r="L134" s="33">
        <f t="shared" si="22"/>
        <v>0.10384807289979779</v>
      </c>
      <c r="M134" s="33">
        <f t="shared" si="23"/>
        <v>0</v>
      </c>
      <c r="N134" s="33">
        <f t="shared" si="24"/>
        <v>0</v>
      </c>
      <c r="O134" s="33">
        <f t="shared" si="25"/>
        <v>0</v>
      </c>
    </row>
    <row r="135" spans="1:15" s="34" customFormat="1" ht="12.75">
      <c r="A135" s="13">
        <v>398002</v>
      </c>
      <c r="B135" s="35" t="s">
        <v>88</v>
      </c>
      <c r="C135" s="43">
        <v>578498</v>
      </c>
      <c r="D135" s="43">
        <v>10513</v>
      </c>
      <c r="E135" s="43">
        <v>42225</v>
      </c>
      <c r="F135" s="43">
        <v>0</v>
      </c>
      <c r="G135" s="43">
        <v>0</v>
      </c>
      <c r="H135" s="43">
        <v>0</v>
      </c>
      <c r="I135" s="32">
        <f t="shared" si="19"/>
        <v>631236</v>
      </c>
      <c r="J135" s="33">
        <f t="shared" si="20"/>
        <v>0.9164528005373584</v>
      </c>
      <c r="K135" s="33">
        <f t="shared" si="21"/>
        <v>0.01665462679568339</v>
      </c>
      <c r="L135" s="33">
        <f t="shared" si="22"/>
        <v>0.06689257266695815</v>
      </c>
      <c r="M135" s="33">
        <f t="shared" si="23"/>
        <v>0</v>
      </c>
      <c r="N135" s="33">
        <f t="shared" si="24"/>
        <v>0</v>
      </c>
      <c r="O135" s="33">
        <f t="shared" si="25"/>
        <v>0</v>
      </c>
    </row>
    <row r="136" spans="1:15" ht="12.75">
      <c r="A136" s="14">
        <v>398003</v>
      </c>
      <c r="B136" s="58" t="s">
        <v>99</v>
      </c>
      <c r="C136" s="44">
        <v>104380</v>
      </c>
      <c r="D136" s="44">
        <v>4376</v>
      </c>
      <c r="E136" s="44">
        <v>56482</v>
      </c>
      <c r="F136" s="44">
        <v>0</v>
      </c>
      <c r="G136" s="44">
        <v>0</v>
      </c>
      <c r="H136" s="44">
        <v>0</v>
      </c>
      <c r="I136" s="27">
        <f t="shared" si="19"/>
        <v>165238</v>
      </c>
      <c r="J136" s="28">
        <f t="shared" si="20"/>
        <v>0.6316948885849502</v>
      </c>
      <c r="K136" s="28">
        <f t="shared" si="21"/>
        <v>0.026483012382139702</v>
      </c>
      <c r="L136" s="28">
        <f t="shared" si="22"/>
        <v>0.3418220990329101</v>
      </c>
      <c r="M136" s="28">
        <f t="shared" si="23"/>
        <v>0</v>
      </c>
      <c r="N136" s="28">
        <f t="shared" si="24"/>
        <v>0</v>
      </c>
      <c r="O136" s="28">
        <f t="shared" si="25"/>
        <v>0</v>
      </c>
    </row>
    <row r="137" spans="1:15" ht="12.75">
      <c r="A137" s="46">
        <v>398004</v>
      </c>
      <c r="B137" s="46" t="s">
        <v>114</v>
      </c>
      <c r="C137" s="47">
        <v>31368</v>
      </c>
      <c r="D137" s="47">
        <v>3321</v>
      </c>
      <c r="E137" s="47">
        <v>73677</v>
      </c>
      <c r="F137" s="47">
        <v>0</v>
      </c>
      <c r="G137" s="47">
        <v>0</v>
      </c>
      <c r="H137" s="47">
        <v>0</v>
      </c>
      <c r="I137" s="48">
        <f t="shared" si="19"/>
        <v>108366</v>
      </c>
      <c r="J137" s="49">
        <f t="shared" si="20"/>
        <v>0.28946348485687395</v>
      </c>
      <c r="K137" s="49">
        <f t="shared" si="21"/>
        <v>0.03064614362438403</v>
      </c>
      <c r="L137" s="49">
        <f t="shared" si="22"/>
        <v>0.679890371518742</v>
      </c>
      <c r="M137" s="49">
        <f t="shared" si="23"/>
        <v>0</v>
      </c>
      <c r="N137" s="49">
        <f t="shared" si="24"/>
        <v>0</v>
      </c>
      <c r="O137" s="49">
        <f t="shared" si="25"/>
        <v>0</v>
      </c>
    </row>
    <row r="138" spans="1:15" s="34" customFormat="1" ht="12.75">
      <c r="A138" s="13">
        <v>399001</v>
      </c>
      <c r="B138" s="35" t="s">
        <v>89</v>
      </c>
      <c r="C138" s="43">
        <v>0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32">
        <f t="shared" si="19"/>
        <v>0</v>
      </c>
      <c r="J138" s="33" t="e">
        <f t="shared" si="20"/>
        <v>#DIV/0!</v>
      </c>
      <c r="K138" s="33" t="e">
        <f t="shared" si="21"/>
        <v>#DIV/0!</v>
      </c>
      <c r="L138" s="33" t="e">
        <f t="shared" si="22"/>
        <v>#DIV/0!</v>
      </c>
      <c r="M138" s="33" t="e">
        <f t="shared" si="23"/>
        <v>#DIV/0!</v>
      </c>
      <c r="N138" s="33" t="e">
        <f t="shared" si="24"/>
        <v>#DIV/0!</v>
      </c>
      <c r="O138" s="33" t="e">
        <f t="shared" si="25"/>
        <v>#DIV/0!</v>
      </c>
    </row>
    <row r="139" spans="1:15" ht="12.75">
      <c r="A139" s="14">
        <v>399002</v>
      </c>
      <c r="B139" s="58" t="s">
        <v>100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27">
        <f t="shared" si="19"/>
        <v>0</v>
      </c>
      <c r="J139" s="28" t="e">
        <f t="shared" si="20"/>
        <v>#DIV/0!</v>
      </c>
      <c r="K139" s="28" t="e">
        <f t="shared" si="21"/>
        <v>#DIV/0!</v>
      </c>
      <c r="L139" s="28" t="e">
        <f t="shared" si="22"/>
        <v>#DIV/0!</v>
      </c>
      <c r="M139" s="28" t="e">
        <f t="shared" si="23"/>
        <v>#DIV/0!</v>
      </c>
      <c r="N139" s="28" t="e">
        <f t="shared" si="24"/>
        <v>#DIV/0!</v>
      </c>
      <c r="O139" s="28" t="e">
        <f t="shared" si="25"/>
        <v>#DIV/0!</v>
      </c>
    </row>
    <row r="140" spans="1:15" ht="12.75">
      <c r="A140" s="10"/>
      <c r="B140" s="11" t="s">
        <v>118</v>
      </c>
      <c r="C140" s="12">
        <f aca="true" t="shared" si="26" ref="C140:I140">SUM(C92:C139)</f>
        <v>1335540</v>
      </c>
      <c r="D140" s="12">
        <f t="shared" si="26"/>
        <v>298653</v>
      </c>
      <c r="E140" s="12">
        <f t="shared" si="26"/>
        <v>1113792</v>
      </c>
      <c r="F140" s="12">
        <f t="shared" si="26"/>
        <v>207942</v>
      </c>
      <c r="G140" s="12">
        <f t="shared" si="26"/>
        <v>0</v>
      </c>
      <c r="H140" s="12">
        <f t="shared" si="26"/>
        <v>0</v>
      </c>
      <c r="I140" s="15">
        <f t="shared" si="26"/>
        <v>2955927</v>
      </c>
      <c r="J140" s="51">
        <f aca="true" t="shared" si="27" ref="J140:O140">C140/$I140</f>
        <v>0.45181765314231376</v>
      </c>
      <c r="K140" s="52">
        <f t="shared" si="27"/>
        <v>0.10103530973532161</v>
      </c>
      <c r="L140" s="53">
        <f t="shared" si="27"/>
        <v>0.37679956237078926</v>
      </c>
      <c r="M140" s="51">
        <f t="shared" si="27"/>
        <v>0.07034747475157539</v>
      </c>
      <c r="N140" s="52">
        <f t="shared" si="27"/>
        <v>0</v>
      </c>
      <c r="O140" s="53">
        <f t="shared" si="27"/>
        <v>0</v>
      </c>
    </row>
    <row r="141" spans="1:15" ht="12.75">
      <c r="A141" s="6"/>
      <c r="B141" s="7"/>
      <c r="C141" s="7"/>
      <c r="D141" s="7"/>
      <c r="E141" s="7"/>
      <c r="F141" s="7"/>
      <c r="G141" s="7"/>
      <c r="H141" s="7"/>
      <c r="I141" s="38"/>
      <c r="J141" s="8"/>
      <c r="K141" s="8"/>
      <c r="L141" s="8"/>
      <c r="M141" s="8"/>
      <c r="N141" s="8"/>
      <c r="O141" s="9"/>
    </row>
    <row r="142" spans="1:15" ht="13.5" thickBot="1">
      <c r="A142" s="16"/>
      <c r="B142" s="17" t="s">
        <v>90</v>
      </c>
      <c r="C142" s="18">
        <f aca="true" t="shared" si="28" ref="C142:I142">C140+C90+C77+C73</f>
        <v>253983427</v>
      </c>
      <c r="D142" s="18">
        <f t="shared" si="28"/>
        <v>39451170.28</v>
      </c>
      <c r="E142" s="18">
        <f t="shared" si="28"/>
        <v>31669715.87</v>
      </c>
      <c r="F142" s="18">
        <f t="shared" si="28"/>
        <v>180371580</v>
      </c>
      <c r="G142" s="18">
        <f t="shared" si="28"/>
        <v>234318754</v>
      </c>
      <c r="H142" s="18">
        <f t="shared" si="28"/>
        <v>102980111</v>
      </c>
      <c r="I142" s="19">
        <f t="shared" si="28"/>
        <v>842774758.15</v>
      </c>
      <c r="J142" s="4">
        <f aca="true" t="shared" si="29" ref="J142:O142">C142/$I142</f>
        <v>0.30136572618468854</v>
      </c>
      <c r="K142" s="4">
        <f t="shared" si="29"/>
        <v>0.04681104873928645</v>
      </c>
      <c r="L142" s="4">
        <f t="shared" si="29"/>
        <v>0.03757791220458375</v>
      </c>
      <c r="M142" s="4">
        <f t="shared" si="29"/>
        <v>0.21402109906084402</v>
      </c>
      <c r="N142" s="4">
        <f t="shared" si="29"/>
        <v>0.2780324775202809</v>
      </c>
      <c r="O142" s="4">
        <f t="shared" si="29"/>
        <v>0.12219173629031642</v>
      </c>
    </row>
    <row r="143" spans="3:15" ht="21" customHeight="1" thickTop="1">
      <c r="C143" s="63" t="s">
        <v>115</v>
      </c>
      <c r="D143" s="63"/>
      <c r="E143" s="63"/>
      <c r="F143" s="63"/>
      <c r="G143" s="63"/>
      <c r="H143" s="63"/>
      <c r="I143" s="63"/>
      <c r="J143" s="64" t="s">
        <v>115</v>
      </c>
      <c r="K143" s="64"/>
      <c r="L143" s="64"/>
      <c r="M143" s="64"/>
      <c r="N143" s="64"/>
      <c r="O143" s="64"/>
    </row>
    <row r="144" spans="3:16" ht="88.5" customHeight="1">
      <c r="C144" s="59" t="s">
        <v>133</v>
      </c>
      <c r="D144" s="59"/>
      <c r="E144" s="59"/>
      <c r="F144" s="59"/>
      <c r="G144" s="59"/>
      <c r="H144" s="59"/>
      <c r="I144" s="59"/>
      <c r="J144" s="60" t="s">
        <v>133</v>
      </c>
      <c r="K144" s="60"/>
      <c r="L144" s="60"/>
      <c r="M144" s="60"/>
      <c r="N144" s="60"/>
      <c r="O144" s="60"/>
      <c r="P144" s="42"/>
    </row>
    <row r="145" spans="3:13" s="67" customFormat="1" ht="12.75" customHeight="1">
      <c r="C145" s="66" t="s">
        <v>155</v>
      </c>
      <c r="D145" s="66"/>
      <c r="E145" s="66"/>
      <c r="F145" s="66"/>
      <c r="J145" s="66" t="s">
        <v>155</v>
      </c>
      <c r="K145" s="66"/>
      <c r="L145" s="66"/>
      <c r="M145" s="66"/>
    </row>
    <row r="146" spans="3:13" s="67" customFormat="1" ht="12.75" customHeight="1">
      <c r="C146" s="65" t="s">
        <v>156</v>
      </c>
      <c r="D146" s="65"/>
      <c r="E146" s="65"/>
      <c r="F146" s="65"/>
      <c r="J146" s="65" t="s">
        <v>156</v>
      </c>
      <c r="K146" s="65"/>
      <c r="L146" s="65"/>
      <c r="M146" s="65"/>
    </row>
  </sheetData>
  <sheetProtection/>
  <mergeCells count="11">
    <mergeCell ref="J145:M145"/>
    <mergeCell ref="J146:M146"/>
    <mergeCell ref="C145:F145"/>
    <mergeCell ref="C146:F146"/>
    <mergeCell ref="C144:I144"/>
    <mergeCell ref="J144:O144"/>
    <mergeCell ref="A1:B1"/>
    <mergeCell ref="C1:I1"/>
    <mergeCell ref="J1:O1"/>
    <mergeCell ref="C143:I143"/>
    <mergeCell ref="J143:O143"/>
  </mergeCells>
  <printOptions horizontalCentered="1"/>
  <pageMargins left="0.25" right="0.25" top="1" bottom="0.25" header="0.5" footer="0.25"/>
  <pageSetup fitToWidth="2" horizontalDpi="600" verticalDpi="600" orientation="portrait" paperSize="5" scale="80" r:id="rId1"/>
  <headerFooter alignWithMargins="0">
    <oddHeader>&amp;C&amp;14
</oddHeader>
  </headerFooter>
  <rowBreaks count="1" manualBreakCount="1">
    <brk id="74" max="14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2011-02-16T19:12:00Z</cp:lastPrinted>
  <dcterms:created xsi:type="dcterms:W3CDTF">2003-11-24T19:14:29Z</dcterms:created>
  <dcterms:modified xsi:type="dcterms:W3CDTF">2011-02-25T14:02:43Z</dcterms:modified>
  <cp:category/>
  <cp:version/>
  <cp:contentType/>
  <cp:contentStatus/>
</cp:coreProperties>
</file>