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15" windowHeight="7425" activeTab="0"/>
  </bookViews>
  <sheets>
    <sheet name="Table 2 Distributions &amp; Adjust" sheetId="1" r:id="rId1"/>
    <sheet name="March Midyear Adjustment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1">'March Midyear Adjustment'!$B$2:$L$128</definedName>
    <definedName name="_xlnm.Print_Area" localSheetId="0">'Table 2 Distributions &amp; Adjust'!$A$1:$P$77</definedName>
    <definedName name="_xlnm.Print_Titles" localSheetId="1">'March Midyear Adjustment'!$B:$B,'March Midyear Adjustment'!$2:$5</definedName>
    <definedName name="_xlnm.Print_Titles" localSheetId="0">'Table 2 Distributions &amp; Adjust'!$A:$B</definedName>
  </definedNames>
  <calcPr fullCalcOnLoad="1"/>
</workbook>
</file>

<file path=xl/sharedStrings.xml><?xml version="1.0" encoding="utf-8"?>
<sst xmlns="http://schemas.openxmlformats.org/spreadsheetml/2006/main" count="243" uniqueCount="241">
  <si>
    <t>Orleans</t>
  </si>
  <si>
    <t>East Baton Rouge</t>
  </si>
  <si>
    <t>Pointe Coupee</t>
  </si>
  <si>
    <t>Audit Adjustments</t>
  </si>
  <si>
    <t>For Information Only</t>
  </si>
  <si>
    <t>L
E
A</t>
  </si>
  <si>
    <t>School
System</t>
  </si>
  <si>
    <t>FY2008-09 
MFP State
Share of Levels
1, 2, and 3
with 
Continuation 
of FY2007/08
 Pay Raise</t>
  </si>
  <si>
    <t>FY06/07
 Audit 
Adjustments</t>
  </si>
  <si>
    <t>FY07/08
Audit 
Adjustments</t>
  </si>
  <si>
    <t>Total Audit 
Adjustments</t>
  </si>
  <si>
    <t>Adjustments Due to
 Student, CAFR/AFR
 and PEP Audits</t>
  </si>
  <si>
    <t>Minus
State Share
Adjustment
for Recovery
School  District</t>
  </si>
  <si>
    <t>December 2008
Midyear 
Allocation 
based on
10.1.8 SIS
Data</t>
  </si>
  <si>
    <t>March 2009
Midyear 
Allocation 
based on
2.1.09 SIS
Data</t>
  </si>
  <si>
    <t>FY2008-09
Total MFP
Distribution 
with
Adjustments</t>
  </si>
  <si>
    <t>Monthly
Payments
March 2009 
through
June 2009</t>
  </si>
  <si>
    <t>FY2008-09
Foreign Language Associate Teacher Stipends</t>
  </si>
  <si>
    <t>FY2008-09
Total MFP
Distribution 
with
Adjustments
plus
Stipends</t>
  </si>
  <si>
    <t>Balance Due
March 2009
through
June 2009</t>
  </si>
  <si>
    <t>Due 
District
(+)</t>
  </si>
  <si>
    <t>Due 
State
(-)</t>
  </si>
  <si>
    <t>Column 11
should be: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</si>
  <si>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</si>
  <si>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</si>
  <si>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</si>
  <si>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</si>
  <si>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</si>
  <si>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</si>
  <si>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</si>
  <si>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</si>
  <si>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</si>
  <si>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</si>
  <si>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</si>
  <si>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</si>
  <si>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</si>
  <si>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</si>
  <si>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</si>
  <si>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</si>
  <si>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</si>
  <si>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</si>
  <si>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</si>
  <si>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</si>
  <si>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</si>
  <si>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</si>
  <si>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</si>
  <si>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</si>
  <si>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</si>
  <si>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</si>
  <si>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</si>
  <si>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</si>
  <si>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</si>
  <si>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</si>
  <si>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</si>
  <si>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</si>
  <si>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</si>
  <si>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</si>
  <si>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July</t>
  </si>
  <si>
    <t>August</t>
  </si>
  <si>
    <t>Sept</t>
  </si>
  <si>
    <t>Oct</t>
  </si>
  <si>
    <t>Nov</t>
  </si>
  <si>
    <t>Dec</t>
  </si>
  <si>
    <t>Jan</t>
  </si>
  <si>
    <t>Feb</t>
  </si>
  <si>
    <t>Ouachita</t>
  </si>
  <si>
    <t>Plaquemines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</si>
  <si>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</si>
  <si>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</si>
  <si>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</si>
  <si>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</si>
  <si>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</si>
  <si>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</si>
  <si>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</si>
  <si>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</si>
  <si>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</si>
  <si>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</si>
  <si>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</si>
  <si>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</si>
  <si>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</si>
  <si>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</si>
  <si>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</si>
  <si>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</si>
  <si>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</si>
  <si>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</si>
  <si>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</si>
  <si>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</si>
  <si>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</si>
  <si>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</si>
  <si>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</si>
  <si>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</si>
  <si>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</si>
  <si>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</si>
  <si>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</si>
  <si>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</si>
  <si>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</si>
  <si>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</si>
  <si>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STATE TOTALS</t>
  </si>
  <si>
    <t>Column 7 increased for Orleans in July (Addendum), but did not send out to districts until September (added 200 students to Langston Hughes)</t>
  </si>
  <si>
    <t>Column 9 revised to reflect lump sum payment of Foreign Assoc. Teacher Stipends in August 2008.</t>
  </si>
  <si>
    <t>October 2008 - revised charter counts to preliminary 101/08 per survey and revised tables 2 and 5A and 5B.</t>
  </si>
  <si>
    <t>Only distributed Tables 2 and 5A and 5B to Orleans, Pointe Coupee and EBR.</t>
  </si>
  <si>
    <r>
      <t xml:space="preserve">FY2008-09
Foreign Language 
Associate Teacher
 Stipends
</t>
    </r>
    <r>
      <rPr>
        <b/>
        <sz val="9"/>
        <color indexed="18"/>
        <rFont val="Arial"/>
        <family val="2"/>
      </rPr>
      <t>(lump sum 
payment made 
in August 2008)</t>
    </r>
  </si>
  <si>
    <r>
      <t xml:space="preserve">Year to Date
Payments through
February 2009
</t>
    </r>
    <r>
      <rPr>
        <b/>
        <sz val="8"/>
        <color indexed="10"/>
        <rFont val="Arial"/>
        <family val="2"/>
      </rPr>
      <t>(includes Stipend
Payments in August)</t>
    </r>
  </si>
  <si>
    <t>LEA</t>
  </si>
  <si>
    <t>Esperanza Charter School Assoc (Esperanza/Crossman)</t>
  </si>
  <si>
    <t>School System</t>
  </si>
  <si>
    <t>Change in Enrollment 
October 1, 2008 to 
February 1, 2009</t>
  </si>
  <si>
    <t>Number of Additional Students Based on 1% or Greater than 50</t>
  </si>
  <si>
    <t xml:space="preserve">Per Pupil
 Amount FY07-08 
Certificated Staff 
and Support 
Worker Pay 
Raise 
Continuation </t>
  </si>
  <si>
    <t>One-Half the Per Pupil Amount per
FY08-09 Budget Letter</t>
  </si>
  <si>
    <t>Number of Additional
Students times 
FY08-09 Budget Letter
 per Pupil Amount
(Level 1, 2 &amp; 3 
plus FY07/08 Pay 
Raise Continuation)</t>
  </si>
  <si>
    <t>Change in Membership</t>
  </si>
  <si>
    <t xml:space="preserve">Percent 
Change </t>
  </si>
  <si>
    <t>SIS 
Data</t>
  </si>
  <si>
    <t>Col. (2) - Col. (1)</t>
  </si>
  <si>
    <t>Col. (3) ÷ Col.(1)</t>
  </si>
  <si>
    <t>Table 3 
Col. (29)</t>
  </si>
  <si>
    <t>Table 4 
Col. (39) + Col. (43)</t>
  </si>
  <si>
    <t>Col. (6) + Col. (7)</t>
  </si>
  <si>
    <t>Col. (8) / 2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</si>
  <si>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</si>
  <si>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</si>
  <si>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</si>
  <si>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</si>
  <si>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</si>
  <si>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</si>
  <si>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</si>
  <si>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</si>
  <si>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</si>
  <si>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</si>
  <si>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</si>
  <si>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</si>
  <si>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</si>
  <si>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</si>
  <si>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</si>
  <si>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</si>
  <si>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</si>
  <si>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</si>
  <si>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</si>
  <si>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</si>
  <si>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</si>
  <si>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</si>
  <si>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</si>
  <si>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</si>
  <si>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</si>
  <si>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</si>
  <si>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</si>
  <si>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</si>
  <si>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</si>
  <si>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</si>
  <si>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</si>
  <si>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</si>
  <si>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</si>
  <si>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</si>
  <si>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</si>
  <si>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</si>
  <si>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</si>
  <si>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</si>
  <si>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</si>
  <si>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</si>
  <si>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</si>
  <si>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</si>
  <si>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</si>
  <si>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</si>
  <si>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</si>
  <si>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</si>
  <si>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</si>
  <si>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the Baptist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</si>
  <si>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</si>
  <si>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</si>
  <si>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</si>
  <si>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</si>
  <si>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</si>
  <si>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</si>
  <si>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</si>
  <si>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</si>
  <si>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</si>
  <si>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</si>
  <si>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</si>
  <si>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</si>
  <si>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</si>
  <si>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</si>
  <si>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</si>
  <si>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</si>
  <si>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</si>
  <si>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</si>
  <si>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</si>
  <si>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</si>
  <si>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Central Community School Board</t>
  </si>
  <si>
    <t>LEA TOTALS</t>
  </si>
  <si>
    <t>LSU Lab School</t>
  </si>
  <si>
    <t>Southern Lab School</t>
  </si>
  <si>
    <t>Total Lab Schools</t>
  </si>
  <si>
    <t>Recovery School District - Orleans (RSD Operated)</t>
  </si>
  <si>
    <t>New Beginnings, UNO (Medard Nelson)</t>
  </si>
  <si>
    <t>New Beginnings, UNO (Capdau including Early College H.S.)</t>
  </si>
  <si>
    <t>Dryades (James M. Singleton Charter Middle)</t>
  </si>
  <si>
    <t>Friends of King (Martin Luther King Elem.)</t>
  </si>
  <si>
    <t>New Orleans Charter School Fdtn. (N. O.Free)</t>
  </si>
  <si>
    <t>New Orleans Charter School Fdtn. (Mc #28 City Park)</t>
  </si>
  <si>
    <t>Choice Foundation (Lafayette Academy)</t>
  </si>
  <si>
    <t>Algiers Charter School Assoc. (Harriet Tubman)</t>
  </si>
  <si>
    <t>Algiers Charter School Assoc. (O. P. Walker Sr. High)</t>
  </si>
  <si>
    <t>Algiers Charter School Assoc. (McDonogh #32)</t>
  </si>
  <si>
    <t>Algiers Charter School Assoc. (William J. Fischer)</t>
  </si>
  <si>
    <t>Algiers Charter School Assoc. (Dwight D. Eisenhower)</t>
  </si>
  <si>
    <t>Algiers Charter School Assoc. (Martin Behrman)</t>
  </si>
  <si>
    <t>Algiers Charter School Assoc. (ACSA Tech High at Rosenwald)</t>
  </si>
  <si>
    <t>Instititute of Academic Excellence, SUNO  (Sophie B. Wright)</t>
  </si>
  <si>
    <t>KIPP New Orleans (McDonogh #15)</t>
  </si>
  <si>
    <t>KIPP New Orleans (Edward Phillips/Kipp Believe)</t>
  </si>
  <si>
    <t>KIPP New Orleans (KIPP Central City Academy)</t>
  </si>
  <si>
    <t>Middle School Advocates (Samuel J. Green)</t>
  </si>
  <si>
    <t>Middle School Advocates (N. O. Charter Middle at Ashe)</t>
  </si>
  <si>
    <t>Treme Charter School Assoc. (McDonogh #42)</t>
  </si>
  <si>
    <t>Pelican Educational (Abrahamson Science &amp; Math)</t>
  </si>
  <si>
    <t>NOLA 180 (Langston Hughes Academy/Marshall)</t>
  </si>
  <si>
    <t>Broadmoor Charter (Andrew H. Wilson/Mc #7)</t>
  </si>
  <si>
    <t>N.O. College Prep Academies (N. O. College Prep)*</t>
  </si>
  <si>
    <t>Advocates for Science &amp; Math (N.O. Charter Science)</t>
  </si>
  <si>
    <t>Advocates for Arts and Tech. (Crocker Arts)</t>
  </si>
  <si>
    <t>Akili Academy of New Orleans (Akili Academy)</t>
  </si>
  <si>
    <t>Intercultural Charter School Brd. (Intercultural Charter)</t>
  </si>
  <si>
    <t>KIPP New Orleans, Inc. (KIPP Central City Primary)</t>
  </si>
  <si>
    <t>Miller-McCoy Academy (Miller-McCoy Academy)</t>
  </si>
  <si>
    <t>Sojourner Truth Academy (Sojourner Truth)</t>
  </si>
  <si>
    <t>TOTAL RSD Orleans (Operated + Chartered)</t>
  </si>
  <si>
    <t>Glen Oaks Middle (East Baton Rouge)</t>
  </si>
  <si>
    <t>Prescott Middle (East Baton Rouge)</t>
  </si>
  <si>
    <t>Capitol Pre-College for Boys (East Baton Rouge)</t>
  </si>
  <si>
    <t>Capitol Pre-College for Girls (East Baton Rouge)</t>
  </si>
  <si>
    <t>Total Type 5 Charters - EBR</t>
  </si>
  <si>
    <t>Pointe Coupee Central High (Pointe Coupee)</t>
  </si>
  <si>
    <t>Total Type 5 Charters - Pointe Coupee</t>
  </si>
  <si>
    <t>Total State</t>
  </si>
  <si>
    <t xml:space="preserve"> * N.O. College Prep Academies (N. O. College Prep) had a Pre Audit Adjustment with an increase in the 10.1.08 Student Count by 18 students. </t>
  </si>
  <si>
    <r>
      <t xml:space="preserve">October 1, 2008
MFP 
Membership
</t>
    </r>
    <r>
      <rPr>
        <sz val="8"/>
        <color indexed="10"/>
        <rFont val="Arial"/>
        <family val="2"/>
      </rPr>
      <t>(Actual SIS Data)</t>
    </r>
  </si>
  <si>
    <r>
      <t xml:space="preserve">February 1, 2009
MFP
 Membership
</t>
    </r>
    <r>
      <rPr>
        <sz val="8"/>
        <color indexed="10"/>
        <rFont val="Arial"/>
        <family val="2"/>
      </rPr>
      <t>(Actual SIS Data)</t>
    </r>
  </si>
  <si>
    <r>
      <t xml:space="preserve">Per Pupil 
Amount 
(Levels 1, 2 &amp;3)
per FY08-09 
Budget Letter
</t>
    </r>
    <r>
      <rPr>
        <sz val="10"/>
        <color indexed="10"/>
        <rFont val="Arial"/>
        <family val="2"/>
      </rPr>
      <t>(without pay raise continuation)</t>
    </r>
  </si>
  <si>
    <r>
      <t xml:space="preserve">Total
 Per Pupil
Amount Funded
</t>
    </r>
    <r>
      <rPr>
        <sz val="10"/>
        <color indexed="10"/>
        <rFont val="Arial"/>
        <family val="2"/>
      </rPr>
      <t>(Levels 1, 2 &amp; 3
plus FY07/08 
Pay Raise
 Continuation)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</si>
</sst>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0.0000000"/>
    <numFmt numFmtId="168" formatCode="0.0%"/>
    <numFmt numFmtId="169" formatCode="_(* #,##0.000000_);_(* \(#,##0.000000\);_(* &quot;-&quot;??_);_(@_)"/>
    <numFmt numFmtId="170" formatCode="&quot;$&quot;#,##0;[Red]&quot;$&quot;#,##0"/>
    <numFmt numFmtId="171" formatCode="0.000%"/>
    <numFmt numFmtId="172" formatCode="&quot;$&quot;#,##0.00"/>
    <numFmt numFmtId="173" formatCode="&quot;$&quot;#,##0.0_);[Red]\(&quot;$&quot;#,##0.0\)"/>
    <numFmt numFmtId="174" formatCode="_(* #,##0.000_);_(* \(#,##0.000\);_(* &quot;-&quot;??_);_(@_)"/>
    <numFmt numFmtId="175" formatCode="0.0"/>
    <numFmt numFmtId="176" formatCode="&quot;$&quot;#,##0.0"/>
    <numFmt numFmtId="177" formatCode="0.000"/>
    <numFmt numFmtId="178" formatCode="0.0000"/>
    <numFmt numFmtId="179" formatCode="m/d/yy"/>
    <numFmt numFmtId="180" formatCode="0_);[Red]\(0\)"/>
    <numFmt numFmtId="181" formatCode="_(&quot;$&quot;* #,##0_);_(&quot;$&quot;* \(#,##0\);_(&quot;$&quot;* &quot;-&quot;??_);_(@_)"/>
    <numFmt numFmtId="182" formatCode="#,##0.0"/>
    <numFmt numFmtId="183" formatCode="_(&quot;$&quot;* #,##0.000_);_(&quot;$&quot;* \(#,##0.000\);_(&quot;$&quot;* &quot;-&quot;??_);_(@_)"/>
    <numFmt numFmtId="184" formatCode="_(&quot;$&quot;* #,##0.0_);_(&quot;$&quot;* \(#,##0.0\);_(&quot;$&quot;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00"/>
    <numFmt numFmtId="190" formatCode="mm/dd/yy;@"/>
    <numFmt numFmtId="191" formatCode="#,##0.00000000000_);[Red]\(#,##0.00000000000\)"/>
    <numFmt numFmtId="192" formatCode="&quot;$&quot;#,##0.0_);\(&quot;$&quot;#,##0.0\)"/>
    <numFmt numFmtId="193" formatCode="_(* #,##0.0000_);_(* \(#,##0.0000\);_(* &quot;-&quot;??_);_(@_)"/>
    <numFmt numFmtId="194" formatCode="&quot;$&quot;#,##0.00;[Red]&quot;$&quot;#,##0.00"/>
    <numFmt numFmtId="195" formatCode="0.0000%"/>
    <numFmt numFmtId="196" formatCode="&quot;$&quot;#,##0.000_);\(&quot;$&quot;#,##0.000\)"/>
    <numFmt numFmtId="197" formatCode="&quot;$&quot;#,##0.0;[Red]&quot;$&quot;#,##0.0"/>
    <numFmt numFmtId="198" formatCode="&quot;$&quot;#,##0.000;[Red]&quot;$&quot;#,##0.000"/>
    <numFmt numFmtId="199" formatCode="&quot;$&quot;#,##0.0000;[Red]&quot;$&quot;#,##0.0000"/>
    <numFmt numFmtId="200" formatCode="mmmm\ d\,\ yyyy"/>
    <numFmt numFmtId="201" formatCode="&quot;$&quot;#,##0.000_);[Red]\(&quot;$&quot;#,##0.000\)"/>
    <numFmt numFmtId="202" formatCode="&quot;$&quot;#,##0.0000_);[Red]\(&quot;$&quot;#,##0.0000\)"/>
    <numFmt numFmtId="203" formatCode="#,##0.0_);[Red]\(#,##0.0\)"/>
    <numFmt numFmtId="204" formatCode="mmmm\-yy"/>
    <numFmt numFmtId="205" formatCode="[$-409]dddd\,\ mmmm\ dd\,\ yyyy"/>
    <numFmt numFmtId="206" formatCode="m/d/yy;@"/>
    <numFmt numFmtId="207" formatCode="[$-409]h:mm:ss\ AM/PM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"/>
      <color indexed="10"/>
      <name val="Arial"/>
      <family val="2"/>
    </font>
    <font>
      <sz val="9"/>
      <name val="Arial"/>
      <family val="0"/>
    </font>
    <font>
      <sz val="8"/>
      <color indexed="20"/>
      <name val="Arial"/>
      <family val="2"/>
    </font>
    <font>
      <sz val="8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/>
    </border>
    <border>
      <left style="thin">
        <color indexed="63"/>
      </left>
      <right style="thin"/>
      <top style="thin">
        <color indexed="63"/>
      </top>
      <bottom style="double"/>
    </border>
    <border>
      <left style="thin"/>
      <right style="thin"/>
      <top style="thin"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double">
        <color indexed="63"/>
      </bottom>
    </border>
    <border>
      <left style="thin"/>
      <right style="thin"/>
      <top style="thin"/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1" fontId="0" fillId="36" borderId="15" xfId="0" applyNumberFormat="1" applyFont="1" applyFill="1" applyBorder="1" applyAlignment="1" applyProtection="1">
      <alignment horizontal="center"/>
      <protection/>
    </xf>
    <xf numFmtId="1" fontId="5" fillId="36" borderId="16" xfId="0" applyNumberFormat="1" applyFont="1" applyFill="1" applyBorder="1" applyAlignment="1" applyProtection="1">
      <alignment horizontal="center"/>
      <protection/>
    </xf>
    <xf numFmtId="1" fontId="3" fillId="36" borderId="17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5" fontId="0" fillId="0" borderId="20" xfId="0" applyNumberFormat="1" applyFont="1" applyFill="1" applyBorder="1" applyAlignment="1" applyProtection="1">
      <alignment/>
      <protection/>
    </xf>
    <xf numFmtId="6" fontId="0" fillId="0" borderId="20" xfId="0" applyNumberFormat="1" applyFont="1" applyFill="1" applyBorder="1" applyAlignment="1" applyProtection="1">
      <alignment/>
      <protection/>
    </xf>
    <xf numFmtId="5" fontId="0" fillId="34" borderId="20" xfId="0" applyNumberFormat="1" applyFont="1" applyFill="1" applyBorder="1" applyAlignment="1" applyProtection="1">
      <alignment/>
      <protection/>
    </xf>
    <xf numFmtId="5" fontId="0" fillId="0" borderId="0" xfId="0" applyNumberFormat="1" applyFont="1" applyFill="1" applyBorder="1" applyAlignment="1" applyProtection="1">
      <alignment/>
      <protection/>
    </xf>
    <xf numFmtId="5" fontId="0" fillId="0" borderId="0" xfId="0" applyNumberFormat="1" applyAlignment="1">
      <alignment horizontal="center"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5" fontId="0" fillId="0" borderId="17" xfId="0" applyNumberFormat="1" applyFont="1" applyFill="1" applyBorder="1" applyAlignment="1" applyProtection="1">
      <alignment/>
      <protection/>
    </xf>
    <xf numFmtId="6" fontId="0" fillId="0" borderId="17" xfId="0" applyNumberFormat="1" applyFont="1" applyFill="1" applyBorder="1" applyAlignment="1" applyProtection="1">
      <alignment/>
      <protection/>
    </xf>
    <xf numFmtId="5" fontId="0" fillId="34" borderId="17" xfId="0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5" fontId="0" fillId="0" borderId="25" xfId="0" applyNumberFormat="1" applyFont="1" applyFill="1" applyBorder="1" applyAlignment="1" applyProtection="1">
      <alignment/>
      <protection/>
    </xf>
    <xf numFmtId="6" fontId="0" fillId="0" borderId="25" xfId="0" applyNumberFormat="1" applyFont="1" applyFill="1" applyBorder="1" applyAlignment="1" applyProtection="1">
      <alignment/>
      <protection/>
    </xf>
    <xf numFmtId="5" fontId="0" fillId="34" borderId="25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left"/>
    </xf>
    <xf numFmtId="0" fontId="5" fillId="0" borderId="27" xfId="0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 horizontal="center"/>
      <protection/>
    </xf>
    <xf numFmtId="6" fontId="7" fillId="0" borderId="29" xfId="42" applyNumberFormat="1" applyFont="1" applyFill="1" applyBorder="1" applyAlignment="1" applyProtection="1">
      <alignment/>
      <protection/>
    </xf>
    <xf numFmtId="6" fontId="7" fillId="34" borderId="29" xfId="42" applyNumberFormat="1" applyFont="1" applyFill="1" applyBorder="1" applyAlignment="1" applyProtection="1">
      <alignment/>
      <protection/>
    </xf>
    <xf numFmtId="6" fontId="7" fillId="0" borderId="0" xfId="42" applyNumberFormat="1" applyFont="1" applyFill="1" applyBorder="1" applyAlignment="1" applyProtection="1">
      <alignment/>
      <protection/>
    </xf>
    <xf numFmtId="6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37" borderId="14" xfId="0" applyFont="1" applyFill="1" applyBorder="1" applyAlignment="1">
      <alignment horizontal="center" vertical="center" wrapText="1"/>
    </xf>
    <xf numFmtId="1" fontId="0" fillId="36" borderId="30" xfId="0" applyNumberFormat="1" applyFill="1" applyBorder="1" applyAlignment="1">
      <alignment/>
    </xf>
    <xf numFmtId="1" fontId="3" fillId="36" borderId="3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" fontId="0" fillId="36" borderId="0" xfId="0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 wrapText="1"/>
    </xf>
    <xf numFmtId="1" fontId="11" fillId="36" borderId="30" xfId="0" applyNumberFormat="1" applyFont="1" applyFill="1" applyBorder="1" applyAlignment="1" applyProtection="1">
      <alignment horizontal="center" wrapText="1"/>
      <protection/>
    </xf>
    <xf numFmtId="38" fontId="11" fillId="36" borderId="30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ont="1" applyAlignment="1">
      <alignment/>
    </xf>
    <xf numFmtId="3" fontId="0" fillId="0" borderId="20" xfId="0" applyNumberFormat="1" applyFont="1" applyBorder="1" applyAlignment="1" applyProtection="1">
      <alignment/>
      <protection/>
    </xf>
    <xf numFmtId="38" fontId="0" fillId="0" borderId="20" xfId="0" applyNumberFormat="1" applyFont="1" applyBorder="1" applyAlignment="1" applyProtection="1">
      <alignment/>
      <protection/>
    </xf>
    <xf numFmtId="10" fontId="0" fillId="0" borderId="20" xfId="42" applyNumberFormat="1" applyFont="1" applyFill="1" applyBorder="1" applyAlignment="1" applyProtection="1">
      <alignment/>
      <protection/>
    </xf>
    <xf numFmtId="38" fontId="0" fillId="0" borderId="20" xfId="42" applyNumberFormat="1" applyFont="1" applyFill="1" applyBorder="1" applyAlignment="1" applyProtection="1">
      <alignment/>
      <protection/>
    </xf>
    <xf numFmtId="166" fontId="0" fillId="0" borderId="20" xfId="0" applyNumberFormat="1" applyBorder="1" applyAlignment="1" applyProtection="1">
      <alignment/>
      <protection/>
    </xf>
    <xf numFmtId="6" fontId="5" fillId="34" borderId="20" xfId="0" applyNumberFormat="1" applyFont="1" applyFill="1" applyBorder="1" applyAlignment="1" applyProtection="1">
      <alignment/>
      <protection/>
    </xf>
    <xf numFmtId="10" fontId="0" fillId="0" borderId="20" xfId="0" applyNumberFormat="1" applyFont="1" applyFill="1" applyBorder="1" applyAlignment="1" applyProtection="1">
      <alignment/>
      <protection/>
    </xf>
    <xf numFmtId="38" fontId="0" fillId="0" borderId="20" xfId="0" applyNumberFormat="1" applyFont="1" applyFill="1" applyBorder="1" applyAlignment="1" applyProtection="1">
      <alignment/>
      <protection/>
    </xf>
    <xf numFmtId="166" fontId="0" fillId="0" borderId="20" xfId="0" applyNumberFormat="1" applyFont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8" fontId="0" fillId="0" borderId="20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 applyProtection="1">
      <alignment/>
      <protection/>
    </xf>
    <xf numFmtId="10" fontId="0" fillId="0" borderId="14" xfId="0" applyNumberFormat="1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 applyProtection="1">
      <alignment/>
      <protection/>
    </xf>
    <xf numFmtId="166" fontId="0" fillId="0" borderId="14" xfId="0" applyNumberFormat="1" applyFont="1" applyBorder="1" applyAlignment="1" applyProtection="1">
      <alignment/>
      <protection/>
    </xf>
    <xf numFmtId="6" fontId="5" fillId="34" borderId="14" xfId="0" applyNumberFormat="1" applyFont="1" applyFill="1" applyBorder="1" applyAlignment="1" applyProtection="1">
      <alignment/>
      <protection/>
    </xf>
    <xf numFmtId="10" fontId="0" fillId="0" borderId="14" xfId="0" applyNumberFormat="1" applyFont="1" applyFill="1" applyBorder="1" applyAlignment="1" applyProtection="1">
      <alignment/>
      <protection/>
    </xf>
    <xf numFmtId="166" fontId="0" fillId="0" borderId="14" xfId="0" applyNumberFormat="1" applyBorder="1" applyAlignment="1" applyProtection="1">
      <alignment/>
      <protection/>
    </xf>
    <xf numFmtId="10" fontId="0" fillId="0" borderId="20" xfId="0" applyNumberFormat="1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166" fontId="0" fillId="0" borderId="20" xfId="0" applyNumberFormat="1" applyFont="1" applyFill="1" applyBorder="1" applyAlignment="1" applyProtection="1">
      <alignment/>
      <protection/>
    </xf>
    <xf numFmtId="166" fontId="0" fillId="0" borderId="20" xfId="0" applyNumberFormat="1" applyFill="1" applyBorder="1" applyAlignment="1" applyProtection="1">
      <alignment/>
      <protection/>
    </xf>
    <xf numFmtId="166" fontId="0" fillId="0" borderId="14" xfId="0" applyNumberFormat="1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5" fillId="38" borderId="18" xfId="0" applyFont="1" applyFill="1" applyBorder="1" applyAlignment="1" applyProtection="1">
      <alignment/>
      <protection/>
    </xf>
    <xf numFmtId="0" fontId="7" fillId="38" borderId="18" xfId="0" applyFont="1" applyFill="1" applyBorder="1" applyAlignment="1" applyProtection="1">
      <alignment horizontal="center"/>
      <protection/>
    </xf>
    <xf numFmtId="3" fontId="0" fillId="0" borderId="13" xfId="42" applyNumberFormat="1" applyFont="1" applyBorder="1" applyAlignment="1">
      <alignment/>
    </xf>
    <xf numFmtId="38" fontId="0" fillId="0" borderId="13" xfId="42" applyNumberFormat="1" applyFont="1" applyBorder="1" applyAlignment="1">
      <alignment/>
    </xf>
    <xf numFmtId="10" fontId="5" fillId="0" borderId="13" xfId="59" applyNumberFormat="1" applyFont="1" applyBorder="1" applyAlignment="1">
      <alignment/>
    </xf>
    <xf numFmtId="38" fontId="5" fillId="0" borderId="13" xfId="59" applyNumberFormat="1" applyFont="1" applyBorder="1" applyAlignment="1">
      <alignment/>
    </xf>
    <xf numFmtId="166" fontId="5" fillId="0" borderId="13" xfId="42" applyNumberFormat="1" applyFont="1" applyBorder="1" applyAlignment="1">
      <alignment/>
    </xf>
    <xf numFmtId="6" fontId="5" fillId="34" borderId="13" xfId="42" applyNumberFormat="1" applyFont="1" applyFill="1" applyBorder="1" applyAlignment="1">
      <alignment/>
    </xf>
    <xf numFmtId="0" fontId="0" fillId="39" borderId="10" xfId="0" applyFill="1" applyBorder="1" applyAlignment="1">
      <alignment/>
    </xf>
    <xf numFmtId="0" fontId="7" fillId="39" borderId="11" xfId="0" applyFont="1" applyFill="1" applyBorder="1" applyAlignment="1" applyProtection="1">
      <alignment/>
      <protection/>
    </xf>
    <xf numFmtId="3" fontId="0" fillId="39" borderId="11" xfId="0" applyNumberFormat="1" applyFont="1" applyFill="1" applyBorder="1" applyAlignment="1">
      <alignment/>
    </xf>
    <xf numFmtId="38" fontId="0" fillId="39" borderId="11" xfId="0" applyNumberFormat="1" applyFont="1" applyFill="1" applyBorder="1" applyAlignment="1">
      <alignment/>
    </xf>
    <xf numFmtId="165" fontId="5" fillId="39" borderId="11" xfId="0" applyNumberFormat="1" applyFont="1" applyFill="1" applyBorder="1" applyAlignment="1">
      <alignment/>
    </xf>
    <xf numFmtId="38" fontId="5" fillId="39" borderId="11" xfId="0" applyNumberFormat="1" applyFont="1" applyFill="1" applyBorder="1" applyAlignment="1">
      <alignment/>
    </xf>
    <xf numFmtId="166" fontId="5" fillId="39" borderId="11" xfId="0" applyNumberFormat="1" applyFont="1" applyFill="1" applyBorder="1" applyAlignment="1">
      <alignment/>
    </xf>
    <xf numFmtId="6" fontId="5" fillId="39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Font="1" applyBorder="1" applyAlignment="1" applyProtection="1">
      <alignment/>
      <protection/>
    </xf>
    <xf numFmtId="38" fontId="0" fillId="0" borderId="13" xfId="0" applyNumberFormat="1" applyFont="1" applyBorder="1" applyAlignment="1" applyProtection="1">
      <alignment/>
      <protection/>
    </xf>
    <xf numFmtId="10" fontId="0" fillId="0" borderId="13" xfId="0" applyNumberFormat="1" applyBorder="1" applyAlignment="1" applyProtection="1">
      <alignment/>
      <protection/>
    </xf>
    <xf numFmtId="38" fontId="0" fillId="0" borderId="13" xfId="0" applyNumberFormat="1" applyBorder="1" applyAlignment="1" applyProtection="1">
      <alignment/>
      <protection/>
    </xf>
    <xf numFmtId="166" fontId="0" fillId="0" borderId="13" xfId="0" applyNumberFormat="1" applyBorder="1" applyAlignment="1" applyProtection="1">
      <alignment/>
      <protection/>
    </xf>
    <xf numFmtId="6" fontId="5" fillId="34" borderId="13" xfId="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3" fontId="0" fillId="0" borderId="14" xfId="0" applyNumberFormat="1" applyFont="1" applyBorder="1" applyAlignment="1" applyProtection="1">
      <alignment/>
      <protection/>
    </xf>
    <xf numFmtId="3" fontId="0" fillId="0" borderId="34" xfId="0" applyNumberFormat="1" applyFont="1" applyBorder="1" applyAlignment="1" applyProtection="1">
      <alignment/>
      <protection/>
    </xf>
    <xf numFmtId="38" fontId="0" fillId="0" borderId="14" xfId="0" applyNumberFormat="1" applyFont="1" applyBorder="1" applyAlignment="1" applyProtection="1">
      <alignment/>
      <protection/>
    </xf>
    <xf numFmtId="10" fontId="0" fillId="0" borderId="14" xfId="0" applyNumberFormat="1" applyBorder="1" applyAlignment="1" applyProtection="1">
      <alignment/>
      <protection/>
    </xf>
    <xf numFmtId="38" fontId="0" fillId="0" borderId="14" xfId="0" applyNumberFormat="1" applyBorder="1" applyAlignment="1" applyProtection="1">
      <alignment/>
      <protection/>
    </xf>
    <xf numFmtId="3" fontId="0" fillId="0" borderId="13" xfId="0" applyNumberFormat="1" applyFont="1" applyBorder="1" applyAlignment="1">
      <alignment/>
    </xf>
    <xf numFmtId="38" fontId="0" fillId="0" borderId="13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6" fontId="5" fillId="34" borderId="13" xfId="0" applyNumberFormat="1" applyFont="1" applyFill="1" applyBorder="1" applyAlignment="1">
      <alignment/>
    </xf>
    <xf numFmtId="0" fontId="0" fillId="38" borderId="18" xfId="0" applyFont="1" applyFill="1" applyBorder="1" applyAlignment="1" applyProtection="1">
      <alignment horizontal="left"/>
      <protection/>
    </xf>
    <xf numFmtId="3" fontId="0" fillId="0" borderId="20" xfId="42" applyNumberFormat="1" applyFont="1" applyBorder="1" applyAlignment="1">
      <alignment/>
    </xf>
    <xf numFmtId="38" fontId="0" fillId="0" borderId="20" xfId="42" applyNumberFormat="1" applyFont="1" applyBorder="1" applyAlignment="1">
      <alignment/>
    </xf>
    <xf numFmtId="10" fontId="0" fillId="0" borderId="20" xfId="59" applyNumberFormat="1" applyFont="1" applyBorder="1" applyAlignment="1">
      <alignment/>
    </xf>
    <xf numFmtId="38" fontId="0" fillId="0" borderId="20" xfId="59" applyNumberFormat="1" applyFont="1" applyBorder="1" applyAlignment="1">
      <alignment/>
    </xf>
    <xf numFmtId="166" fontId="0" fillId="0" borderId="20" xfId="42" applyNumberFormat="1" applyFont="1" applyBorder="1" applyAlignment="1">
      <alignment/>
    </xf>
    <xf numFmtId="6" fontId="5" fillId="34" borderId="20" xfId="42" applyNumberFormat="1" applyFont="1" applyFill="1" applyBorder="1" applyAlignment="1">
      <alignment/>
    </xf>
    <xf numFmtId="0" fontId="0" fillId="0" borderId="25" xfId="0" applyNumberFormat="1" applyFont="1" applyFill="1" applyBorder="1" applyAlignment="1" applyProtection="1">
      <alignment wrapText="1"/>
      <protection/>
    </xf>
    <xf numFmtId="3" fontId="0" fillId="0" borderId="25" xfId="0" applyNumberFormat="1" applyFont="1" applyFill="1" applyBorder="1" applyAlignment="1" applyProtection="1">
      <alignment horizontal="right"/>
      <protection/>
    </xf>
    <xf numFmtId="38" fontId="0" fillId="0" borderId="25" xfId="0" applyNumberFormat="1" applyFont="1" applyFill="1" applyBorder="1" applyAlignment="1" applyProtection="1">
      <alignment/>
      <protection/>
    </xf>
    <xf numFmtId="10" fontId="0" fillId="0" borderId="25" xfId="0" applyNumberFormat="1" applyFont="1" applyFill="1" applyBorder="1" applyAlignment="1" applyProtection="1">
      <alignment/>
      <protection/>
    </xf>
    <xf numFmtId="166" fontId="0" fillId="0" borderId="25" xfId="0" applyNumberFormat="1" applyFont="1" applyFill="1" applyBorder="1" applyAlignment="1" applyProtection="1">
      <alignment/>
      <protection/>
    </xf>
    <xf numFmtId="6" fontId="5" fillId="34" borderId="25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166" fontId="0" fillId="0" borderId="14" xfId="0" applyNumberFormat="1" applyFill="1" applyBorder="1" applyAlignment="1" applyProtection="1">
      <alignment/>
      <protection/>
    </xf>
    <xf numFmtId="0" fontId="0" fillId="34" borderId="14" xfId="0" applyNumberFormat="1" applyFont="1" applyFill="1" applyBorder="1" applyAlignment="1" applyProtection="1">
      <alignment/>
      <protection/>
    </xf>
    <xf numFmtId="3" fontId="0" fillId="34" borderId="14" xfId="0" applyNumberFormat="1" applyFont="1" applyFill="1" applyBorder="1" applyAlignment="1" applyProtection="1">
      <alignment/>
      <protection/>
    </xf>
    <xf numFmtId="38" fontId="0" fillId="34" borderId="14" xfId="0" applyNumberFormat="1" applyFont="1" applyFill="1" applyBorder="1" applyAlignment="1" applyProtection="1">
      <alignment/>
      <protection/>
    </xf>
    <xf numFmtId="10" fontId="0" fillId="34" borderId="14" xfId="0" applyNumberFormat="1" applyFont="1" applyFill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10" fontId="5" fillId="0" borderId="20" xfId="59" applyNumberFormat="1" applyFont="1" applyBorder="1" applyAlignment="1">
      <alignment/>
    </xf>
    <xf numFmtId="38" fontId="5" fillId="0" borderId="20" xfId="59" applyNumberFormat="1" applyFont="1" applyBorder="1" applyAlignment="1">
      <alignment/>
    </xf>
    <xf numFmtId="166" fontId="5" fillId="0" borderId="20" xfId="42" applyNumberFormat="1" applyFont="1" applyBorder="1" applyAlignment="1">
      <alignment/>
    </xf>
    <xf numFmtId="0" fontId="0" fillId="0" borderId="25" xfId="0" applyNumberFormat="1" applyFont="1" applyFill="1" applyBorder="1" applyAlignment="1" applyProtection="1">
      <alignment/>
      <protection/>
    </xf>
    <xf numFmtId="3" fontId="0" fillId="0" borderId="25" xfId="0" applyNumberFormat="1" applyFont="1" applyFill="1" applyBorder="1" applyAlignment="1" applyProtection="1">
      <alignment/>
      <protection/>
    </xf>
    <xf numFmtId="166" fontId="0" fillId="0" borderId="25" xfId="0" applyNumberFormat="1" applyBorder="1" applyAlignment="1" applyProtection="1">
      <alignment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3" fontId="0" fillId="0" borderId="36" xfId="0" applyNumberFormat="1" applyFont="1" applyBorder="1" applyAlignment="1" applyProtection="1">
      <alignment/>
      <protection/>
    </xf>
    <xf numFmtId="38" fontId="0" fillId="0" borderId="36" xfId="0" applyNumberFormat="1" applyFont="1" applyBorder="1" applyAlignment="1" applyProtection="1">
      <alignment/>
      <protection/>
    </xf>
    <xf numFmtId="10" fontId="0" fillId="0" borderId="36" xfId="0" applyNumberFormat="1" applyFont="1" applyFill="1" applyBorder="1" applyAlignment="1" applyProtection="1">
      <alignment/>
      <protection/>
    </xf>
    <xf numFmtId="38" fontId="0" fillId="0" borderId="36" xfId="0" applyNumberFormat="1" applyFont="1" applyFill="1" applyBorder="1" applyAlignment="1" applyProtection="1">
      <alignment/>
      <protection/>
    </xf>
    <xf numFmtId="166" fontId="0" fillId="0" borderId="36" xfId="0" applyNumberFormat="1" applyFont="1" applyBorder="1" applyAlignment="1" applyProtection="1">
      <alignment/>
      <protection/>
    </xf>
    <xf numFmtId="6" fontId="5" fillId="34" borderId="36" xfId="0" applyNumberFormat="1" applyFont="1" applyFill="1" applyBorder="1" applyAlignment="1" applyProtection="1">
      <alignment/>
      <protection/>
    </xf>
    <xf numFmtId="0" fontId="5" fillId="38" borderId="37" xfId="0" applyFont="1" applyFill="1" applyBorder="1" applyAlignment="1" applyProtection="1">
      <alignment/>
      <protection/>
    </xf>
    <xf numFmtId="0" fontId="7" fillId="38" borderId="37" xfId="0" applyFont="1" applyFill="1" applyBorder="1" applyAlignment="1" applyProtection="1">
      <alignment horizontal="center"/>
      <protection/>
    </xf>
    <xf numFmtId="3" fontId="0" fillId="0" borderId="38" xfId="42" applyNumberFormat="1" applyFont="1" applyBorder="1" applyAlignment="1">
      <alignment/>
    </xf>
    <xf numFmtId="38" fontId="0" fillId="0" borderId="38" xfId="42" applyNumberFormat="1" applyFont="1" applyBorder="1" applyAlignment="1">
      <alignment/>
    </xf>
    <xf numFmtId="10" fontId="5" fillId="0" borderId="38" xfId="59" applyNumberFormat="1" applyFont="1" applyBorder="1" applyAlignment="1">
      <alignment/>
    </xf>
    <xf numFmtId="38" fontId="5" fillId="0" borderId="38" xfId="59" applyNumberFormat="1" applyFont="1" applyBorder="1" applyAlignment="1">
      <alignment/>
    </xf>
    <xf numFmtId="166" fontId="5" fillId="0" borderId="38" xfId="42" applyNumberFormat="1" applyFont="1" applyBorder="1" applyAlignment="1">
      <alignment/>
    </xf>
    <xf numFmtId="6" fontId="5" fillId="34" borderId="38" xfId="42" applyNumberFormat="1" applyFont="1" applyFill="1" applyBorder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38" fontId="0" fillId="0" borderId="0" xfId="0" applyNumberFormat="1" applyAlignment="1">
      <alignment horizontal="left" wrapText="1"/>
    </xf>
    <xf numFmtId="38" fontId="0" fillId="0" borderId="0" xfId="0" applyNumberFormat="1" applyFont="1" applyAlignment="1">
      <alignment/>
    </xf>
    <xf numFmtId="0" fontId="7" fillId="34" borderId="3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20" xfId="0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right"/>
    </xf>
    <xf numFmtId="0" fontId="4" fillId="37" borderId="1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0" fillId="37" borderId="30" xfId="0" applyFont="1" applyFill="1" applyBorder="1" applyAlignment="1">
      <alignment horizontal="center" vertical="center" wrapText="1"/>
    </xf>
    <xf numFmtId="38" fontId="13" fillId="40" borderId="13" xfId="0" applyNumberFormat="1" applyFont="1" applyFill="1" applyBorder="1" applyAlignment="1">
      <alignment horizontal="center" vertical="center" wrapText="1"/>
    </xf>
    <xf numFmtId="38" fontId="13" fillId="40" borderId="14" xfId="0" applyNumberFormat="1" applyFont="1" applyFill="1" applyBorder="1" applyAlignment="1">
      <alignment horizontal="center" vertical="center" wrapText="1"/>
    </xf>
    <xf numFmtId="166" fontId="0" fillId="37" borderId="30" xfId="0" applyNumberFormat="1" applyFont="1" applyFill="1" applyBorder="1" applyAlignment="1">
      <alignment horizontal="center" vertical="center" wrapText="1"/>
    </xf>
    <xf numFmtId="6" fontId="0" fillId="37" borderId="30" xfId="0" applyNumberFormat="1" applyFont="1" applyFill="1" applyBorder="1" applyAlignment="1">
      <alignment horizontal="center" vertical="center" wrapText="1"/>
    </xf>
    <xf numFmtId="166" fontId="0" fillId="37" borderId="13" xfId="0" applyNumberFormat="1" applyFont="1" applyFill="1" applyBorder="1" applyAlignment="1">
      <alignment horizontal="center" vertical="center" wrapText="1"/>
    </xf>
    <xf numFmtId="166" fontId="0" fillId="37" borderId="14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left" wrapText="1"/>
    </xf>
    <xf numFmtId="6" fontId="0" fillId="34" borderId="30" xfId="0" applyNumberFormat="1" applyFont="1" applyFill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lde/uploads/FY2008-09%20MFP%20BUDGET%20LETTER_March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Budget%20Letter\2008-09\Students\SIS\SIS%20MFP%2010.1.08%20counts\Oct%201,%202008%20Site-Level%20RSD%20&amp;%20Orleans%20MFP%20Membership%20&amp;%20At-Risk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Studies\BESE%202008-09\FY2009-10%20MFP%20BUDGET%20LETTER%20SIMULATIONS\March%202009\FY09-10%20MFP_zero%20increase_March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Budget%20Letter\2008-09\Prior%20Year%20Adjusted%20Budget%20Letter\Adjusted%20Budget%20Letter%20-%20FY2006-07%20Adjusted%20Budget%20Letter-Post%20Audits\Post%20Audit%20Adjusted%20FY2006-2007%20MF%20PBL_March%20w%20local%20RSD%20ad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Budget%20Letter\2008-09\Prior%20Year%20Adjusted%20Budget%20Letter\Adjusted%20Budget%20Letter%20-%20FY2007-08%20Budget%20Letter\Adjusted_FY2007-08%20BUDGET%20LETTER_April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Budget%20Letter\2008-09\Final%20Budget%20Letter\July%202008\FY2008-09%20MFP%20BUDGET%20LETTER_JULY%20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Budget%20Letter\2008-09\Final%20Budget%20Letter\September%202008%20(July%20Addendum%20+%20stipends)\FY2008-09%20MFP%20BUDGET%20LETTER_September%202008_stipends%20and%20RSD%20updat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Budget%20Letter\2008-09\Final%20Budget%20Letter\October%202008%20(prelimin%2010-01-08%20for%20charters)\FY2008-09%20MFP%20BUDGET%20LETTER_October%202008_RSD%20with%2010-01-08%20prelim%20count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Budget%20Letter\2008-09\Final%20Budget%20Letter\July%202008%20Addendum_increase%20to%20RSD%20students\FY2008-09%20MFP%20BUDGET%20LETTER_JULY%202008%20Addendu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Budget%20Letter\2008-09\Final%20Budget%20Letter\December%202008\FY2008-09%20MFP%20BUDGET%20LETTER_December%20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ouisianaschools.net/mf\EFS\MFPAdm\MFP%20Budget%20Letter\2008-09\Final%20Budget%20Letter\January%202009%20(Audit%20Adjustment%20for%20N.O.%20College%20Prep)\FY2008-09%20MFP%20BUDGET%20LETTER_January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Model 1"/>
      <sheetName val="Table 1 State Summary"/>
      <sheetName val="Table 2 Distributions &amp; Adjust"/>
      <sheetName val="Table 3 Levels 1&amp;2"/>
      <sheetName val="Table 3A Cert Pay Req"/>
      <sheetName val="Table 4 Level 3"/>
      <sheetName val="Table 4A Stipends_August"/>
      <sheetName val="Table 5A Lab Schools"/>
      <sheetName val="Table 5B1_RSD_Orleans"/>
      <sheetName val="Table 5B2_RSD_Other"/>
      <sheetName val="Tble 8c Membership RSD, 10.1.08"/>
      <sheetName val="Table 6 (Local Deduct Calc.)"/>
      <sheetName val="Table 7 Local Revenue"/>
      <sheetName val="March Midyear Adjustment"/>
      <sheetName val="Dec Midyear Adjustment"/>
      <sheetName val="Table 8 Membership, 2.1.08"/>
      <sheetName val="Table 8a Projected OPSB &amp; RSD"/>
      <sheetName val="Table 8b Membership, 10.1.08"/>
      <sheetName val="Table 8c RSD count 10.1.08"/>
    </sheetNames>
    <sheetDataSet>
      <sheetData sheetId="3">
        <row r="8">
          <cell r="AL8">
            <v>5032</v>
          </cell>
          <cell r="AO8">
            <v>48062613.846140005</v>
          </cell>
        </row>
        <row r="9">
          <cell r="AL9">
            <v>6179.365987502842</v>
          </cell>
          <cell r="AO9">
            <v>26434542.591424</v>
          </cell>
        </row>
        <row r="10">
          <cell r="AL10">
            <v>4463.565409813825</v>
          </cell>
          <cell r="AO10">
            <v>86630824.45861161</v>
          </cell>
        </row>
        <row r="11">
          <cell r="AL11">
            <v>6313.205653973664</v>
          </cell>
          <cell r="AO11">
            <v>25775417.847840004</v>
          </cell>
        </row>
        <row r="12">
          <cell r="AL12">
            <v>5186.644942076503</v>
          </cell>
          <cell r="AO12">
            <v>31901467.3408</v>
          </cell>
        </row>
        <row r="13">
          <cell r="AL13">
            <v>5484.734295022577</v>
          </cell>
          <cell r="AO13">
            <v>34895732.593216</v>
          </cell>
        </row>
        <row r="14">
          <cell r="AL14">
            <v>3560.8800049542124</v>
          </cell>
          <cell r="AO14">
            <v>8590196.17082</v>
          </cell>
        </row>
        <row r="15">
          <cell r="AL15">
            <v>4470.846487892549</v>
          </cell>
          <cell r="AO15">
            <v>91187227.3339728</v>
          </cell>
        </row>
        <row r="16">
          <cell r="AL16">
            <v>4885.843390982166</v>
          </cell>
          <cell r="AO16">
            <v>215902242.202128</v>
          </cell>
        </row>
        <row r="17">
          <cell r="AL17">
            <v>4336.602934804917</v>
          </cell>
          <cell r="AO17">
            <v>143847183.0511208</v>
          </cell>
        </row>
        <row r="18">
          <cell r="AL18">
            <v>6128.610889002404</v>
          </cell>
          <cell r="AO18">
            <v>10785799.8793</v>
          </cell>
        </row>
        <row r="19">
          <cell r="AL19">
            <v>4092.8791522479783</v>
          </cell>
          <cell r="AO19">
            <v>6704888.821936</v>
          </cell>
        </row>
        <row r="20">
          <cell r="AL20">
            <v>5849.855025876485</v>
          </cell>
          <cell r="AO20">
            <v>10445338.423576001</v>
          </cell>
        </row>
        <row r="21">
          <cell r="AL21">
            <v>6269.165522818757</v>
          </cell>
          <cell r="AO21">
            <v>15710052.442512</v>
          </cell>
        </row>
        <row r="22">
          <cell r="AL22">
            <v>5630.46516053498</v>
          </cell>
          <cell r="AO22">
            <v>23168767.58416</v>
          </cell>
        </row>
        <row r="23">
          <cell r="AL23">
            <v>5003.386220377538</v>
          </cell>
          <cell r="AO23">
            <v>24736776.100348</v>
          </cell>
        </row>
        <row r="24">
          <cell r="AL24">
            <v>3636.130679992169</v>
          </cell>
          <cell r="AO24">
            <v>169284019.766424</v>
          </cell>
        </row>
        <row r="25">
          <cell r="AL25">
            <v>6237.674715985239</v>
          </cell>
          <cell r="AO25">
            <v>8995973.34016</v>
          </cell>
        </row>
        <row r="26">
          <cell r="AL26">
            <v>5725.339733531323</v>
          </cell>
          <cell r="AO26">
            <v>13147374.27576</v>
          </cell>
        </row>
        <row r="27">
          <cell r="AL27">
            <v>5794.906190541379</v>
          </cell>
          <cell r="AO27">
            <v>35537795.90514</v>
          </cell>
        </row>
        <row r="28">
          <cell r="AL28">
            <v>5313.367812135916</v>
          </cell>
          <cell r="AO28">
            <v>17701687.240415998</v>
          </cell>
        </row>
        <row r="29">
          <cell r="AL29">
            <v>5934.102741553398</v>
          </cell>
          <cell r="AO29">
            <v>21162115.338540003</v>
          </cell>
        </row>
        <row r="30">
          <cell r="AL30">
            <v>5161.720805115642</v>
          </cell>
          <cell r="AO30">
            <v>73593620.959144</v>
          </cell>
        </row>
        <row r="31">
          <cell r="AL31">
            <v>3539.3720360223983</v>
          </cell>
          <cell r="AO31">
            <v>15649113.897386398</v>
          </cell>
        </row>
        <row r="32">
          <cell r="AL32">
            <v>3947.368977851444</v>
          </cell>
          <cell r="AO32">
            <v>9318320.270693999</v>
          </cell>
        </row>
        <row r="33">
          <cell r="AL33">
            <v>3032.7048519796367</v>
          </cell>
          <cell r="AO33">
            <v>139764044.27</v>
          </cell>
        </row>
        <row r="34">
          <cell r="AL34">
            <v>5910.9300112457595</v>
          </cell>
          <cell r="AO34">
            <v>34494239.362324</v>
          </cell>
        </row>
        <row r="35">
          <cell r="AL35">
            <v>3635.430536948269</v>
          </cell>
          <cell r="AO35">
            <v>113998656.616864</v>
          </cell>
        </row>
        <row r="36">
          <cell r="AL36">
            <v>4709.014588900937</v>
          </cell>
          <cell r="AO36">
            <v>70115236.2064116</v>
          </cell>
        </row>
        <row r="37">
          <cell r="AL37">
            <v>5685.105251799353</v>
          </cell>
          <cell r="AO37">
            <v>14888102.662448</v>
          </cell>
        </row>
        <row r="38">
          <cell r="AL38">
            <v>4476.453223962194</v>
          </cell>
          <cell r="AO38">
            <v>30539804.5688788</v>
          </cell>
        </row>
        <row r="39">
          <cell r="AL39">
            <v>5509.986484040193</v>
          </cell>
          <cell r="AO39">
            <v>135386793.032248</v>
          </cell>
        </row>
        <row r="40">
          <cell r="AL40">
            <v>6215.071311489532</v>
          </cell>
          <cell r="AO40">
            <v>13040326.590847999</v>
          </cell>
        </row>
        <row r="41">
          <cell r="AL41">
            <v>5763.97225229576</v>
          </cell>
          <cell r="AO41">
            <v>28533732.150024</v>
          </cell>
        </row>
        <row r="42">
          <cell r="AL42">
            <v>5200.951047789441</v>
          </cell>
          <cell r="AO42">
            <v>35374335.017672</v>
          </cell>
        </row>
        <row r="43">
          <cell r="AO43">
            <v>115612348.7988559</v>
          </cell>
        </row>
        <row r="44">
          <cell r="AL44">
            <v>5616.268939838961</v>
          </cell>
          <cell r="AO44">
            <v>109918650.80822401</v>
          </cell>
        </row>
        <row r="45">
          <cell r="AL45">
            <v>3117.5801136363634</v>
          </cell>
          <cell r="AO45">
            <v>12347386</v>
          </cell>
        </row>
        <row r="46">
          <cell r="AL46">
            <v>3978.4779691559756</v>
          </cell>
          <cell r="AO46">
            <v>12742843.80464</v>
          </cell>
        </row>
        <row r="47">
          <cell r="AL47">
            <v>4989.113941846567</v>
          </cell>
          <cell r="AO47">
            <v>118692395.76998001</v>
          </cell>
        </row>
        <row r="48">
          <cell r="AL48">
            <v>7016.254990807454</v>
          </cell>
          <cell r="AO48">
            <v>10322741.9121764</v>
          </cell>
        </row>
        <row r="49">
          <cell r="AL49">
            <v>5953.266334258222</v>
          </cell>
          <cell r="AO49">
            <v>20612769.281704</v>
          </cell>
        </row>
        <row r="50">
          <cell r="AL50">
            <v>5709.310618737968</v>
          </cell>
          <cell r="AO50">
            <v>23781678.809784003</v>
          </cell>
        </row>
        <row r="51">
          <cell r="AL51">
            <v>3755.825314474096</v>
          </cell>
          <cell r="AO51">
            <v>16509909.3998464</v>
          </cell>
        </row>
        <row r="52">
          <cell r="AL52">
            <v>2908.8581767120327</v>
          </cell>
          <cell r="AO52">
            <v>30425104</v>
          </cell>
        </row>
        <row r="53">
          <cell r="AL53">
            <v>6028.27361666778</v>
          </cell>
          <cell r="AO53">
            <v>7582457.812767999</v>
          </cell>
        </row>
        <row r="54">
          <cell r="AL54">
            <v>4370.767314135281</v>
          </cell>
          <cell r="AO54">
            <v>18119674.3997088</v>
          </cell>
        </row>
        <row r="55">
          <cell r="AL55">
            <v>5075.047372465131</v>
          </cell>
          <cell r="AO55">
            <v>33868192.932652</v>
          </cell>
        </row>
        <row r="56">
          <cell r="AL56">
            <v>5102.806899987475</v>
          </cell>
          <cell r="AO56">
            <v>79553943.26081601</v>
          </cell>
        </row>
        <row r="57">
          <cell r="AL57">
            <v>5331.93666596406</v>
          </cell>
          <cell r="AO57">
            <v>45418356.847664</v>
          </cell>
        </row>
        <row r="58">
          <cell r="AL58">
            <v>4844.08670163011</v>
          </cell>
          <cell r="AO58">
            <v>47931233.503272</v>
          </cell>
        </row>
        <row r="59">
          <cell r="AL59">
            <v>4765.373047137033</v>
          </cell>
          <cell r="AO59">
            <v>175964634.31914</v>
          </cell>
        </row>
        <row r="60">
          <cell r="AL60">
            <v>5024.833567117582</v>
          </cell>
          <cell r="AO60">
            <v>99845660.34672001</v>
          </cell>
        </row>
        <row r="61">
          <cell r="AL61">
            <v>6007.160013698631</v>
          </cell>
          <cell r="AO61">
            <v>4699973.61</v>
          </cell>
        </row>
        <row r="62">
          <cell r="AL62">
            <v>4381.685414469888</v>
          </cell>
          <cell r="AO62">
            <v>86084262.166016</v>
          </cell>
        </row>
        <row r="63">
          <cell r="AL63">
            <v>5265.543139036317</v>
          </cell>
          <cell r="AO63">
            <v>15516125.45966</v>
          </cell>
        </row>
        <row r="64">
          <cell r="AL64">
            <v>4363.392992981691</v>
          </cell>
          <cell r="AO64">
            <v>40299019.029432</v>
          </cell>
        </row>
        <row r="65">
          <cell r="AL65">
            <v>5738.958224256086</v>
          </cell>
          <cell r="AO65">
            <v>53721097.6056</v>
          </cell>
        </row>
        <row r="66">
          <cell r="AL66">
            <v>6420.359499323652</v>
          </cell>
          <cell r="AO66">
            <v>33950897.6531</v>
          </cell>
        </row>
        <row r="67">
          <cell r="AL67">
            <v>5365.898607912919</v>
          </cell>
          <cell r="AO67">
            <v>39459112.380448</v>
          </cell>
        </row>
        <row r="68">
          <cell r="AL68">
            <v>3670.057378169244</v>
          </cell>
          <cell r="AO68">
            <v>13691061.634986</v>
          </cell>
        </row>
        <row r="69">
          <cell r="AL69">
            <v>5831.685676014572</v>
          </cell>
          <cell r="AO69">
            <v>13468453.784527998</v>
          </cell>
        </row>
        <row r="70">
          <cell r="AL70">
            <v>4891.944059177069</v>
          </cell>
          <cell r="AO70">
            <v>11399559.530000001</v>
          </cell>
        </row>
        <row r="71">
          <cell r="AL71">
            <v>5830.600087414023</v>
          </cell>
          <cell r="AO71">
            <v>15711264.343168</v>
          </cell>
        </row>
        <row r="72">
          <cell r="AL72">
            <v>4655.118223205941</v>
          </cell>
          <cell r="AO72">
            <v>42339726.285679206</v>
          </cell>
        </row>
        <row r="73">
          <cell r="AL73">
            <v>6014.910763605373</v>
          </cell>
          <cell r="AO73">
            <v>13803784.048624001</v>
          </cell>
        </row>
        <row r="74">
          <cell r="AL74">
            <v>5319.021271119825</v>
          </cell>
          <cell r="AO74">
            <v>22863877.206506804</v>
          </cell>
        </row>
        <row r="75">
          <cell r="AL75">
            <v>6201.651507188499</v>
          </cell>
          <cell r="AO75">
            <v>12227886.1905</v>
          </cell>
        </row>
        <row r="76">
          <cell r="AL76">
            <v>5263.812439979132</v>
          </cell>
          <cell r="AO76">
            <v>16855779.433416</v>
          </cell>
        </row>
        <row r="77">
          <cell r="AL77">
            <v>4605.669012016073</v>
          </cell>
        </row>
      </sheetData>
      <sheetData sheetId="5">
        <row r="6">
          <cell r="AO6">
            <v>233.06</v>
          </cell>
          <cell r="AS6">
            <v>78.56</v>
          </cell>
        </row>
        <row r="7">
          <cell r="AO7">
            <v>280.05</v>
          </cell>
          <cell r="AS7">
            <v>72.47</v>
          </cell>
        </row>
        <row r="8">
          <cell r="AO8">
            <v>237.12</v>
          </cell>
          <cell r="AS8">
            <v>59.25</v>
          </cell>
        </row>
        <row r="9">
          <cell r="AO9">
            <v>256.11</v>
          </cell>
          <cell r="AS9">
            <v>85.84</v>
          </cell>
        </row>
        <row r="10">
          <cell r="AO10">
            <v>203.09</v>
          </cell>
          <cell r="AS10">
            <v>57.92</v>
          </cell>
        </row>
        <row r="11">
          <cell r="AO11">
            <v>235.13</v>
          </cell>
          <cell r="AS11">
            <v>72.92</v>
          </cell>
        </row>
        <row r="12">
          <cell r="AO12">
            <v>279.94</v>
          </cell>
          <cell r="AS12">
            <v>92.42</v>
          </cell>
        </row>
        <row r="13">
          <cell r="AO13">
            <v>224.31</v>
          </cell>
          <cell r="AS13">
            <v>63.1</v>
          </cell>
        </row>
        <row r="14">
          <cell r="AO14">
            <v>241.96</v>
          </cell>
          <cell r="AS14">
            <v>82.57</v>
          </cell>
        </row>
        <row r="15">
          <cell r="AO15">
            <v>267.47</v>
          </cell>
          <cell r="AS15">
            <v>73.58</v>
          </cell>
        </row>
        <row r="16">
          <cell r="AO16">
            <v>259.48</v>
          </cell>
          <cell r="AS16">
            <v>93.76</v>
          </cell>
        </row>
        <row r="17">
          <cell r="AO17">
            <v>330.46</v>
          </cell>
          <cell r="AS17">
            <v>94.78</v>
          </cell>
        </row>
        <row r="18">
          <cell r="AO18">
            <v>255.85</v>
          </cell>
          <cell r="AS18">
            <v>96.99</v>
          </cell>
        </row>
        <row r="19">
          <cell r="AO19">
            <v>273.91</v>
          </cell>
          <cell r="AS19">
            <v>94.04</v>
          </cell>
        </row>
        <row r="20">
          <cell r="AO20">
            <v>250.78</v>
          </cell>
          <cell r="AS20">
            <v>77.8</v>
          </cell>
        </row>
        <row r="21">
          <cell r="AO21">
            <v>248.5</v>
          </cell>
          <cell r="AS21">
            <v>90.83</v>
          </cell>
        </row>
        <row r="22">
          <cell r="AO22">
            <v>248.23</v>
          </cell>
          <cell r="AS22">
            <v>61.01</v>
          </cell>
        </row>
        <row r="23">
          <cell r="AO23">
            <v>280</v>
          </cell>
          <cell r="AS23">
            <v>121.42</v>
          </cell>
        </row>
        <row r="24">
          <cell r="AO24">
            <v>285.17</v>
          </cell>
          <cell r="AS24">
            <v>90.36</v>
          </cell>
        </row>
        <row r="25">
          <cell r="AO25">
            <v>260.83</v>
          </cell>
          <cell r="AS25">
            <v>71.47</v>
          </cell>
        </row>
        <row r="26">
          <cell r="AO26">
            <v>220.86</v>
          </cell>
          <cell r="AS26">
            <v>87.14</v>
          </cell>
        </row>
        <row r="27">
          <cell r="AO27">
            <v>222.61</v>
          </cell>
          <cell r="AS27">
            <v>69.27</v>
          </cell>
        </row>
        <row r="28">
          <cell r="AO28">
            <v>252.99</v>
          </cell>
          <cell r="AS28">
            <v>61.82</v>
          </cell>
        </row>
        <row r="29">
          <cell r="AO29">
            <v>259.83</v>
          </cell>
          <cell r="AS29">
            <v>78.18</v>
          </cell>
        </row>
        <row r="30">
          <cell r="AO30">
            <v>247.58</v>
          </cell>
          <cell r="AS30">
            <v>77.55</v>
          </cell>
        </row>
        <row r="31">
          <cell r="AO31">
            <v>263.72</v>
          </cell>
          <cell r="AS31">
            <v>75.69</v>
          </cell>
        </row>
        <row r="32">
          <cell r="AO32">
            <v>237.1</v>
          </cell>
          <cell r="AS32">
            <v>76.12</v>
          </cell>
        </row>
        <row r="33">
          <cell r="AO33">
            <v>249</v>
          </cell>
          <cell r="AS33">
            <v>65.49</v>
          </cell>
        </row>
        <row r="34">
          <cell r="AO34">
            <v>261.28</v>
          </cell>
          <cell r="AS34">
            <v>83.42</v>
          </cell>
        </row>
        <row r="35">
          <cell r="AO35">
            <v>248.57</v>
          </cell>
          <cell r="AS35">
            <v>89.02</v>
          </cell>
        </row>
        <row r="36">
          <cell r="AO36">
            <v>250.06</v>
          </cell>
          <cell r="AS36">
            <v>60.29</v>
          </cell>
        </row>
        <row r="37">
          <cell r="AO37">
            <v>217.36</v>
          </cell>
          <cell r="AS37">
            <v>61.63</v>
          </cell>
        </row>
        <row r="38">
          <cell r="AO38">
            <v>195.76</v>
          </cell>
          <cell r="AS38">
            <v>89.83</v>
          </cell>
        </row>
        <row r="39">
          <cell r="AO39">
            <v>249.09</v>
          </cell>
          <cell r="AS39">
            <v>67</v>
          </cell>
        </row>
        <row r="40">
          <cell r="AO40">
            <v>225.08</v>
          </cell>
          <cell r="AS40">
            <v>50.72</v>
          </cell>
        </row>
        <row r="42">
          <cell r="AO42">
            <v>248.18</v>
          </cell>
          <cell r="AS42">
            <v>83.53</v>
          </cell>
        </row>
        <row r="43">
          <cell r="AO43">
            <v>278.51</v>
          </cell>
          <cell r="AS43">
            <v>111.69</v>
          </cell>
        </row>
        <row r="44">
          <cell r="AO44">
            <v>249.97</v>
          </cell>
          <cell r="AS44">
            <v>73.66</v>
          </cell>
        </row>
        <row r="45">
          <cell r="AO45">
            <v>247.95</v>
          </cell>
          <cell r="AS45">
            <v>72.37</v>
          </cell>
        </row>
        <row r="46">
          <cell r="AO46">
            <v>282.58</v>
          </cell>
          <cell r="AS46">
            <v>100.98</v>
          </cell>
        </row>
        <row r="47">
          <cell r="AO47">
            <v>245.64</v>
          </cell>
          <cell r="AS47">
            <v>77.82</v>
          </cell>
        </row>
        <row r="48">
          <cell r="AO48">
            <v>258.7</v>
          </cell>
          <cell r="AS48">
            <v>87.93</v>
          </cell>
        </row>
        <row r="49">
          <cell r="AO49">
            <v>267.42</v>
          </cell>
          <cell r="AS49">
            <v>65.39</v>
          </cell>
        </row>
        <row r="50">
          <cell r="AO50">
            <v>295.05</v>
          </cell>
          <cell r="AS50">
            <v>82.45</v>
          </cell>
        </row>
        <row r="51">
          <cell r="AO51">
            <v>220.6</v>
          </cell>
          <cell r="AS51">
            <v>80.39</v>
          </cell>
        </row>
        <row r="52">
          <cell r="AO52">
            <v>283.55</v>
          </cell>
          <cell r="AS52">
            <v>70.5</v>
          </cell>
        </row>
        <row r="53">
          <cell r="AO53">
            <v>276.75</v>
          </cell>
          <cell r="AS53">
            <v>65.38</v>
          </cell>
        </row>
        <row r="54">
          <cell r="AO54">
            <v>239.03</v>
          </cell>
          <cell r="AS54">
            <v>73.68</v>
          </cell>
        </row>
        <row r="55">
          <cell r="AO55">
            <v>228.19</v>
          </cell>
          <cell r="AS55">
            <v>68.62</v>
          </cell>
        </row>
        <row r="56">
          <cell r="AO56">
            <v>261.83</v>
          </cell>
          <cell r="AS56">
            <v>78.08</v>
          </cell>
        </row>
        <row r="57">
          <cell r="AO57">
            <v>250.58</v>
          </cell>
          <cell r="AS57">
            <v>72.23</v>
          </cell>
        </row>
        <row r="58">
          <cell r="AO58">
            <v>209.25</v>
          </cell>
          <cell r="AS58">
            <v>70.93</v>
          </cell>
        </row>
        <row r="59">
          <cell r="AO59">
            <v>304.62</v>
          </cell>
          <cell r="AS59">
            <v>126.54</v>
          </cell>
        </row>
        <row r="60">
          <cell r="AO60">
            <v>257.63</v>
          </cell>
          <cell r="AS60">
            <v>60.89</v>
          </cell>
        </row>
        <row r="61">
          <cell r="AO61">
            <v>231.32</v>
          </cell>
          <cell r="AS61">
            <v>82.47</v>
          </cell>
        </row>
        <row r="62">
          <cell r="AO62">
            <v>247.44</v>
          </cell>
          <cell r="AS62">
            <v>58.81</v>
          </cell>
        </row>
        <row r="63">
          <cell r="AO63">
            <v>236.35</v>
          </cell>
          <cell r="AS63">
            <v>79.82</v>
          </cell>
        </row>
        <row r="64">
          <cell r="AO64">
            <v>249.11</v>
          </cell>
          <cell r="AS64">
            <v>84.24</v>
          </cell>
        </row>
        <row r="65">
          <cell r="AO65">
            <v>220.92</v>
          </cell>
          <cell r="AS65">
            <v>64.73</v>
          </cell>
        </row>
        <row r="66">
          <cell r="AO66">
            <v>261.69</v>
          </cell>
          <cell r="AS66">
            <v>63.31</v>
          </cell>
        </row>
        <row r="67">
          <cell r="AO67">
            <v>239.4</v>
          </cell>
          <cell r="AS67">
            <v>62.09</v>
          </cell>
        </row>
        <row r="68">
          <cell r="AO68">
            <v>292.76</v>
          </cell>
          <cell r="AS68">
            <v>85.55</v>
          </cell>
        </row>
        <row r="69">
          <cell r="AO69">
            <v>235.44</v>
          </cell>
          <cell r="AS69">
            <v>88</v>
          </cell>
        </row>
        <row r="70">
          <cell r="AO70">
            <v>246.18</v>
          </cell>
          <cell r="AS70">
            <v>89.24</v>
          </cell>
        </row>
        <row r="71">
          <cell r="AO71">
            <v>276.28</v>
          </cell>
          <cell r="AS71">
            <v>102.41</v>
          </cell>
        </row>
        <row r="72">
          <cell r="AO72">
            <v>223.76</v>
          </cell>
          <cell r="AS72">
            <v>39.22</v>
          </cell>
        </row>
        <row r="73">
          <cell r="AO73">
            <v>242.93</v>
          </cell>
          <cell r="AS73">
            <v>66.54</v>
          </cell>
        </row>
        <row r="74">
          <cell r="AO74">
            <v>203.4</v>
          </cell>
          <cell r="AS74">
            <v>28.64</v>
          </cell>
        </row>
      </sheetData>
      <sheetData sheetId="6"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12000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18000</v>
          </cell>
        </row>
        <row r="12">
          <cell r="G12">
            <v>32000</v>
          </cell>
        </row>
        <row r="13">
          <cell r="G13">
            <v>112000</v>
          </cell>
        </row>
        <row r="14">
          <cell r="G14">
            <v>0</v>
          </cell>
        </row>
        <row r="15">
          <cell r="G15">
            <v>4000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4000</v>
          </cell>
        </row>
        <row r="19">
          <cell r="G19">
            <v>22000</v>
          </cell>
        </row>
        <row r="20">
          <cell r="G20">
            <v>44000</v>
          </cell>
        </row>
        <row r="21">
          <cell r="G21">
            <v>10000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36000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88000</v>
          </cell>
        </row>
        <row r="30">
          <cell r="G30">
            <v>0</v>
          </cell>
        </row>
        <row r="31">
          <cell r="G31">
            <v>160000</v>
          </cell>
        </row>
        <row r="32">
          <cell r="G32">
            <v>130000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4000</v>
          </cell>
        </row>
        <row r="36">
          <cell r="G36">
            <v>12000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86000</v>
          </cell>
        </row>
        <row r="40">
          <cell r="G40">
            <v>0</v>
          </cell>
        </row>
        <row r="41">
          <cell r="G41">
            <v>4000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32000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4000</v>
          </cell>
        </row>
        <row r="52">
          <cell r="G52">
            <v>0</v>
          </cell>
        </row>
        <row r="53">
          <cell r="G53">
            <v>62000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12000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10000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4000</v>
          </cell>
        </row>
        <row r="72">
          <cell r="G72">
            <v>0</v>
          </cell>
        </row>
        <row r="76">
          <cell r="G76">
            <v>4000</v>
          </cell>
        </row>
      </sheetData>
      <sheetData sheetId="7">
        <row r="8">
          <cell r="G8">
            <v>196</v>
          </cell>
        </row>
        <row r="9">
          <cell r="G9">
            <v>217</v>
          </cell>
        </row>
        <row r="17">
          <cell r="D17">
            <v>23</v>
          </cell>
        </row>
        <row r="18">
          <cell r="D18">
            <v>59</v>
          </cell>
        </row>
      </sheetData>
      <sheetData sheetId="8">
        <row r="8">
          <cell r="E8">
            <v>3204.099009955614</v>
          </cell>
          <cell r="I8">
            <v>259.82062072593374</v>
          </cell>
          <cell r="M8">
            <v>45.477958968963705</v>
          </cell>
        </row>
        <row r="10">
          <cell r="E10">
            <v>3204.099009955614</v>
          </cell>
          <cell r="I10">
            <v>341.94526354589016</v>
          </cell>
          <cell r="M10">
            <v>47.91015481017324</v>
          </cell>
        </row>
        <row r="13">
          <cell r="E13">
            <v>3204.099009955614</v>
          </cell>
          <cell r="I13">
            <v>239.64743589743588</v>
          </cell>
          <cell r="M13">
            <v>45.42307692307692</v>
          </cell>
        </row>
        <row r="14">
          <cell r="E14">
            <v>3204.099009955614</v>
          </cell>
          <cell r="I14">
            <v>263.63432835820896</v>
          </cell>
          <cell r="M14">
            <v>52.88059701492537</v>
          </cell>
        </row>
        <row r="15">
          <cell r="E15">
            <v>3204.099009955614</v>
          </cell>
          <cell r="I15">
            <v>204.3249607535322</v>
          </cell>
          <cell r="M15">
            <v>52.527472527472526</v>
          </cell>
        </row>
        <row r="16">
          <cell r="E16">
            <v>3204.099009955614</v>
          </cell>
          <cell r="I16">
            <v>238.41059602649005</v>
          </cell>
          <cell r="M16">
            <v>83.33112582781457</v>
          </cell>
        </row>
        <row r="17">
          <cell r="E17">
            <v>3204.099009955614</v>
          </cell>
          <cell r="I17">
            <v>212.45502645502646</v>
          </cell>
          <cell r="M17">
            <v>62.48677248677249</v>
          </cell>
        </row>
        <row r="18">
          <cell r="E18">
            <v>3204.099009955614</v>
          </cell>
          <cell r="I18">
            <v>162.6925</v>
          </cell>
          <cell r="M18">
            <v>41.335</v>
          </cell>
        </row>
        <row r="19">
          <cell r="E19">
            <v>3204.099009955614</v>
          </cell>
          <cell r="I19">
            <v>323.2404181184669</v>
          </cell>
          <cell r="M19">
            <v>23.26829268292683</v>
          </cell>
        </row>
        <row r="20">
          <cell r="E20">
            <v>3204.099009955614</v>
          </cell>
          <cell r="I20">
            <v>247.14187643020594</v>
          </cell>
          <cell r="M20">
            <v>40.53775743707094</v>
          </cell>
        </row>
        <row r="21">
          <cell r="E21">
            <v>3204.099009955614</v>
          </cell>
          <cell r="I21">
            <v>183.32984901277584</v>
          </cell>
          <cell r="M21">
            <v>37.034843205574916</v>
          </cell>
        </row>
        <row r="22">
          <cell r="E22">
            <v>3204.099009955614</v>
          </cell>
          <cell r="I22">
            <v>390.34574468085106</v>
          </cell>
          <cell r="M22">
            <v>131.92021276595744</v>
          </cell>
        </row>
        <row r="23">
          <cell r="E23">
            <v>3204.099009955614</v>
          </cell>
          <cell r="I23">
            <v>247.88746803069054</v>
          </cell>
          <cell r="M23">
            <v>54.368286445012785</v>
          </cell>
        </row>
        <row r="24">
          <cell r="E24">
            <v>3204.099009955614</v>
          </cell>
          <cell r="I24">
            <v>254.1567877629063</v>
          </cell>
          <cell r="M24">
            <v>27.09751434034417</v>
          </cell>
        </row>
        <row r="25">
          <cell r="E25">
            <v>3204.099009955614</v>
          </cell>
          <cell r="I25">
            <v>267.80864197530866</v>
          </cell>
          <cell r="M25">
            <v>46.17078189300412</v>
          </cell>
        </row>
        <row r="26">
          <cell r="E26">
            <v>3204.099009955614</v>
          </cell>
          <cell r="I26">
            <v>272.83251231527095</v>
          </cell>
          <cell r="M26">
            <v>34.9064039408867</v>
          </cell>
        </row>
        <row r="27">
          <cell r="E27">
            <v>3204.099009955614</v>
          </cell>
          <cell r="I27">
            <v>266.5615141955836</v>
          </cell>
          <cell r="M27">
            <v>62.58990536277602</v>
          </cell>
        </row>
        <row r="28">
          <cell r="E28">
            <v>3204.099009955614</v>
          </cell>
          <cell r="I28">
            <v>257.19082125603865</v>
          </cell>
          <cell r="M28">
            <v>48.49516908212561</v>
          </cell>
        </row>
        <row r="29">
          <cell r="E29">
            <v>3204.099009955614</v>
          </cell>
          <cell r="I29">
            <v>217.73684210526315</v>
          </cell>
          <cell r="M29">
            <v>16.54385964912281</v>
          </cell>
        </row>
        <row r="30">
          <cell r="E30">
            <v>3204.099009955614</v>
          </cell>
          <cell r="I30">
            <v>159.4022988505747</v>
          </cell>
          <cell r="M30">
            <v>27.149425287356323</v>
          </cell>
        </row>
        <row r="31">
          <cell r="E31">
            <v>3204.099009955614</v>
          </cell>
          <cell r="I31">
            <v>252.1552795031056</v>
          </cell>
          <cell r="M31">
            <v>53.38509316770186</v>
          </cell>
        </row>
        <row r="32">
          <cell r="E32">
            <v>3204.099009955614</v>
          </cell>
          <cell r="I32">
            <v>360.5</v>
          </cell>
          <cell r="M32">
            <v>25.886363636363637</v>
          </cell>
        </row>
        <row r="33">
          <cell r="E33">
            <v>3204.099009955614</v>
          </cell>
          <cell r="I33">
            <v>163.17330210772835</v>
          </cell>
          <cell r="M33">
            <v>18.669789227166277</v>
          </cell>
        </row>
        <row r="34">
          <cell r="E34">
            <v>3204.099009955614</v>
          </cell>
          <cell r="I34">
            <v>220.91685393258427</v>
          </cell>
          <cell r="M34">
            <v>25.213483146067414</v>
          </cell>
        </row>
        <row r="35">
          <cell r="E35">
            <v>3204.099009955614</v>
          </cell>
          <cell r="I35">
            <v>236.69230769230768</v>
          </cell>
          <cell r="M35">
            <v>20.188034188034187</v>
          </cell>
        </row>
        <row r="36">
          <cell r="E36">
            <v>3204.099009955614</v>
          </cell>
          <cell r="I36">
            <v>251.7507331378299</v>
          </cell>
          <cell r="M36">
            <v>45.023460410557185</v>
          </cell>
        </row>
        <row r="37">
          <cell r="E37">
            <v>3204.099009955614</v>
          </cell>
          <cell r="I37">
            <v>161.54166666666666</v>
          </cell>
          <cell r="M37">
            <v>49.05833333333333</v>
          </cell>
        </row>
        <row r="38">
          <cell r="E38">
            <v>3204.099009955614</v>
          </cell>
          <cell r="I38">
            <v>224.30218068535825</v>
          </cell>
          <cell r="M38">
            <v>18.39563862928349</v>
          </cell>
        </row>
        <row r="39">
          <cell r="E39">
            <v>3204.099009955614</v>
          </cell>
          <cell r="I39">
            <v>283.49</v>
          </cell>
          <cell r="M39">
            <v>46.35</v>
          </cell>
        </row>
        <row r="40">
          <cell r="E40">
            <v>3204.099009955614</v>
          </cell>
          <cell r="I40">
            <v>283.49</v>
          </cell>
          <cell r="M40">
            <v>46.35</v>
          </cell>
        </row>
        <row r="41">
          <cell r="E41">
            <v>3204.099009955614</v>
          </cell>
          <cell r="I41">
            <v>283.49</v>
          </cell>
          <cell r="M41">
            <v>46.35</v>
          </cell>
        </row>
        <row r="42">
          <cell r="E42">
            <v>3204.099009955614</v>
          </cell>
          <cell r="I42">
            <v>283.49</v>
          </cell>
          <cell r="M42">
            <v>46.35</v>
          </cell>
        </row>
        <row r="43">
          <cell r="E43">
            <v>3204.099009955614</v>
          </cell>
          <cell r="I43">
            <v>283.49</v>
          </cell>
          <cell r="M43">
            <v>46.35</v>
          </cell>
        </row>
        <row r="44">
          <cell r="E44">
            <v>3204.099009955614</v>
          </cell>
          <cell r="I44">
            <v>283.49</v>
          </cell>
          <cell r="M44">
            <v>46.35</v>
          </cell>
        </row>
        <row r="45">
          <cell r="E45">
            <v>3204.099009955614</v>
          </cell>
          <cell r="I45">
            <v>283.49</v>
          </cell>
          <cell r="M45">
            <v>46.35</v>
          </cell>
        </row>
        <row r="47">
          <cell r="S47">
            <v>85229484.5160721</v>
          </cell>
        </row>
      </sheetData>
      <sheetData sheetId="9">
        <row r="9">
          <cell r="E9">
            <v>3636.130679992169</v>
          </cell>
          <cell r="G9">
            <v>248</v>
          </cell>
          <cell r="I9">
            <v>61.01</v>
          </cell>
        </row>
        <row r="10">
          <cell r="E10">
            <v>3636.130679992169</v>
          </cell>
          <cell r="G10">
            <v>248</v>
          </cell>
          <cell r="I10">
            <v>61.01</v>
          </cell>
        </row>
        <row r="11">
          <cell r="E11">
            <v>3636.130679992169</v>
          </cell>
          <cell r="G11">
            <v>248</v>
          </cell>
          <cell r="I11">
            <v>61.01</v>
          </cell>
        </row>
        <row r="12">
          <cell r="E12">
            <v>3636.130679992169</v>
          </cell>
          <cell r="G12">
            <v>248</v>
          </cell>
          <cell r="I12">
            <v>61.01</v>
          </cell>
        </row>
        <row r="13">
          <cell r="N13">
            <v>5112901.528481285</v>
          </cell>
        </row>
        <row r="15">
          <cell r="E15">
            <v>3978.4779691559756</v>
          </cell>
          <cell r="G15">
            <v>250</v>
          </cell>
          <cell r="I15">
            <v>73.66</v>
          </cell>
          <cell r="N15">
            <v>1996191.9210535586</v>
          </cell>
        </row>
      </sheetData>
      <sheetData sheetId="13"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42922.131946355796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210564.71869541594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110689.06562220448</v>
          </cell>
        </row>
        <row r="74">
          <cell r="L74">
            <v>0</v>
          </cell>
        </row>
        <row r="116">
          <cell r="L116">
            <v>505138.8515512868</v>
          </cell>
        </row>
        <row r="122">
          <cell r="L122">
            <v>31561.12543993735</v>
          </cell>
        </row>
        <row r="125">
          <cell r="L125">
            <v>0</v>
          </cell>
        </row>
      </sheetData>
      <sheetData sheetId="14">
        <row r="6">
          <cell r="N6">
            <v>400771.5</v>
          </cell>
        </row>
        <row r="7">
          <cell r="N7">
            <v>0</v>
          </cell>
        </row>
        <row r="8">
          <cell r="N8">
            <v>2613204.53998779</v>
          </cell>
        </row>
        <row r="9">
          <cell r="N9">
            <v>0</v>
          </cell>
        </row>
        <row r="10">
          <cell r="N10">
            <v>800805.276485246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1655873.257786607</v>
          </cell>
        </row>
        <row r="14">
          <cell r="N14">
            <v>1151492.5194070586</v>
          </cell>
        </row>
        <row r="15">
          <cell r="N15">
            <v>1959936.5796832603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3105006.7251538374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348964.38324201584</v>
          </cell>
        </row>
        <row r="30">
          <cell r="N30">
            <v>0</v>
          </cell>
        </row>
        <row r="31">
          <cell r="N31">
            <v>1281403.643752262</v>
          </cell>
        </row>
        <row r="32">
          <cell r="N32">
            <v>0</v>
          </cell>
        </row>
        <row r="33">
          <cell r="N33">
            <v>387092.21262093034</v>
          </cell>
        </row>
        <row r="34">
          <cell r="N34">
            <v>464941.7421788862</v>
          </cell>
        </row>
        <row r="35">
          <cell r="N35">
            <v>0</v>
          </cell>
        </row>
        <row r="36">
          <cell r="N36">
            <v>966934.2512403632</v>
          </cell>
        </row>
        <row r="37">
          <cell r="N37">
            <v>1974040.9810577058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1182666.9877122224</v>
          </cell>
        </row>
        <row r="42">
          <cell r="N42">
            <v>779185.241118904</v>
          </cell>
        </row>
        <row r="43">
          <cell r="N43">
            <v>-56124.48181818181</v>
          </cell>
        </row>
        <row r="44">
          <cell r="N44">
            <v>339866.529563322</v>
          </cell>
        </row>
        <row r="45">
          <cell r="N45">
            <v>1943252.8227158436</v>
          </cell>
        </row>
        <row r="46">
          <cell r="N46">
            <v>155396.11480695655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891322.4985553529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1964038.6561948948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1162584.6190571687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175782.52463944675</v>
          </cell>
        </row>
        <row r="67">
          <cell r="N67">
            <v>0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428371.25116155995</v>
          </cell>
        </row>
        <row r="72">
          <cell r="N72">
            <v>2048594.466500976</v>
          </cell>
        </row>
        <row r="73">
          <cell r="N73">
            <v>0</v>
          </cell>
        </row>
        <row r="74">
          <cell r="N74">
            <v>2583050.646790192</v>
          </cell>
        </row>
        <row r="116">
          <cell r="N116">
            <v>2777155.4608461596</v>
          </cell>
        </row>
        <row r="122">
          <cell r="N122">
            <v>-678564.1969586529</v>
          </cell>
        </row>
        <row r="125">
          <cell r="N125">
            <v>-425911.6589464416</v>
          </cell>
        </row>
      </sheetData>
      <sheetData sheetId="17">
        <row r="9">
          <cell r="U9">
            <v>9069</v>
          </cell>
        </row>
        <row r="10">
          <cell r="U10">
            <v>3991</v>
          </cell>
        </row>
        <row r="11">
          <cell r="U11">
            <v>18749</v>
          </cell>
        </row>
        <row r="12">
          <cell r="U12">
            <v>3743</v>
          </cell>
        </row>
        <row r="13">
          <cell r="U13">
            <v>6003</v>
          </cell>
        </row>
        <row r="14">
          <cell r="U14">
            <v>5944</v>
          </cell>
        </row>
        <row r="15">
          <cell r="U15">
            <v>2126</v>
          </cell>
        </row>
        <row r="16">
          <cell r="U16">
            <v>19512</v>
          </cell>
        </row>
        <row r="17">
          <cell r="U17">
            <v>41658</v>
          </cell>
        </row>
        <row r="18">
          <cell r="U18">
            <v>31171</v>
          </cell>
        </row>
        <row r="19">
          <cell r="U19">
            <v>1668</v>
          </cell>
        </row>
        <row r="20">
          <cell r="U20">
            <v>1288</v>
          </cell>
        </row>
        <row r="21">
          <cell r="U21">
            <v>1626</v>
          </cell>
        </row>
        <row r="22">
          <cell r="U22">
            <v>2258</v>
          </cell>
        </row>
        <row r="23">
          <cell r="U23">
            <v>3747</v>
          </cell>
        </row>
        <row r="24">
          <cell r="U24">
            <v>4615</v>
          </cell>
        </row>
        <row r="25">
          <cell r="U25">
            <v>42234</v>
          </cell>
        </row>
        <row r="26">
          <cell r="U26">
            <v>1343</v>
          </cell>
        </row>
        <row r="27">
          <cell r="U27">
            <v>2118</v>
          </cell>
        </row>
        <row r="28">
          <cell r="U28">
            <v>5756</v>
          </cell>
        </row>
        <row r="29">
          <cell r="U29">
            <v>3063</v>
          </cell>
        </row>
        <row r="30">
          <cell r="U30">
            <v>3415</v>
          </cell>
        </row>
        <row r="31">
          <cell r="U31">
            <v>13452</v>
          </cell>
        </row>
        <row r="32">
          <cell r="U32">
            <v>4126</v>
          </cell>
        </row>
        <row r="33">
          <cell r="U33">
            <v>2193</v>
          </cell>
        </row>
        <row r="34">
          <cell r="U34">
            <v>41827</v>
          </cell>
        </row>
        <row r="35">
          <cell r="U35">
            <v>5587</v>
          </cell>
        </row>
        <row r="36">
          <cell r="U36">
            <v>28959</v>
          </cell>
        </row>
        <row r="37">
          <cell r="U37">
            <v>13966</v>
          </cell>
        </row>
        <row r="38">
          <cell r="U38">
            <v>2443</v>
          </cell>
        </row>
        <row r="39">
          <cell r="U39">
            <v>6582</v>
          </cell>
        </row>
        <row r="40">
          <cell r="U40">
            <v>23728</v>
          </cell>
        </row>
        <row r="41">
          <cell r="U41">
            <v>2011</v>
          </cell>
        </row>
        <row r="42">
          <cell r="U42">
            <v>4669</v>
          </cell>
        </row>
        <row r="43">
          <cell r="U43">
            <v>6390</v>
          </cell>
        </row>
        <row r="44">
          <cell r="U44">
            <v>9931</v>
          </cell>
        </row>
        <row r="45">
          <cell r="U45">
            <v>18611</v>
          </cell>
        </row>
        <row r="46">
          <cell r="U46">
            <v>3504</v>
          </cell>
        </row>
        <row r="47">
          <cell r="U47">
            <v>2478</v>
          </cell>
        </row>
        <row r="48">
          <cell r="U48">
            <v>22721</v>
          </cell>
        </row>
        <row r="49">
          <cell r="U49">
            <v>1416</v>
          </cell>
        </row>
        <row r="50">
          <cell r="U50">
            <v>3309</v>
          </cell>
        </row>
        <row r="51">
          <cell r="U51">
            <v>3917</v>
          </cell>
        </row>
        <row r="52">
          <cell r="U52">
            <v>4256</v>
          </cell>
        </row>
        <row r="53">
          <cell r="U53">
            <v>9302</v>
          </cell>
        </row>
        <row r="54">
          <cell r="U54">
            <v>1153</v>
          </cell>
        </row>
        <row r="55">
          <cell r="U55">
            <v>3792</v>
          </cell>
        </row>
        <row r="56">
          <cell r="U56">
            <v>6167</v>
          </cell>
        </row>
        <row r="57">
          <cell r="U57">
            <v>14618</v>
          </cell>
        </row>
        <row r="58">
          <cell r="U58">
            <v>8038</v>
          </cell>
        </row>
        <row r="59">
          <cell r="U59">
            <v>9226</v>
          </cell>
        </row>
        <row r="60">
          <cell r="U60">
            <v>34969</v>
          </cell>
        </row>
        <row r="61">
          <cell r="U61">
            <v>18766</v>
          </cell>
        </row>
        <row r="62">
          <cell r="U62">
            <v>722</v>
          </cell>
        </row>
        <row r="63">
          <cell r="U63">
            <v>18093</v>
          </cell>
        </row>
        <row r="64">
          <cell r="U64">
            <v>2777</v>
          </cell>
        </row>
        <row r="65">
          <cell r="U65">
            <v>8639</v>
          </cell>
        </row>
        <row r="66">
          <cell r="U66">
            <v>9064</v>
          </cell>
        </row>
        <row r="67">
          <cell r="U67">
            <v>5051</v>
          </cell>
        </row>
        <row r="68">
          <cell r="U68">
            <v>6995</v>
          </cell>
        </row>
        <row r="69">
          <cell r="U69">
            <v>3471</v>
          </cell>
        </row>
        <row r="70">
          <cell r="U70">
            <v>2152</v>
          </cell>
        </row>
        <row r="71">
          <cell r="U71">
            <v>2123</v>
          </cell>
        </row>
        <row r="72">
          <cell r="U72">
            <v>2554</v>
          </cell>
        </row>
        <row r="73">
          <cell r="U73">
            <v>8411</v>
          </cell>
        </row>
        <row r="74">
          <cell r="U74">
            <v>2226</v>
          </cell>
        </row>
        <row r="75">
          <cell r="U75">
            <v>4463</v>
          </cell>
        </row>
        <row r="76">
          <cell r="U76">
            <v>1782</v>
          </cell>
        </row>
        <row r="77">
          <cell r="U77">
            <v>3537</v>
          </cell>
        </row>
        <row r="90">
          <cell r="U90">
            <v>1345</v>
          </cell>
        </row>
        <row r="91">
          <cell r="U91">
            <v>353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_RSD Members &amp; At-Risk By Site"/>
      <sheetName val="2_Orleans Members &amp; At-Risk"/>
      <sheetName val="3_Sites With No At-Risk"/>
    </sheetNames>
    <sheetDataSet>
      <sheetData sheetId="0">
        <row r="12">
          <cell r="W12">
            <v>466</v>
          </cell>
        </row>
        <row r="13">
          <cell r="W13">
            <v>442</v>
          </cell>
        </row>
        <row r="14">
          <cell r="W14">
            <v>464</v>
          </cell>
        </row>
        <row r="15">
          <cell r="W15">
            <v>182</v>
          </cell>
        </row>
        <row r="16">
          <cell r="W16">
            <v>198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actors"/>
      <sheetName val="Summary of Simulation 1"/>
      <sheetName val="Table 1 State Summary"/>
      <sheetName val="Table 2 Distributions &amp; Adjust"/>
      <sheetName val="Table 3 Levels 1&amp;2"/>
      <sheetName val="Table 3A Cert Pay Req"/>
      <sheetName val="Table 4 Level 3"/>
      <sheetName val="Table 5A Lab Schools"/>
      <sheetName val="Table 5B1_RSD_Orleans"/>
      <sheetName val="Table 5B2_RSD_Other"/>
      <sheetName val="Table 6 (Local Deduct Calc.)"/>
      <sheetName val="Table 7 Local Revenue"/>
      <sheetName val="Table 4A Stipends"/>
      <sheetName val="Table 8 Membership, 2.1.09"/>
    </sheetNames>
    <sheetDataSet>
      <sheetData sheetId="13">
        <row r="77">
          <cell r="R77">
            <v>345</v>
          </cell>
        </row>
        <row r="82">
          <cell r="R82">
            <v>319</v>
          </cell>
        </row>
        <row r="84">
          <cell r="R84">
            <v>696</v>
          </cell>
        </row>
        <row r="85">
          <cell r="R85">
            <v>558</v>
          </cell>
        </row>
        <row r="86">
          <cell r="R86">
            <v>195</v>
          </cell>
        </row>
        <row r="87">
          <cell r="R87">
            <v>339</v>
          </cell>
        </row>
        <row r="88">
          <cell r="R88">
            <v>704</v>
          </cell>
        </row>
        <row r="89">
          <cell r="R89">
            <v>387</v>
          </cell>
        </row>
        <row r="90">
          <cell r="R90">
            <v>840</v>
          </cell>
        </row>
        <row r="91">
          <cell r="R91">
            <v>472</v>
          </cell>
        </row>
        <row r="92">
          <cell r="R92">
            <v>395</v>
          </cell>
        </row>
        <row r="93">
          <cell r="R93">
            <v>542</v>
          </cell>
        </row>
        <row r="94">
          <cell r="R94">
            <v>584</v>
          </cell>
        </row>
        <row r="95">
          <cell r="R95">
            <v>254</v>
          </cell>
        </row>
        <row r="96">
          <cell r="R96">
            <v>322</v>
          </cell>
        </row>
        <row r="97">
          <cell r="R97">
            <v>431</v>
          </cell>
        </row>
        <row r="98">
          <cell r="R98">
            <v>255</v>
          </cell>
        </row>
        <row r="99">
          <cell r="R99">
            <v>174</v>
          </cell>
        </row>
        <row r="100">
          <cell r="R100">
            <v>391</v>
          </cell>
        </row>
        <row r="101">
          <cell r="R101">
            <v>153</v>
          </cell>
        </row>
        <row r="102">
          <cell r="R102">
            <v>472</v>
          </cell>
        </row>
        <row r="103">
          <cell r="R103">
            <v>358</v>
          </cell>
        </row>
        <row r="104">
          <cell r="R104">
            <v>452</v>
          </cell>
        </row>
        <row r="105">
          <cell r="R105">
            <v>402</v>
          </cell>
        </row>
        <row r="106">
          <cell r="R106">
            <v>159</v>
          </cell>
        </row>
        <row r="107">
          <cell r="R107">
            <v>364</v>
          </cell>
        </row>
        <row r="108">
          <cell r="R108">
            <v>84</v>
          </cell>
        </row>
        <row r="109">
          <cell r="R109">
            <v>62</v>
          </cell>
        </row>
        <row r="110">
          <cell r="R110">
            <v>119</v>
          </cell>
        </row>
        <row r="111">
          <cell r="R111">
            <v>240</v>
          </cell>
        </row>
        <row r="112">
          <cell r="R112">
            <v>94</v>
          </cell>
        </row>
        <row r="113">
          <cell r="R113">
            <v>186</v>
          </cell>
        </row>
        <row r="114">
          <cell r="R114">
            <v>103</v>
          </cell>
        </row>
        <row r="123">
          <cell r="R123">
            <v>425</v>
          </cell>
        </row>
        <row r="124">
          <cell r="R124">
            <v>421</v>
          </cell>
        </row>
        <row r="125">
          <cell r="R125">
            <v>198</v>
          </cell>
        </row>
        <row r="126">
          <cell r="R126">
            <v>191</v>
          </cell>
        </row>
        <row r="137">
          <cell r="R137">
            <v>405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t Audit FY08-09 BL"/>
      <sheetName val="07-08 BL Audit Adjustments"/>
      <sheetName val="To Do"/>
      <sheetName val="Table 1 State Summary"/>
      <sheetName val="Table 2 Distribution &amp; Adjusts"/>
      <sheetName val="Table 3 Levels 1&amp;2"/>
      <sheetName val="Table 3A Cert Pay Req"/>
      <sheetName val="Table 4 Level 3"/>
      <sheetName val="Table 5A Lab Schools"/>
      <sheetName val="Table 5B RSD"/>
      <sheetName val="Table 6 Local Wealth Factor"/>
      <sheetName val="Table 7 Local Revenue"/>
      <sheetName val="Table 8 Membership"/>
      <sheetName val="Table 8A Orleans-RSD"/>
      <sheetName val="Excluding State Emp Oct PEP"/>
      <sheetName val="RSD PEP Data"/>
      <sheetName val="Nov Midyear Adjustment"/>
      <sheetName val="Nov Midyear Adjustment 08-09"/>
      <sheetName val="March Midyear Adjustment "/>
      <sheetName val="Adjusted March Midyear FY0809BL"/>
      <sheetName val="RSD Nov post Mar mid year"/>
      <sheetName val="MFP &amp; Funded Membership_Feb1"/>
      <sheetName val="MFP &amp; Funded Membership Oct"/>
      <sheetName val="4-MFP_&amp;_Other_Funded"/>
      <sheetName val="LEP"/>
      <sheetName val="0607 Payraise adj."/>
      <sheetName val="2004-05 Weighted"/>
    </sheetNames>
    <sheetDataSet>
      <sheetData sheetId="0">
        <row r="8">
          <cell r="H8">
            <v>22048</v>
          </cell>
        </row>
        <row r="9">
          <cell r="H9">
            <v>10081</v>
          </cell>
        </row>
        <row r="10">
          <cell r="H10">
            <v>75642</v>
          </cell>
        </row>
        <row r="11">
          <cell r="H11">
            <v>-24701</v>
          </cell>
        </row>
        <row r="12">
          <cell r="H12">
            <v>13052</v>
          </cell>
        </row>
        <row r="13">
          <cell r="H13">
            <v>14921</v>
          </cell>
        </row>
        <row r="14">
          <cell r="H14">
            <v>10714</v>
          </cell>
        </row>
        <row r="15">
          <cell r="H15">
            <v>74575</v>
          </cell>
        </row>
        <row r="16">
          <cell r="H16">
            <v>-630694</v>
          </cell>
        </row>
        <row r="17">
          <cell r="H17">
            <v>-768992</v>
          </cell>
        </row>
        <row r="18">
          <cell r="H18">
            <v>4620</v>
          </cell>
        </row>
        <row r="19">
          <cell r="H19">
            <v>8401</v>
          </cell>
        </row>
        <row r="20">
          <cell r="H20">
            <v>3816</v>
          </cell>
        </row>
        <row r="21">
          <cell r="H21">
            <v>8307</v>
          </cell>
        </row>
        <row r="22">
          <cell r="H22">
            <v>10423</v>
          </cell>
        </row>
        <row r="23">
          <cell r="H23">
            <v>11189</v>
          </cell>
        </row>
        <row r="24">
          <cell r="H24">
            <v>235014</v>
          </cell>
        </row>
        <row r="25">
          <cell r="H25">
            <v>3005</v>
          </cell>
        </row>
        <row r="26">
          <cell r="H26">
            <v>6071</v>
          </cell>
        </row>
        <row r="27">
          <cell r="H27">
            <v>-449</v>
          </cell>
        </row>
        <row r="28">
          <cell r="H28">
            <v>-46042</v>
          </cell>
        </row>
        <row r="29">
          <cell r="H29">
            <v>4828</v>
          </cell>
        </row>
        <row r="30">
          <cell r="H30">
            <v>-51917</v>
          </cell>
        </row>
        <row r="31">
          <cell r="H31">
            <v>17196</v>
          </cell>
        </row>
        <row r="32">
          <cell r="H32">
            <v>3351</v>
          </cell>
        </row>
        <row r="33">
          <cell r="H33">
            <v>359818</v>
          </cell>
        </row>
        <row r="34">
          <cell r="H34">
            <v>25203</v>
          </cell>
        </row>
        <row r="35">
          <cell r="H35">
            <v>-550808</v>
          </cell>
        </row>
        <row r="36">
          <cell r="H36">
            <v>61125</v>
          </cell>
        </row>
        <row r="37">
          <cell r="H37">
            <v>6508</v>
          </cell>
        </row>
        <row r="38">
          <cell r="H38">
            <v>28071</v>
          </cell>
        </row>
        <row r="39">
          <cell r="H39">
            <v>-165270</v>
          </cell>
        </row>
        <row r="40">
          <cell r="H40">
            <v>4570</v>
          </cell>
        </row>
        <row r="41">
          <cell r="H41">
            <v>15600</v>
          </cell>
        </row>
        <row r="42">
          <cell r="H42">
            <v>21473</v>
          </cell>
        </row>
        <row r="43">
          <cell r="H43">
            <v>64153</v>
          </cell>
        </row>
        <row r="44">
          <cell r="H44">
            <v>45023</v>
          </cell>
        </row>
        <row r="45">
          <cell r="H45">
            <v>20947</v>
          </cell>
        </row>
        <row r="46">
          <cell r="H46">
            <v>9900</v>
          </cell>
        </row>
        <row r="47">
          <cell r="H47">
            <v>77838</v>
          </cell>
        </row>
        <row r="48">
          <cell r="H48">
            <v>3712</v>
          </cell>
        </row>
        <row r="49">
          <cell r="H49">
            <v>8001</v>
          </cell>
        </row>
        <row r="50">
          <cell r="H50">
            <v>6993</v>
          </cell>
        </row>
        <row r="51">
          <cell r="H51">
            <v>5660</v>
          </cell>
        </row>
        <row r="52">
          <cell r="H52">
            <v>-118960</v>
          </cell>
        </row>
        <row r="53">
          <cell r="H53">
            <v>-598</v>
          </cell>
        </row>
        <row r="54">
          <cell r="H54">
            <v>19749</v>
          </cell>
        </row>
        <row r="55">
          <cell r="H55">
            <v>29764</v>
          </cell>
        </row>
        <row r="56">
          <cell r="H56">
            <v>-214677</v>
          </cell>
        </row>
        <row r="57">
          <cell r="H57">
            <v>-54501</v>
          </cell>
        </row>
        <row r="58">
          <cell r="H58">
            <v>34911</v>
          </cell>
        </row>
        <row r="59">
          <cell r="H59">
            <v>-1439690</v>
          </cell>
        </row>
        <row r="60">
          <cell r="H60">
            <v>-217191</v>
          </cell>
        </row>
        <row r="61">
          <cell r="H61">
            <v>14882</v>
          </cell>
        </row>
        <row r="62">
          <cell r="H62">
            <v>64596</v>
          </cell>
        </row>
        <row r="63">
          <cell r="H63">
            <v>12817</v>
          </cell>
        </row>
        <row r="64">
          <cell r="H64">
            <v>26403</v>
          </cell>
        </row>
        <row r="65">
          <cell r="H65">
            <v>-102737</v>
          </cell>
        </row>
        <row r="66">
          <cell r="H66">
            <v>14322</v>
          </cell>
        </row>
        <row r="67">
          <cell r="H67">
            <v>23726</v>
          </cell>
        </row>
        <row r="68">
          <cell r="H68">
            <v>17250</v>
          </cell>
        </row>
        <row r="69">
          <cell r="H69">
            <v>4685</v>
          </cell>
        </row>
        <row r="70">
          <cell r="H70">
            <v>10750</v>
          </cell>
        </row>
        <row r="71">
          <cell r="H71">
            <v>8111</v>
          </cell>
        </row>
        <row r="72">
          <cell r="H72">
            <v>-289436</v>
          </cell>
        </row>
        <row r="73">
          <cell r="H73">
            <v>7905</v>
          </cell>
        </row>
        <row r="74">
          <cell r="H74">
            <v>1680</v>
          </cell>
        </row>
        <row r="75">
          <cell r="H75">
            <v>5276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dit Adjustments"/>
      <sheetName val="Per Pupil Audit Amounts"/>
      <sheetName val="Table 1 State Summary"/>
      <sheetName val="Table 2 Distributions &amp; Adjust"/>
      <sheetName val="Table 3 Levels 1&amp;2"/>
      <sheetName val="Table 3A Cert Pay Req"/>
      <sheetName val="Table 4 Level 3"/>
      <sheetName val="Table 5A Lab Schools"/>
      <sheetName val="Table 5B_RSD"/>
      <sheetName val="Table 6 (Local Deduct Calc.)"/>
      <sheetName val="Table 7 Local Revenue"/>
      <sheetName val="Table 8 Membership,2.1.07"/>
      <sheetName val="Table 8A - Orleans Membership"/>
      <sheetName val="Dec Midyear Adjustment"/>
      <sheetName val="March Midyear Adjustment"/>
      <sheetName val="10.1.07 MFP Funded (SIS)"/>
      <sheetName val="10.1.07 RSD by site (SIS)"/>
      <sheetName val="2.1.08 MFP Funded"/>
      <sheetName val="2.1.08 MFP Funded RSD"/>
      <sheetName val="Comparison of RSD counts"/>
    </sheetNames>
    <sheetDataSet>
      <sheetData sheetId="0">
        <row r="7">
          <cell r="H7">
            <v>-1677.5725845998204</v>
          </cell>
        </row>
        <row r="8">
          <cell r="H8">
            <v>-17223.57442444766</v>
          </cell>
        </row>
        <row r="9">
          <cell r="H9">
            <v>-22360.425695937753</v>
          </cell>
        </row>
        <row r="10">
          <cell r="H10">
            <v>-20077.654355802835</v>
          </cell>
        </row>
        <row r="11">
          <cell r="H11">
            <v>-27188</v>
          </cell>
        </row>
        <row r="12">
          <cell r="H12">
            <v>0</v>
          </cell>
        </row>
        <row r="13">
          <cell r="H13">
            <v>-155427.2899955928</v>
          </cell>
        </row>
        <row r="14">
          <cell r="H14">
            <v>-7747.604864381729</v>
          </cell>
        </row>
        <row r="15">
          <cell r="H15">
            <v>-671178.2957004649</v>
          </cell>
        </row>
        <row r="16">
          <cell r="H16">
            <v>-317770.7108072358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-10328.905610310843</v>
          </cell>
        </row>
        <row r="20">
          <cell r="H20">
            <v>14615.253268069628</v>
          </cell>
        </row>
        <row r="21">
          <cell r="H21">
            <v>-21786.998168018843</v>
          </cell>
        </row>
        <row r="22">
          <cell r="H22">
            <v>-58717.17466697963</v>
          </cell>
        </row>
        <row r="23">
          <cell r="H23">
            <v>-696731.6099395524</v>
          </cell>
        </row>
        <row r="24">
          <cell r="H24">
            <v>-13379.253670181142</v>
          </cell>
        </row>
        <row r="25">
          <cell r="H25">
            <v>102507.31870089758</v>
          </cell>
        </row>
        <row r="26">
          <cell r="H26">
            <v>13090.020807820292</v>
          </cell>
        </row>
        <row r="27">
          <cell r="H27">
            <v>-20154.55484591687</v>
          </cell>
        </row>
        <row r="28">
          <cell r="H28">
            <v>-10269.6819465966</v>
          </cell>
        </row>
        <row r="29">
          <cell r="H29">
            <v>-67894.00574281483</v>
          </cell>
        </row>
        <row r="30">
          <cell r="H30">
            <v>-11216.184594546043</v>
          </cell>
        </row>
        <row r="31">
          <cell r="H31">
            <v>-4781.543586290745</v>
          </cell>
        </row>
        <row r="32">
          <cell r="H32">
            <v>0</v>
          </cell>
        </row>
        <row r="33">
          <cell r="H33">
            <v>-11253</v>
          </cell>
        </row>
        <row r="34">
          <cell r="H34">
            <v>-90206.44904390199</v>
          </cell>
        </row>
        <row r="35">
          <cell r="H35">
            <v>-8200.856334714801</v>
          </cell>
        </row>
        <row r="36">
          <cell r="H36">
            <v>-3981.4543297746145</v>
          </cell>
        </row>
        <row r="37">
          <cell r="H37">
            <v>-4683.971649771638</v>
          </cell>
        </row>
        <row r="38">
          <cell r="H38">
            <v>1225326.6528344639</v>
          </cell>
        </row>
        <row r="39">
          <cell r="H39">
            <v>-124279.851187321</v>
          </cell>
        </row>
        <row r="40">
          <cell r="H40">
            <v>-47079.474439617836</v>
          </cell>
        </row>
        <row r="41">
          <cell r="H41">
            <v>-269871.93805458536</v>
          </cell>
        </row>
        <row r="42">
          <cell r="H42">
            <v>0</v>
          </cell>
        </row>
        <row r="43">
          <cell r="H43">
            <v>-385075.5802987512</v>
          </cell>
        </row>
        <row r="44">
          <cell r="H44">
            <v>0</v>
          </cell>
        </row>
        <row r="45">
          <cell r="H45">
            <v>-15213.095935993031</v>
          </cell>
        </row>
        <row r="46">
          <cell r="H46">
            <v>-363025.06841125136</v>
          </cell>
        </row>
        <row r="47">
          <cell r="H47">
            <v>-19545.252743561854</v>
          </cell>
        </row>
        <row r="48">
          <cell r="H48">
            <v>-162898.8010495108</v>
          </cell>
        </row>
        <row r="49">
          <cell r="H49">
            <v>-21855.289146981424</v>
          </cell>
        </row>
        <row r="50">
          <cell r="H50">
            <v>0</v>
          </cell>
        </row>
        <row r="51">
          <cell r="H51">
            <v>-53205.30791866126</v>
          </cell>
        </row>
        <row r="52">
          <cell r="H52">
            <v>-116918.63334449331</v>
          </cell>
        </row>
        <row r="53">
          <cell r="H53">
            <v>-30819.75333888113</v>
          </cell>
        </row>
        <row r="54">
          <cell r="H54">
            <v>-13744.713063729412</v>
          </cell>
        </row>
        <row r="55">
          <cell r="H55">
            <v>-149230.85636098488</v>
          </cell>
        </row>
        <row r="56">
          <cell r="H56">
            <v>-52304.67930191262</v>
          </cell>
        </row>
        <row r="57">
          <cell r="H57">
            <v>-25830.913067237954</v>
          </cell>
        </row>
        <row r="58">
          <cell r="H58">
            <v>-109196.67784976563</v>
          </cell>
        </row>
        <row r="59">
          <cell r="H59">
            <v>-62035.85070054192</v>
          </cell>
        </row>
        <row r="60">
          <cell r="H60">
            <v>-6377.587766386827</v>
          </cell>
        </row>
        <row r="61">
          <cell r="H61">
            <v>-44652.803928210444</v>
          </cell>
        </row>
        <row r="62">
          <cell r="H62">
            <v>-73148.01509433961</v>
          </cell>
        </row>
        <row r="63">
          <cell r="H63">
            <v>-42649.54297930842</v>
          </cell>
        </row>
        <row r="64">
          <cell r="H64">
            <v>-269110.5005726381</v>
          </cell>
        </row>
        <row r="65">
          <cell r="H65">
            <v>-45727.284180776085</v>
          </cell>
        </row>
        <row r="66">
          <cell r="H66">
            <v>-165770.61488042687</v>
          </cell>
        </row>
        <row r="67">
          <cell r="H67">
            <v>-62154.14288487128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-15950.29395784059</v>
          </cell>
        </row>
        <row r="71">
          <cell r="H71">
            <v>-144085.272682146</v>
          </cell>
        </row>
        <row r="72">
          <cell r="H72">
            <v>18921.81191033982</v>
          </cell>
        </row>
        <row r="73">
          <cell r="H73">
            <v>-19809.44739166504</v>
          </cell>
        </row>
        <row r="74">
          <cell r="H74">
            <v>-111193.01622198726</v>
          </cell>
        </row>
        <row r="75">
          <cell r="H75">
            <v>-9899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Model 1"/>
      <sheetName val="Table 1 State Summary"/>
      <sheetName val="Table 2 Distributions &amp; Adjust"/>
      <sheetName val="Table 3 Levels 1&amp;2"/>
      <sheetName val="Table 3A Cert Pay Req"/>
      <sheetName val="Table 4 Level 3"/>
      <sheetName val="Table 4A Stipends"/>
      <sheetName val="Table 5A Lab Schools"/>
      <sheetName val="Table 5B1_RSD_Orleans"/>
      <sheetName val="Table 5B2_RSD_Other"/>
      <sheetName val="Table 6 (Local Deduct Calc.)"/>
      <sheetName val="Table 7 Local Revenue"/>
      <sheetName val="Table 8 Membership,2.1.07"/>
      <sheetName val="Table 8A Projected OPSB &amp; RSD"/>
    </sheetNames>
    <sheetDataSet>
      <sheetData sheetId="2">
        <row r="7">
          <cell r="L7">
            <v>4006915</v>
          </cell>
        </row>
        <row r="8">
          <cell r="L8">
            <v>2202283</v>
          </cell>
        </row>
        <row r="9">
          <cell r="L9">
            <v>7223676</v>
          </cell>
        </row>
        <row r="10">
          <cell r="L10">
            <v>2145220</v>
          </cell>
        </row>
        <row r="11">
          <cell r="L11">
            <v>2657278</v>
          </cell>
        </row>
        <row r="12">
          <cell r="L12">
            <v>2909221</v>
          </cell>
        </row>
        <row r="13">
          <cell r="L13">
            <v>703790</v>
          </cell>
        </row>
        <row r="14">
          <cell r="L14">
            <v>7606171</v>
          </cell>
        </row>
        <row r="15">
          <cell r="L15">
            <v>17886031</v>
          </cell>
        </row>
        <row r="16">
          <cell r="L16">
            <v>11906535</v>
          </cell>
        </row>
        <row r="17">
          <cell r="L17">
            <v>900202</v>
          </cell>
        </row>
        <row r="18">
          <cell r="L18">
            <v>561774</v>
          </cell>
        </row>
        <row r="19">
          <cell r="L19">
            <v>869902</v>
          </cell>
        </row>
        <row r="20">
          <cell r="L20">
            <v>1311081</v>
          </cell>
        </row>
        <row r="21">
          <cell r="L21">
            <v>1930117</v>
          </cell>
        </row>
        <row r="22">
          <cell r="L22">
            <v>2059437</v>
          </cell>
        </row>
        <row r="23">
          <cell r="L23">
            <v>13592033</v>
          </cell>
        </row>
        <row r="24">
          <cell r="L24">
            <v>749633</v>
          </cell>
        </row>
        <row r="25">
          <cell r="L25">
            <v>1104663</v>
          </cell>
        </row>
        <row r="26">
          <cell r="L26">
            <v>2962536</v>
          </cell>
        </row>
        <row r="27">
          <cell r="L27">
            <v>1469624</v>
          </cell>
        </row>
        <row r="28">
          <cell r="L28">
            <v>1763056</v>
          </cell>
        </row>
        <row r="29">
          <cell r="L29">
            <v>6125818</v>
          </cell>
        </row>
        <row r="30">
          <cell r="L30">
            <v>1304591</v>
          </cell>
        </row>
        <row r="31">
          <cell r="L31">
            <v>776408</v>
          </cell>
        </row>
        <row r="32">
          <cell r="L32">
            <v>11684322</v>
          </cell>
        </row>
        <row r="33">
          <cell r="L33">
            <v>2876349</v>
          </cell>
        </row>
        <row r="34">
          <cell r="L34">
            <v>9459637</v>
          </cell>
        </row>
        <row r="35">
          <cell r="L35">
            <v>5857847</v>
          </cell>
        </row>
        <row r="36">
          <cell r="L36">
            <v>1240886</v>
          </cell>
        </row>
        <row r="37">
          <cell r="L37">
            <v>2546933</v>
          </cell>
        </row>
        <row r="38">
          <cell r="L38">
            <v>11370904</v>
          </cell>
        </row>
        <row r="39">
          <cell r="L39">
            <v>1077718</v>
          </cell>
        </row>
        <row r="40">
          <cell r="L40">
            <v>2375188</v>
          </cell>
        </row>
        <row r="41">
          <cell r="L41">
            <v>2927161</v>
          </cell>
        </row>
        <row r="43">
          <cell r="L43">
            <v>9131550</v>
          </cell>
        </row>
        <row r="44">
          <cell r="L44">
            <v>1032528</v>
          </cell>
        </row>
        <row r="45">
          <cell r="L45">
            <v>859619</v>
          </cell>
        </row>
        <row r="46">
          <cell r="L46">
            <v>9867267</v>
          </cell>
        </row>
        <row r="47">
          <cell r="L47">
            <v>858909</v>
          </cell>
        </row>
        <row r="48">
          <cell r="L48">
            <v>1707489</v>
          </cell>
        </row>
        <row r="49">
          <cell r="L49">
            <v>1980568</v>
          </cell>
        </row>
        <row r="50">
          <cell r="L50">
            <v>1376297</v>
          </cell>
        </row>
        <row r="51">
          <cell r="L51">
            <v>2521078</v>
          </cell>
        </row>
        <row r="52">
          <cell r="L52">
            <v>622578</v>
          </cell>
        </row>
        <row r="53">
          <cell r="L53">
            <v>1509050</v>
          </cell>
        </row>
        <row r="54">
          <cell r="L54">
            <v>2824018</v>
          </cell>
        </row>
        <row r="55">
          <cell r="L55">
            <v>6599836</v>
          </cell>
        </row>
        <row r="56">
          <cell r="L56">
            <v>3780296</v>
          </cell>
        </row>
        <row r="57">
          <cell r="L57">
            <v>3995026</v>
          </cell>
        </row>
        <row r="58">
          <cell r="L58">
            <v>14534646</v>
          </cell>
        </row>
        <row r="59">
          <cell r="L59">
            <v>8297203</v>
          </cell>
        </row>
        <row r="60">
          <cell r="L60">
            <v>392373</v>
          </cell>
        </row>
        <row r="61">
          <cell r="L61">
            <v>7175350</v>
          </cell>
        </row>
        <row r="62">
          <cell r="L62">
            <v>1288816</v>
          </cell>
        </row>
        <row r="63">
          <cell r="L63">
            <v>3356898</v>
          </cell>
        </row>
        <row r="64">
          <cell r="L64">
            <v>4445771</v>
          </cell>
        </row>
        <row r="65">
          <cell r="L65">
            <v>2826624</v>
          </cell>
        </row>
        <row r="66">
          <cell r="L66">
            <v>3276422</v>
          </cell>
        </row>
        <row r="67">
          <cell r="L67">
            <v>1137180</v>
          </cell>
        </row>
        <row r="68">
          <cell r="L68">
            <v>1122762</v>
          </cell>
        </row>
        <row r="69">
          <cell r="L69">
            <v>950859</v>
          </cell>
        </row>
        <row r="70">
          <cell r="L70">
            <v>1308619</v>
          </cell>
        </row>
        <row r="71">
          <cell r="L71">
            <v>3492184</v>
          </cell>
        </row>
        <row r="72">
          <cell r="L72">
            <v>1152551</v>
          </cell>
        </row>
        <row r="73">
          <cell r="L73">
            <v>1904146</v>
          </cell>
        </row>
        <row r="74">
          <cell r="L74">
            <v>1010497</v>
          </cell>
        </row>
        <row r="75">
          <cell r="L75">
            <v>1404323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Model 1"/>
      <sheetName val="Table 1 State Summary"/>
      <sheetName val="Table 2 Distributions &amp; Adjust"/>
      <sheetName val="Table 3 Levels 1&amp;2"/>
      <sheetName val="Table 3A Cert Pay Req"/>
      <sheetName val="Table 4 Level 3"/>
      <sheetName val="Table 4A Stipends_August"/>
      <sheetName val="Table 5A Lab Schools"/>
      <sheetName val="Table 5B1_RSD_Orleans"/>
      <sheetName val="Table 5B2_RSD_Other"/>
      <sheetName val="Table 6 (Local Deduct Calc.)"/>
      <sheetName val="Table 7 Local Revenue"/>
      <sheetName val="Table 8 Membership,2.1.07"/>
      <sheetName val="Table 8A Projected OPSB &amp; RSD"/>
    </sheetNames>
    <sheetDataSet>
      <sheetData sheetId="2">
        <row r="7">
          <cell r="N7">
            <v>4006915</v>
          </cell>
        </row>
        <row r="8">
          <cell r="N8">
            <v>2202283</v>
          </cell>
        </row>
        <row r="9">
          <cell r="N9">
            <v>7223675</v>
          </cell>
        </row>
        <row r="10">
          <cell r="N10">
            <v>2144020</v>
          </cell>
        </row>
        <row r="11">
          <cell r="N11">
            <v>2657278</v>
          </cell>
        </row>
        <row r="12">
          <cell r="N12">
            <v>2909221</v>
          </cell>
        </row>
        <row r="13">
          <cell r="N13">
            <v>703790</v>
          </cell>
        </row>
        <row r="14">
          <cell r="N14">
            <v>7604171</v>
          </cell>
        </row>
        <row r="15">
          <cell r="N15">
            <v>17882831</v>
          </cell>
        </row>
        <row r="16">
          <cell r="N16">
            <v>11894735</v>
          </cell>
        </row>
        <row r="17">
          <cell r="N17">
            <v>899002</v>
          </cell>
        </row>
        <row r="18">
          <cell r="N18">
            <v>558974</v>
          </cell>
        </row>
        <row r="19">
          <cell r="N19">
            <v>869902</v>
          </cell>
        </row>
        <row r="20">
          <cell r="N20">
            <v>1311081</v>
          </cell>
        </row>
        <row r="21">
          <cell r="N21">
            <v>1929717</v>
          </cell>
        </row>
        <row r="22">
          <cell r="N22">
            <v>2057037</v>
          </cell>
        </row>
        <row r="23">
          <cell r="N23">
            <v>13587833</v>
          </cell>
        </row>
        <row r="24">
          <cell r="N24">
            <v>748633</v>
          </cell>
        </row>
        <row r="25">
          <cell r="N25">
            <v>1104663</v>
          </cell>
        </row>
        <row r="26">
          <cell r="N26">
            <v>2962537</v>
          </cell>
        </row>
        <row r="27">
          <cell r="N27">
            <v>1469624</v>
          </cell>
        </row>
        <row r="28">
          <cell r="N28">
            <v>1763056</v>
          </cell>
        </row>
        <row r="29">
          <cell r="N29">
            <v>6122217</v>
          </cell>
        </row>
        <row r="30">
          <cell r="N30">
            <v>1304591</v>
          </cell>
        </row>
        <row r="31">
          <cell r="N31">
            <v>776407</v>
          </cell>
        </row>
        <row r="32">
          <cell r="N32">
            <v>11675522</v>
          </cell>
        </row>
        <row r="33">
          <cell r="N33">
            <v>2875549</v>
          </cell>
        </row>
        <row r="34">
          <cell r="N34">
            <v>9443837</v>
          </cell>
        </row>
        <row r="35">
          <cell r="N35">
            <v>5845247</v>
          </cell>
        </row>
        <row r="36">
          <cell r="N36">
            <v>1240886</v>
          </cell>
        </row>
        <row r="37">
          <cell r="N37">
            <v>2546933</v>
          </cell>
        </row>
        <row r="38">
          <cell r="N38">
            <v>11370504</v>
          </cell>
        </row>
        <row r="39">
          <cell r="N39">
            <v>1076518</v>
          </cell>
        </row>
        <row r="40">
          <cell r="N40">
            <v>2375188</v>
          </cell>
        </row>
        <row r="41">
          <cell r="N41">
            <v>2927161</v>
          </cell>
        </row>
        <row r="42">
          <cell r="N42">
            <v>2756508</v>
          </cell>
        </row>
        <row r="43">
          <cell r="N43">
            <v>9131550</v>
          </cell>
        </row>
        <row r="44">
          <cell r="N44">
            <v>1030328</v>
          </cell>
        </row>
        <row r="45">
          <cell r="N45">
            <v>859619</v>
          </cell>
        </row>
        <row r="46">
          <cell r="N46">
            <v>9867268</v>
          </cell>
        </row>
        <row r="47">
          <cell r="N47">
            <v>858909</v>
          </cell>
        </row>
        <row r="48">
          <cell r="N48">
            <v>1704289</v>
          </cell>
        </row>
        <row r="49">
          <cell r="N49">
            <v>1980568</v>
          </cell>
        </row>
        <row r="50">
          <cell r="N50">
            <v>1376298</v>
          </cell>
        </row>
        <row r="51">
          <cell r="N51">
            <v>2521078</v>
          </cell>
        </row>
        <row r="52">
          <cell r="N52">
            <v>621979</v>
          </cell>
        </row>
        <row r="53">
          <cell r="N53">
            <v>1509050</v>
          </cell>
        </row>
        <row r="54">
          <cell r="N54">
            <v>2823618</v>
          </cell>
        </row>
        <row r="55">
          <cell r="N55">
            <v>6599036</v>
          </cell>
        </row>
        <row r="56">
          <cell r="N56">
            <v>3775096</v>
          </cell>
        </row>
        <row r="57">
          <cell r="N57">
            <v>3995026</v>
          </cell>
        </row>
        <row r="58">
          <cell r="N58">
            <v>14534646</v>
          </cell>
        </row>
        <row r="59">
          <cell r="N59">
            <v>8297203</v>
          </cell>
        </row>
        <row r="60">
          <cell r="N60">
            <v>392373</v>
          </cell>
        </row>
        <row r="61">
          <cell r="N61">
            <v>7175351</v>
          </cell>
        </row>
        <row r="62">
          <cell r="N62">
            <v>1287816</v>
          </cell>
        </row>
        <row r="63">
          <cell r="N63">
            <v>3356898</v>
          </cell>
        </row>
        <row r="64">
          <cell r="N64">
            <v>4445771</v>
          </cell>
        </row>
        <row r="65">
          <cell r="N65">
            <v>2826624</v>
          </cell>
        </row>
        <row r="66">
          <cell r="N66">
            <v>3276422</v>
          </cell>
        </row>
        <row r="67">
          <cell r="N67">
            <v>1137180</v>
          </cell>
        </row>
        <row r="68">
          <cell r="N68">
            <v>1122762</v>
          </cell>
        </row>
        <row r="69">
          <cell r="N69">
            <v>950859</v>
          </cell>
        </row>
        <row r="70">
          <cell r="N70">
            <v>1308619</v>
          </cell>
        </row>
        <row r="71">
          <cell r="N71">
            <v>3492184</v>
          </cell>
        </row>
        <row r="72">
          <cell r="N72">
            <v>1152551</v>
          </cell>
        </row>
        <row r="73">
          <cell r="N73">
            <v>1903746</v>
          </cell>
        </row>
        <row r="74">
          <cell r="N74">
            <v>1010098</v>
          </cell>
        </row>
        <row r="75">
          <cell r="N75">
            <v>1403723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Model 1"/>
      <sheetName val="Table 1 State Summary"/>
      <sheetName val="Table 2 Distributions &amp; Adjust"/>
      <sheetName val="Table 3 Levels 1&amp;2"/>
      <sheetName val="Table 3A Cert Pay Req"/>
      <sheetName val="Table 4 Level 3"/>
      <sheetName val="Table 4A Stipends_August"/>
      <sheetName val="Table 5A Lab Schools"/>
      <sheetName val="Table 5B1_RSD_Orleans"/>
      <sheetName val="Table 5B2_RSD_Other"/>
      <sheetName val="Table 6 (Local Deduct Calc.)"/>
      <sheetName val="Table 7 Local Revenue"/>
      <sheetName val="Table 8 Membership,2.1.07"/>
      <sheetName val="Table 8A Projected OPSB &amp; RSD"/>
    </sheetNames>
    <sheetDataSet>
      <sheetData sheetId="2">
        <row r="7">
          <cell r="N7">
            <v>4006915</v>
          </cell>
        </row>
        <row r="8">
          <cell r="N8">
            <v>2202283</v>
          </cell>
        </row>
        <row r="9">
          <cell r="N9">
            <v>7223675</v>
          </cell>
        </row>
        <row r="10">
          <cell r="N10">
            <v>2144020</v>
          </cell>
        </row>
        <row r="11">
          <cell r="N11">
            <v>2657277</v>
          </cell>
        </row>
        <row r="12">
          <cell r="N12">
            <v>2909221</v>
          </cell>
        </row>
        <row r="13">
          <cell r="N13">
            <v>703790</v>
          </cell>
        </row>
        <row r="14">
          <cell r="N14">
            <v>7604171</v>
          </cell>
        </row>
        <row r="15">
          <cell r="N15">
            <v>17882831</v>
          </cell>
        </row>
        <row r="16">
          <cell r="N16">
            <v>11894735</v>
          </cell>
        </row>
        <row r="17">
          <cell r="N17">
            <v>899002</v>
          </cell>
        </row>
        <row r="18">
          <cell r="N18">
            <v>558974</v>
          </cell>
        </row>
        <row r="19">
          <cell r="N19">
            <v>869902</v>
          </cell>
        </row>
        <row r="20">
          <cell r="N20">
            <v>1311081</v>
          </cell>
        </row>
        <row r="21">
          <cell r="N21">
            <v>1929717</v>
          </cell>
        </row>
        <row r="22">
          <cell r="N22">
            <v>2057037</v>
          </cell>
        </row>
        <row r="23">
          <cell r="N23">
            <v>13648325</v>
          </cell>
        </row>
        <row r="24">
          <cell r="N24">
            <v>748633</v>
          </cell>
        </row>
        <row r="25">
          <cell r="N25">
            <v>1104663</v>
          </cell>
        </row>
        <row r="26">
          <cell r="N26">
            <v>2962536</v>
          </cell>
        </row>
        <row r="27">
          <cell r="N27">
            <v>1469624</v>
          </cell>
        </row>
        <row r="28">
          <cell r="N28">
            <v>1763056</v>
          </cell>
        </row>
        <row r="29">
          <cell r="N29">
            <v>6122217</v>
          </cell>
        </row>
        <row r="30">
          <cell r="N30">
            <v>1304591</v>
          </cell>
        </row>
        <row r="31">
          <cell r="N31">
            <v>776407</v>
          </cell>
        </row>
        <row r="32">
          <cell r="N32">
            <v>11675522</v>
          </cell>
        </row>
        <row r="33">
          <cell r="N33">
            <v>2875549</v>
          </cell>
        </row>
        <row r="34">
          <cell r="N34">
            <v>9443837</v>
          </cell>
        </row>
        <row r="35">
          <cell r="N35">
            <v>5845247</v>
          </cell>
        </row>
        <row r="36">
          <cell r="N36">
            <v>1240886</v>
          </cell>
        </row>
        <row r="37">
          <cell r="N37">
            <v>2546933</v>
          </cell>
        </row>
        <row r="38">
          <cell r="N38">
            <v>11370504</v>
          </cell>
        </row>
        <row r="39">
          <cell r="N39">
            <v>1076518</v>
          </cell>
        </row>
        <row r="40">
          <cell r="N40">
            <v>2375188</v>
          </cell>
        </row>
        <row r="41">
          <cell r="N41">
            <v>2927161</v>
          </cell>
        </row>
        <row r="42">
          <cell r="N42">
            <v>2898200</v>
          </cell>
        </row>
        <row r="43">
          <cell r="N43">
            <v>9131550</v>
          </cell>
        </row>
        <row r="44">
          <cell r="N44">
            <v>1030328</v>
          </cell>
        </row>
        <row r="45">
          <cell r="N45">
            <v>902162</v>
          </cell>
        </row>
        <row r="46">
          <cell r="N46">
            <v>9867267</v>
          </cell>
        </row>
        <row r="47">
          <cell r="N47">
            <v>858909</v>
          </cell>
        </row>
        <row r="48">
          <cell r="N48">
            <v>1704289</v>
          </cell>
        </row>
        <row r="49">
          <cell r="N49">
            <v>1980568</v>
          </cell>
        </row>
        <row r="50">
          <cell r="N50">
            <v>1376297</v>
          </cell>
        </row>
        <row r="51">
          <cell r="N51">
            <v>2521078</v>
          </cell>
        </row>
        <row r="52">
          <cell r="N52">
            <v>621978</v>
          </cell>
        </row>
        <row r="53">
          <cell r="N53">
            <v>1509050</v>
          </cell>
        </row>
        <row r="54">
          <cell r="N54">
            <v>2823618</v>
          </cell>
        </row>
        <row r="55">
          <cell r="N55">
            <v>6599036</v>
          </cell>
        </row>
        <row r="56">
          <cell r="N56">
            <v>3775096</v>
          </cell>
        </row>
        <row r="57">
          <cell r="N57">
            <v>3995026</v>
          </cell>
        </row>
        <row r="58">
          <cell r="N58">
            <v>14534646</v>
          </cell>
        </row>
        <row r="59">
          <cell r="N59">
            <v>8297203</v>
          </cell>
        </row>
        <row r="60">
          <cell r="N60">
            <v>392373</v>
          </cell>
        </row>
        <row r="61">
          <cell r="N61">
            <v>7175350</v>
          </cell>
        </row>
        <row r="62">
          <cell r="N62">
            <v>1287816</v>
          </cell>
        </row>
        <row r="63">
          <cell r="N63">
            <v>3356898</v>
          </cell>
        </row>
        <row r="64">
          <cell r="N64">
            <v>4445771</v>
          </cell>
        </row>
        <row r="65">
          <cell r="N65">
            <v>2826624</v>
          </cell>
        </row>
        <row r="66">
          <cell r="N66">
            <v>3276422</v>
          </cell>
        </row>
        <row r="67">
          <cell r="N67">
            <v>1137180</v>
          </cell>
        </row>
        <row r="68">
          <cell r="N68">
            <v>1122761</v>
          </cell>
        </row>
        <row r="69">
          <cell r="N69">
            <v>950859</v>
          </cell>
        </row>
        <row r="70">
          <cell r="N70">
            <v>1308619</v>
          </cell>
        </row>
        <row r="71">
          <cell r="N71">
            <v>3492184</v>
          </cell>
        </row>
        <row r="72">
          <cell r="N72">
            <v>1152551</v>
          </cell>
        </row>
        <row r="73">
          <cell r="N73">
            <v>1903746</v>
          </cell>
        </row>
        <row r="74">
          <cell r="N74">
            <v>1010097</v>
          </cell>
        </row>
        <row r="75">
          <cell r="N75">
            <v>1403723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Model 1"/>
      <sheetName val="Table 1 State Summary"/>
      <sheetName val="Table 2 Distributions &amp; Adjust"/>
      <sheetName val="Table 3 Levels 1&amp;2"/>
      <sheetName val="Table 3A Cert Pay Req"/>
      <sheetName val="Table 4 Level 3"/>
      <sheetName val="Table 4A Stipends"/>
      <sheetName val="Table 5A Lab Schools"/>
      <sheetName val="Table 5B1_RSD_Orleans"/>
      <sheetName val="Table 5B2_RSD_Other"/>
      <sheetName val="Table 6 (Local Deduct Calc.)"/>
      <sheetName val="Table 7 Local Revenue"/>
      <sheetName val="Table 8 Membership,2.1.07"/>
      <sheetName val="Table 8A Projected OPSB &amp; RSD"/>
    </sheetNames>
    <sheetDataSet>
      <sheetData sheetId="2">
        <row r="42">
          <cell r="L42">
            <v>2765708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Model 1"/>
      <sheetName val="Table 1 State Summary"/>
      <sheetName val="Table 2 Distributions &amp; Adjust"/>
      <sheetName val="Table 3 Levels 1&amp;2"/>
      <sheetName val="Table 3A Cert Pay Req"/>
      <sheetName val="Table 4 Level 3"/>
      <sheetName val="Table 4A Stipends_August"/>
      <sheetName val="Table 5A Lab Schools"/>
      <sheetName val="Table 5B1_RSD_Orleans"/>
      <sheetName val="Table 5B2_RSD_Other"/>
      <sheetName val="Tble 8c Membership RSD, 10.1.08"/>
      <sheetName val="Table 6 (Local Deduct Calc.)"/>
      <sheetName val="Table 7 Local Revenue"/>
      <sheetName val="Dec Midyear Adjustment"/>
      <sheetName val="Table 8 Membership, 2.1.08"/>
      <sheetName val="Table 8a Projected OPSB &amp; RSD"/>
      <sheetName val="Table 8b Membership, 10.1.08"/>
      <sheetName val="Table 8c RSD count 10.1.08"/>
    </sheetNames>
    <sheetDataSet>
      <sheetData sheetId="2">
        <row r="7">
          <cell r="O7">
            <v>4064169</v>
          </cell>
        </row>
        <row r="8">
          <cell r="O8">
            <v>2202284</v>
          </cell>
        </row>
        <row r="9">
          <cell r="O9">
            <v>7596991</v>
          </cell>
        </row>
        <row r="10">
          <cell r="O10">
            <v>2144020</v>
          </cell>
        </row>
        <row r="11">
          <cell r="O11">
            <v>2771678</v>
          </cell>
        </row>
        <row r="12">
          <cell r="O12">
            <v>2909221</v>
          </cell>
        </row>
        <row r="13">
          <cell r="O13">
            <v>703790</v>
          </cell>
        </row>
        <row r="14">
          <cell r="O14">
            <v>7840725</v>
          </cell>
        </row>
        <row r="15">
          <cell r="O15">
            <v>18047330</v>
          </cell>
        </row>
        <row r="16">
          <cell r="O16">
            <v>12174726</v>
          </cell>
        </row>
        <row r="17">
          <cell r="O17">
            <v>899001</v>
          </cell>
        </row>
        <row r="18">
          <cell r="O18">
            <v>558974</v>
          </cell>
        </row>
        <row r="19">
          <cell r="O19">
            <v>869902</v>
          </cell>
        </row>
        <row r="20">
          <cell r="O20">
            <v>1311081</v>
          </cell>
        </row>
        <row r="21">
          <cell r="O21">
            <v>1929717</v>
          </cell>
        </row>
        <row r="22">
          <cell r="O22">
            <v>2057038</v>
          </cell>
        </row>
        <row r="23">
          <cell r="O23">
            <v>14014122</v>
          </cell>
        </row>
        <row r="24">
          <cell r="O24">
            <v>748633</v>
          </cell>
        </row>
        <row r="25">
          <cell r="O25">
            <v>1104663</v>
          </cell>
        </row>
        <row r="26">
          <cell r="O26">
            <v>2962537</v>
          </cell>
        </row>
        <row r="27">
          <cell r="O27">
            <v>1469624</v>
          </cell>
        </row>
        <row r="28">
          <cell r="O28">
            <v>1763056</v>
          </cell>
        </row>
        <row r="29">
          <cell r="O29">
            <v>6122218</v>
          </cell>
        </row>
        <row r="30">
          <cell r="O30">
            <v>1354443</v>
          </cell>
        </row>
        <row r="31">
          <cell r="O31">
            <v>776408</v>
          </cell>
        </row>
        <row r="32">
          <cell r="O32">
            <v>11858579</v>
          </cell>
        </row>
        <row r="33">
          <cell r="O33">
            <v>2875549</v>
          </cell>
        </row>
        <row r="34">
          <cell r="O34">
            <v>9499136</v>
          </cell>
        </row>
        <row r="35">
          <cell r="O35">
            <v>5911667</v>
          </cell>
        </row>
        <row r="36">
          <cell r="O36">
            <v>1240886</v>
          </cell>
        </row>
        <row r="37">
          <cell r="O37">
            <v>2685066</v>
          </cell>
        </row>
        <row r="38">
          <cell r="O38">
            <v>11652510</v>
          </cell>
        </row>
        <row r="39">
          <cell r="O39">
            <v>1076518</v>
          </cell>
        </row>
        <row r="40">
          <cell r="O40">
            <v>2375188</v>
          </cell>
        </row>
        <row r="41">
          <cell r="O41">
            <v>2927162</v>
          </cell>
        </row>
        <row r="42">
          <cell r="O42">
            <v>2975951</v>
          </cell>
        </row>
        <row r="43">
          <cell r="O43">
            <v>9242862</v>
          </cell>
        </row>
        <row r="44">
          <cell r="O44">
            <v>1022310</v>
          </cell>
        </row>
        <row r="45">
          <cell r="O45">
            <v>896016</v>
          </cell>
        </row>
        <row r="46">
          <cell r="O46">
            <v>10144875</v>
          </cell>
        </row>
        <row r="47">
          <cell r="O47">
            <v>881109</v>
          </cell>
        </row>
        <row r="48">
          <cell r="O48">
            <v>1704289</v>
          </cell>
        </row>
        <row r="49">
          <cell r="O49">
            <v>1980568</v>
          </cell>
        </row>
        <row r="50">
          <cell r="O50">
            <v>1503629</v>
          </cell>
        </row>
        <row r="51">
          <cell r="O51">
            <v>2521078</v>
          </cell>
        </row>
        <row r="52">
          <cell r="O52">
            <v>621979</v>
          </cell>
        </row>
        <row r="53">
          <cell r="O53">
            <v>1509051</v>
          </cell>
        </row>
        <row r="54">
          <cell r="O54">
            <v>2823617</v>
          </cell>
        </row>
        <row r="55">
          <cell r="O55">
            <v>6599036</v>
          </cell>
        </row>
        <row r="56">
          <cell r="O56">
            <v>3775096</v>
          </cell>
        </row>
        <row r="57">
          <cell r="O57">
            <v>3995026</v>
          </cell>
        </row>
        <row r="58">
          <cell r="O58">
            <v>14815222</v>
          </cell>
        </row>
        <row r="59">
          <cell r="O59">
            <v>8297203</v>
          </cell>
        </row>
        <row r="60">
          <cell r="O60">
            <v>392373</v>
          </cell>
        </row>
        <row r="61">
          <cell r="O61">
            <v>7175351</v>
          </cell>
        </row>
        <row r="62">
          <cell r="O62">
            <v>1287816</v>
          </cell>
        </row>
        <row r="63">
          <cell r="O63">
            <v>3356897</v>
          </cell>
        </row>
        <row r="64">
          <cell r="O64">
            <v>4611854</v>
          </cell>
        </row>
        <row r="65">
          <cell r="O65">
            <v>2826625</v>
          </cell>
        </row>
        <row r="66">
          <cell r="O66">
            <v>3276423</v>
          </cell>
        </row>
        <row r="67">
          <cell r="O67">
            <v>1162291</v>
          </cell>
        </row>
        <row r="68">
          <cell r="O68">
            <v>1122762</v>
          </cell>
        </row>
        <row r="69">
          <cell r="O69">
            <v>950859</v>
          </cell>
        </row>
        <row r="70">
          <cell r="O70">
            <v>1308619</v>
          </cell>
        </row>
        <row r="71">
          <cell r="O71">
            <v>3492184</v>
          </cell>
        </row>
        <row r="72">
          <cell r="O72">
            <v>1213747</v>
          </cell>
        </row>
        <row r="73">
          <cell r="O73">
            <v>2196402</v>
          </cell>
        </row>
        <row r="74">
          <cell r="O74">
            <v>1010098</v>
          </cell>
        </row>
        <row r="75">
          <cell r="O75">
            <v>1772731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Model 1"/>
      <sheetName val="Table 1 State Summary"/>
      <sheetName val="Table 2 Distributions &amp; Adjust"/>
      <sheetName val="Table 3 Levels 1&amp;2"/>
      <sheetName val="Table 3A Cert Pay Req"/>
      <sheetName val="Table 4 Level 3"/>
      <sheetName val="Table 4A Stipends_August"/>
      <sheetName val="Table 5A Lab Schools"/>
      <sheetName val="Table 5B1_RSD_Orleans"/>
      <sheetName val="Table 5B2_RSD_Other"/>
      <sheetName val="Tble 8c Membership RSD, 10.1.08"/>
      <sheetName val="Table 6 (Local Deduct Calc.)"/>
      <sheetName val="Table 7 Local Revenue"/>
      <sheetName val="Dec Midyear Adjustment"/>
      <sheetName val="Table 8 Membership, 2.1.08"/>
      <sheetName val="Table 8a Projected OPSB &amp; RSD"/>
      <sheetName val="Table 8b Membership, 10.1.08"/>
      <sheetName val="Table 8c RSD count 10.1.08"/>
    </sheetNames>
    <sheetDataSet>
      <sheetData sheetId="2">
        <row r="7">
          <cell r="O7">
            <v>4064169</v>
          </cell>
        </row>
        <row r="8">
          <cell r="O8">
            <v>2202284</v>
          </cell>
        </row>
        <row r="9">
          <cell r="O9">
            <v>7596991</v>
          </cell>
        </row>
        <row r="10">
          <cell r="O10">
            <v>2144020</v>
          </cell>
        </row>
        <row r="11">
          <cell r="O11">
            <v>2771678</v>
          </cell>
        </row>
        <row r="12">
          <cell r="O12">
            <v>2909221</v>
          </cell>
        </row>
        <row r="13">
          <cell r="O13">
            <v>703790</v>
          </cell>
        </row>
        <row r="14">
          <cell r="O14">
            <v>7840725</v>
          </cell>
        </row>
        <row r="15">
          <cell r="O15">
            <v>18047330</v>
          </cell>
        </row>
        <row r="16">
          <cell r="O16">
            <v>12174726</v>
          </cell>
        </row>
        <row r="17">
          <cell r="O17">
            <v>899001</v>
          </cell>
        </row>
        <row r="18">
          <cell r="O18">
            <v>558974</v>
          </cell>
        </row>
        <row r="19">
          <cell r="O19">
            <v>869902</v>
          </cell>
        </row>
        <row r="20">
          <cell r="O20">
            <v>1311081</v>
          </cell>
        </row>
        <row r="21">
          <cell r="O21">
            <v>1929717</v>
          </cell>
        </row>
        <row r="22">
          <cell r="O22">
            <v>2057038</v>
          </cell>
        </row>
        <row r="23">
          <cell r="O23">
            <v>14014122</v>
          </cell>
        </row>
        <row r="24">
          <cell r="O24">
            <v>748633</v>
          </cell>
        </row>
        <row r="25">
          <cell r="O25">
            <v>1104663</v>
          </cell>
        </row>
        <row r="26">
          <cell r="O26">
            <v>2962537</v>
          </cell>
        </row>
        <row r="27">
          <cell r="O27">
            <v>1469624</v>
          </cell>
        </row>
        <row r="28">
          <cell r="O28">
            <v>1763056</v>
          </cell>
        </row>
        <row r="29">
          <cell r="O29">
            <v>6122218</v>
          </cell>
        </row>
        <row r="30">
          <cell r="O30">
            <v>1354443</v>
          </cell>
        </row>
        <row r="31">
          <cell r="O31">
            <v>776408</v>
          </cell>
        </row>
        <row r="32">
          <cell r="O32">
            <v>11858579</v>
          </cell>
        </row>
        <row r="33">
          <cell r="O33">
            <v>2875549</v>
          </cell>
        </row>
        <row r="34">
          <cell r="O34">
            <v>9499136</v>
          </cell>
        </row>
        <row r="35">
          <cell r="O35">
            <v>5911667</v>
          </cell>
        </row>
        <row r="36">
          <cell r="O36">
            <v>1240886</v>
          </cell>
        </row>
        <row r="37">
          <cell r="O37">
            <v>2685066</v>
          </cell>
        </row>
        <row r="38">
          <cell r="O38">
            <v>11652510</v>
          </cell>
        </row>
        <row r="39">
          <cell r="O39">
            <v>1076518</v>
          </cell>
        </row>
        <row r="40">
          <cell r="O40">
            <v>2375188</v>
          </cell>
        </row>
        <row r="41">
          <cell r="O41">
            <v>2927162</v>
          </cell>
        </row>
        <row r="42">
          <cell r="O42">
            <v>2975951</v>
          </cell>
        </row>
        <row r="43">
          <cell r="O43">
            <v>9242862</v>
          </cell>
        </row>
        <row r="44">
          <cell r="O44">
            <v>1022310</v>
          </cell>
        </row>
        <row r="45">
          <cell r="O45">
            <v>896016</v>
          </cell>
        </row>
        <row r="46">
          <cell r="O46">
            <v>10144875</v>
          </cell>
        </row>
        <row r="47">
          <cell r="O47">
            <v>881109</v>
          </cell>
        </row>
        <row r="48">
          <cell r="O48">
            <v>1704289</v>
          </cell>
        </row>
        <row r="49">
          <cell r="O49">
            <v>1980568</v>
          </cell>
        </row>
        <row r="50">
          <cell r="O50">
            <v>1503629</v>
          </cell>
        </row>
        <row r="51">
          <cell r="O51">
            <v>2521078</v>
          </cell>
        </row>
        <row r="52">
          <cell r="O52">
            <v>621979</v>
          </cell>
        </row>
        <row r="53">
          <cell r="O53">
            <v>1509051</v>
          </cell>
        </row>
        <row r="54">
          <cell r="O54">
            <v>2823617</v>
          </cell>
        </row>
        <row r="55">
          <cell r="O55">
            <v>6599036</v>
          </cell>
        </row>
        <row r="56">
          <cell r="O56">
            <v>3775096</v>
          </cell>
        </row>
        <row r="57">
          <cell r="O57">
            <v>3995026</v>
          </cell>
        </row>
        <row r="58">
          <cell r="O58">
            <v>14815222</v>
          </cell>
        </row>
        <row r="59">
          <cell r="O59">
            <v>8297203</v>
          </cell>
        </row>
        <row r="60">
          <cell r="O60">
            <v>392373</v>
          </cell>
        </row>
        <row r="61">
          <cell r="O61">
            <v>7175351</v>
          </cell>
        </row>
        <row r="62">
          <cell r="O62">
            <v>1287816</v>
          </cell>
        </row>
        <row r="63">
          <cell r="O63">
            <v>3356897</v>
          </cell>
        </row>
        <row r="64">
          <cell r="O64">
            <v>4611854</v>
          </cell>
        </row>
        <row r="65">
          <cell r="O65">
            <v>2826625</v>
          </cell>
        </row>
        <row r="66">
          <cell r="O66">
            <v>3276423</v>
          </cell>
        </row>
        <row r="67">
          <cell r="O67">
            <v>1162291</v>
          </cell>
        </row>
        <row r="68">
          <cell r="O68">
            <v>1122762</v>
          </cell>
        </row>
        <row r="69">
          <cell r="O69">
            <v>950859</v>
          </cell>
        </row>
        <row r="70">
          <cell r="O70">
            <v>1308619</v>
          </cell>
        </row>
        <row r="71">
          <cell r="O71">
            <v>3492184</v>
          </cell>
        </row>
        <row r="72">
          <cell r="O72">
            <v>1213747</v>
          </cell>
        </row>
        <row r="73">
          <cell r="O73">
            <v>2196402</v>
          </cell>
        </row>
        <row r="74">
          <cell r="O74">
            <v>1010098</v>
          </cell>
        </row>
        <row r="75">
          <cell r="O75">
            <v>1772731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9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J4" sqref="J4:J5"/>
      <selection pane="topRight" activeCell="J4" sqref="J4:J5"/>
      <selection pane="bottomLeft" activeCell="J4" sqref="J4:J5"/>
      <selection pane="bottomRight" activeCell="A2" sqref="A2:A5"/>
    </sheetView>
  </sheetViews>
  <sheetFormatPr defaultColWidth="9.140625" defaultRowHeight="12.75"/>
  <cols>
    <col min="1" max="1" width="3.57421875" style="0" bestFit="1" customWidth="1"/>
    <col min="2" max="2" width="17.28125" style="0" customWidth="1"/>
    <col min="3" max="3" width="18.8515625" style="0" bestFit="1" customWidth="1"/>
    <col min="4" max="4" width="14.00390625" style="0" customWidth="1"/>
    <col min="5" max="5" width="13.00390625" style="0" customWidth="1"/>
    <col min="6" max="6" width="13.57421875" style="0" customWidth="1"/>
    <col min="7" max="7" width="12.8515625" style="0" customWidth="1"/>
    <col min="8" max="8" width="12.00390625" style="0" customWidth="1"/>
    <col min="9" max="9" width="15.421875" style="0" customWidth="1"/>
    <col min="10" max="10" width="19.28125" style="0" customWidth="1"/>
    <col min="11" max="12" width="14.8515625" style="0" customWidth="1"/>
    <col min="13" max="13" width="17.421875" style="0" customWidth="1"/>
    <col min="14" max="14" width="17.8515625" style="0" customWidth="1"/>
    <col min="15" max="15" width="17.7109375" style="0" customWidth="1"/>
    <col min="16" max="16" width="16.28125" style="0" customWidth="1"/>
    <col min="17" max="17" width="19.421875" style="3" customWidth="1"/>
    <col min="18" max="20" width="20.8515625" style="0" hidden="1" customWidth="1"/>
    <col min="21" max="21" width="2.421875" style="0" customWidth="1"/>
    <col min="22" max="22" width="16.7109375" style="11" customWidth="1"/>
    <col min="23" max="27" width="15.00390625" style="11" customWidth="1"/>
    <col min="28" max="30" width="15.00390625" style="0" customWidth="1"/>
  </cols>
  <sheetData>
    <row r="1" spans="4:27" s="1" customFormat="1" ht="15.75" customHeight="1">
      <c r="D1" s="183" t="s">
        <v>3</v>
      </c>
      <c r="E1" s="184"/>
      <c r="F1" s="184"/>
      <c r="G1" s="184"/>
      <c r="H1" s="185"/>
      <c r="Q1" s="4"/>
      <c r="R1" s="5"/>
      <c r="S1" s="6" t="s">
        <v>4</v>
      </c>
      <c r="T1" s="7"/>
      <c r="V1" s="8"/>
      <c r="W1" s="8"/>
      <c r="X1" s="8"/>
      <c r="Y1" s="8"/>
      <c r="Z1" s="8"/>
      <c r="AA1" s="8"/>
    </row>
    <row r="2" spans="1:20" ht="12.75" customHeight="1">
      <c r="A2" s="171" t="s">
        <v>5</v>
      </c>
      <c r="B2" s="171" t="s">
        <v>6</v>
      </c>
      <c r="C2" s="177" t="s">
        <v>7</v>
      </c>
      <c r="D2" s="178" t="s">
        <v>8</v>
      </c>
      <c r="E2" s="178" t="s">
        <v>9</v>
      </c>
      <c r="F2" s="178" t="s">
        <v>10</v>
      </c>
      <c r="G2" s="176" t="s">
        <v>11</v>
      </c>
      <c r="H2" s="176"/>
      <c r="I2" s="186" t="s">
        <v>12</v>
      </c>
      <c r="J2" s="174" t="s">
        <v>102</v>
      </c>
      <c r="K2" s="178" t="s">
        <v>13</v>
      </c>
      <c r="L2" s="178" t="s">
        <v>14</v>
      </c>
      <c r="M2" s="165" t="s">
        <v>15</v>
      </c>
      <c r="N2" s="9"/>
      <c r="O2" s="9"/>
      <c r="P2" s="168" t="s">
        <v>16</v>
      </c>
      <c r="Q2" s="10"/>
      <c r="R2" s="165" t="s">
        <v>15</v>
      </c>
      <c r="S2" s="174" t="s">
        <v>17</v>
      </c>
      <c r="T2" s="165" t="s">
        <v>18</v>
      </c>
    </row>
    <row r="3" spans="1:20" ht="28.5" customHeight="1">
      <c r="A3" s="172"/>
      <c r="B3" s="172"/>
      <c r="C3" s="166"/>
      <c r="D3" s="179"/>
      <c r="E3" s="179"/>
      <c r="F3" s="179"/>
      <c r="G3" s="176"/>
      <c r="H3" s="176"/>
      <c r="I3" s="186"/>
      <c r="J3" s="175"/>
      <c r="K3" s="179"/>
      <c r="L3" s="179"/>
      <c r="M3" s="165"/>
      <c r="N3" s="166" t="s">
        <v>103</v>
      </c>
      <c r="O3" s="166" t="s">
        <v>19</v>
      </c>
      <c r="P3" s="169"/>
      <c r="Q3" s="12"/>
      <c r="R3" s="165"/>
      <c r="S3" s="175"/>
      <c r="T3" s="165"/>
    </row>
    <row r="4" spans="1:22" ht="51" customHeight="1">
      <c r="A4" s="172"/>
      <c r="B4" s="172"/>
      <c r="C4" s="166"/>
      <c r="D4" s="179"/>
      <c r="E4" s="179"/>
      <c r="F4" s="179"/>
      <c r="G4" s="176" t="s">
        <v>20</v>
      </c>
      <c r="H4" s="176" t="s">
        <v>21</v>
      </c>
      <c r="I4" s="186"/>
      <c r="J4" s="175"/>
      <c r="K4" s="179"/>
      <c r="L4" s="179"/>
      <c r="M4" s="165"/>
      <c r="N4" s="166"/>
      <c r="O4" s="166"/>
      <c r="P4" s="169"/>
      <c r="Q4" s="12"/>
      <c r="R4" s="165"/>
      <c r="S4" s="175"/>
      <c r="T4" s="165"/>
      <c r="V4" s="13" t="s">
        <v>22</v>
      </c>
    </row>
    <row r="5" spans="1:20" ht="12.75">
      <c r="A5" s="173"/>
      <c r="B5" s="173"/>
      <c r="C5" s="167"/>
      <c r="D5" s="180"/>
      <c r="E5" s="180"/>
      <c r="F5" s="180"/>
      <c r="G5" s="176"/>
      <c r="H5" s="176"/>
      <c r="I5" s="186"/>
      <c r="J5" s="187"/>
      <c r="K5" s="180"/>
      <c r="L5" s="180"/>
      <c r="M5" s="165"/>
      <c r="N5" s="167"/>
      <c r="O5" s="14"/>
      <c r="P5" s="170"/>
      <c r="Q5" s="12"/>
      <c r="R5" s="165"/>
      <c r="S5" s="15"/>
      <c r="T5" s="165"/>
    </row>
    <row r="6" spans="1:20" s="11" customFormat="1" ht="12.75">
      <c r="A6" s="16"/>
      <c r="B6" s="17"/>
      <c r="C6" s="18">
        <f aca="true" t="shared" si="0" ref="C6:P6">B6+1</f>
        <v>1</v>
      </c>
      <c r="D6" s="18">
        <f t="shared" si="0"/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  <c r="P6" s="18">
        <f t="shared" si="0"/>
        <v>14</v>
      </c>
      <c r="Q6" s="19"/>
      <c r="R6" s="18">
        <f>P6+1</f>
        <v>15</v>
      </c>
      <c r="S6" s="18">
        <f>R6+1</f>
        <v>16</v>
      </c>
      <c r="T6" s="18">
        <f>S6+1</f>
        <v>17</v>
      </c>
    </row>
    <row r="7" spans="1:22" ht="12.75">
      <c r="A7" s="20">
        <v>1</v>
      </c>
      <c r="B7" s="21" t="s">
        <v>23</v>
      </c>
      <c r="C7" s="22">
        <f>'[1]Table 3 Levels 1&amp;2'!AO8</f>
        <v>48062613.846140005</v>
      </c>
      <c r="D7" s="23">
        <f>'[2]Post Audit FY08-09 BL'!H8</f>
        <v>22048</v>
      </c>
      <c r="E7" s="23">
        <f>'[3]Audit Adjustments'!H7</f>
        <v>-1677.5725845998204</v>
      </c>
      <c r="F7" s="23">
        <f aca="true" t="shared" si="1" ref="F7:F38">SUM(D7:E7)</f>
        <v>20370.42741540018</v>
      </c>
      <c r="G7" s="22">
        <f aca="true" t="shared" si="2" ref="G7:G38">IF(F7&gt;0,F7,0)</f>
        <v>20370.42741540018</v>
      </c>
      <c r="H7" s="23">
        <f aca="true" t="shared" si="3" ref="H7:H38">IF(F7&lt;0,F7,0)</f>
        <v>0</v>
      </c>
      <c r="I7" s="22"/>
      <c r="J7" s="22">
        <f>'[1]Table 4A Stipends_August'!G4</f>
        <v>0</v>
      </c>
      <c r="K7" s="22">
        <f>'[1]Dec Midyear Adjustment'!N6</f>
        <v>400771.5</v>
      </c>
      <c r="L7" s="22">
        <f>'[1]March Midyear Adjustment'!L6</f>
        <v>0</v>
      </c>
      <c r="M7" s="24">
        <f aca="true" t="shared" si="4" ref="M7:M38">ROUND(C7+F7+I7+J7+K7+L7,0)</f>
        <v>48483756</v>
      </c>
      <c r="N7" s="22">
        <f>V7+'[1]Table 4A Stipends_August'!G4</f>
        <v>32227082</v>
      </c>
      <c r="O7" s="22">
        <f aca="true" t="shared" si="5" ref="O7:O38">M7-N7</f>
        <v>16256674</v>
      </c>
      <c r="P7" s="24">
        <f aca="true" t="shared" si="6" ref="P7:P38">ROUND(O7/4,0)</f>
        <v>4064169</v>
      </c>
      <c r="Q7" s="25"/>
      <c r="R7" s="22">
        <f aca="true" t="shared" si="7" ref="R7:R38">M7</f>
        <v>48483756</v>
      </c>
      <c r="S7" s="22">
        <f>'[1]Table 4A Stipends_August'!G4</f>
        <v>0</v>
      </c>
      <c r="T7" s="24">
        <f aca="true" t="shared" si="8" ref="T7:T38">R7+S7</f>
        <v>48483756</v>
      </c>
      <c r="V7" s="26">
        <f>(2*'[4]Table 2 Distributions &amp; Adjust'!L7)+('[5]Table 2 Distributions &amp; Adjust'!N7)+(2*'[6]Table 2 Distributions &amp; Adjust'!N7)+'[8]Table 2 Distributions &amp; Adjust'!O7+(2*'[9]Table 2 Distributions &amp; Adjust'!O7)</f>
        <v>32227082</v>
      </c>
    </row>
    <row r="8" spans="1:22" ht="12.75">
      <c r="A8" s="20">
        <v>2</v>
      </c>
      <c r="B8" s="21" t="s">
        <v>24</v>
      </c>
      <c r="C8" s="22">
        <f>'[1]Table 3 Levels 1&amp;2'!AO9</f>
        <v>26434542.591424</v>
      </c>
      <c r="D8" s="23">
        <f>'[2]Post Audit FY08-09 BL'!H9</f>
        <v>10081</v>
      </c>
      <c r="E8" s="23">
        <f>'[3]Audit Adjustments'!H8</f>
        <v>-17223.57442444766</v>
      </c>
      <c r="F8" s="23">
        <f t="shared" si="1"/>
        <v>-7142.574424447659</v>
      </c>
      <c r="G8" s="22">
        <f t="shared" si="2"/>
        <v>0</v>
      </c>
      <c r="H8" s="23">
        <f t="shared" si="3"/>
        <v>-7142.574424447659</v>
      </c>
      <c r="I8" s="22"/>
      <c r="J8" s="22">
        <f>'[1]Table 4A Stipends_August'!G5</f>
        <v>0</v>
      </c>
      <c r="K8" s="22">
        <f>'[1]Dec Midyear Adjustment'!N7</f>
        <v>0</v>
      </c>
      <c r="L8" s="22">
        <f>'[1]March Midyear Adjustment'!L7</f>
        <v>0</v>
      </c>
      <c r="M8" s="24">
        <f t="shared" si="4"/>
        <v>26427400</v>
      </c>
      <c r="N8" s="22">
        <f>V8+'[1]Table 4A Stipends_August'!G5</f>
        <v>17618267</v>
      </c>
      <c r="O8" s="22">
        <f t="shared" si="5"/>
        <v>8809133</v>
      </c>
      <c r="P8" s="24">
        <f t="shared" si="6"/>
        <v>2202283</v>
      </c>
      <c r="Q8" s="25"/>
      <c r="R8" s="22">
        <f t="shared" si="7"/>
        <v>26427400</v>
      </c>
      <c r="S8" s="22">
        <f>'[1]Table 4A Stipends_August'!G5</f>
        <v>0</v>
      </c>
      <c r="T8" s="24">
        <f t="shared" si="8"/>
        <v>26427400</v>
      </c>
      <c r="V8" s="26">
        <f>(2*'[4]Table 2 Distributions &amp; Adjust'!L8)+('[5]Table 2 Distributions &amp; Adjust'!N8)+(2*'[6]Table 2 Distributions &amp; Adjust'!N8)+'[8]Table 2 Distributions &amp; Adjust'!O8+(2*'[9]Table 2 Distributions &amp; Adjust'!O8)</f>
        <v>17618267</v>
      </c>
    </row>
    <row r="9" spans="1:22" ht="12.75">
      <c r="A9" s="20">
        <v>3</v>
      </c>
      <c r="B9" s="21" t="s">
        <v>25</v>
      </c>
      <c r="C9" s="22">
        <f>'[1]Table 3 Levels 1&amp;2'!AO10</f>
        <v>86630824.45861161</v>
      </c>
      <c r="D9" s="23">
        <f>'[2]Post Audit FY08-09 BL'!H10</f>
        <v>75642</v>
      </c>
      <c r="E9" s="23">
        <f>'[3]Audit Adjustments'!H9</f>
        <v>-22360.425695937753</v>
      </c>
      <c r="F9" s="23">
        <f t="shared" si="1"/>
        <v>53281.57430406225</v>
      </c>
      <c r="G9" s="22">
        <f t="shared" si="2"/>
        <v>53281.57430406225</v>
      </c>
      <c r="H9" s="23">
        <f t="shared" si="3"/>
        <v>0</v>
      </c>
      <c r="I9" s="22"/>
      <c r="J9" s="22">
        <f>'[1]Table 4A Stipends_August'!G6</f>
        <v>0</v>
      </c>
      <c r="K9" s="22">
        <f>'[1]Dec Midyear Adjustment'!N8</f>
        <v>2613204.53998779</v>
      </c>
      <c r="L9" s="22">
        <f>'[1]March Midyear Adjustment'!L8</f>
        <v>0</v>
      </c>
      <c r="M9" s="24">
        <f t="shared" si="4"/>
        <v>89297311</v>
      </c>
      <c r="N9" s="22">
        <f>V9+'[1]Table 4A Stipends_August'!G6</f>
        <v>58909350</v>
      </c>
      <c r="O9" s="22">
        <f t="shared" si="5"/>
        <v>30387961</v>
      </c>
      <c r="P9" s="24">
        <f t="shared" si="6"/>
        <v>7596990</v>
      </c>
      <c r="Q9" s="25"/>
      <c r="R9" s="22">
        <f t="shared" si="7"/>
        <v>89297311</v>
      </c>
      <c r="S9" s="22">
        <f>'[1]Table 4A Stipends_August'!G6</f>
        <v>0</v>
      </c>
      <c r="T9" s="24">
        <f t="shared" si="8"/>
        <v>89297311</v>
      </c>
      <c r="V9" s="26">
        <f>(2*'[4]Table 2 Distributions &amp; Adjust'!L9)+('[5]Table 2 Distributions &amp; Adjust'!N9)+(2*'[6]Table 2 Distributions &amp; Adjust'!N9)+'[8]Table 2 Distributions &amp; Adjust'!O9+(2*'[9]Table 2 Distributions &amp; Adjust'!O9)</f>
        <v>58909350</v>
      </c>
    </row>
    <row r="10" spans="1:22" ht="12.75">
      <c r="A10" s="20">
        <v>4</v>
      </c>
      <c r="B10" s="21" t="s">
        <v>26</v>
      </c>
      <c r="C10" s="22">
        <f>'[1]Table 3 Levels 1&amp;2'!AO11</f>
        <v>25775417.847840004</v>
      </c>
      <c r="D10" s="23">
        <f>'[2]Post Audit FY08-09 BL'!H11</f>
        <v>-24701</v>
      </c>
      <c r="E10" s="23">
        <f>'[3]Audit Adjustments'!H10</f>
        <v>-20077.654355802835</v>
      </c>
      <c r="F10" s="23">
        <f t="shared" si="1"/>
        <v>-44778.654355802835</v>
      </c>
      <c r="G10" s="22">
        <f t="shared" si="2"/>
        <v>0</v>
      </c>
      <c r="H10" s="23">
        <f t="shared" si="3"/>
        <v>-44778.654355802835</v>
      </c>
      <c r="I10" s="22"/>
      <c r="J10" s="22">
        <f>'[1]Table 4A Stipends_August'!G7</f>
        <v>12000</v>
      </c>
      <c r="K10" s="22">
        <f>'[1]Dec Midyear Adjustment'!N9</f>
        <v>0</v>
      </c>
      <c r="L10" s="22">
        <f>'[1]March Midyear Adjustment'!L9</f>
        <v>0</v>
      </c>
      <c r="M10" s="24">
        <f t="shared" si="4"/>
        <v>25742639</v>
      </c>
      <c r="N10" s="22">
        <f>V10+'[1]Table 4A Stipends_August'!G7</f>
        <v>17166560</v>
      </c>
      <c r="O10" s="22">
        <f t="shared" si="5"/>
        <v>8576079</v>
      </c>
      <c r="P10" s="24">
        <f t="shared" si="6"/>
        <v>2144020</v>
      </c>
      <c r="Q10" s="25"/>
      <c r="R10" s="22">
        <f t="shared" si="7"/>
        <v>25742639</v>
      </c>
      <c r="S10" s="22">
        <f>'[1]Table 4A Stipends_August'!G7</f>
        <v>12000</v>
      </c>
      <c r="T10" s="24">
        <f t="shared" si="8"/>
        <v>25754639</v>
      </c>
      <c r="V10" s="26">
        <f>(2*'[4]Table 2 Distributions &amp; Adjust'!L10)+('[5]Table 2 Distributions &amp; Adjust'!N10)+(2*'[6]Table 2 Distributions &amp; Adjust'!N10)+'[8]Table 2 Distributions &amp; Adjust'!O10+(2*'[9]Table 2 Distributions &amp; Adjust'!O10)</f>
        <v>17154560</v>
      </c>
    </row>
    <row r="11" spans="1:22" ht="12.75">
      <c r="A11" s="27">
        <v>5</v>
      </c>
      <c r="B11" s="28" t="s">
        <v>27</v>
      </c>
      <c r="C11" s="29">
        <f>'[1]Table 3 Levels 1&amp;2'!AO12</f>
        <v>31901467.3408</v>
      </c>
      <c r="D11" s="30">
        <f>'[2]Post Audit FY08-09 BL'!H12</f>
        <v>13052</v>
      </c>
      <c r="E11" s="30">
        <f>'[3]Audit Adjustments'!H11</f>
        <v>-27188</v>
      </c>
      <c r="F11" s="30">
        <f t="shared" si="1"/>
        <v>-14136</v>
      </c>
      <c r="G11" s="29">
        <f t="shared" si="2"/>
        <v>0</v>
      </c>
      <c r="H11" s="30">
        <f t="shared" si="3"/>
        <v>-14136</v>
      </c>
      <c r="I11" s="29"/>
      <c r="J11" s="29">
        <f>'[1]Table 4A Stipends_August'!G8</f>
        <v>0</v>
      </c>
      <c r="K11" s="29">
        <f>'[1]Dec Midyear Adjustment'!N10</f>
        <v>800805.276485246</v>
      </c>
      <c r="L11" s="29">
        <f>'[1]March Midyear Adjustment'!L10</f>
        <v>0</v>
      </c>
      <c r="M11" s="31">
        <f t="shared" si="4"/>
        <v>32688137</v>
      </c>
      <c r="N11" s="29">
        <f>V11+'[1]Table 4A Stipends_August'!G8</f>
        <v>21601422</v>
      </c>
      <c r="O11" s="29">
        <f t="shared" si="5"/>
        <v>11086715</v>
      </c>
      <c r="P11" s="31">
        <f t="shared" si="6"/>
        <v>2771679</v>
      </c>
      <c r="Q11" s="25"/>
      <c r="R11" s="29">
        <f t="shared" si="7"/>
        <v>32688137</v>
      </c>
      <c r="S11" s="29">
        <f>'[1]Table 4A Stipends_August'!G8</f>
        <v>0</v>
      </c>
      <c r="T11" s="31">
        <f t="shared" si="8"/>
        <v>32688137</v>
      </c>
      <c r="V11" s="26">
        <f>(2*'[4]Table 2 Distributions &amp; Adjust'!L11)+('[5]Table 2 Distributions &amp; Adjust'!N11)+(2*'[6]Table 2 Distributions &amp; Adjust'!N11)+'[8]Table 2 Distributions &amp; Adjust'!O11+(2*'[9]Table 2 Distributions &amp; Adjust'!O11)</f>
        <v>21601422</v>
      </c>
    </row>
    <row r="12" spans="1:22" ht="12.75">
      <c r="A12" s="20">
        <v>6</v>
      </c>
      <c r="B12" s="21" t="s">
        <v>28</v>
      </c>
      <c r="C12" s="22">
        <f>'[1]Table 3 Levels 1&amp;2'!AO13</f>
        <v>34895732.593216</v>
      </c>
      <c r="D12" s="23">
        <f>'[2]Post Audit FY08-09 BL'!H13</f>
        <v>14921</v>
      </c>
      <c r="E12" s="23">
        <f>'[3]Audit Adjustments'!H12</f>
        <v>0</v>
      </c>
      <c r="F12" s="23">
        <f t="shared" si="1"/>
        <v>14921</v>
      </c>
      <c r="G12" s="22">
        <f t="shared" si="2"/>
        <v>14921</v>
      </c>
      <c r="H12" s="23">
        <f t="shared" si="3"/>
        <v>0</v>
      </c>
      <c r="I12" s="22"/>
      <c r="J12" s="22">
        <f>'[1]Table 4A Stipends_August'!G9</f>
        <v>0</v>
      </c>
      <c r="K12" s="22">
        <f>'[1]Dec Midyear Adjustment'!N11</f>
        <v>0</v>
      </c>
      <c r="L12" s="22">
        <f>'[1]March Midyear Adjustment'!L11</f>
        <v>0</v>
      </c>
      <c r="M12" s="24">
        <f t="shared" si="4"/>
        <v>34910654</v>
      </c>
      <c r="N12" s="22">
        <f>V12+'[1]Table 4A Stipends_August'!G9</f>
        <v>23273768</v>
      </c>
      <c r="O12" s="22">
        <f t="shared" si="5"/>
        <v>11636886</v>
      </c>
      <c r="P12" s="24">
        <f t="shared" si="6"/>
        <v>2909222</v>
      </c>
      <c r="Q12" s="25"/>
      <c r="R12" s="22">
        <f t="shared" si="7"/>
        <v>34910654</v>
      </c>
      <c r="S12" s="22">
        <f>'[1]Table 4A Stipends_August'!G9</f>
        <v>0</v>
      </c>
      <c r="T12" s="24">
        <f t="shared" si="8"/>
        <v>34910654</v>
      </c>
      <c r="V12" s="26">
        <f>(2*'[4]Table 2 Distributions &amp; Adjust'!L12)+('[5]Table 2 Distributions &amp; Adjust'!N12)+(2*'[6]Table 2 Distributions &amp; Adjust'!N12)+'[8]Table 2 Distributions &amp; Adjust'!O12+(2*'[9]Table 2 Distributions &amp; Adjust'!O12)</f>
        <v>23273768</v>
      </c>
    </row>
    <row r="13" spans="1:22" ht="12.75">
      <c r="A13" s="20">
        <v>7</v>
      </c>
      <c r="B13" s="21" t="s">
        <v>29</v>
      </c>
      <c r="C13" s="22">
        <f>'[1]Table 3 Levels 1&amp;2'!AO14</f>
        <v>8590196.17082</v>
      </c>
      <c r="D13" s="23">
        <f>'[2]Post Audit FY08-09 BL'!H14</f>
        <v>10714</v>
      </c>
      <c r="E13" s="23">
        <f>'[3]Audit Adjustments'!H13</f>
        <v>-155427.2899955928</v>
      </c>
      <c r="F13" s="23">
        <f t="shared" si="1"/>
        <v>-144713.2899955928</v>
      </c>
      <c r="G13" s="22">
        <f t="shared" si="2"/>
        <v>0</v>
      </c>
      <c r="H13" s="23">
        <f t="shared" si="3"/>
        <v>-144713.2899955928</v>
      </c>
      <c r="I13" s="22"/>
      <c r="J13" s="22">
        <f>'[1]Table 4A Stipends_August'!G10</f>
        <v>0</v>
      </c>
      <c r="K13" s="22">
        <f>'[1]Dec Midyear Adjustment'!N12</f>
        <v>0</v>
      </c>
      <c r="L13" s="22">
        <f>'[1]March Midyear Adjustment'!L12</f>
        <v>0</v>
      </c>
      <c r="M13" s="24">
        <f t="shared" si="4"/>
        <v>8445483</v>
      </c>
      <c r="N13" s="22">
        <f>V13+'[1]Table 4A Stipends_August'!G10</f>
        <v>5630320</v>
      </c>
      <c r="O13" s="22">
        <f t="shared" si="5"/>
        <v>2815163</v>
      </c>
      <c r="P13" s="24">
        <f t="shared" si="6"/>
        <v>703791</v>
      </c>
      <c r="Q13" s="25"/>
      <c r="R13" s="22">
        <f t="shared" si="7"/>
        <v>8445483</v>
      </c>
      <c r="S13" s="22">
        <f>'[1]Table 4A Stipends_August'!G10</f>
        <v>0</v>
      </c>
      <c r="T13" s="24">
        <f t="shared" si="8"/>
        <v>8445483</v>
      </c>
      <c r="V13" s="26">
        <f>(2*'[4]Table 2 Distributions &amp; Adjust'!L13)+('[5]Table 2 Distributions &amp; Adjust'!N13)+(2*'[6]Table 2 Distributions &amp; Adjust'!N13)+'[8]Table 2 Distributions &amp; Adjust'!O13+(2*'[9]Table 2 Distributions &amp; Adjust'!O13)</f>
        <v>5630320</v>
      </c>
    </row>
    <row r="14" spans="1:22" ht="12.75">
      <c r="A14" s="20">
        <v>8</v>
      </c>
      <c r="B14" s="21" t="s">
        <v>30</v>
      </c>
      <c r="C14" s="22">
        <f>'[1]Table 3 Levels 1&amp;2'!AO15</f>
        <v>91187227.3339728</v>
      </c>
      <c r="D14" s="23">
        <f>'[2]Post Audit FY08-09 BL'!H15</f>
        <v>74575</v>
      </c>
      <c r="E14" s="23">
        <f>'[3]Audit Adjustments'!H14</f>
        <v>-7747.604864381729</v>
      </c>
      <c r="F14" s="23">
        <f t="shared" si="1"/>
        <v>66827.39513561827</v>
      </c>
      <c r="G14" s="22">
        <f t="shared" si="2"/>
        <v>66827.39513561827</v>
      </c>
      <c r="H14" s="23">
        <f t="shared" si="3"/>
        <v>0</v>
      </c>
      <c r="I14" s="22"/>
      <c r="J14" s="22">
        <f>'[1]Table 4A Stipends_August'!G11</f>
        <v>18000</v>
      </c>
      <c r="K14" s="22">
        <f>'[1]Dec Midyear Adjustment'!N13</f>
        <v>1655873.257786607</v>
      </c>
      <c r="L14" s="22">
        <f>'[1]March Midyear Adjustment'!L13</f>
        <v>0</v>
      </c>
      <c r="M14" s="24">
        <f t="shared" si="4"/>
        <v>92927928</v>
      </c>
      <c r="N14" s="22">
        <f>V14+'[1]Table 4A Stipends_August'!G11</f>
        <v>61565030</v>
      </c>
      <c r="O14" s="22">
        <f t="shared" si="5"/>
        <v>31362898</v>
      </c>
      <c r="P14" s="24">
        <f t="shared" si="6"/>
        <v>7840725</v>
      </c>
      <c r="Q14" s="25"/>
      <c r="R14" s="22">
        <f t="shared" si="7"/>
        <v>92927928</v>
      </c>
      <c r="S14" s="22">
        <f>'[1]Table 4A Stipends_August'!G11</f>
        <v>18000</v>
      </c>
      <c r="T14" s="24">
        <f t="shared" si="8"/>
        <v>92945928</v>
      </c>
      <c r="V14" s="26">
        <f>(2*'[4]Table 2 Distributions &amp; Adjust'!L14)+('[5]Table 2 Distributions &amp; Adjust'!N14)+(2*'[6]Table 2 Distributions &amp; Adjust'!N14)+'[8]Table 2 Distributions &amp; Adjust'!O14+(2*'[9]Table 2 Distributions &amp; Adjust'!O14)</f>
        <v>61547030</v>
      </c>
    </row>
    <row r="15" spans="1:22" ht="12.75">
      <c r="A15" s="20">
        <v>9</v>
      </c>
      <c r="B15" s="21" t="s">
        <v>31</v>
      </c>
      <c r="C15" s="22">
        <f>'[1]Table 3 Levels 1&amp;2'!AO16</f>
        <v>215902242.202128</v>
      </c>
      <c r="D15" s="23">
        <f>'[2]Post Audit FY08-09 BL'!H16</f>
        <v>-630694</v>
      </c>
      <c r="E15" s="23">
        <f>'[3]Audit Adjustments'!H15</f>
        <v>-671178.2957004649</v>
      </c>
      <c r="F15" s="23">
        <f t="shared" si="1"/>
        <v>-1301872.2957004649</v>
      </c>
      <c r="G15" s="22">
        <f t="shared" si="2"/>
        <v>0</v>
      </c>
      <c r="H15" s="23">
        <f t="shared" si="3"/>
        <v>-1301872.2957004649</v>
      </c>
      <c r="I15" s="22"/>
      <c r="J15" s="22">
        <f>'[1]Table 4A Stipends_August'!G12</f>
        <v>32000</v>
      </c>
      <c r="K15" s="22">
        <f>'[1]Dec Midyear Adjustment'!N14</f>
        <v>1151492.5194070586</v>
      </c>
      <c r="L15" s="22">
        <f>'[1]March Midyear Adjustment'!L14</f>
        <v>0</v>
      </c>
      <c r="M15" s="24">
        <f t="shared" si="4"/>
        <v>215783862</v>
      </c>
      <c r="N15" s="22">
        <f>V15+'[1]Table 4A Stipends_August'!G12</f>
        <v>143594545</v>
      </c>
      <c r="O15" s="22">
        <f t="shared" si="5"/>
        <v>72189317</v>
      </c>
      <c r="P15" s="24">
        <f t="shared" si="6"/>
        <v>18047329</v>
      </c>
      <c r="Q15" s="25"/>
      <c r="R15" s="22">
        <f t="shared" si="7"/>
        <v>215783862</v>
      </c>
      <c r="S15" s="22">
        <f>'[1]Table 4A Stipends_August'!G12</f>
        <v>32000</v>
      </c>
      <c r="T15" s="24">
        <f t="shared" si="8"/>
        <v>215815862</v>
      </c>
      <c r="V15" s="26">
        <f>(2*'[4]Table 2 Distributions &amp; Adjust'!L15)+('[5]Table 2 Distributions &amp; Adjust'!N15)+(2*'[6]Table 2 Distributions &amp; Adjust'!N15)+'[8]Table 2 Distributions &amp; Adjust'!O15+(2*'[9]Table 2 Distributions &amp; Adjust'!O15)</f>
        <v>143562545</v>
      </c>
    </row>
    <row r="16" spans="1:22" ht="12.75">
      <c r="A16" s="27">
        <v>10</v>
      </c>
      <c r="B16" s="28" t="s">
        <v>32</v>
      </c>
      <c r="C16" s="29">
        <f>'[1]Table 3 Levels 1&amp;2'!AO17</f>
        <v>143847183.0511208</v>
      </c>
      <c r="D16" s="30">
        <f>'[2]Post Audit FY08-09 BL'!H17</f>
        <v>-768992</v>
      </c>
      <c r="E16" s="30">
        <f>'[3]Audit Adjustments'!H16</f>
        <v>-317770.7108072358</v>
      </c>
      <c r="F16" s="30">
        <f t="shared" si="1"/>
        <v>-1086762.710807236</v>
      </c>
      <c r="G16" s="29">
        <f t="shared" si="2"/>
        <v>0</v>
      </c>
      <c r="H16" s="30">
        <f t="shared" si="3"/>
        <v>-1086762.710807236</v>
      </c>
      <c r="I16" s="29"/>
      <c r="J16" s="29">
        <f>'[1]Table 4A Stipends_August'!G13</f>
        <v>112000</v>
      </c>
      <c r="K16" s="29">
        <f>'[1]Dec Midyear Adjustment'!N15</f>
        <v>1959936.5796832603</v>
      </c>
      <c r="L16" s="29">
        <f>'[1]March Midyear Adjustment'!L15</f>
        <v>0</v>
      </c>
      <c r="M16" s="31">
        <f t="shared" si="4"/>
        <v>144832357</v>
      </c>
      <c r="N16" s="29">
        <f>V16+'[1]Table 4A Stipends_August'!G13</f>
        <v>96133453</v>
      </c>
      <c r="O16" s="29">
        <f t="shared" si="5"/>
        <v>48698904</v>
      </c>
      <c r="P16" s="31">
        <f t="shared" si="6"/>
        <v>12174726</v>
      </c>
      <c r="Q16" s="25"/>
      <c r="R16" s="29">
        <f t="shared" si="7"/>
        <v>144832357</v>
      </c>
      <c r="S16" s="29">
        <f>'[1]Table 4A Stipends_August'!G13</f>
        <v>112000</v>
      </c>
      <c r="T16" s="31">
        <f t="shared" si="8"/>
        <v>144944357</v>
      </c>
      <c r="V16" s="26">
        <f>(2*'[4]Table 2 Distributions &amp; Adjust'!L16)+('[5]Table 2 Distributions &amp; Adjust'!N16)+(2*'[6]Table 2 Distributions &amp; Adjust'!N16)+'[8]Table 2 Distributions &amp; Adjust'!O16+(2*'[9]Table 2 Distributions &amp; Adjust'!O16)</f>
        <v>96021453</v>
      </c>
    </row>
    <row r="17" spans="1:22" ht="12.75">
      <c r="A17" s="20">
        <v>11</v>
      </c>
      <c r="B17" s="21" t="s">
        <v>33</v>
      </c>
      <c r="C17" s="22">
        <f>'[1]Table 3 Levels 1&amp;2'!AO18</f>
        <v>10785799.8793</v>
      </c>
      <c r="D17" s="23">
        <f>'[2]Post Audit FY08-09 BL'!H18</f>
        <v>4620</v>
      </c>
      <c r="E17" s="23">
        <f>'[3]Audit Adjustments'!H17</f>
        <v>0</v>
      </c>
      <c r="F17" s="23">
        <f t="shared" si="1"/>
        <v>4620</v>
      </c>
      <c r="G17" s="22">
        <f t="shared" si="2"/>
        <v>4620</v>
      </c>
      <c r="H17" s="23">
        <f t="shared" si="3"/>
        <v>0</v>
      </c>
      <c r="I17" s="22"/>
      <c r="J17" s="22">
        <f>'[1]Table 4A Stipends_August'!G14</f>
        <v>0</v>
      </c>
      <c r="K17" s="22">
        <f>'[1]Dec Midyear Adjustment'!N16</f>
        <v>0</v>
      </c>
      <c r="L17" s="22">
        <f>'[1]March Midyear Adjustment'!L16</f>
        <v>0</v>
      </c>
      <c r="M17" s="24">
        <f t="shared" si="4"/>
        <v>10790420</v>
      </c>
      <c r="N17" s="22">
        <f>V17+'[1]Table 4A Stipends_August'!G14</f>
        <v>7194413</v>
      </c>
      <c r="O17" s="22">
        <f t="shared" si="5"/>
        <v>3596007</v>
      </c>
      <c r="P17" s="24">
        <f t="shared" si="6"/>
        <v>899002</v>
      </c>
      <c r="Q17" s="25"/>
      <c r="R17" s="22">
        <f t="shared" si="7"/>
        <v>10790420</v>
      </c>
      <c r="S17" s="22">
        <f>'[1]Table 4A Stipends_August'!G14</f>
        <v>0</v>
      </c>
      <c r="T17" s="24">
        <f t="shared" si="8"/>
        <v>10790420</v>
      </c>
      <c r="V17" s="26">
        <f>(2*'[4]Table 2 Distributions &amp; Adjust'!L17)+('[5]Table 2 Distributions &amp; Adjust'!N17)+(2*'[6]Table 2 Distributions &amp; Adjust'!N17)+'[8]Table 2 Distributions &amp; Adjust'!O17+(2*'[9]Table 2 Distributions &amp; Adjust'!O17)</f>
        <v>7194413</v>
      </c>
    </row>
    <row r="18" spans="1:22" ht="12.75">
      <c r="A18" s="20">
        <v>12</v>
      </c>
      <c r="B18" s="21" t="s">
        <v>34</v>
      </c>
      <c r="C18" s="22">
        <f>'[1]Table 3 Levels 1&amp;2'!AO19</f>
        <v>6704888.821936</v>
      </c>
      <c r="D18" s="23">
        <f>'[2]Post Audit FY08-09 BL'!H19</f>
        <v>8401</v>
      </c>
      <c r="E18" s="23">
        <f>'[3]Audit Adjustments'!H18</f>
        <v>0</v>
      </c>
      <c r="F18" s="23">
        <f t="shared" si="1"/>
        <v>8401</v>
      </c>
      <c r="G18" s="22">
        <f t="shared" si="2"/>
        <v>8401</v>
      </c>
      <c r="H18" s="23">
        <f t="shared" si="3"/>
        <v>0</v>
      </c>
      <c r="I18" s="22"/>
      <c r="J18" s="22">
        <f>'[1]Table 4A Stipends_August'!G15</f>
        <v>4000</v>
      </c>
      <c r="K18" s="22">
        <f>'[1]Dec Midyear Adjustment'!N17</f>
        <v>0</v>
      </c>
      <c r="L18" s="22">
        <f>'[1]March Midyear Adjustment'!L17</f>
        <v>42922.131946355796</v>
      </c>
      <c r="M18" s="24">
        <f t="shared" si="4"/>
        <v>6760212</v>
      </c>
      <c r="N18" s="22">
        <f>V18+'[1]Table 4A Stipends_August'!G15</f>
        <v>4481392</v>
      </c>
      <c r="O18" s="22">
        <f t="shared" si="5"/>
        <v>2278820</v>
      </c>
      <c r="P18" s="24">
        <f t="shared" si="6"/>
        <v>569705</v>
      </c>
      <c r="Q18" s="25"/>
      <c r="R18" s="22">
        <f t="shared" si="7"/>
        <v>6760212</v>
      </c>
      <c r="S18" s="22">
        <f>'[1]Table 4A Stipends_August'!G15</f>
        <v>4000</v>
      </c>
      <c r="T18" s="24">
        <f t="shared" si="8"/>
        <v>6764212</v>
      </c>
      <c r="V18" s="26">
        <f>(2*'[4]Table 2 Distributions &amp; Adjust'!L18)+('[5]Table 2 Distributions &amp; Adjust'!N18)+(2*'[6]Table 2 Distributions &amp; Adjust'!N18)+'[8]Table 2 Distributions &amp; Adjust'!O18+(2*'[9]Table 2 Distributions &amp; Adjust'!O18)</f>
        <v>4477392</v>
      </c>
    </row>
    <row r="19" spans="1:22" ht="12.75">
      <c r="A19" s="20">
        <v>13</v>
      </c>
      <c r="B19" s="21" t="s">
        <v>35</v>
      </c>
      <c r="C19" s="22">
        <f>'[1]Table 3 Levels 1&amp;2'!AO20</f>
        <v>10445338.423576001</v>
      </c>
      <c r="D19" s="23">
        <f>'[2]Post Audit FY08-09 BL'!H20</f>
        <v>3816</v>
      </c>
      <c r="E19" s="23">
        <f>'[3]Audit Adjustments'!H19</f>
        <v>-10328.905610310843</v>
      </c>
      <c r="F19" s="23">
        <f t="shared" si="1"/>
        <v>-6512.905610310843</v>
      </c>
      <c r="G19" s="22">
        <f t="shared" si="2"/>
        <v>0</v>
      </c>
      <c r="H19" s="23">
        <f t="shared" si="3"/>
        <v>-6512.905610310843</v>
      </c>
      <c r="I19" s="22"/>
      <c r="J19" s="22">
        <f>'[1]Table 4A Stipends_August'!G16</f>
        <v>0</v>
      </c>
      <c r="K19" s="22">
        <f>'[1]Dec Midyear Adjustment'!N18</f>
        <v>0</v>
      </c>
      <c r="L19" s="22">
        <f>'[1]March Midyear Adjustment'!L18</f>
        <v>0</v>
      </c>
      <c r="M19" s="24">
        <f t="shared" si="4"/>
        <v>10438826</v>
      </c>
      <c r="N19" s="22">
        <f>V19+'[1]Table 4A Stipends_August'!G16</f>
        <v>6959216</v>
      </c>
      <c r="O19" s="22">
        <f t="shared" si="5"/>
        <v>3479610</v>
      </c>
      <c r="P19" s="24">
        <f t="shared" si="6"/>
        <v>869903</v>
      </c>
      <c r="Q19" s="25"/>
      <c r="R19" s="22">
        <f t="shared" si="7"/>
        <v>10438826</v>
      </c>
      <c r="S19" s="22">
        <f>'[1]Table 4A Stipends_August'!G16</f>
        <v>0</v>
      </c>
      <c r="T19" s="24">
        <f t="shared" si="8"/>
        <v>10438826</v>
      </c>
      <c r="V19" s="26">
        <f>(2*'[4]Table 2 Distributions &amp; Adjust'!L19)+('[5]Table 2 Distributions &amp; Adjust'!N19)+(2*'[6]Table 2 Distributions &amp; Adjust'!N19)+'[8]Table 2 Distributions &amp; Adjust'!O19+(2*'[9]Table 2 Distributions &amp; Adjust'!O19)</f>
        <v>6959216</v>
      </c>
    </row>
    <row r="20" spans="1:22" ht="12.75">
      <c r="A20" s="20">
        <v>14</v>
      </c>
      <c r="B20" s="21" t="s">
        <v>36</v>
      </c>
      <c r="C20" s="22">
        <f>'[1]Table 3 Levels 1&amp;2'!AO21</f>
        <v>15710052.442512</v>
      </c>
      <c r="D20" s="23">
        <f>'[2]Post Audit FY08-09 BL'!H21</f>
        <v>8307</v>
      </c>
      <c r="E20" s="23">
        <f>'[3]Audit Adjustments'!H20</f>
        <v>14615.253268069628</v>
      </c>
      <c r="F20" s="23">
        <f t="shared" si="1"/>
        <v>22922.253268069628</v>
      </c>
      <c r="G20" s="22">
        <f t="shared" si="2"/>
        <v>22922.253268069628</v>
      </c>
      <c r="H20" s="23">
        <f t="shared" si="3"/>
        <v>0</v>
      </c>
      <c r="I20" s="22"/>
      <c r="J20" s="22">
        <f>'[1]Table 4A Stipends_August'!G17</f>
        <v>0</v>
      </c>
      <c r="K20" s="22">
        <f>'[1]Dec Midyear Adjustment'!N19</f>
        <v>0</v>
      </c>
      <c r="L20" s="22">
        <f>'[1]March Midyear Adjustment'!L19</f>
        <v>0</v>
      </c>
      <c r="M20" s="24">
        <f t="shared" si="4"/>
        <v>15732975</v>
      </c>
      <c r="N20" s="22">
        <f>V20+'[1]Table 4A Stipends_August'!G17</f>
        <v>10488648</v>
      </c>
      <c r="O20" s="22">
        <f t="shared" si="5"/>
        <v>5244327</v>
      </c>
      <c r="P20" s="24">
        <f t="shared" si="6"/>
        <v>1311082</v>
      </c>
      <c r="Q20" s="25"/>
      <c r="R20" s="22">
        <f t="shared" si="7"/>
        <v>15732975</v>
      </c>
      <c r="S20" s="22">
        <f>'[1]Table 4A Stipends_August'!G17</f>
        <v>0</v>
      </c>
      <c r="T20" s="24">
        <f t="shared" si="8"/>
        <v>15732975</v>
      </c>
      <c r="V20" s="26">
        <f>(2*'[4]Table 2 Distributions &amp; Adjust'!L20)+('[5]Table 2 Distributions &amp; Adjust'!N20)+(2*'[6]Table 2 Distributions &amp; Adjust'!N20)+'[8]Table 2 Distributions &amp; Adjust'!O20+(2*'[9]Table 2 Distributions &amp; Adjust'!O20)</f>
        <v>10488648</v>
      </c>
    </row>
    <row r="21" spans="1:22" ht="12.75">
      <c r="A21" s="27">
        <v>15</v>
      </c>
      <c r="B21" s="28" t="s">
        <v>37</v>
      </c>
      <c r="C21" s="29">
        <f>'[1]Table 3 Levels 1&amp;2'!AO22</f>
        <v>23168767.58416</v>
      </c>
      <c r="D21" s="30">
        <f>'[2]Post Audit FY08-09 BL'!H22</f>
        <v>10423</v>
      </c>
      <c r="E21" s="30">
        <f>'[3]Audit Adjustments'!H21</f>
        <v>-21786.998168018843</v>
      </c>
      <c r="F21" s="30">
        <f t="shared" si="1"/>
        <v>-11363.998168018843</v>
      </c>
      <c r="G21" s="29">
        <f t="shared" si="2"/>
        <v>0</v>
      </c>
      <c r="H21" s="30">
        <f t="shared" si="3"/>
        <v>-11363.998168018843</v>
      </c>
      <c r="I21" s="29"/>
      <c r="J21" s="29">
        <f>'[1]Table 4A Stipends_August'!G18</f>
        <v>4000</v>
      </c>
      <c r="K21" s="29">
        <f>'[1]Dec Midyear Adjustment'!N20</f>
        <v>0</v>
      </c>
      <c r="L21" s="29">
        <f>'[1]March Midyear Adjustment'!L20</f>
        <v>0</v>
      </c>
      <c r="M21" s="31">
        <f t="shared" si="4"/>
        <v>23161404</v>
      </c>
      <c r="N21" s="29">
        <f>V21+'[1]Table 4A Stipends_August'!G18</f>
        <v>15442536</v>
      </c>
      <c r="O21" s="29">
        <f t="shared" si="5"/>
        <v>7718868</v>
      </c>
      <c r="P21" s="31">
        <f t="shared" si="6"/>
        <v>1929717</v>
      </c>
      <c r="Q21" s="25"/>
      <c r="R21" s="29">
        <f t="shared" si="7"/>
        <v>23161404</v>
      </c>
      <c r="S21" s="29">
        <f>'[1]Table 4A Stipends_August'!G18</f>
        <v>4000</v>
      </c>
      <c r="T21" s="31">
        <f t="shared" si="8"/>
        <v>23165404</v>
      </c>
      <c r="V21" s="26">
        <f>(2*'[4]Table 2 Distributions &amp; Adjust'!L21)+('[5]Table 2 Distributions &amp; Adjust'!N21)+(2*'[6]Table 2 Distributions &amp; Adjust'!N21)+'[8]Table 2 Distributions &amp; Adjust'!O21+(2*'[9]Table 2 Distributions &amp; Adjust'!O21)</f>
        <v>15438536</v>
      </c>
    </row>
    <row r="22" spans="1:22" ht="12.75">
      <c r="A22" s="20">
        <v>16</v>
      </c>
      <c r="B22" s="21" t="s">
        <v>38</v>
      </c>
      <c r="C22" s="22">
        <f>'[1]Table 3 Levels 1&amp;2'!AO23</f>
        <v>24736776.100348</v>
      </c>
      <c r="D22" s="23">
        <f>'[2]Post Audit FY08-09 BL'!H23</f>
        <v>11189</v>
      </c>
      <c r="E22" s="23">
        <f>'[3]Audit Adjustments'!H22</f>
        <v>-58717.17466697963</v>
      </c>
      <c r="F22" s="23">
        <f t="shared" si="1"/>
        <v>-47528.17466697963</v>
      </c>
      <c r="G22" s="22">
        <f t="shared" si="2"/>
        <v>0</v>
      </c>
      <c r="H22" s="23">
        <f t="shared" si="3"/>
        <v>-47528.17466697963</v>
      </c>
      <c r="I22" s="22"/>
      <c r="J22" s="22">
        <f>'[1]Table 4A Stipends_August'!G19</f>
        <v>22000</v>
      </c>
      <c r="K22" s="22">
        <f>'[1]Dec Midyear Adjustment'!N21</f>
        <v>0</v>
      </c>
      <c r="L22" s="22">
        <f>'[1]March Midyear Adjustment'!L21</f>
        <v>0</v>
      </c>
      <c r="M22" s="24">
        <f t="shared" si="4"/>
        <v>24711248</v>
      </c>
      <c r="N22" s="22">
        <f>V22+'[1]Table 4A Stipends_August'!G19</f>
        <v>16483099</v>
      </c>
      <c r="O22" s="22">
        <f t="shared" si="5"/>
        <v>8228149</v>
      </c>
      <c r="P22" s="24">
        <f t="shared" si="6"/>
        <v>2057037</v>
      </c>
      <c r="Q22" s="25"/>
      <c r="R22" s="22">
        <f t="shared" si="7"/>
        <v>24711248</v>
      </c>
      <c r="S22" s="22">
        <f>'[1]Table 4A Stipends_August'!G19</f>
        <v>22000</v>
      </c>
      <c r="T22" s="24">
        <f t="shared" si="8"/>
        <v>24733248</v>
      </c>
      <c r="V22" s="26">
        <f>(2*'[4]Table 2 Distributions &amp; Adjust'!L22)+('[5]Table 2 Distributions &amp; Adjust'!N22)+(2*'[6]Table 2 Distributions &amp; Adjust'!N22)+'[8]Table 2 Distributions &amp; Adjust'!O22+(2*'[9]Table 2 Distributions &amp; Adjust'!O22)</f>
        <v>16461099</v>
      </c>
    </row>
    <row r="23" spans="1:22" ht="12.75">
      <c r="A23" s="20">
        <v>17</v>
      </c>
      <c r="B23" s="21" t="s">
        <v>1</v>
      </c>
      <c r="C23" s="22">
        <f>'[1]Table 3 Levels 1&amp;2'!AO24</f>
        <v>169284019.766424</v>
      </c>
      <c r="D23" s="23">
        <f>'[2]Post Audit FY08-09 BL'!H24</f>
        <v>235014</v>
      </c>
      <c r="E23" s="23">
        <f>'[3]Audit Adjustments'!H23</f>
        <v>-696731.6099395524</v>
      </c>
      <c r="F23" s="23">
        <f t="shared" si="1"/>
        <v>-461717.6099395524</v>
      </c>
      <c r="G23" s="22">
        <f t="shared" si="2"/>
        <v>0</v>
      </c>
      <c r="H23" s="23">
        <f t="shared" si="3"/>
        <v>-461717.6099395524</v>
      </c>
      <c r="I23" s="23">
        <f>-'[1]Table 5B2_RSD_Other'!N13</f>
        <v>-5112901.528481285</v>
      </c>
      <c r="J23" s="23">
        <f>'[1]Table 4A Stipends_August'!G20</f>
        <v>44000</v>
      </c>
      <c r="K23" s="23">
        <f>'[1]Dec Midyear Adjustment'!N22+'[1]Dec Midyear Adjustment'!N122</f>
        <v>2426442.5281951847</v>
      </c>
      <c r="L23" s="23">
        <f>'[1]March Midyear Adjustment'!L22+'[1]March Midyear Adjustment'!L122</f>
        <v>31561.12543993735</v>
      </c>
      <c r="M23" s="24">
        <f t="shared" si="4"/>
        <v>166211404</v>
      </c>
      <c r="N23" s="22">
        <f>V23+'[1]Table 4A Stipends_August'!G20</f>
        <v>110154915</v>
      </c>
      <c r="O23" s="22">
        <f t="shared" si="5"/>
        <v>56056489</v>
      </c>
      <c r="P23" s="24">
        <f t="shared" si="6"/>
        <v>14014122</v>
      </c>
      <c r="Q23" s="25"/>
      <c r="R23" s="22">
        <f t="shared" si="7"/>
        <v>166211404</v>
      </c>
      <c r="S23" s="22">
        <f>'[1]Table 4A Stipends_August'!G20</f>
        <v>44000</v>
      </c>
      <c r="T23" s="24">
        <f t="shared" si="8"/>
        <v>166255404</v>
      </c>
      <c r="V23" s="26">
        <f>(2*'[4]Table 2 Distributions &amp; Adjust'!L23)+('[5]Table 2 Distributions &amp; Adjust'!N23)+(2*'[6]Table 2 Distributions &amp; Adjust'!N23)+'[8]Table 2 Distributions &amp; Adjust'!O23+(2*'[9]Table 2 Distributions &amp; Adjust'!O23)</f>
        <v>110110915</v>
      </c>
    </row>
    <row r="24" spans="1:22" ht="12.75">
      <c r="A24" s="20">
        <v>18</v>
      </c>
      <c r="B24" s="21" t="s">
        <v>39</v>
      </c>
      <c r="C24" s="22">
        <f>'[1]Table 3 Levels 1&amp;2'!AO25</f>
        <v>8995973.34016</v>
      </c>
      <c r="D24" s="23">
        <f>'[2]Post Audit FY08-09 BL'!H25</f>
        <v>3005</v>
      </c>
      <c r="E24" s="23">
        <f>'[3]Audit Adjustments'!H24</f>
        <v>-13379.253670181142</v>
      </c>
      <c r="F24" s="23">
        <f t="shared" si="1"/>
        <v>-10374.253670181142</v>
      </c>
      <c r="G24" s="22">
        <f t="shared" si="2"/>
        <v>0</v>
      </c>
      <c r="H24" s="23">
        <f t="shared" si="3"/>
        <v>-10374.253670181142</v>
      </c>
      <c r="I24" s="23"/>
      <c r="J24" s="23">
        <f>'[1]Table 4A Stipends_August'!G21</f>
        <v>10000</v>
      </c>
      <c r="K24" s="23">
        <f>'[1]Dec Midyear Adjustment'!N23</f>
        <v>0</v>
      </c>
      <c r="L24" s="23">
        <f>'[1]March Midyear Adjustment'!L23</f>
        <v>0</v>
      </c>
      <c r="M24" s="24">
        <f t="shared" si="4"/>
        <v>8995599</v>
      </c>
      <c r="N24" s="22">
        <f>V24+'[1]Table 4A Stipends_August'!G21</f>
        <v>6001064</v>
      </c>
      <c r="O24" s="22">
        <f t="shared" si="5"/>
        <v>2994535</v>
      </c>
      <c r="P24" s="24">
        <f t="shared" si="6"/>
        <v>748634</v>
      </c>
      <c r="Q24" s="25"/>
      <c r="R24" s="22">
        <f t="shared" si="7"/>
        <v>8995599</v>
      </c>
      <c r="S24" s="22">
        <f>'[1]Table 4A Stipends_August'!G21</f>
        <v>10000</v>
      </c>
      <c r="T24" s="24">
        <f t="shared" si="8"/>
        <v>9005599</v>
      </c>
      <c r="V24" s="26">
        <f>(2*'[4]Table 2 Distributions &amp; Adjust'!L24)+('[5]Table 2 Distributions &amp; Adjust'!N24)+(2*'[6]Table 2 Distributions &amp; Adjust'!N24)+'[8]Table 2 Distributions &amp; Adjust'!O24+(2*'[9]Table 2 Distributions &amp; Adjust'!O24)</f>
        <v>5991064</v>
      </c>
    </row>
    <row r="25" spans="1:22" ht="12.75">
      <c r="A25" s="20">
        <v>19</v>
      </c>
      <c r="B25" s="21" t="s">
        <v>40</v>
      </c>
      <c r="C25" s="22">
        <f>'[1]Table 3 Levels 1&amp;2'!AO26</f>
        <v>13147374.27576</v>
      </c>
      <c r="D25" s="23">
        <f>'[2]Post Audit FY08-09 BL'!H26</f>
        <v>6071</v>
      </c>
      <c r="E25" s="23">
        <f>'[3]Audit Adjustments'!H25</f>
        <v>102507.31870089758</v>
      </c>
      <c r="F25" s="23">
        <f t="shared" si="1"/>
        <v>108578.31870089758</v>
      </c>
      <c r="G25" s="22">
        <f t="shared" si="2"/>
        <v>108578.31870089758</v>
      </c>
      <c r="H25" s="23">
        <f t="shared" si="3"/>
        <v>0</v>
      </c>
      <c r="I25" s="23"/>
      <c r="J25" s="23">
        <f>'[1]Table 4A Stipends_August'!G22</f>
        <v>0</v>
      </c>
      <c r="K25" s="23">
        <f>'[1]Dec Midyear Adjustment'!N24</f>
        <v>0</v>
      </c>
      <c r="L25" s="23">
        <f>'[1]March Midyear Adjustment'!L24</f>
        <v>0</v>
      </c>
      <c r="M25" s="24">
        <f t="shared" si="4"/>
        <v>13255953</v>
      </c>
      <c r="N25" s="22">
        <f>V25+'[1]Table 4A Stipends_August'!G22</f>
        <v>8837304</v>
      </c>
      <c r="O25" s="22">
        <f t="shared" si="5"/>
        <v>4418649</v>
      </c>
      <c r="P25" s="24">
        <f t="shared" si="6"/>
        <v>1104662</v>
      </c>
      <c r="Q25" s="25"/>
      <c r="R25" s="22">
        <f t="shared" si="7"/>
        <v>13255953</v>
      </c>
      <c r="S25" s="22">
        <f>'[1]Table 4A Stipends_August'!G22</f>
        <v>0</v>
      </c>
      <c r="T25" s="24">
        <f t="shared" si="8"/>
        <v>13255953</v>
      </c>
      <c r="V25" s="26">
        <f>(2*'[4]Table 2 Distributions &amp; Adjust'!L25)+('[5]Table 2 Distributions &amp; Adjust'!N25)+(2*'[6]Table 2 Distributions &amp; Adjust'!N25)+'[8]Table 2 Distributions &amp; Adjust'!O25+(2*'[9]Table 2 Distributions &amp; Adjust'!O25)</f>
        <v>8837304</v>
      </c>
    </row>
    <row r="26" spans="1:22" ht="12.75">
      <c r="A26" s="27">
        <v>20</v>
      </c>
      <c r="B26" s="28" t="s">
        <v>41</v>
      </c>
      <c r="C26" s="29">
        <f>'[1]Table 3 Levels 1&amp;2'!AO27</f>
        <v>35537795.90514</v>
      </c>
      <c r="D26" s="30">
        <f>'[2]Post Audit FY08-09 BL'!H27</f>
        <v>-449</v>
      </c>
      <c r="E26" s="30">
        <f>'[3]Audit Adjustments'!H26</f>
        <v>13090.020807820292</v>
      </c>
      <c r="F26" s="30">
        <f t="shared" si="1"/>
        <v>12641.020807820292</v>
      </c>
      <c r="G26" s="29">
        <f t="shared" si="2"/>
        <v>12641.020807820292</v>
      </c>
      <c r="H26" s="30">
        <f t="shared" si="3"/>
        <v>0</v>
      </c>
      <c r="I26" s="30"/>
      <c r="J26" s="30">
        <f>'[1]Table 4A Stipends_August'!G23</f>
        <v>0</v>
      </c>
      <c r="K26" s="30">
        <f>'[1]Dec Midyear Adjustment'!N25</f>
        <v>0</v>
      </c>
      <c r="L26" s="30">
        <f>'[1]March Midyear Adjustment'!L25</f>
        <v>0</v>
      </c>
      <c r="M26" s="31">
        <f t="shared" si="4"/>
        <v>35550437</v>
      </c>
      <c r="N26" s="29">
        <f>V26+'[1]Table 4A Stipends_August'!G23</f>
        <v>23700292</v>
      </c>
      <c r="O26" s="29">
        <f t="shared" si="5"/>
        <v>11850145</v>
      </c>
      <c r="P26" s="31">
        <f t="shared" si="6"/>
        <v>2962536</v>
      </c>
      <c r="Q26" s="25"/>
      <c r="R26" s="29">
        <f t="shared" si="7"/>
        <v>35550437</v>
      </c>
      <c r="S26" s="29">
        <f>'[1]Table 4A Stipends_August'!G23</f>
        <v>0</v>
      </c>
      <c r="T26" s="31">
        <f t="shared" si="8"/>
        <v>35550437</v>
      </c>
      <c r="V26" s="26">
        <f>(2*'[4]Table 2 Distributions &amp; Adjust'!L26)+('[5]Table 2 Distributions &amp; Adjust'!N26)+(2*'[6]Table 2 Distributions &amp; Adjust'!N26)+'[8]Table 2 Distributions &amp; Adjust'!O26+(2*'[9]Table 2 Distributions &amp; Adjust'!O26)</f>
        <v>23700292</v>
      </c>
    </row>
    <row r="27" spans="1:22" ht="12.75">
      <c r="A27" s="20">
        <v>21</v>
      </c>
      <c r="B27" s="21" t="s">
        <v>42</v>
      </c>
      <c r="C27" s="22">
        <f>'[1]Table 3 Levels 1&amp;2'!AO28</f>
        <v>17701687.240415998</v>
      </c>
      <c r="D27" s="23">
        <f>'[2]Post Audit FY08-09 BL'!H28</f>
        <v>-46042</v>
      </c>
      <c r="E27" s="23">
        <f>'[3]Audit Adjustments'!H27</f>
        <v>-20154.55484591687</v>
      </c>
      <c r="F27" s="23">
        <f t="shared" si="1"/>
        <v>-66196.55484591686</v>
      </c>
      <c r="G27" s="22">
        <f t="shared" si="2"/>
        <v>0</v>
      </c>
      <c r="H27" s="23">
        <f t="shared" si="3"/>
        <v>-66196.55484591686</v>
      </c>
      <c r="I27" s="23"/>
      <c r="J27" s="23">
        <f>'[1]Table 4A Stipends_August'!G24</f>
        <v>0</v>
      </c>
      <c r="K27" s="23">
        <f>'[1]Dec Midyear Adjustment'!N26</f>
        <v>0</v>
      </c>
      <c r="L27" s="23">
        <f>'[1]March Midyear Adjustment'!L26</f>
        <v>0</v>
      </c>
      <c r="M27" s="24">
        <f t="shared" si="4"/>
        <v>17635491</v>
      </c>
      <c r="N27" s="22">
        <f>V27+'[1]Table 4A Stipends_August'!G24</f>
        <v>11756992</v>
      </c>
      <c r="O27" s="22">
        <f t="shared" si="5"/>
        <v>5878499</v>
      </c>
      <c r="P27" s="24">
        <f t="shared" si="6"/>
        <v>1469625</v>
      </c>
      <c r="Q27" s="25"/>
      <c r="R27" s="22">
        <f t="shared" si="7"/>
        <v>17635491</v>
      </c>
      <c r="S27" s="22">
        <f>'[1]Table 4A Stipends_August'!G24</f>
        <v>0</v>
      </c>
      <c r="T27" s="24">
        <f t="shared" si="8"/>
        <v>17635491</v>
      </c>
      <c r="V27" s="26">
        <f>(2*'[4]Table 2 Distributions &amp; Adjust'!L27)+('[5]Table 2 Distributions &amp; Adjust'!N27)+(2*'[6]Table 2 Distributions &amp; Adjust'!N27)+'[8]Table 2 Distributions &amp; Adjust'!O27+(2*'[9]Table 2 Distributions &amp; Adjust'!O27)</f>
        <v>11756992</v>
      </c>
    </row>
    <row r="28" spans="1:22" ht="12.75">
      <c r="A28" s="20">
        <v>22</v>
      </c>
      <c r="B28" s="21" t="s">
        <v>43</v>
      </c>
      <c r="C28" s="22">
        <f>'[1]Table 3 Levels 1&amp;2'!AO29</f>
        <v>21162115.338540003</v>
      </c>
      <c r="D28" s="23">
        <f>'[2]Post Audit FY08-09 BL'!H29</f>
        <v>4828</v>
      </c>
      <c r="E28" s="23">
        <f>'[3]Audit Adjustments'!H28</f>
        <v>-10269.6819465966</v>
      </c>
      <c r="F28" s="23">
        <f t="shared" si="1"/>
        <v>-5441.6819465966</v>
      </c>
      <c r="G28" s="22">
        <f t="shared" si="2"/>
        <v>0</v>
      </c>
      <c r="H28" s="23">
        <f t="shared" si="3"/>
        <v>-5441.6819465966</v>
      </c>
      <c r="I28" s="23"/>
      <c r="J28" s="23">
        <f>'[1]Table 4A Stipends_August'!G25</f>
        <v>0</v>
      </c>
      <c r="K28" s="23">
        <f>'[1]Dec Midyear Adjustment'!N27</f>
        <v>0</v>
      </c>
      <c r="L28" s="23">
        <f>'[1]March Midyear Adjustment'!L27</f>
        <v>0</v>
      </c>
      <c r="M28" s="24">
        <f t="shared" si="4"/>
        <v>21156674</v>
      </c>
      <c r="N28" s="22">
        <f>V28+'[1]Table 4A Stipends_August'!G25</f>
        <v>14104448</v>
      </c>
      <c r="O28" s="22">
        <f t="shared" si="5"/>
        <v>7052226</v>
      </c>
      <c r="P28" s="24">
        <f t="shared" si="6"/>
        <v>1763057</v>
      </c>
      <c r="Q28" s="25"/>
      <c r="R28" s="22">
        <f t="shared" si="7"/>
        <v>21156674</v>
      </c>
      <c r="S28" s="22">
        <f>'[1]Table 4A Stipends_August'!G25</f>
        <v>0</v>
      </c>
      <c r="T28" s="24">
        <f t="shared" si="8"/>
        <v>21156674</v>
      </c>
      <c r="V28" s="26">
        <f>(2*'[4]Table 2 Distributions &amp; Adjust'!L28)+('[5]Table 2 Distributions &amp; Adjust'!N28)+(2*'[6]Table 2 Distributions &amp; Adjust'!N28)+'[8]Table 2 Distributions &amp; Adjust'!O28+(2*'[9]Table 2 Distributions &amp; Adjust'!O28)</f>
        <v>14104448</v>
      </c>
    </row>
    <row r="29" spans="1:22" ht="12.75">
      <c r="A29" s="20">
        <v>23</v>
      </c>
      <c r="B29" s="21" t="s">
        <v>44</v>
      </c>
      <c r="C29" s="22">
        <f>'[1]Table 3 Levels 1&amp;2'!AO30</f>
        <v>73593620.959144</v>
      </c>
      <c r="D29" s="23">
        <f>'[2]Post Audit FY08-09 BL'!H30</f>
        <v>-51917</v>
      </c>
      <c r="E29" s="23">
        <f>'[3]Audit Adjustments'!H29</f>
        <v>-67894.00574281483</v>
      </c>
      <c r="F29" s="23">
        <f t="shared" si="1"/>
        <v>-119811.00574281483</v>
      </c>
      <c r="G29" s="22">
        <f t="shared" si="2"/>
        <v>0</v>
      </c>
      <c r="H29" s="23">
        <f t="shared" si="3"/>
        <v>-119811.00574281483</v>
      </c>
      <c r="I29" s="23"/>
      <c r="J29" s="23">
        <f>'[1]Table 4A Stipends_August'!G26</f>
        <v>36000</v>
      </c>
      <c r="K29" s="23">
        <f>'[1]Dec Midyear Adjustment'!N28</f>
        <v>0</v>
      </c>
      <c r="L29" s="23">
        <f>'[1]March Midyear Adjustment'!L28</f>
        <v>0</v>
      </c>
      <c r="M29" s="24">
        <f t="shared" si="4"/>
        <v>73509810</v>
      </c>
      <c r="N29" s="22">
        <f>V29+'[1]Table 4A Stipends_August'!G26</f>
        <v>49020941</v>
      </c>
      <c r="O29" s="22">
        <f t="shared" si="5"/>
        <v>24488869</v>
      </c>
      <c r="P29" s="24">
        <f t="shared" si="6"/>
        <v>6122217</v>
      </c>
      <c r="Q29" s="25"/>
      <c r="R29" s="22">
        <f t="shared" si="7"/>
        <v>73509810</v>
      </c>
      <c r="S29" s="22">
        <f>'[1]Table 4A Stipends_August'!G26</f>
        <v>36000</v>
      </c>
      <c r="T29" s="24">
        <f t="shared" si="8"/>
        <v>73545810</v>
      </c>
      <c r="V29" s="26">
        <f>(2*'[4]Table 2 Distributions &amp; Adjust'!L29)+('[5]Table 2 Distributions &amp; Adjust'!N29)+(2*'[6]Table 2 Distributions &amp; Adjust'!N29)+'[8]Table 2 Distributions &amp; Adjust'!O29+(2*'[9]Table 2 Distributions &amp; Adjust'!O29)</f>
        <v>48984941</v>
      </c>
    </row>
    <row r="30" spans="1:22" ht="12.75">
      <c r="A30" s="20">
        <v>24</v>
      </c>
      <c r="B30" s="21" t="s">
        <v>45</v>
      </c>
      <c r="C30" s="22">
        <f>'[1]Table 3 Levels 1&amp;2'!AO31</f>
        <v>15649113.897386398</v>
      </c>
      <c r="D30" s="23">
        <f>'[2]Post Audit FY08-09 BL'!H31</f>
        <v>17196</v>
      </c>
      <c r="E30" s="23">
        <f>'[3]Audit Adjustments'!H30</f>
        <v>-11216.184594546043</v>
      </c>
      <c r="F30" s="23">
        <f t="shared" si="1"/>
        <v>5979.815405453957</v>
      </c>
      <c r="G30" s="22">
        <f t="shared" si="2"/>
        <v>5979.815405453957</v>
      </c>
      <c r="H30" s="23">
        <f t="shared" si="3"/>
        <v>0</v>
      </c>
      <c r="I30" s="23"/>
      <c r="J30" s="23">
        <f>'[1]Table 4A Stipends_August'!G27</f>
        <v>0</v>
      </c>
      <c r="K30" s="23">
        <f>'[1]Dec Midyear Adjustment'!N29</f>
        <v>348964.38324201584</v>
      </c>
      <c r="L30" s="23">
        <f>'[1]March Midyear Adjustment'!L29</f>
        <v>0</v>
      </c>
      <c r="M30" s="24">
        <f t="shared" si="4"/>
        <v>16004058</v>
      </c>
      <c r="N30" s="22">
        <f>V30+'[1]Table 4A Stipends_August'!G27</f>
        <v>10586284</v>
      </c>
      <c r="O30" s="22">
        <f t="shared" si="5"/>
        <v>5417774</v>
      </c>
      <c r="P30" s="24">
        <f t="shared" si="6"/>
        <v>1354444</v>
      </c>
      <c r="Q30" s="25"/>
      <c r="R30" s="22">
        <f t="shared" si="7"/>
        <v>16004058</v>
      </c>
      <c r="S30" s="22">
        <f>'[1]Table 4A Stipends_August'!G27</f>
        <v>0</v>
      </c>
      <c r="T30" s="24">
        <f t="shared" si="8"/>
        <v>16004058</v>
      </c>
      <c r="V30" s="26">
        <f>(2*'[4]Table 2 Distributions &amp; Adjust'!L30)+('[5]Table 2 Distributions &amp; Adjust'!N30)+(2*'[6]Table 2 Distributions &amp; Adjust'!N30)+'[8]Table 2 Distributions &amp; Adjust'!O30+(2*'[9]Table 2 Distributions &amp; Adjust'!O30)</f>
        <v>10586284</v>
      </c>
    </row>
    <row r="31" spans="1:22" ht="12.75">
      <c r="A31" s="27">
        <v>25</v>
      </c>
      <c r="B31" s="28" t="s">
        <v>46</v>
      </c>
      <c r="C31" s="29">
        <f>'[1]Table 3 Levels 1&amp;2'!AO32</f>
        <v>9318320.270693999</v>
      </c>
      <c r="D31" s="30">
        <f>'[2]Post Audit FY08-09 BL'!H32</f>
        <v>3351</v>
      </c>
      <c r="E31" s="30">
        <f>'[3]Audit Adjustments'!H31</f>
        <v>-4781.543586290745</v>
      </c>
      <c r="F31" s="30">
        <f t="shared" si="1"/>
        <v>-1430.5435862907452</v>
      </c>
      <c r="G31" s="29">
        <f t="shared" si="2"/>
        <v>0</v>
      </c>
      <c r="H31" s="30">
        <f t="shared" si="3"/>
        <v>-1430.5435862907452</v>
      </c>
      <c r="I31" s="30"/>
      <c r="J31" s="30">
        <f>'[1]Table 4A Stipends_August'!G28</f>
        <v>0</v>
      </c>
      <c r="K31" s="30">
        <f>'[1]Dec Midyear Adjustment'!N30</f>
        <v>0</v>
      </c>
      <c r="L31" s="30">
        <f>'[1]March Midyear Adjustment'!L30</f>
        <v>0</v>
      </c>
      <c r="M31" s="31">
        <f t="shared" si="4"/>
        <v>9316890</v>
      </c>
      <c r="N31" s="29">
        <f>V31+'[1]Table 4A Stipends_August'!G28</f>
        <v>6211261</v>
      </c>
      <c r="O31" s="29">
        <f t="shared" si="5"/>
        <v>3105629</v>
      </c>
      <c r="P31" s="31">
        <f t="shared" si="6"/>
        <v>776407</v>
      </c>
      <c r="Q31" s="25"/>
      <c r="R31" s="29">
        <f t="shared" si="7"/>
        <v>9316890</v>
      </c>
      <c r="S31" s="29">
        <f>'[1]Table 4A Stipends_August'!G28</f>
        <v>0</v>
      </c>
      <c r="T31" s="31">
        <f t="shared" si="8"/>
        <v>9316890</v>
      </c>
      <c r="V31" s="26">
        <f>(2*'[4]Table 2 Distributions &amp; Adjust'!L31)+('[5]Table 2 Distributions &amp; Adjust'!N31)+(2*'[6]Table 2 Distributions &amp; Adjust'!N31)+'[8]Table 2 Distributions &amp; Adjust'!O31+(2*'[9]Table 2 Distributions &amp; Adjust'!O31)</f>
        <v>6211261</v>
      </c>
    </row>
    <row r="32" spans="1:22" ht="12.75">
      <c r="A32" s="20">
        <v>26</v>
      </c>
      <c r="B32" s="21" t="s">
        <v>47</v>
      </c>
      <c r="C32" s="22">
        <f>'[1]Table 3 Levels 1&amp;2'!AO33</f>
        <v>139764044.27</v>
      </c>
      <c r="D32" s="23">
        <f>'[2]Post Audit FY08-09 BL'!H33</f>
        <v>359818</v>
      </c>
      <c r="E32" s="23">
        <f>'[3]Audit Adjustments'!H32</f>
        <v>0</v>
      </c>
      <c r="F32" s="23">
        <f t="shared" si="1"/>
        <v>359818</v>
      </c>
      <c r="G32" s="22">
        <f t="shared" si="2"/>
        <v>359818</v>
      </c>
      <c r="H32" s="23">
        <f t="shared" si="3"/>
        <v>0</v>
      </c>
      <c r="I32" s="23"/>
      <c r="J32" s="23">
        <f>'[1]Table 4A Stipends_August'!G29</f>
        <v>88000</v>
      </c>
      <c r="K32" s="23">
        <f>'[1]Dec Midyear Adjustment'!N31</f>
        <v>1281403.643752262</v>
      </c>
      <c r="L32" s="23">
        <f>'[1]March Midyear Adjustment'!L31</f>
        <v>0</v>
      </c>
      <c r="M32" s="24">
        <f t="shared" si="4"/>
        <v>141493266</v>
      </c>
      <c r="N32" s="22">
        <f>V32+'[1]Table 4A Stipends_August'!G29</f>
        <v>94058947</v>
      </c>
      <c r="O32" s="22">
        <f t="shared" si="5"/>
        <v>47434319</v>
      </c>
      <c r="P32" s="24">
        <f t="shared" si="6"/>
        <v>11858580</v>
      </c>
      <c r="Q32" s="25"/>
      <c r="R32" s="22">
        <f t="shared" si="7"/>
        <v>141493266</v>
      </c>
      <c r="S32" s="22">
        <f>'[1]Table 4A Stipends_August'!G29</f>
        <v>88000</v>
      </c>
      <c r="T32" s="24">
        <f t="shared" si="8"/>
        <v>141581266</v>
      </c>
      <c r="V32" s="26">
        <f>(2*'[4]Table 2 Distributions &amp; Adjust'!L32)+('[5]Table 2 Distributions &amp; Adjust'!N32)+(2*'[6]Table 2 Distributions &amp; Adjust'!N32)+'[8]Table 2 Distributions &amp; Adjust'!O32+(2*'[9]Table 2 Distributions &amp; Adjust'!O32)</f>
        <v>93970947</v>
      </c>
    </row>
    <row r="33" spans="1:22" ht="12.75">
      <c r="A33" s="20">
        <v>27</v>
      </c>
      <c r="B33" s="21" t="s">
        <v>48</v>
      </c>
      <c r="C33" s="22">
        <f>'[1]Table 3 Levels 1&amp;2'!AO34</f>
        <v>34494239.362324</v>
      </c>
      <c r="D33" s="23">
        <f>'[2]Post Audit FY08-09 BL'!H34</f>
        <v>25203</v>
      </c>
      <c r="E33" s="23">
        <f>'[3]Audit Adjustments'!H33</f>
        <v>-11253</v>
      </c>
      <c r="F33" s="23">
        <f t="shared" si="1"/>
        <v>13950</v>
      </c>
      <c r="G33" s="22">
        <f t="shared" si="2"/>
        <v>13950</v>
      </c>
      <c r="H33" s="23">
        <f t="shared" si="3"/>
        <v>0</v>
      </c>
      <c r="I33" s="23"/>
      <c r="J33" s="23">
        <f>'[1]Table 4A Stipends_August'!G30</f>
        <v>0</v>
      </c>
      <c r="K33" s="23">
        <f>'[1]Dec Midyear Adjustment'!N32</f>
        <v>0</v>
      </c>
      <c r="L33" s="23">
        <f>'[1]March Midyear Adjustment'!L32</f>
        <v>0</v>
      </c>
      <c r="M33" s="24">
        <f t="shared" si="4"/>
        <v>34508189</v>
      </c>
      <c r="N33" s="22">
        <f>V33+'[1]Table 4A Stipends_August'!G30</f>
        <v>23005992</v>
      </c>
      <c r="O33" s="22">
        <f t="shared" si="5"/>
        <v>11502197</v>
      </c>
      <c r="P33" s="24">
        <f t="shared" si="6"/>
        <v>2875549</v>
      </c>
      <c r="Q33" s="25"/>
      <c r="R33" s="22">
        <f t="shared" si="7"/>
        <v>34508189</v>
      </c>
      <c r="S33" s="22">
        <f>'[1]Table 4A Stipends_August'!G30</f>
        <v>0</v>
      </c>
      <c r="T33" s="24">
        <f t="shared" si="8"/>
        <v>34508189</v>
      </c>
      <c r="V33" s="26">
        <f>(2*'[4]Table 2 Distributions &amp; Adjust'!L33)+('[5]Table 2 Distributions &amp; Adjust'!N33)+(2*'[6]Table 2 Distributions &amp; Adjust'!N33)+'[8]Table 2 Distributions &amp; Adjust'!O33+(2*'[9]Table 2 Distributions &amp; Adjust'!O33)</f>
        <v>23005992</v>
      </c>
    </row>
    <row r="34" spans="1:22" ht="12.75">
      <c r="A34" s="20">
        <v>28</v>
      </c>
      <c r="B34" s="21" t="s">
        <v>49</v>
      </c>
      <c r="C34" s="22">
        <f>'[1]Table 3 Levels 1&amp;2'!AO35</f>
        <v>113998656.616864</v>
      </c>
      <c r="D34" s="23">
        <f>'[2]Post Audit FY08-09 BL'!H35</f>
        <v>-550808</v>
      </c>
      <c r="E34" s="23">
        <f>'[3]Audit Adjustments'!H34</f>
        <v>-90206.44904390199</v>
      </c>
      <c r="F34" s="23">
        <f t="shared" si="1"/>
        <v>-641014.449043902</v>
      </c>
      <c r="G34" s="22">
        <f t="shared" si="2"/>
        <v>0</v>
      </c>
      <c r="H34" s="23">
        <f t="shared" si="3"/>
        <v>-641014.449043902</v>
      </c>
      <c r="I34" s="23"/>
      <c r="J34" s="23">
        <f>'[1]Table 4A Stipends_August'!G31</f>
        <v>160000</v>
      </c>
      <c r="K34" s="23">
        <f>'[1]Dec Midyear Adjustment'!N33</f>
        <v>387092.21262093034</v>
      </c>
      <c r="L34" s="23">
        <f>'[1]March Midyear Adjustment'!L33</f>
        <v>0</v>
      </c>
      <c r="M34" s="24">
        <f t="shared" si="4"/>
        <v>113904734</v>
      </c>
      <c r="N34" s="22">
        <f>V34+'[1]Table 4A Stipends_August'!G31</f>
        <v>75908193</v>
      </c>
      <c r="O34" s="22">
        <f t="shared" si="5"/>
        <v>37996541</v>
      </c>
      <c r="P34" s="24">
        <f t="shared" si="6"/>
        <v>9499135</v>
      </c>
      <c r="Q34" s="25"/>
      <c r="R34" s="22">
        <f t="shared" si="7"/>
        <v>113904734</v>
      </c>
      <c r="S34" s="22">
        <f>'[1]Table 4A Stipends_August'!G31</f>
        <v>160000</v>
      </c>
      <c r="T34" s="24">
        <f t="shared" si="8"/>
        <v>114064734</v>
      </c>
      <c r="V34" s="26">
        <f>(2*'[4]Table 2 Distributions &amp; Adjust'!L34)+('[5]Table 2 Distributions &amp; Adjust'!N34)+(2*'[6]Table 2 Distributions &amp; Adjust'!N34)+'[8]Table 2 Distributions &amp; Adjust'!O34+(2*'[9]Table 2 Distributions &amp; Adjust'!O34)</f>
        <v>75748193</v>
      </c>
    </row>
    <row r="35" spans="1:22" ht="12.75">
      <c r="A35" s="20">
        <v>29</v>
      </c>
      <c r="B35" s="21" t="s">
        <v>50</v>
      </c>
      <c r="C35" s="22">
        <f>'[1]Table 3 Levels 1&amp;2'!AO36</f>
        <v>70115236.2064116</v>
      </c>
      <c r="D35" s="23">
        <f>'[2]Post Audit FY08-09 BL'!H36</f>
        <v>61125</v>
      </c>
      <c r="E35" s="23">
        <f>'[3]Audit Adjustments'!H35</f>
        <v>-8200.856334714801</v>
      </c>
      <c r="F35" s="23">
        <f t="shared" si="1"/>
        <v>52924.1436652852</v>
      </c>
      <c r="G35" s="22">
        <f t="shared" si="2"/>
        <v>52924.1436652852</v>
      </c>
      <c r="H35" s="23">
        <f t="shared" si="3"/>
        <v>0</v>
      </c>
      <c r="I35" s="23"/>
      <c r="J35" s="23">
        <f>'[1]Table 4A Stipends_August'!G32</f>
        <v>130000</v>
      </c>
      <c r="K35" s="23">
        <f>'[1]Dec Midyear Adjustment'!N34</f>
        <v>464941.7421788862</v>
      </c>
      <c r="L35" s="23">
        <f>'[1]March Midyear Adjustment'!L34</f>
        <v>0</v>
      </c>
      <c r="M35" s="24">
        <f t="shared" si="4"/>
        <v>70763102</v>
      </c>
      <c r="N35" s="22">
        <f>V35+'[1]Table 4A Stipends_August'!G32</f>
        <v>47116436</v>
      </c>
      <c r="O35" s="22">
        <f t="shared" si="5"/>
        <v>23646666</v>
      </c>
      <c r="P35" s="24">
        <f t="shared" si="6"/>
        <v>5911667</v>
      </c>
      <c r="Q35" s="25"/>
      <c r="R35" s="22">
        <f t="shared" si="7"/>
        <v>70763102</v>
      </c>
      <c r="S35" s="22">
        <f>'[1]Table 4A Stipends_August'!G32</f>
        <v>130000</v>
      </c>
      <c r="T35" s="24">
        <f t="shared" si="8"/>
        <v>70893102</v>
      </c>
      <c r="V35" s="26">
        <f>(2*'[4]Table 2 Distributions &amp; Adjust'!L35)+('[5]Table 2 Distributions &amp; Adjust'!N35)+(2*'[6]Table 2 Distributions &amp; Adjust'!N35)+'[8]Table 2 Distributions &amp; Adjust'!O35+(2*'[9]Table 2 Distributions &amp; Adjust'!O35)</f>
        <v>46986436</v>
      </c>
    </row>
    <row r="36" spans="1:22" ht="12.75">
      <c r="A36" s="27">
        <v>30</v>
      </c>
      <c r="B36" s="28" t="s">
        <v>51</v>
      </c>
      <c r="C36" s="29">
        <f>'[1]Table 3 Levels 1&amp;2'!AO37</f>
        <v>14888102.662448</v>
      </c>
      <c r="D36" s="30">
        <f>'[2]Post Audit FY08-09 BL'!H37</f>
        <v>6508</v>
      </c>
      <c r="E36" s="30">
        <f>'[3]Audit Adjustments'!H36</f>
        <v>-3981.4543297746145</v>
      </c>
      <c r="F36" s="30">
        <f t="shared" si="1"/>
        <v>2526.5456702253855</v>
      </c>
      <c r="G36" s="29">
        <f t="shared" si="2"/>
        <v>2526.5456702253855</v>
      </c>
      <c r="H36" s="30">
        <f t="shared" si="3"/>
        <v>0</v>
      </c>
      <c r="I36" s="30"/>
      <c r="J36" s="30">
        <f>'[1]Table 4A Stipends_August'!G33</f>
        <v>0</v>
      </c>
      <c r="K36" s="30">
        <f>'[1]Dec Midyear Adjustment'!N35</f>
        <v>0</v>
      </c>
      <c r="L36" s="30">
        <f>'[1]March Midyear Adjustment'!L35</f>
        <v>0</v>
      </c>
      <c r="M36" s="31">
        <f t="shared" si="4"/>
        <v>14890629</v>
      </c>
      <c r="N36" s="29">
        <f>V36+'[1]Table 4A Stipends_August'!G33</f>
        <v>9927088</v>
      </c>
      <c r="O36" s="29">
        <f t="shared" si="5"/>
        <v>4963541</v>
      </c>
      <c r="P36" s="31">
        <f t="shared" si="6"/>
        <v>1240885</v>
      </c>
      <c r="Q36" s="25"/>
      <c r="R36" s="29">
        <f t="shared" si="7"/>
        <v>14890629</v>
      </c>
      <c r="S36" s="29">
        <f>'[1]Table 4A Stipends_August'!G33</f>
        <v>0</v>
      </c>
      <c r="T36" s="31">
        <f t="shared" si="8"/>
        <v>14890629</v>
      </c>
      <c r="V36" s="26">
        <f>(2*'[4]Table 2 Distributions &amp; Adjust'!L36)+('[5]Table 2 Distributions &amp; Adjust'!N36)+(2*'[6]Table 2 Distributions &amp; Adjust'!N36)+'[8]Table 2 Distributions &amp; Adjust'!O36+(2*'[9]Table 2 Distributions &amp; Adjust'!O36)</f>
        <v>9927088</v>
      </c>
    </row>
    <row r="37" spans="1:22" ht="12.75">
      <c r="A37" s="20">
        <v>31</v>
      </c>
      <c r="B37" s="21" t="s">
        <v>52</v>
      </c>
      <c r="C37" s="22">
        <f>'[1]Table 3 Levels 1&amp;2'!AO38</f>
        <v>30539804.5688788</v>
      </c>
      <c r="D37" s="23">
        <f>'[2]Post Audit FY08-09 BL'!H38</f>
        <v>28071</v>
      </c>
      <c r="E37" s="23">
        <f>'[3]Audit Adjustments'!H37</f>
        <v>-4683.971649771638</v>
      </c>
      <c r="F37" s="23">
        <f t="shared" si="1"/>
        <v>23387.028350228364</v>
      </c>
      <c r="G37" s="22">
        <f t="shared" si="2"/>
        <v>23387.028350228364</v>
      </c>
      <c r="H37" s="23">
        <f t="shared" si="3"/>
        <v>0</v>
      </c>
      <c r="I37" s="23"/>
      <c r="J37" s="23">
        <f>'[1]Table 4A Stipends_August'!G34</f>
        <v>0</v>
      </c>
      <c r="K37" s="23">
        <f>'[1]Dec Midyear Adjustment'!N36</f>
        <v>966934.2512403632</v>
      </c>
      <c r="L37" s="23">
        <f>'[1]March Midyear Adjustment'!L36</f>
        <v>0</v>
      </c>
      <c r="M37" s="24">
        <f t="shared" si="4"/>
        <v>31530126</v>
      </c>
      <c r="N37" s="22">
        <f>V37+'[1]Table 4A Stipends_August'!G34</f>
        <v>20789863</v>
      </c>
      <c r="O37" s="22">
        <f t="shared" si="5"/>
        <v>10740263</v>
      </c>
      <c r="P37" s="24">
        <f t="shared" si="6"/>
        <v>2685066</v>
      </c>
      <c r="Q37" s="25"/>
      <c r="R37" s="22">
        <f t="shared" si="7"/>
        <v>31530126</v>
      </c>
      <c r="S37" s="22">
        <f>'[1]Table 4A Stipends_August'!G34</f>
        <v>0</v>
      </c>
      <c r="T37" s="24">
        <f t="shared" si="8"/>
        <v>31530126</v>
      </c>
      <c r="V37" s="26">
        <f>(2*'[4]Table 2 Distributions &amp; Adjust'!L37)+('[5]Table 2 Distributions &amp; Adjust'!N37)+(2*'[6]Table 2 Distributions &amp; Adjust'!N37)+'[8]Table 2 Distributions &amp; Adjust'!O37+(2*'[9]Table 2 Distributions &amp; Adjust'!O37)</f>
        <v>20789863</v>
      </c>
    </row>
    <row r="38" spans="1:22" ht="12.75">
      <c r="A38" s="20">
        <v>32</v>
      </c>
      <c r="B38" s="21" t="s">
        <v>53</v>
      </c>
      <c r="C38" s="22">
        <f>'[1]Table 3 Levels 1&amp;2'!AO39</f>
        <v>135386793.032248</v>
      </c>
      <c r="D38" s="23">
        <f>'[2]Post Audit FY08-09 BL'!H39</f>
        <v>-165270</v>
      </c>
      <c r="E38" s="23">
        <f>'[3]Audit Adjustments'!H38</f>
        <v>1225326.6528344639</v>
      </c>
      <c r="F38" s="23">
        <f t="shared" si="1"/>
        <v>1060056.6528344639</v>
      </c>
      <c r="G38" s="22">
        <f t="shared" si="2"/>
        <v>1060056.6528344639</v>
      </c>
      <c r="H38" s="23">
        <f t="shared" si="3"/>
        <v>0</v>
      </c>
      <c r="I38" s="23"/>
      <c r="J38" s="23">
        <f>'[1]Table 4A Stipends_August'!G35</f>
        <v>4000</v>
      </c>
      <c r="K38" s="23">
        <f>'[1]Dec Midyear Adjustment'!N37</f>
        <v>1974040.9810577058</v>
      </c>
      <c r="L38" s="23">
        <f>'[1]March Midyear Adjustment'!L37</f>
        <v>0</v>
      </c>
      <c r="M38" s="24">
        <f t="shared" si="4"/>
        <v>138424891</v>
      </c>
      <c r="N38" s="22">
        <f>V38+'[1]Table 4A Stipends_August'!G35</f>
        <v>91814850</v>
      </c>
      <c r="O38" s="22">
        <f t="shared" si="5"/>
        <v>46610041</v>
      </c>
      <c r="P38" s="24">
        <f t="shared" si="6"/>
        <v>11652510</v>
      </c>
      <c r="Q38" s="25"/>
      <c r="R38" s="22">
        <f t="shared" si="7"/>
        <v>138424891</v>
      </c>
      <c r="S38" s="22">
        <f>'[1]Table 4A Stipends_August'!G35</f>
        <v>4000</v>
      </c>
      <c r="T38" s="24">
        <f t="shared" si="8"/>
        <v>138428891</v>
      </c>
      <c r="V38" s="26">
        <f>(2*'[4]Table 2 Distributions &amp; Adjust'!L38)+('[5]Table 2 Distributions &amp; Adjust'!N38)+(2*'[6]Table 2 Distributions &amp; Adjust'!N38)+'[8]Table 2 Distributions &amp; Adjust'!O38+(2*'[9]Table 2 Distributions &amp; Adjust'!O38)</f>
        <v>91810850</v>
      </c>
    </row>
    <row r="39" spans="1:22" ht="12.75">
      <c r="A39" s="20">
        <v>33</v>
      </c>
      <c r="B39" s="21" t="s">
        <v>54</v>
      </c>
      <c r="C39" s="22">
        <f>'[1]Table 3 Levels 1&amp;2'!AO40</f>
        <v>13040326.590847999</v>
      </c>
      <c r="D39" s="23">
        <f>'[2]Post Audit FY08-09 BL'!H40</f>
        <v>4570</v>
      </c>
      <c r="E39" s="23">
        <f>'[3]Audit Adjustments'!H39</f>
        <v>-124279.851187321</v>
      </c>
      <c r="F39" s="23">
        <f aca="true" t="shared" si="9" ref="F39:F70">SUM(D39:E39)</f>
        <v>-119709.851187321</v>
      </c>
      <c r="G39" s="22">
        <f aca="true" t="shared" si="10" ref="G39:G70">IF(F39&gt;0,F39,0)</f>
        <v>0</v>
      </c>
      <c r="H39" s="23">
        <f aca="true" t="shared" si="11" ref="H39:H75">IF(F39&lt;0,F39,0)</f>
        <v>-119709.851187321</v>
      </c>
      <c r="I39" s="23"/>
      <c r="J39" s="23">
        <f>'[1]Table 4A Stipends_August'!G36</f>
        <v>12000</v>
      </c>
      <c r="K39" s="23">
        <f>'[1]Dec Midyear Adjustment'!N38</f>
        <v>0</v>
      </c>
      <c r="L39" s="23">
        <f>'[1]March Midyear Adjustment'!L38</f>
        <v>0</v>
      </c>
      <c r="M39" s="24">
        <f aca="true" t="shared" si="12" ref="M39:M70">ROUND(C39+F39+I39+J39+K39+L39,0)</f>
        <v>12932617</v>
      </c>
      <c r="N39" s="22">
        <f>V39+'[1]Table 4A Stipends_August'!G36</f>
        <v>8626544</v>
      </c>
      <c r="O39" s="22">
        <f aca="true" t="shared" si="13" ref="O39:O70">M39-N39</f>
        <v>4306073</v>
      </c>
      <c r="P39" s="24">
        <f aca="true" t="shared" si="14" ref="P39:P70">ROUND(O39/4,0)</f>
        <v>1076518</v>
      </c>
      <c r="Q39" s="25"/>
      <c r="R39" s="22">
        <f aca="true" t="shared" si="15" ref="R39:R75">M39</f>
        <v>12932617</v>
      </c>
      <c r="S39" s="22">
        <f>'[1]Table 4A Stipends_August'!G36</f>
        <v>12000</v>
      </c>
      <c r="T39" s="24">
        <f aca="true" t="shared" si="16" ref="T39:T70">R39+S39</f>
        <v>12944617</v>
      </c>
      <c r="V39" s="26">
        <f>(2*'[4]Table 2 Distributions &amp; Adjust'!L39)+('[5]Table 2 Distributions &amp; Adjust'!N39)+(2*'[6]Table 2 Distributions &amp; Adjust'!N39)+'[8]Table 2 Distributions &amp; Adjust'!O39+(2*'[9]Table 2 Distributions &amp; Adjust'!O39)</f>
        <v>8614544</v>
      </c>
    </row>
    <row r="40" spans="1:22" ht="12.75">
      <c r="A40" s="20">
        <v>34</v>
      </c>
      <c r="B40" s="21" t="s">
        <v>55</v>
      </c>
      <c r="C40" s="22">
        <f>'[1]Table 3 Levels 1&amp;2'!AO41</f>
        <v>28533732.150024</v>
      </c>
      <c r="D40" s="23">
        <f>'[2]Post Audit FY08-09 BL'!H41</f>
        <v>15600</v>
      </c>
      <c r="E40" s="23">
        <f>'[3]Audit Adjustments'!H40</f>
        <v>-47079.474439617836</v>
      </c>
      <c r="F40" s="23">
        <f t="shared" si="9"/>
        <v>-31479.474439617836</v>
      </c>
      <c r="G40" s="22">
        <f t="shared" si="10"/>
        <v>0</v>
      </c>
      <c r="H40" s="23">
        <f t="shared" si="11"/>
        <v>-31479.474439617836</v>
      </c>
      <c r="I40" s="23"/>
      <c r="J40" s="23">
        <f>'[1]Table 4A Stipends_August'!G37</f>
        <v>0</v>
      </c>
      <c r="K40" s="23">
        <f>'[1]Dec Midyear Adjustment'!N39</f>
        <v>0</v>
      </c>
      <c r="L40" s="23">
        <f>'[1]March Midyear Adjustment'!L39</f>
        <v>0</v>
      </c>
      <c r="M40" s="24">
        <f t="shared" si="12"/>
        <v>28502253</v>
      </c>
      <c r="N40" s="22">
        <f>V40+'[1]Table 4A Stipends_August'!G37</f>
        <v>19001504</v>
      </c>
      <c r="O40" s="22">
        <f t="shared" si="13"/>
        <v>9500749</v>
      </c>
      <c r="P40" s="24">
        <f t="shared" si="14"/>
        <v>2375187</v>
      </c>
      <c r="Q40" s="25"/>
      <c r="R40" s="22">
        <f t="shared" si="15"/>
        <v>28502253</v>
      </c>
      <c r="S40" s="22">
        <f>'[1]Table 4A Stipends_August'!G37</f>
        <v>0</v>
      </c>
      <c r="T40" s="24">
        <f t="shared" si="16"/>
        <v>28502253</v>
      </c>
      <c r="V40" s="26">
        <f>(2*'[4]Table 2 Distributions &amp; Adjust'!L40)+('[5]Table 2 Distributions &amp; Adjust'!N40)+(2*'[6]Table 2 Distributions &amp; Adjust'!N40)+'[8]Table 2 Distributions &amp; Adjust'!O40+(2*'[9]Table 2 Distributions &amp; Adjust'!O40)</f>
        <v>19001504</v>
      </c>
    </row>
    <row r="41" spans="1:30" ht="12.75">
      <c r="A41" s="27">
        <v>35</v>
      </c>
      <c r="B41" s="28" t="s">
        <v>56</v>
      </c>
      <c r="C41" s="29">
        <f>'[1]Table 3 Levels 1&amp;2'!AO42</f>
        <v>35374335.017672</v>
      </c>
      <c r="D41" s="30">
        <f>'[2]Post Audit FY08-09 BL'!H42</f>
        <v>21473</v>
      </c>
      <c r="E41" s="30">
        <f>'[3]Audit Adjustments'!H41</f>
        <v>-269871.93805458536</v>
      </c>
      <c r="F41" s="30">
        <f t="shared" si="9"/>
        <v>-248398.93805458536</v>
      </c>
      <c r="G41" s="29">
        <f t="shared" si="10"/>
        <v>0</v>
      </c>
      <c r="H41" s="30">
        <f t="shared" si="11"/>
        <v>-248398.93805458536</v>
      </c>
      <c r="I41" s="30"/>
      <c r="J41" s="30">
        <f>'[1]Table 4A Stipends_August'!G38</f>
        <v>0</v>
      </c>
      <c r="K41" s="30">
        <f>'[1]Dec Midyear Adjustment'!N40</f>
        <v>0</v>
      </c>
      <c r="L41" s="30">
        <f>'[1]March Midyear Adjustment'!L40</f>
        <v>0</v>
      </c>
      <c r="M41" s="31">
        <f t="shared" si="12"/>
        <v>35125936</v>
      </c>
      <c r="N41" s="29">
        <f>V41+'[1]Table 4A Stipends_August'!G38</f>
        <v>23417291</v>
      </c>
      <c r="O41" s="29">
        <f t="shared" si="13"/>
        <v>11708645</v>
      </c>
      <c r="P41" s="31">
        <f t="shared" si="14"/>
        <v>2927161</v>
      </c>
      <c r="Q41" s="25"/>
      <c r="R41" s="29">
        <f t="shared" si="15"/>
        <v>35125936</v>
      </c>
      <c r="S41" s="29">
        <f>'[1]Table 4A Stipends_August'!G38</f>
        <v>0</v>
      </c>
      <c r="T41" s="31">
        <f t="shared" si="16"/>
        <v>35125936</v>
      </c>
      <c r="V41" s="26">
        <f>(2*'[4]Table 2 Distributions &amp; Adjust'!L41)+('[5]Table 2 Distributions &amp; Adjust'!N41)+(2*'[6]Table 2 Distributions &amp; Adjust'!N41)+'[8]Table 2 Distributions &amp; Adjust'!O41+(2*'[9]Table 2 Distributions &amp; Adjust'!O41)</f>
        <v>23417291</v>
      </c>
      <c r="W41" s="11" t="s">
        <v>57</v>
      </c>
      <c r="X41" s="11" t="s">
        <v>58</v>
      </c>
      <c r="Y41" s="11" t="s">
        <v>59</v>
      </c>
      <c r="Z41" s="11" t="s">
        <v>60</v>
      </c>
      <c r="AA41" s="11" t="s">
        <v>61</v>
      </c>
      <c r="AB41" s="11" t="s">
        <v>62</v>
      </c>
      <c r="AC41" s="11" t="s">
        <v>63</v>
      </c>
      <c r="AD41" s="11" t="s">
        <v>64</v>
      </c>
    </row>
    <row r="42" spans="1:30" ht="12.75">
      <c r="A42" s="20">
        <v>36</v>
      </c>
      <c r="B42" s="21" t="s">
        <v>0</v>
      </c>
      <c r="C42" s="22">
        <f>'[1]Table 3 Levels 1&amp;2'!AO43</f>
        <v>115612348.7988559</v>
      </c>
      <c r="D42" s="23">
        <f>'[2]Post Audit FY08-09 BL'!H43</f>
        <v>64153</v>
      </c>
      <c r="E42" s="23">
        <f>'[3]Audit Adjustments'!H42</f>
        <v>0</v>
      </c>
      <c r="F42" s="23">
        <f t="shared" si="9"/>
        <v>64153</v>
      </c>
      <c r="G42" s="22">
        <f t="shared" si="10"/>
        <v>64153</v>
      </c>
      <c r="H42" s="23">
        <f t="shared" si="11"/>
        <v>0</v>
      </c>
      <c r="I42" s="23">
        <f>-('[1]Table 5B1_RSD_Orleans'!S47)</f>
        <v>-85229484.5160721</v>
      </c>
      <c r="J42" s="23">
        <f>'[1]Table 4A Stipends_August'!G39+'[1]Table 4A Stipends_August'!G76</f>
        <v>90000</v>
      </c>
      <c r="K42" s="23">
        <f>'[1]Dec Midyear Adjustment'!N41+'[1]Dec Midyear Adjustment'!N116</f>
        <v>3959822.4485583818</v>
      </c>
      <c r="L42" s="23">
        <f>'[1]March Midyear Adjustment'!L41+'[1]March Midyear Adjustment'!L116</f>
        <v>505138.8515512868</v>
      </c>
      <c r="M42" s="24">
        <f t="shared" si="12"/>
        <v>35001979</v>
      </c>
      <c r="N42" s="22">
        <f>V42+'[1]Table 4A Stipends_August'!G39</f>
        <v>23098177</v>
      </c>
      <c r="O42" s="22">
        <f t="shared" si="13"/>
        <v>11903802</v>
      </c>
      <c r="P42" s="24">
        <f t="shared" si="14"/>
        <v>2975951</v>
      </c>
      <c r="Q42" s="25"/>
      <c r="R42" s="22">
        <f t="shared" si="15"/>
        <v>35001979</v>
      </c>
      <c r="S42" s="22">
        <f>'[1]Table 4A Stipends_August'!G39+'[1]Table 4A Stipends_August'!G76</f>
        <v>90000</v>
      </c>
      <c r="T42" s="24">
        <f t="shared" si="16"/>
        <v>35091979</v>
      </c>
      <c r="V42" s="26">
        <f>SUM(W42:AD42)</f>
        <v>23012177</v>
      </c>
      <c r="W42" s="26">
        <f>'[7]Table 2 Distributions &amp; Adjust'!$L$42</f>
        <v>2765708</v>
      </c>
      <c r="X42" s="26">
        <f>'[7]Table 2 Distributions &amp; Adjust'!$L$42</f>
        <v>2765708</v>
      </c>
      <c r="Y42" s="26">
        <f>'[5]Table 2 Distributions &amp; Adjust'!$N$42</f>
        <v>2756508</v>
      </c>
      <c r="Z42" s="26">
        <f>'[6]Table 2 Distributions &amp; Adjust'!$N$42</f>
        <v>2898200</v>
      </c>
      <c r="AA42" s="26">
        <f>'[6]Table 2 Distributions &amp; Adjust'!$N$42</f>
        <v>2898200</v>
      </c>
      <c r="AB42" s="26">
        <f>'[8]Table 2 Distributions &amp; Adjust'!$O$42</f>
        <v>2975951</v>
      </c>
      <c r="AC42" s="26">
        <f>'[9]Table 2 Distributions &amp; Adjust'!$O$42</f>
        <v>2975951</v>
      </c>
      <c r="AD42" s="26">
        <f>'[9]Table 2 Distributions &amp; Adjust'!$O$42</f>
        <v>2975951</v>
      </c>
    </row>
    <row r="43" spans="1:22" ht="12.75">
      <c r="A43" s="20">
        <v>37</v>
      </c>
      <c r="B43" s="21" t="s">
        <v>65</v>
      </c>
      <c r="C43" s="22">
        <f>'[1]Table 3 Levels 1&amp;2'!AO44</f>
        <v>109918650.80822401</v>
      </c>
      <c r="D43" s="23">
        <f>'[2]Post Audit FY08-09 BL'!H44</f>
        <v>45023</v>
      </c>
      <c r="E43" s="23">
        <f>'[3]Audit Adjustments'!H43</f>
        <v>-385075.5802987512</v>
      </c>
      <c r="F43" s="23">
        <f t="shared" si="9"/>
        <v>-340052.5802987512</v>
      </c>
      <c r="G43" s="22">
        <f t="shared" si="10"/>
        <v>0</v>
      </c>
      <c r="H43" s="23">
        <f t="shared" si="11"/>
        <v>-340052.5802987512</v>
      </c>
      <c r="I43" s="23"/>
      <c r="J43" s="23">
        <f>'[1]Table 4A Stipends_August'!G40</f>
        <v>0</v>
      </c>
      <c r="K43" s="23">
        <f>'[1]Dec Midyear Adjustment'!N42</f>
        <v>779185.241118904</v>
      </c>
      <c r="L43" s="23">
        <f>'[1]March Midyear Adjustment'!L42</f>
        <v>0</v>
      </c>
      <c r="M43" s="24">
        <f t="shared" si="12"/>
        <v>110357783</v>
      </c>
      <c r="N43" s="22">
        <f>V43+'[1]Table 4A Stipends_August'!G40</f>
        <v>73386336</v>
      </c>
      <c r="O43" s="22">
        <f t="shared" si="13"/>
        <v>36971447</v>
      </c>
      <c r="P43" s="24">
        <f t="shared" si="14"/>
        <v>9242862</v>
      </c>
      <c r="Q43" s="25"/>
      <c r="R43" s="22">
        <f t="shared" si="15"/>
        <v>110357783</v>
      </c>
      <c r="S43" s="22">
        <f>'[1]Table 4A Stipends_August'!G40</f>
        <v>0</v>
      </c>
      <c r="T43" s="24">
        <f t="shared" si="16"/>
        <v>110357783</v>
      </c>
      <c r="V43" s="26">
        <f>(2*'[4]Table 2 Distributions &amp; Adjust'!L43)+('[5]Table 2 Distributions &amp; Adjust'!N43)+(2*'[6]Table 2 Distributions &amp; Adjust'!N43)+'[8]Table 2 Distributions &amp; Adjust'!O43+(2*'[9]Table 2 Distributions &amp; Adjust'!O43)</f>
        <v>73386336</v>
      </c>
    </row>
    <row r="44" spans="1:22" ht="12.75">
      <c r="A44" s="20">
        <v>38</v>
      </c>
      <c r="B44" s="21" t="s">
        <v>66</v>
      </c>
      <c r="C44" s="22">
        <f>'[1]Table 3 Levels 1&amp;2'!AO45</f>
        <v>12347386</v>
      </c>
      <c r="D44" s="23">
        <f>'[2]Post Audit FY08-09 BL'!H45</f>
        <v>20947</v>
      </c>
      <c r="E44" s="23">
        <f>'[3]Audit Adjustments'!H44</f>
        <v>0</v>
      </c>
      <c r="F44" s="23">
        <f t="shared" si="9"/>
        <v>20947</v>
      </c>
      <c r="G44" s="22">
        <f t="shared" si="10"/>
        <v>20947</v>
      </c>
      <c r="H44" s="23">
        <f t="shared" si="11"/>
        <v>0</v>
      </c>
      <c r="I44" s="23"/>
      <c r="J44" s="23">
        <f>'[1]Table 4A Stipends_August'!G41</f>
        <v>4000</v>
      </c>
      <c r="K44" s="23">
        <f>'[1]Dec Midyear Adjustment'!N43</f>
        <v>-56124.48181818181</v>
      </c>
      <c r="L44" s="23">
        <f>'[1]March Midyear Adjustment'!L43</f>
        <v>0</v>
      </c>
      <c r="M44" s="24">
        <f t="shared" si="12"/>
        <v>12316209</v>
      </c>
      <c r="N44" s="22">
        <f>V44+'[1]Table 4A Stipends_August'!G41</f>
        <v>8226970</v>
      </c>
      <c r="O44" s="22">
        <f t="shared" si="13"/>
        <v>4089239</v>
      </c>
      <c r="P44" s="24">
        <f t="shared" si="14"/>
        <v>1022310</v>
      </c>
      <c r="Q44" s="25"/>
      <c r="R44" s="22">
        <f t="shared" si="15"/>
        <v>12316209</v>
      </c>
      <c r="S44" s="22">
        <f>'[1]Table 4A Stipends_August'!G41</f>
        <v>4000</v>
      </c>
      <c r="T44" s="24">
        <f t="shared" si="16"/>
        <v>12320209</v>
      </c>
      <c r="V44" s="26">
        <f>(2*'[4]Table 2 Distributions &amp; Adjust'!L44)+('[5]Table 2 Distributions &amp; Adjust'!N44)+(2*'[6]Table 2 Distributions &amp; Adjust'!N44)+'[8]Table 2 Distributions &amp; Adjust'!O44+(2*'[9]Table 2 Distributions &amp; Adjust'!O44)</f>
        <v>8222970</v>
      </c>
    </row>
    <row r="45" spans="1:22" ht="12.75">
      <c r="A45" s="20">
        <v>39</v>
      </c>
      <c r="B45" s="21" t="s">
        <v>2</v>
      </c>
      <c r="C45" s="22">
        <f>'[1]Table 3 Levels 1&amp;2'!AO46</f>
        <v>12742843.80464</v>
      </c>
      <c r="D45" s="23">
        <f>'[2]Post Audit FY08-09 BL'!H46</f>
        <v>9900</v>
      </c>
      <c r="E45" s="23">
        <f>'[3]Audit Adjustments'!H45</f>
        <v>-15213.095935993031</v>
      </c>
      <c r="F45" s="23">
        <f t="shared" si="9"/>
        <v>-5313.095935993031</v>
      </c>
      <c r="G45" s="22">
        <f t="shared" si="10"/>
        <v>0</v>
      </c>
      <c r="H45" s="23">
        <f t="shared" si="11"/>
        <v>-5313.095935993031</v>
      </c>
      <c r="I45" s="23">
        <f>-'[1]Table 5B2_RSD_Other'!N15</f>
        <v>-1996191.9210535586</v>
      </c>
      <c r="J45" s="23">
        <f>'[1]Table 4A Stipends_August'!G42</f>
        <v>0</v>
      </c>
      <c r="K45" s="23">
        <f>'[1]Dec Midyear Adjustment'!N44+'[1]Dec Midyear Adjustment'!N125</f>
        <v>-86045.12938311958</v>
      </c>
      <c r="L45" s="23">
        <f>'[1]March Midyear Adjustment'!L44+'[1]March Midyear Adjustment'!L125</f>
        <v>0</v>
      </c>
      <c r="M45" s="24">
        <f t="shared" si="12"/>
        <v>10655294</v>
      </c>
      <c r="N45" s="22">
        <f>V45+'[1]Table 4A Stipends_August'!G42</f>
        <v>7071229</v>
      </c>
      <c r="O45" s="22">
        <f t="shared" si="13"/>
        <v>3584065</v>
      </c>
      <c r="P45" s="24">
        <f t="shared" si="14"/>
        <v>896016</v>
      </c>
      <c r="Q45" s="25"/>
      <c r="R45" s="22">
        <f t="shared" si="15"/>
        <v>10655294</v>
      </c>
      <c r="S45" s="22">
        <f>'[1]Table 4A Stipends_August'!G42</f>
        <v>0</v>
      </c>
      <c r="T45" s="24">
        <f t="shared" si="16"/>
        <v>10655294</v>
      </c>
      <c r="V45" s="26">
        <f>(2*'[4]Table 2 Distributions &amp; Adjust'!L45)+('[5]Table 2 Distributions &amp; Adjust'!N45)+(2*'[6]Table 2 Distributions &amp; Adjust'!N45)+'[8]Table 2 Distributions &amp; Adjust'!O45+(2*'[9]Table 2 Distributions &amp; Adjust'!O45)</f>
        <v>7071229</v>
      </c>
    </row>
    <row r="46" spans="1:22" ht="12.75">
      <c r="A46" s="27">
        <v>40</v>
      </c>
      <c r="B46" s="28" t="s">
        <v>67</v>
      </c>
      <c r="C46" s="29">
        <f>'[1]Table 3 Levels 1&amp;2'!AO47</f>
        <v>118692395.76998001</v>
      </c>
      <c r="D46" s="30">
        <f>'[2]Post Audit FY08-09 BL'!H47</f>
        <v>77838</v>
      </c>
      <c r="E46" s="30">
        <f>'[3]Audit Adjustments'!H46</f>
        <v>-363025.06841125136</v>
      </c>
      <c r="F46" s="30">
        <f t="shared" si="9"/>
        <v>-285187.06841125136</v>
      </c>
      <c r="G46" s="29">
        <f t="shared" si="10"/>
        <v>0</v>
      </c>
      <c r="H46" s="30">
        <f t="shared" si="11"/>
        <v>-285187.06841125136</v>
      </c>
      <c r="I46" s="30"/>
      <c r="J46" s="30">
        <f>'[1]Table 4A Stipends_August'!G43</f>
        <v>0</v>
      </c>
      <c r="K46" s="30">
        <f>'[1]Dec Midyear Adjustment'!N45</f>
        <v>1943252.8227158436</v>
      </c>
      <c r="L46" s="30">
        <f>'[1]March Midyear Adjustment'!L45</f>
        <v>0</v>
      </c>
      <c r="M46" s="31">
        <f t="shared" si="12"/>
        <v>120350462</v>
      </c>
      <c r="N46" s="29">
        <f>V46+'[1]Table 4A Stipends_August'!G43</f>
        <v>79770961</v>
      </c>
      <c r="O46" s="29">
        <f t="shared" si="13"/>
        <v>40579501</v>
      </c>
      <c r="P46" s="31">
        <f t="shared" si="14"/>
        <v>10144875</v>
      </c>
      <c r="Q46" s="25"/>
      <c r="R46" s="29">
        <f t="shared" si="15"/>
        <v>120350462</v>
      </c>
      <c r="S46" s="29">
        <f>'[1]Table 4A Stipends_August'!G43</f>
        <v>0</v>
      </c>
      <c r="T46" s="31">
        <f t="shared" si="16"/>
        <v>120350462</v>
      </c>
      <c r="V46" s="26">
        <f>(2*'[4]Table 2 Distributions &amp; Adjust'!L46)+('[5]Table 2 Distributions &amp; Adjust'!N46)+(2*'[6]Table 2 Distributions &amp; Adjust'!N46)+'[8]Table 2 Distributions &amp; Adjust'!O46+(2*'[9]Table 2 Distributions &amp; Adjust'!O46)</f>
        <v>79770961</v>
      </c>
    </row>
    <row r="47" spans="1:22" ht="12.75">
      <c r="A47" s="20">
        <v>41</v>
      </c>
      <c r="B47" s="21" t="s">
        <v>68</v>
      </c>
      <c r="C47" s="22">
        <f>'[1]Table 3 Levels 1&amp;2'!AO48</f>
        <v>10322741.9121764</v>
      </c>
      <c r="D47" s="23">
        <f>'[2]Post Audit FY08-09 BL'!H48</f>
        <v>3712</v>
      </c>
      <c r="E47" s="23">
        <f>'[3]Audit Adjustments'!H47</f>
        <v>-19545.252743561854</v>
      </c>
      <c r="F47" s="23">
        <f t="shared" si="9"/>
        <v>-15833.252743561854</v>
      </c>
      <c r="G47" s="22">
        <f t="shared" si="10"/>
        <v>0</v>
      </c>
      <c r="H47" s="23">
        <f t="shared" si="11"/>
        <v>-15833.252743561854</v>
      </c>
      <c r="I47" s="23"/>
      <c r="J47" s="23">
        <f>'[1]Table 4A Stipends_August'!G44</f>
        <v>0</v>
      </c>
      <c r="K47" s="23">
        <f>'[1]Dec Midyear Adjustment'!N46</f>
        <v>155396.11480695655</v>
      </c>
      <c r="L47" s="23">
        <f>'[1]March Midyear Adjustment'!L46</f>
        <v>0</v>
      </c>
      <c r="M47" s="24">
        <f t="shared" si="12"/>
        <v>10462305</v>
      </c>
      <c r="N47" s="22">
        <f>V47+'[1]Table 4A Stipends_August'!G44</f>
        <v>6937872</v>
      </c>
      <c r="O47" s="22">
        <f t="shared" si="13"/>
        <v>3524433</v>
      </c>
      <c r="P47" s="24">
        <f t="shared" si="14"/>
        <v>881108</v>
      </c>
      <c r="Q47" s="25"/>
      <c r="R47" s="22">
        <f t="shared" si="15"/>
        <v>10462305</v>
      </c>
      <c r="S47" s="22">
        <f>'[1]Table 4A Stipends_August'!G44</f>
        <v>0</v>
      </c>
      <c r="T47" s="24">
        <f t="shared" si="16"/>
        <v>10462305</v>
      </c>
      <c r="V47" s="26">
        <f>(2*'[4]Table 2 Distributions &amp; Adjust'!L47)+('[5]Table 2 Distributions &amp; Adjust'!N47)+(2*'[6]Table 2 Distributions &amp; Adjust'!N47)+'[8]Table 2 Distributions &amp; Adjust'!O47+(2*'[9]Table 2 Distributions &amp; Adjust'!O47)</f>
        <v>6937872</v>
      </c>
    </row>
    <row r="48" spans="1:22" ht="12.75">
      <c r="A48" s="20">
        <v>42</v>
      </c>
      <c r="B48" s="21" t="s">
        <v>69</v>
      </c>
      <c r="C48" s="22">
        <f>'[1]Table 3 Levels 1&amp;2'!AO49</f>
        <v>20612769.281704</v>
      </c>
      <c r="D48" s="23">
        <f>'[2]Post Audit FY08-09 BL'!H49</f>
        <v>8001</v>
      </c>
      <c r="E48" s="23">
        <f>'[3]Audit Adjustments'!H48</f>
        <v>-162898.8010495108</v>
      </c>
      <c r="F48" s="23">
        <f t="shared" si="9"/>
        <v>-154897.8010495108</v>
      </c>
      <c r="G48" s="22">
        <f t="shared" si="10"/>
        <v>0</v>
      </c>
      <c r="H48" s="23">
        <f t="shared" si="11"/>
        <v>-154897.8010495108</v>
      </c>
      <c r="I48" s="23"/>
      <c r="J48" s="23">
        <f>'[1]Table 4A Stipends_August'!G45</f>
        <v>32000</v>
      </c>
      <c r="K48" s="23">
        <f>'[1]Dec Midyear Adjustment'!N47</f>
        <v>0</v>
      </c>
      <c r="L48" s="23">
        <f>'[1]March Midyear Adjustment'!L47</f>
        <v>0</v>
      </c>
      <c r="M48" s="24">
        <f t="shared" si="12"/>
        <v>20489871</v>
      </c>
      <c r="N48" s="22">
        <f>V48+'[1]Table 4A Stipends_August'!G45</f>
        <v>13672712</v>
      </c>
      <c r="O48" s="22">
        <f t="shared" si="13"/>
        <v>6817159</v>
      </c>
      <c r="P48" s="24">
        <f t="shared" si="14"/>
        <v>1704290</v>
      </c>
      <c r="Q48" s="25"/>
      <c r="R48" s="22">
        <f t="shared" si="15"/>
        <v>20489871</v>
      </c>
      <c r="S48" s="22">
        <f>'[1]Table 4A Stipends_August'!G45</f>
        <v>32000</v>
      </c>
      <c r="T48" s="24">
        <f t="shared" si="16"/>
        <v>20521871</v>
      </c>
      <c r="V48" s="26">
        <f>(2*'[4]Table 2 Distributions &amp; Adjust'!L48)+('[5]Table 2 Distributions &amp; Adjust'!N48)+(2*'[6]Table 2 Distributions &amp; Adjust'!N48)+'[8]Table 2 Distributions &amp; Adjust'!O48+(2*'[9]Table 2 Distributions &amp; Adjust'!O48)</f>
        <v>13640712</v>
      </c>
    </row>
    <row r="49" spans="1:22" ht="12.75">
      <c r="A49" s="20">
        <v>43</v>
      </c>
      <c r="B49" s="21" t="s">
        <v>70</v>
      </c>
      <c r="C49" s="22">
        <f>'[1]Table 3 Levels 1&amp;2'!AO50</f>
        <v>23781678.809784003</v>
      </c>
      <c r="D49" s="23">
        <f>'[2]Post Audit FY08-09 BL'!H50</f>
        <v>6993</v>
      </c>
      <c r="E49" s="23">
        <f>'[3]Audit Adjustments'!H49</f>
        <v>-21855.289146981424</v>
      </c>
      <c r="F49" s="23">
        <f t="shared" si="9"/>
        <v>-14862.289146981424</v>
      </c>
      <c r="G49" s="22">
        <f t="shared" si="10"/>
        <v>0</v>
      </c>
      <c r="H49" s="23">
        <f t="shared" si="11"/>
        <v>-14862.289146981424</v>
      </c>
      <c r="I49" s="22"/>
      <c r="J49" s="22">
        <f>'[1]Table 4A Stipends_August'!G46</f>
        <v>0</v>
      </c>
      <c r="K49" s="22">
        <f>'[1]Dec Midyear Adjustment'!N48</f>
        <v>0</v>
      </c>
      <c r="L49" s="22">
        <f>'[1]March Midyear Adjustment'!L48</f>
        <v>0</v>
      </c>
      <c r="M49" s="24">
        <f t="shared" si="12"/>
        <v>23766817</v>
      </c>
      <c r="N49" s="22">
        <f>V49+'[1]Table 4A Stipends_August'!G46</f>
        <v>15844544</v>
      </c>
      <c r="O49" s="22">
        <f t="shared" si="13"/>
        <v>7922273</v>
      </c>
      <c r="P49" s="24">
        <f t="shared" si="14"/>
        <v>1980568</v>
      </c>
      <c r="Q49" s="25"/>
      <c r="R49" s="22">
        <f t="shared" si="15"/>
        <v>23766817</v>
      </c>
      <c r="S49" s="22">
        <f>'[1]Table 4A Stipends_August'!G46</f>
        <v>0</v>
      </c>
      <c r="T49" s="24">
        <f t="shared" si="16"/>
        <v>23766817</v>
      </c>
      <c r="V49" s="26">
        <f>(2*'[4]Table 2 Distributions &amp; Adjust'!L49)+('[5]Table 2 Distributions &amp; Adjust'!N49)+(2*'[6]Table 2 Distributions &amp; Adjust'!N49)+'[8]Table 2 Distributions &amp; Adjust'!O49+(2*'[9]Table 2 Distributions &amp; Adjust'!O49)</f>
        <v>15844544</v>
      </c>
    </row>
    <row r="50" spans="1:22" ht="12.75">
      <c r="A50" s="20">
        <v>44</v>
      </c>
      <c r="B50" s="21" t="s">
        <v>71</v>
      </c>
      <c r="C50" s="22">
        <f>'[1]Table 3 Levels 1&amp;2'!AO51</f>
        <v>16509909.3998464</v>
      </c>
      <c r="D50" s="23">
        <f>'[2]Post Audit FY08-09 BL'!H51</f>
        <v>5660</v>
      </c>
      <c r="E50" s="23">
        <f>'[3]Audit Adjustments'!H50</f>
        <v>0</v>
      </c>
      <c r="F50" s="23">
        <f t="shared" si="9"/>
        <v>5660</v>
      </c>
      <c r="G50" s="22">
        <f t="shared" si="10"/>
        <v>5660</v>
      </c>
      <c r="H50" s="23">
        <f t="shared" si="11"/>
        <v>0</v>
      </c>
      <c r="I50" s="22"/>
      <c r="J50" s="22">
        <f>'[1]Table 4A Stipends_August'!G47</f>
        <v>0</v>
      </c>
      <c r="K50" s="22">
        <f>'[1]Dec Midyear Adjustment'!N49</f>
        <v>891322.4985553529</v>
      </c>
      <c r="L50" s="22">
        <f>'[1]March Midyear Adjustment'!L49</f>
        <v>210564.71869541594</v>
      </c>
      <c r="M50" s="24">
        <f t="shared" si="12"/>
        <v>17617457</v>
      </c>
      <c r="N50" s="22">
        <f>V50+'[1]Table 4A Stipends_August'!G47</f>
        <v>11392373</v>
      </c>
      <c r="O50" s="22">
        <f t="shared" si="13"/>
        <v>6225084</v>
      </c>
      <c r="P50" s="24">
        <f t="shared" si="14"/>
        <v>1556271</v>
      </c>
      <c r="Q50" s="25"/>
      <c r="R50" s="22">
        <f t="shared" si="15"/>
        <v>17617457</v>
      </c>
      <c r="S50" s="22">
        <f>'[1]Table 4A Stipends_August'!G47</f>
        <v>0</v>
      </c>
      <c r="T50" s="24">
        <f t="shared" si="16"/>
        <v>17617457</v>
      </c>
      <c r="V50" s="26">
        <f>(2*'[4]Table 2 Distributions &amp; Adjust'!L50)+('[5]Table 2 Distributions &amp; Adjust'!N50)+(2*'[6]Table 2 Distributions &amp; Adjust'!N50)+'[8]Table 2 Distributions &amp; Adjust'!O50+(2*'[9]Table 2 Distributions &amp; Adjust'!O50)</f>
        <v>11392373</v>
      </c>
    </row>
    <row r="51" spans="1:22" ht="12.75">
      <c r="A51" s="27">
        <v>45</v>
      </c>
      <c r="B51" s="28" t="s">
        <v>72</v>
      </c>
      <c r="C51" s="29">
        <f>'[1]Table 3 Levels 1&amp;2'!AO52</f>
        <v>30425104</v>
      </c>
      <c r="D51" s="30">
        <f>'[2]Post Audit FY08-09 BL'!H52</f>
        <v>-118960</v>
      </c>
      <c r="E51" s="30">
        <f>'[3]Audit Adjustments'!H51</f>
        <v>-53205.30791866126</v>
      </c>
      <c r="F51" s="30">
        <f t="shared" si="9"/>
        <v>-172165.30791866127</v>
      </c>
      <c r="G51" s="29">
        <f t="shared" si="10"/>
        <v>0</v>
      </c>
      <c r="H51" s="30">
        <f t="shared" si="11"/>
        <v>-172165.30791866127</v>
      </c>
      <c r="I51" s="29"/>
      <c r="J51" s="29">
        <f>'[1]Table 4A Stipends_August'!G48</f>
        <v>0</v>
      </c>
      <c r="K51" s="29">
        <f>'[1]Dec Midyear Adjustment'!N50</f>
        <v>0</v>
      </c>
      <c r="L51" s="29">
        <f>'[1]March Midyear Adjustment'!L50</f>
        <v>0</v>
      </c>
      <c r="M51" s="31">
        <f t="shared" si="12"/>
        <v>30252939</v>
      </c>
      <c r="N51" s="29">
        <f>V51+'[1]Table 4A Stipends_August'!G48</f>
        <v>20168624</v>
      </c>
      <c r="O51" s="29">
        <f t="shared" si="13"/>
        <v>10084315</v>
      </c>
      <c r="P51" s="31">
        <f t="shared" si="14"/>
        <v>2521079</v>
      </c>
      <c r="Q51" s="25"/>
      <c r="R51" s="29">
        <f t="shared" si="15"/>
        <v>30252939</v>
      </c>
      <c r="S51" s="29">
        <f>'[1]Table 4A Stipends_August'!G48</f>
        <v>0</v>
      </c>
      <c r="T51" s="31">
        <f t="shared" si="16"/>
        <v>30252939</v>
      </c>
      <c r="V51" s="26">
        <f>(2*'[4]Table 2 Distributions &amp; Adjust'!L51)+('[5]Table 2 Distributions &amp; Adjust'!N51)+(2*'[6]Table 2 Distributions &amp; Adjust'!N51)+'[8]Table 2 Distributions &amp; Adjust'!O51+(2*'[9]Table 2 Distributions &amp; Adjust'!O51)</f>
        <v>20168624</v>
      </c>
    </row>
    <row r="52" spans="1:22" ht="12.75">
      <c r="A52" s="20">
        <v>46</v>
      </c>
      <c r="B52" s="21" t="s">
        <v>73</v>
      </c>
      <c r="C52" s="22">
        <f>'[1]Table 3 Levels 1&amp;2'!AO53</f>
        <v>7582457.812767999</v>
      </c>
      <c r="D52" s="23">
        <f>'[2]Post Audit FY08-09 BL'!H53</f>
        <v>-598</v>
      </c>
      <c r="E52" s="23">
        <f>'[3]Audit Adjustments'!H52</f>
        <v>-116918.63334449331</v>
      </c>
      <c r="F52" s="23">
        <f t="shared" si="9"/>
        <v>-117516.63334449331</v>
      </c>
      <c r="G52" s="22">
        <f t="shared" si="10"/>
        <v>0</v>
      </c>
      <c r="H52" s="23">
        <f t="shared" si="11"/>
        <v>-117516.63334449331</v>
      </c>
      <c r="I52" s="22"/>
      <c r="J52" s="22">
        <f>'[1]Table 4A Stipends_August'!G49</f>
        <v>0</v>
      </c>
      <c r="K52" s="22">
        <f>'[1]Dec Midyear Adjustment'!N51</f>
        <v>0</v>
      </c>
      <c r="L52" s="22">
        <f>'[1]March Midyear Adjustment'!L51</f>
        <v>0</v>
      </c>
      <c r="M52" s="24">
        <f t="shared" si="12"/>
        <v>7464941</v>
      </c>
      <c r="N52" s="22">
        <f>V52+'[1]Table 4A Stipends_August'!G49</f>
        <v>4977028</v>
      </c>
      <c r="O52" s="22">
        <f t="shared" si="13"/>
        <v>2487913</v>
      </c>
      <c r="P52" s="24">
        <f t="shared" si="14"/>
        <v>621978</v>
      </c>
      <c r="Q52" s="25"/>
      <c r="R52" s="22">
        <f t="shared" si="15"/>
        <v>7464941</v>
      </c>
      <c r="S52" s="22">
        <f>'[1]Table 4A Stipends_August'!G49</f>
        <v>0</v>
      </c>
      <c r="T52" s="24">
        <f t="shared" si="16"/>
        <v>7464941</v>
      </c>
      <c r="V52" s="26">
        <f>(2*'[4]Table 2 Distributions &amp; Adjust'!L52)+('[5]Table 2 Distributions &amp; Adjust'!N52)+(2*'[6]Table 2 Distributions &amp; Adjust'!N52)+'[8]Table 2 Distributions &amp; Adjust'!O52+(2*'[9]Table 2 Distributions &amp; Adjust'!O52)</f>
        <v>4977028</v>
      </c>
    </row>
    <row r="53" spans="1:22" ht="12.75">
      <c r="A53" s="20">
        <v>47</v>
      </c>
      <c r="B53" s="21" t="s">
        <v>74</v>
      </c>
      <c r="C53" s="22">
        <f>'[1]Table 3 Levels 1&amp;2'!AO54</f>
        <v>18119674.3997088</v>
      </c>
      <c r="D53" s="23">
        <f>'[2]Post Audit FY08-09 BL'!H54</f>
        <v>19749</v>
      </c>
      <c r="E53" s="23">
        <f>'[3]Audit Adjustments'!H53</f>
        <v>-30819.75333888113</v>
      </c>
      <c r="F53" s="23">
        <f t="shared" si="9"/>
        <v>-11070.753338881132</v>
      </c>
      <c r="G53" s="22">
        <f t="shared" si="10"/>
        <v>0</v>
      </c>
      <c r="H53" s="23">
        <f t="shared" si="11"/>
        <v>-11070.753338881132</v>
      </c>
      <c r="I53" s="22"/>
      <c r="J53" s="22">
        <f>'[1]Table 4A Stipends_August'!G50</f>
        <v>0</v>
      </c>
      <c r="K53" s="22">
        <f>'[1]Dec Midyear Adjustment'!N52</f>
        <v>0</v>
      </c>
      <c r="L53" s="22">
        <f>'[1]March Midyear Adjustment'!L52</f>
        <v>0</v>
      </c>
      <c r="M53" s="24">
        <f t="shared" si="12"/>
        <v>18108604</v>
      </c>
      <c r="N53" s="22">
        <f>V53+'[1]Table 4A Stipends_August'!G50</f>
        <v>12072403</v>
      </c>
      <c r="O53" s="22">
        <f t="shared" si="13"/>
        <v>6036201</v>
      </c>
      <c r="P53" s="24">
        <f t="shared" si="14"/>
        <v>1509050</v>
      </c>
      <c r="Q53" s="25"/>
      <c r="R53" s="22">
        <f t="shared" si="15"/>
        <v>18108604</v>
      </c>
      <c r="S53" s="22">
        <f>'[1]Table 4A Stipends_August'!G50</f>
        <v>0</v>
      </c>
      <c r="T53" s="24">
        <f t="shared" si="16"/>
        <v>18108604</v>
      </c>
      <c r="V53" s="26">
        <f>(2*'[4]Table 2 Distributions &amp; Adjust'!L53)+('[5]Table 2 Distributions &amp; Adjust'!N53)+(2*'[6]Table 2 Distributions &amp; Adjust'!N53)+'[8]Table 2 Distributions &amp; Adjust'!O53+(2*'[9]Table 2 Distributions &amp; Adjust'!O53)</f>
        <v>12072403</v>
      </c>
    </row>
    <row r="54" spans="1:22" ht="12.75">
      <c r="A54" s="20">
        <v>48</v>
      </c>
      <c r="B54" s="21" t="s">
        <v>75</v>
      </c>
      <c r="C54" s="22">
        <f>'[1]Table 3 Levels 1&amp;2'!AO55</f>
        <v>33868192.932652</v>
      </c>
      <c r="D54" s="23">
        <f>'[2]Post Audit FY08-09 BL'!H55</f>
        <v>29764</v>
      </c>
      <c r="E54" s="23">
        <f>'[3]Audit Adjustments'!H54</f>
        <v>-13744.713063729412</v>
      </c>
      <c r="F54" s="23">
        <f t="shared" si="9"/>
        <v>16019.286936270588</v>
      </c>
      <c r="G54" s="22">
        <f t="shared" si="10"/>
        <v>16019.286936270588</v>
      </c>
      <c r="H54" s="23">
        <f t="shared" si="11"/>
        <v>0</v>
      </c>
      <c r="I54" s="22"/>
      <c r="J54" s="22">
        <f>'[1]Table 4A Stipends_August'!G51</f>
        <v>4000</v>
      </c>
      <c r="K54" s="22">
        <f>'[1]Dec Midyear Adjustment'!N53</f>
        <v>0</v>
      </c>
      <c r="L54" s="22">
        <f>'[1]March Midyear Adjustment'!L53</f>
        <v>0</v>
      </c>
      <c r="M54" s="24">
        <f t="shared" si="12"/>
        <v>33888212</v>
      </c>
      <c r="N54" s="22">
        <f>V54+'[1]Table 4A Stipends_August'!G51</f>
        <v>22593741</v>
      </c>
      <c r="O54" s="22">
        <f t="shared" si="13"/>
        <v>11294471</v>
      </c>
      <c r="P54" s="24">
        <f t="shared" si="14"/>
        <v>2823618</v>
      </c>
      <c r="Q54" s="25"/>
      <c r="R54" s="22">
        <f t="shared" si="15"/>
        <v>33888212</v>
      </c>
      <c r="S54" s="22">
        <f>'[1]Table 4A Stipends_August'!G51</f>
        <v>4000</v>
      </c>
      <c r="T54" s="24">
        <f t="shared" si="16"/>
        <v>33892212</v>
      </c>
      <c r="V54" s="26">
        <f>(2*'[4]Table 2 Distributions &amp; Adjust'!L54)+('[5]Table 2 Distributions &amp; Adjust'!N54)+(2*'[6]Table 2 Distributions &amp; Adjust'!N54)+'[8]Table 2 Distributions &amp; Adjust'!O54+(2*'[9]Table 2 Distributions &amp; Adjust'!O54)</f>
        <v>22589741</v>
      </c>
    </row>
    <row r="55" spans="1:22" ht="12.75">
      <c r="A55" s="20">
        <v>49</v>
      </c>
      <c r="B55" s="21" t="s">
        <v>76</v>
      </c>
      <c r="C55" s="22">
        <f>'[1]Table 3 Levels 1&amp;2'!AO56</f>
        <v>79553943.26081601</v>
      </c>
      <c r="D55" s="23">
        <f>'[2]Post Audit FY08-09 BL'!H56</f>
        <v>-214677</v>
      </c>
      <c r="E55" s="23">
        <f>'[3]Audit Adjustments'!H55</f>
        <v>-149230.85636098488</v>
      </c>
      <c r="F55" s="23">
        <f t="shared" si="9"/>
        <v>-363907.85636098485</v>
      </c>
      <c r="G55" s="22">
        <f t="shared" si="10"/>
        <v>0</v>
      </c>
      <c r="H55" s="23">
        <f t="shared" si="11"/>
        <v>-363907.85636098485</v>
      </c>
      <c r="I55" s="22"/>
      <c r="J55" s="22">
        <f>'[1]Table 4A Stipends_August'!G52</f>
        <v>0</v>
      </c>
      <c r="K55" s="22">
        <f>'[1]Dec Midyear Adjustment'!N54</f>
        <v>0</v>
      </c>
      <c r="L55" s="22">
        <f>'[1]March Midyear Adjustment'!L54</f>
        <v>0</v>
      </c>
      <c r="M55" s="24">
        <f t="shared" si="12"/>
        <v>79190035</v>
      </c>
      <c r="N55" s="22">
        <f>V55+'[1]Table 4A Stipends_August'!G52</f>
        <v>52793888</v>
      </c>
      <c r="O55" s="22">
        <f t="shared" si="13"/>
        <v>26396147</v>
      </c>
      <c r="P55" s="24">
        <f t="shared" si="14"/>
        <v>6599037</v>
      </c>
      <c r="Q55" s="25"/>
      <c r="R55" s="22">
        <f t="shared" si="15"/>
        <v>79190035</v>
      </c>
      <c r="S55" s="22">
        <f>'[1]Table 4A Stipends_August'!G52</f>
        <v>0</v>
      </c>
      <c r="T55" s="24">
        <f t="shared" si="16"/>
        <v>79190035</v>
      </c>
      <c r="V55" s="26">
        <f>(2*'[4]Table 2 Distributions &amp; Adjust'!L55)+('[5]Table 2 Distributions &amp; Adjust'!N55)+(2*'[6]Table 2 Distributions &amp; Adjust'!N55)+'[8]Table 2 Distributions &amp; Adjust'!O55+(2*'[9]Table 2 Distributions &amp; Adjust'!O55)</f>
        <v>52793888</v>
      </c>
    </row>
    <row r="56" spans="1:22" ht="12.75">
      <c r="A56" s="27">
        <v>50</v>
      </c>
      <c r="B56" s="28" t="s">
        <v>77</v>
      </c>
      <c r="C56" s="29">
        <f>'[1]Table 3 Levels 1&amp;2'!AO57</f>
        <v>45418356.847664</v>
      </c>
      <c r="D56" s="30">
        <f>'[2]Post Audit FY08-09 BL'!H57</f>
        <v>-54501</v>
      </c>
      <c r="E56" s="30">
        <f>'[3]Audit Adjustments'!H56</f>
        <v>-52304.67930191262</v>
      </c>
      <c r="F56" s="30">
        <f t="shared" si="9"/>
        <v>-106805.67930191262</v>
      </c>
      <c r="G56" s="29">
        <f t="shared" si="10"/>
        <v>0</v>
      </c>
      <c r="H56" s="30">
        <f t="shared" si="11"/>
        <v>-106805.67930191262</v>
      </c>
      <c r="I56" s="29"/>
      <c r="J56" s="29">
        <f>'[1]Table 4A Stipends_August'!G53</f>
        <v>62000</v>
      </c>
      <c r="K56" s="29">
        <f>'[1]Dec Midyear Adjustment'!N55</f>
        <v>0</v>
      </c>
      <c r="L56" s="29">
        <f>'[1]March Midyear Adjustment'!L55</f>
        <v>0</v>
      </c>
      <c r="M56" s="31">
        <f t="shared" si="12"/>
        <v>45373551</v>
      </c>
      <c r="N56" s="29">
        <f>V56+'[1]Table 4A Stipends_August'!G53</f>
        <v>30273168</v>
      </c>
      <c r="O56" s="29">
        <f t="shared" si="13"/>
        <v>15100383</v>
      </c>
      <c r="P56" s="31">
        <f t="shared" si="14"/>
        <v>3775096</v>
      </c>
      <c r="Q56" s="25"/>
      <c r="R56" s="29">
        <f t="shared" si="15"/>
        <v>45373551</v>
      </c>
      <c r="S56" s="29">
        <f>'[1]Table 4A Stipends_August'!G53</f>
        <v>62000</v>
      </c>
      <c r="T56" s="31">
        <f t="shared" si="16"/>
        <v>45435551</v>
      </c>
      <c r="V56" s="26">
        <f>(2*'[4]Table 2 Distributions &amp; Adjust'!L56)+('[5]Table 2 Distributions &amp; Adjust'!N56)+(2*'[6]Table 2 Distributions &amp; Adjust'!N56)+'[8]Table 2 Distributions &amp; Adjust'!O56+(2*'[9]Table 2 Distributions &amp; Adjust'!O56)</f>
        <v>30211168</v>
      </c>
    </row>
    <row r="57" spans="1:22" ht="12.75">
      <c r="A57" s="20">
        <v>51</v>
      </c>
      <c r="B57" s="21" t="s">
        <v>78</v>
      </c>
      <c r="C57" s="22">
        <f>'[1]Table 3 Levels 1&amp;2'!AO58</f>
        <v>47931233.503272</v>
      </c>
      <c r="D57" s="23">
        <f>'[2]Post Audit FY08-09 BL'!H58</f>
        <v>34911</v>
      </c>
      <c r="E57" s="23">
        <f>'[3]Audit Adjustments'!H57</f>
        <v>-25830.913067237954</v>
      </c>
      <c r="F57" s="23">
        <f t="shared" si="9"/>
        <v>9080.086932762046</v>
      </c>
      <c r="G57" s="22">
        <f t="shared" si="10"/>
        <v>9080.086932762046</v>
      </c>
      <c r="H57" s="23">
        <f t="shared" si="11"/>
        <v>0</v>
      </c>
      <c r="I57" s="22"/>
      <c r="J57" s="22">
        <f>'[1]Table 4A Stipends_August'!G54</f>
        <v>0</v>
      </c>
      <c r="K57" s="22">
        <f>'[1]Dec Midyear Adjustment'!N56</f>
        <v>0</v>
      </c>
      <c r="L57" s="22">
        <f>'[1]March Midyear Adjustment'!L56</f>
        <v>0</v>
      </c>
      <c r="M57" s="24">
        <f t="shared" si="12"/>
        <v>47940314</v>
      </c>
      <c r="N57" s="22">
        <f>V57+'[1]Table 4A Stipends_August'!G54</f>
        <v>31960208</v>
      </c>
      <c r="O57" s="22">
        <f t="shared" si="13"/>
        <v>15980106</v>
      </c>
      <c r="P57" s="24">
        <f t="shared" si="14"/>
        <v>3995027</v>
      </c>
      <c r="Q57" s="25"/>
      <c r="R57" s="22">
        <f t="shared" si="15"/>
        <v>47940314</v>
      </c>
      <c r="S57" s="22">
        <f>'[1]Table 4A Stipends_August'!G54</f>
        <v>0</v>
      </c>
      <c r="T57" s="24">
        <f t="shared" si="16"/>
        <v>47940314</v>
      </c>
      <c r="V57" s="26">
        <f>(2*'[4]Table 2 Distributions &amp; Adjust'!L57)+('[5]Table 2 Distributions &amp; Adjust'!N57)+(2*'[6]Table 2 Distributions &amp; Adjust'!N57)+'[8]Table 2 Distributions &amp; Adjust'!O57+(2*'[9]Table 2 Distributions &amp; Adjust'!O57)</f>
        <v>31960208</v>
      </c>
    </row>
    <row r="58" spans="1:22" ht="12.75">
      <c r="A58" s="20">
        <v>52</v>
      </c>
      <c r="B58" s="21" t="s">
        <v>79</v>
      </c>
      <c r="C58" s="22">
        <f>'[1]Table 3 Levels 1&amp;2'!AO59</f>
        <v>175964634.31914</v>
      </c>
      <c r="D58" s="23">
        <f>'[2]Post Audit FY08-09 BL'!H59</f>
        <v>-1439690</v>
      </c>
      <c r="E58" s="23">
        <f>'[3]Audit Adjustments'!H58</f>
        <v>-109196.67784976563</v>
      </c>
      <c r="F58" s="23">
        <f t="shared" si="9"/>
        <v>-1548886.6778497656</v>
      </c>
      <c r="G58" s="22">
        <f t="shared" si="10"/>
        <v>0</v>
      </c>
      <c r="H58" s="23">
        <f t="shared" si="11"/>
        <v>-1548886.6778497656</v>
      </c>
      <c r="I58" s="22"/>
      <c r="J58" s="22">
        <f>'[1]Table 4A Stipends_August'!G55</f>
        <v>0</v>
      </c>
      <c r="K58" s="22">
        <f>'[1]Dec Midyear Adjustment'!N57</f>
        <v>1964038.6561948948</v>
      </c>
      <c r="L58" s="22">
        <f>'[1]March Midyear Adjustment'!L57</f>
        <v>0</v>
      </c>
      <c r="M58" s="24">
        <f t="shared" si="12"/>
        <v>176379786</v>
      </c>
      <c r="N58" s="22">
        <f>V58+'[1]Table 4A Stipends_August'!G55</f>
        <v>117118896</v>
      </c>
      <c r="O58" s="22">
        <f t="shared" si="13"/>
        <v>59260890</v>
      </c>
      <c r="P58" s="24">
        <f t="shared" si="14"/>
        <v>14815223</v>
      </c>
      <c r="Q58" s="25"/>
      <c r="R58" s="22">
        <f t="shared" si="15"/>
        <v>176379786</v>
      </c>
      <c r="S58" s="22">
        <f>'[1]Table 4A Stipends_August'!G55</f>
        <v>0</v>
      </c>
      <c r="T58" s="24">
        <f t="shared" si="16"/>
        <v>176379786</v>
      </c>
      <c r="V58" s="26">
        <f>(2*'[4]Table 2 Distributions &amp; Adjust'!L58)+('[5]Table 2 Distributions &amp; Adjust'!N58)+(2*'[6]Table 2 Distributions &amp; Adjust'!N58)+'[8]Table 2 Distributions &amp; Adjust'!O58+(2*'[9]Table 2 Distributions &amp; Adjust'!O58)</f>
        <v>117118896</v>
      </c>
    </row>
    <row r="59" spans="1:22" ht="12.75">
      <c r="A59" s="20">
        <v>53</v>
      </c>
      <c r="B59" s="21" t="s">
        <v>80</v>
      </c>
      <c r="C59" s="22">
        <f>'[1]Table 3 Levels 1&amp;2'!AO60</f>
        <v>99845660.34672001</v>
      </c>
      <c r="D59" s="23">
        <f>'[2]Post Audit FY08-09 BL'!H60</f>
        <v>-217191</v>
      </c>
      <c r="E59" s="23">
        <f>'[3]Audit Adjustments'!H59</f>
        <v>-62035.85070054192</v>
      </c>
      <c r="F59" s="23">
        <f t="shared" si="9"/>
        <v>-279226.8507005419</v>
      </c>
      <c r="G59" s="22">
        <f t="shared" si="10"/>
        <v>0</v>
      </c>
      <c r="H59" s="23">
        <f t="shared" si="11"/>
        <v>-279226.8507005419</v>
      </c>
      <c r="I59" s="22"/>
      <c r="J59" s="22">
        <f>'[1]Table 4A Stipends_August'!G56</f>
        <v>12000</v>
      </c>
      <c r="K59" s="22">
        <f>'[1]Dec Midyear Adjustment'!N58</f>
        <v>0</v>
      </c>
      <c r="L59" s="22">
        <f>'[1]March Midyear Adjustment'!L58</f>
        <v>0</v>
      </c>
      <c r="M59" s="24">
        <f t="shared" si="12"/>
        <v>99578433</v>
      </c>
      <c r="N59" s="22">
        <f>V59+'[1]Table 4A Stipends_August'!G56</f>
        <v>66389624</v>
      </c>
      <c r="O59" s="22">
        <f t="shared" si="13"/>
        <v>33188809</v>
      </c>
      <c r="P59" s="24">
        <f t="shared" si="14"/>
        <v>8297202</v>
      </c>
      <c r="Q59" s="25"/>
      <c r="R59" s="22">
        <f t="shared" si="15"/>
        <v>99578433</v>
      </c>
      <c r="S59" s="22">
        <f>'[1]Table 4A Stipends_August'!G56</f>
        <v>12000</v>
      </c>
      <c r="T59" s="24">
        <f t="shared" si="16"/>
        <v>99590433</v>
      </c>
      <c r="V59" s="26">
        <f>(2*'[4]Table 2 Distributions &amp; Adjust'!L59)+('[5]Table 2 Distributions &amp; Adjust'!N59)+(2*'[6]Table 2 Distributions &amp; Adjust'!N59)+'[8]Table 2 Distributions &amp; Adjust'!O59+(2*'[9]Table 2 Distributions &amp; Adjust'!O59)</f>
        <v>66377624</v>
      </c>
    </row>
    <row r="60" spans="1:22" ht="12.75">
      <c r="A60" s="20">
        <v>54</v>
      </c>
      <c r="B60" s="21" t="s">
        <v>81</v>
      </c>
      <c r="C60" s="22">
        <f>'[1]Table 3 Levels 1&amp;2'!AO61</f>
        <v>4699973.61</v>
      </c>
      <c r="D60" s="23">
        <f>'[2]Post Audit FY08-09 BL'!H61</f>
        <v>14882</v>
      </c>
      <c r="E60" s="23">
        <f>'[3]Audit Adjustments'!H60</f>
        <v>-6377.587766386827</v>
      </c>
      <c r="F60" s="23">
        <f t="shared" si="9"/>
        <v>8504.412233613173</v>
      </c>
      <c r="G60" s="22">
        <f t="shared" si="10"/>
        <v>8504.412233613173</v>
      </c>
      <c r="H60" s="23">
        <f t="shared" si="11"/>
        <v>0</v>
      </c>
      <c r="I60" s="22"/>
      <c r="J60" s="22">
        <f>'[1]Table 4A Stipends_August'!G57</f>
        <v>0</v>
      </c>
      <c r="K60" s="22">
        <f>'[1]Dec Midyear Adjustment'!N59</f>
        <v>0</v>
      </c>
      <c r="L60" s="22">
        <f>'[1]March Midyear Adjustment'!L59</f>
        <v>0</v>
      </c>
      <c r="M60" s="24">
        <f t="shared" si="12"/>
        <v>4708478</v>
      </c>
      <c r="N60" s="22">
        <f>V60+'[1]Table 4A Stipends_August'!G57</f>
        <v>3138984</v>
      </c>
      <c r="O60" s="22">
        <f t="shared" si="13"/>
        <v>1569494</v>
      </c>
      <c r="P60" s="24">
        <f t="shared" si="14"/>
        <v>392374</v>
      </c>
      <c r="Q60" s="25"/>
      <c r="R60" s="22">
        <f t="shared" si="15"/>
        <v>4708478</v>
      </c>
      <c r="S60" s="22">
        <f>'[1]Table 4A Stipends_August'!G57</f>
        <v>0</v>
      </c>
      <c r="T60" s="24">
        <f t="shared" si="16"/>
        <v>4708478</v>
      </c>
      <c r="V60" s="26">
        <f>(2*'[4]Table 2 Distributions &amp; Adjust'!L60)+('[5]Table 2 Distributions &amp; Adjust'!N60)+(2*'[6]Table 2 Distributions &amp; Adjust'!N60)+'[8]Table 2 Distributions &amp; Adjust'!O60+(2*'[9]Table 2 Distributions &amp; Adjust'!O60)</f>
        <v>3138984</v>
      </c>
    </row>
    <row r="61" spans="1:22" ht="12.75">
      <c r="A61" s="27">
        <v>55</v>
      </c>
      <c r="B61" s="28" t="s">
        <v>82</v>
      </c>
      <c r="C61" s="29">
        <f>'[1]Table 3 Levels 1&amp;2'!AO62</f>
        <v>86084262.166016</v>
      </c>
      <c r="D61" s="30">
        <f>'[2]Post Audit FY08-09 BL'!H62</f>
        <v>64596</v>
      </c>
      <c r="E61" s="30">
        <f>'[3]Audit Adjustments'!H61</f>
        <v>-44652.803928210444</v>
      </c>
      <c r="F61" s="30">
        <f t="shared" si="9"/>
        <v>19943.196071789556</v>
      </c>
      <c r="G61" s="29">
        <f t="shared" si="10"/>
        <v>19943.196071789556</v>
      </c>
      <c r="H61" s="30">
        <f t="shared" si="11"/>
        <v>0</v>
      </c>
      <c r="I61" s="29"/>
      <c r="J61" s="29">
        <f>'[1]Table 4A Stipends_August'!G58</f>
        <v>0</v>
      </c>
      <c r="K61" s="29">
        <f>'[1]Dec Midyear Adjustment'!N60</f>
        <v>0</v>
      </c>
      <c r="L61" s="29">
        <f>'[1]March Midyear Adjustment'!L60</f>
        <v>0</v>
      </c>
      <c r="M61" s="31">
        <f t="shared" si="12"/>
        <v>86104205</v>
      </c>
      <c r="N61" s="29">
        <f>V61+'[1]Table 4A Stipends_August'!G58</f>
        <v>57402804</v>
      </c>
      <c r="O61" s="29">
        <f t="shared" si="13"/>
        <v>28701401</v>
      </c>
      <c r="P61" s="31">
        <f t="shared" si="14"/>
        <v>7175350</v>
      </c>
      <c r="Q61" s="25"/>
      <c r="R61" s="29">
        <f t="shared" si="15"/>
        <v>86104205</v>
      </c>
      <c r="S61" s="29">
        <f>'[1]Table 4A Stipends_August'!G58</f>
        <v>0</v>
      </c>
      <c r="T61" s="31">
        <f t="shared" si="16"/>
        <v>86104205</v>
      </c>
      <c r="V61" s="26">
        <f>(2*'[4]Table 2 Distributions &amp; Adjust'!L61)+('[5]Table 2 Distributions &amp; Adjust'!N61)+(2*'[6]Table 2 Distributions &amp; Adjust'!N61)+'[8]Table 2 Distributions &amp; Adjust'!O61+(2*'[9]Table 2 Distributions &amp; Adjust'!O61)</f>
        <v>57402804</v>
      </c>
    </row>
    <row r="62" spans="1:22" ht="12.75">
      <c r="A62" s="20">
        <v>56</v>
      </c>
      <c r="B62" s="21" t="s">
        <v>83</v>
      </c>
      <c r="C62" s="22">
        <f>'[1]Table 3 Levels 1&amp;2'!AO63</f>
        <v>15516125.45966</v>
      </c>
      <c r="D62" s="23">
        <f>'[2]Post Audit FY08-09 BL'!H63</f>
        <v>12817</v>
      </c>
      <c r="E62" s="23">
        <f>'[3]Audit Adjustments'!H62</f>
        <v>-73148.01509433961</v>
      </c>
      <c r="F62" s="23">
        <f t="shared" si="9"/>
        <v>-60331.015094339615</v>
      </c>
      <c r="G62" s="22">
        <f t="shared" si="10"/>
        <v>0</v>
      </c>
      <c r="H62" s="23">
        <f t="shared" si="11"/>
        <v>-60331.015094339615</v>
      </c>
      <c r="I62" s="22"/>
      <c r="J62" s="22">
        <f>'[1]Table 4A Stipends_August'!G59</f>
        <v>10000</v>
      </c>
      <c r="K62" s="22">
        <f>'[1]Dec Midyear Adjustment'!N61</f>
        <v>0</v>
      </c>
      <c r="L62" s="22">
        <f>'[1]March Midyear Adjustment'!L61</f>
        <v>0</v>
      </c>
      <c r="M62" s="24">
        <f t="shared" si="12"/>
        <v>15465794</v>
      </c>
      <c r="N62" s="22">
        <f>V62+'[1]Table 4A Stipends_August'!G59</f>
        <v>10314528</v>
      </c>
      <c r="O62" s="22">
        <f t="shared" si="13"/>
        <v>5151266</v>
      </c>
      <c r="P62" s="24">
        <f t="shared" si="14"/>
        <v>1287817</v>
      </c>
      <c r="Q62" s="25"/>
      <c r="R62" s="22">
        <f t="shared" si="15"/>
        <v>15465794</v>
      </c>
      <c r="S62" s="22">
        <f>'[1]Table 4A Stipends_August'!G59</f>
        <v>10000</v>
      </c>
      <c r="T62" s="24">
        <f t="shared" si="16"/>
        <v>15475794</v>
      </c>
      <c r="V62" s="26">
        <f>(2*'[4]Table 2 Distributions &amp; Adjust'!L62)+('[5]Table 2 Distributions &amp; Adjust'!N62)+(2*'[6]Table 2 Distributions &amp; Adjust'!N62)+'[8]Table 2 Distributions &amp; Adjust'!O62+(2*'[9]Table 2 Distributions &amp; Adjust'!O62)</f>
        <v>10304528</v>
      </c>
    </row>
    <row r="63" spans="1:22" ht="12.75">
      <c r="A63" s="20">
        <v>57</v>
      </c>
      <c r="B63" s="21" t="s">
        <v>84</v>
      </c>
      <c r="C63" s="22">
        <f>'[1]Table 3 Levels 1&amp;2'!AO64</f>
        <v>40299019.029432</v>
      </c>
      <c r="D63" s="23">
        <f>'[2]Post Audit FY08-09 BL'!H64</f>
        <v>26403</v>
      </c>
      <c r="E63" s="23">
        <f>'[3]Audit Adjustments'!H63</f>
        <v>-42649.54297930842</v>
      </c>
      <c r="F63" s="23">
        <f t="shared" si="9"/>
        <v>-16246.542979308419</v>
      </c>
      <c r="G63" s="22">
        <f t="shared" si="10"/>
        <v>0</v>
      </c>
      <c r="H63" s="23">
        <f t="shared" si="11"/>
        <v>-16246.542979308419</v>
      </c>
      <c r="I63" s="22"/>
      <c r="J63" s="22">
        <f>'[1]Table 4A Stipends_August'!G60</f>
        <v>0</v>
      </c>
      <c r="K63" s="22">
        <f>'[1]Dec Midyear Adjustment'!N62</f>
        <v>0</v>
      </c>
      <c r="L63" s="22">
        <f>'[1]March Midyear Adjustment'!L62</f>
        <v>0</v>
      </c>
      <c r="M63" s="24">
        <f t="shared" si="12"/>
        <v>40282772</v>
      </c>
      <c r="N63" s="22">
        <f>V63+'[1]Table 4A Stipends_August'!G60</f>
        <v>26855181</v>
      </c>
      <c r="O63" s="22">
        <f t="shared" si="13"/>
        <v>13427591</v>
      </c>
      <c r="P63" s="24">
        <f t="shared" si="14"/>
        <v>3356898</v>
      </c>
      <c r="Q63" s="25"/>
      <c r="R63" s="22">
        <f t="shared" si="15"/>
        <v>40282772</v>
      </c>
      <c r="S63" s="22">
        <f>'[1]Table 4A Stipends_August'!G60</f>
        <v>0</v>
      </c>
      <c r="T63" s="24">
        <f t="shared" si="16"/>
        <v>40282772</v>
      </c>
      <c r="V63" s="26">
        <f>(2*'[4]Table 2 Distributions &amp; Adjust'!L63)+('[5]Table 2 Distributions &amp; Adjust'!N63)+(2*'[6]Table 2 Distributions &amp; Adjust'!N63)+'[8]Table 2 Distributions &amp; Adjust'!O63+(2*'[9]Table 2 Distributions &amp; Adjust'!O63)</f>
        <v>26855181</v>
      </c>
    </row>
    <row r="64" spans="1:22" ht="12.75">
      <c r="A64" s="20">
        <v>58</v>
      </c>
      <c r="B64" s="21" t="s">
        <v>85</v>
      </c>
      <c r="C64" s="22">
        <f>'[1]Table 3 Levels 1&amp;2'!AO65</f>
        <v>53721097.6056</v>
      </c>
      <c r="D64" s="23">
        <f>'[2]Post Audit FY08-09 BL'!H65</f>
        <v>-102737</v>
      </c>
      <c r="E64" s="23">
        <f>'[3]Audit Adjustments'!H64</f>
        <v>-269110.5005726381</v>
      </c>
      <c r="F64" s="23">
        <f t="shared" si="9"/>
        <v>-371847.5005726381</v>
      </c>
      <c r="G64" s="22">
        <f t="shared" si="10"/>
        <v>0</v>
      </c>
      <c r="H64" s="23">
        <f t="shared" si="11"/>
        <v>-371847.5005726381</v>
      </c>
      <c r="I64" s="22"/>
      <c r="J64" s="22">
        <f>'[1]Table 4A Stipends_August'!G61</f>
        <v>0</v>
      </c>
      <c r="K64" s="22">
        <f>'[1]Dec Midyear Adjustment'!N63</f>
        <v>1162584.6190571687</v>
      </c>
      <c r="L64" s="22">
        <f>'[1]March Midyear Adjustment'!L63</f>
        <v>0</v>
      </c>
      <c r="M64" s="24">
        <f t="shared" si="12"/>
        <v>54511835</v>
      </c>
      <c r="N64" s="22">
        <f>V64+'[1]Table 4A Stipends_August'!G61</f>
        <v>36064417</v>
      </c>
      <c r="O64" s="22">
        <f t="shared" si="13"/>
        <v>18447418</v>
      </c>
      <c r="P64" s="24">
        <f t="shared" si="14"/>
        <v>4611855</v>
      </c>
      <c r="Q64" s="25"/>
      <c r="R64" s="22">
        <f t="shared" si="15"/>
        <v>54511835</v>
      </c>
      <c r="S64" s="22">
        <f>'[1]Table 4A Stipends_August'!G61</f>
        <v>0</v>
      </c>
      <c r="T64" s="24">
        <f t="shared" si="16"/>
        <v>54511835</v>
      </c>
      <c r="V64" s="26">
        <f>(2*'[4]Table 2 Distributions &amp; Adjust'!L64)+('[5]Table 2 Distributions &amp; Adjust'!N64)+(2*'[6]Table 2 Distributions &amp; Adjust'!N64)+'[8]Table 2 Distributions &amp; Adjust'!O64+(2*'[9]Table 2 Distributions &amp; Adjust'!O64)</f>
        <v>36064417</v>
      </c>
    </row>
    <row r="65" spans="1:22" ht="12.75">
      <c r="A65" s="20">
        <v>59</v>
      </c>
      <c r="B65" s="21" t="s">
        <v>86</v>
      </c>
      <c r="C65" s="22">
        <f>'[1]Table 3 Levels 1&amp;2'!AO66</f>
        <v>33950897.6531</v>
      </c>
      <c r="D65" s="23">
        <f>'[2]Post Audit FY08-09 BL'!H66</f>
        <v>14322</v>
      </c>
      <c r="E65" s="23">
        <f>'[3]Audit Adjustments'!H65</f>
        <v>-45727.284180776085</v>
      </c>
      <c r="F65" s="23">
        <f t="shared" si="9"/>
        <v>-31405.284180776085</v>
      </c>
      <c r="G65" s="22">
        <f t="shared" si="10"/>
        <v>0</v>
      </c>
      <c r="H65" s="23">
        <f t="shared" si="11"/>
        <v>-31405.284180776085</v>
      </c>
      <c r="I65" s="22"/>
      <c r="J65" s="22">
        <f>'[1]Table 4A Stipends_August'!G62</f>
        <v>0</v>
      </c>
      <c r="K65" s="22">
        <f>'[1]Dec Midyear Adjustment'!N64</f>
        <v>0</v>
      </c>
      <c r="L65" s="22">
        <f>'[1]March Midyear Adjustment'!L64</f>
        <v>0</v>
      </c>
      <c r="M65" s="24">
        <f t="shared" si="12"/>
        <v>33919492</v>
      </c>
      <c r="N65" s="22">
        <f>V65+'[1]Table 4A Stipends_August'!G62</f>
        <v>22612995</v>
      </c>
      <c r="O65" s="22">
        <f t="shared" si="13"/>
        <v>11306497</v>
      </c>
      <c r="P65" s="24">
        <f t="shared" si="14"/>
        <v>2826624</v>
      </c>
      <c r="Q65" s="25"/>
      <c r="R65" s="22">
        <f t="shared" si="15"/>
        <v>33919492</v>
      </c>
      <c r="S65" s="22">
        <f>'[1]Table 4A Stipends_August'!G62</f>
        <v>0</v>
      </c>
      <c r="T65" s="24">
        <f t="shared" si="16"/>
        <v>33919492</v>
      </c>
      <c r="V65" s="26">
        <f>(2*'[4]Table 2 Distributions &amp; Adjust'!L65)+('[5]Table 2 Distributions &amp; Adjust'!N65)+(2*'[6]Table 2 Distributions &amp; Adjust'!N65)+'[8]Table 2 Distributions &amp; Adjust'!O65+(2*'[9]Table 2 Distributions &amp; Adjust'!O65)</f>
        <v>22612995</v>
      </c>
    </row>
    <row r="66" spans="1:22" ht="12.75">
      <c r="A66" s="27">
        <v>60</v>
      </c>
      <c r="B66" s="28" t="s">
        <v>87</v>
      </c>
      <c r="C66" s="29">
        <f>'[1]Table 3 Levels 1&amp;2'!AO67</f>
        <v>39459112.380448</v>
      </c>
      <c r="D66" s="30">
        <f>'[2]Post Audit FY08-09 BL'!H67</f>
        <v>23726</v>
      </c>
      <c r="E66" s="30">
        <f>'[3]Audit Adjustments'!H66</f>
        <v>-165770.61488042687</v>
      </c>
      <c r="F66" s="30">
        <f t="shared" si="9"/>
        <v>-142044.61488042687</v>
      </c>
      <c r="G66" s="29">
        <f t="shared" si="10"/>
        <v>0</v>
      </c>
      <c r="H66" s="30">
        <f t="shared" si="11"/>
        <v>-142044.61488042687</v>
      </c>
      <c r="I66" s="29"/>
      <c r="J66" s="29">
        <f>'[1]Table 4A Stipends_August'!G63</f>
        <v>0</v>
      </c>
      <c r="K66" s="29">
        <f>'[1]Dec Midyear Adjustment'!N65</f>
        <v>0</v>
      </c>
      <c r="L66" s="29">
        <f>'[1]March Midyear Adjustment'!L65</f>
        <v>0</v>
      </c>
      <c r="M66" s="31">
        <f t="shared" si="12"/>
        <v>39317068</v>
      </c>
      <c r="N66" s="29">
        <f>V66+'[1]Table 4A Stipends_August'!G63</f>
        <v>26211379</v>
      </c>
      <c r="O66" s="29">
        <f t="shared" si="13"/>
        <v>13105689</v>
      </c>
      <c r="P66" s="31">
        <f t="shared" si="14"/>
        <v>3276422</v>
      </c>
      <c r="Q66" s="25"/>
      <c r="R66" s="29">
        <f t="shared" si="15"/>
        <v>39317068</v>
      </c>
      <c r="S66" s="29">
        <f>'[1]Table 4A Stipends_August'!G63</f>
        <v>0</v>
      </c>
      <c r="T66" s="31">
        <f t="shared" si="16"/>
        <v>39317068</v>
      </c>
      <c r="V66" s="26">
        <f>(2*'[4]Table 2 Distributions &amp; Adjust'!L66)+('[5]Table 2 Distributions &amp; Adjust'!N66)+(2*'[6]Table 2 Distributions &amp; Adjust'!N66)+'[8]Table 2 Distributions &amp; Adjust'!O66+(2*'[9]Table 2 Distributions &amp; Adjust'!O66)</f>
        <v>26211379</v>
      </c>
    </row>
    <row r="67" spans="1:22" ht="12.75">
      <c r="A67" s="20">
        <v>61</v>
      </c>
      <c r="B67" s="21" t="s">
        <v>88</v>
      </c>
      <c r="C67" s="22">
        <f>'[1]Table 3 Levels 1&amp;2'!AO68</f>
        <v>13691061.634986</v>
      </c>
      <c r="D67" s="23">
        <f>'[2]Post Audit FY08-09 BL'!H68</f>
        <v>17250</v>
      </c>
      <c r="E67" s="23">
        <f>'[3]Audit Adjustments'!H67</f>
        <v>-62154.14288487128</v>
      </c>
      <c r="F67" s="23">
        <f t="shared" si="9"/>
        <v>-44904.14288487128</v>
      </c>
      <c r="G67" s="22">
        <f t="shared" si="10"/>
        <v>0</v>
      </c>
      <c r="H67" s="23">
        <f t="shared" si="11"/>
        <v>-44904.14288487128</v>
      </c>
      <c r="I67" s="22"/>
      <c r="J67" s="22">
        <f>'[1]Table 4A Stipends_August'!G64</f>
        <v>0</v>
      </c>
      <c r="K67" s="22">
        <f>'[1]Dec Midyear Adjustment'!N66</f>
        <v>175782.52463944675</v>
      </c>
      <c r="L67" s="22">
        <f>'[1]March Midyear Adjustment'!L66</f>
        <v>0</v>
      </c>
      <c r="M67" s="24">
        <f t="shared" si="12"/>
        <v>13821940</v>
      </c>
      <c r="N67" s="22">
        <f>V67+'[1]Table 4A Stipends_August'!G64</f>
        <v>9172773</v>
      </c>
      <c r="O67" s="22">
        <f t="shared" si="13"/>
        <v>4649167</v>
      </c>
      <c r="P67" s="24">
        <f t="shared" si="14"/>
        <v>1162292</v>
      </c>
      <c r="Q67" s="25"/>
      <c r="R67" s="22">
        <f t="shared" si="15"/>
        <v>13821940</v>
      </c>
      <c r="S67" s="22">
        <f>'[1]Table 4A Stipends_August'!G64</f>
        <v>0</v>
      </c>
      <c r="T67" s="24">
        <f t="shared" si="16"/>
        <v>13821940</v>
      </c>
      <c r="V67" s="26">
        <f>(2*'[4]Table 2 Distributions &amp; Adjust'!L67)+('[5]Table 2 Distributions &amp; Adjust'!N67)+(2*'[6]Table 2 Distributions &amp; Adjust'!N67)+'[8]Table 2 Distributions &amp; Adjust'!O67+(2*'[9]Table 2 Distributions &amp; Adjust'!O67)</f>
        <v>9172773</v>
      </c>
    </row>
    <row r="68" spans="1:22" ht="12.75">
      <c r="A68" s="20">
        <v>62</v>
      </c>
      <c r="B68" s="21" t="s">
        <v>89</v>
      </c>
      <c r="C68" s="22">
        <f>'[1]Table 3 Levels 1&amp;2'!AO69</f>
        <v>13468453.784527998</v>
      </c>
      <c r="D68" s="23">
        <f>'[2]Post Audit FY08-09 BL'!H69</f>
        <v>4685</v>
      </c>
      <c r="E68" s="23">
        <f>'[3]Audit Adjustments'!H68</f>
        <v>0</v>
      </c>
      <c r="F68" s="23">
        <f t="shared" si="9"/>
        <v>4685</v>
      </c>
      <c r="G68" s="22">
        <f t="shared" si="10"/>
        <v>4685</v>
      </c>
      <c r="H68" s="23">
        <f t="shared" si="11"/>
        <v>0</v>
      </c>
      <c r="I68" s="22"/>
      <c r="J68" s="22">
        <f>'[1]Table 4A Stipends_August'!G65</f>
        <v>0</v>
      </c>
      <c r="K68" s="22">
        <f>'[1]Dec Midyear Adjustment'!N67</f>
        <v>0</v>
      </c>
      <c r="L68" s="22">
        <f>'[1]March Midyear Adjustment'!L67</f>
        <v>0</v>
      </c>
      <c r="M68" s="24">
        <f t="shared" si="12"/>
        <v>13473139</v>
      </c>
      <c r="N68" s="22">
        <f>V68+'[1]Table 4A Stipends_August'!G65</f>
        <v>8982094</v>
      </c>
      <c r="O68" s="22">
        <f t="shared" si="13"/>
        <v>4491045</v>
      </c>
      <c r="P68" s="24">
        <f t="shared" si="14"/>
        <v>1122761</v>
      </c>
      <c r="Q68" s="25"/>
      <c r="R68" s="22">
        <f t="shared" si="15"/>
        <v>13473139</v>
      </c>
      <c r="S68" s="22">
        <f>'[1]Table 4A Stipends_August'!G65</f>
        <v>0</v>
      </c>
      <c r="T68" s="24">
        <f t="shared" si="16"/>
        <v>13473139</v>
      </c>
      <c r="V68" s="26">
        <f>(2*'[4]Table 2 Distributions &amp; Adjust'!L68)+('[5]Table 2 Distributions &amp; Adjust'!N68)+(2*'[6]Table 2 Distributions &amp; Adjust'!N68)+'[8]Table 2 Distributions &amp; Adjust'!O68+(2*'[9]Table 2 Distributions &amp; Adjust'!O68)</f>
        <v>8982094</v>
      </c>
    </row>
    <row r="69" spans="1:22" ht="12.75">
      <c r="A69" s="20">
        <v>63</v>
      </c>
      <c r="B69" s="21" t="s">
        <v>90</v>
      </c>
      <c r="C69" s="22">
        <f>'[1]Table 3 Levels 1&amp;2'!AO70</f>
        <v>11399559.530000001</v>
      </c>
      <c r="D69" s="23">
        <f>'[2]Post Audit FY08-09 BL'!H70</f>
        <v>10750</v>
      </c>
      <c r="E69" s="23">
        <f>'[3]Audit Adjustments'!H69</f>
        <v>0</v>
      </c>
      <c r="F69" s="23">
        <f t="shared" si="9"/>
        <v>10750</v>
      </c>
      <c r="G69" s="22">
        <f t="shared" si="10"/>
        <v>10750</v>
      </c>
      <c r="H69" s="23">
        <f t="shared" si="11"/>
        <v>0</v>
      </c>
      <c r="I69" s="22"/>
      <c r="J69" s="22">
        <f>'[1]Table 4A Stipends_August'!G66</f>
        <v>0</v>
      </c>
      <c r="K69" s="22">
        <f>'[1]Dec Midyear Adjustment'!N68</f>
        <v>0</v>
      </c>
      <c r="L69" s="22">
        <f>'[1]March Midyear Adjustment'!L68</f>
        <v>0</v>
      </c>
      <c r="M69" s="24">
        <f t="shared" si="12"/>
        <v>11410310</v>
      </c>
      <c r="N69" s="22">
        <f>V69+'[1]Table 4A Stipends_August'!G66</f>
        <v>7606872</v>
      </c>
      <c r="O69" s="22">
        <f t="shared" si="13"/>
        <v>3803438</v>
      </c>
      <c r="P69" s="24">
        <f t="shared" si="14"/>
        <v>950860</v>
      </c>
      <c r="Q69" s="25"/>
      <c r="R69" s="22">
        <f t="shared" si="15"/>
        <v>11410310</v>
      </c>
      <c r="S69" s="22">
        <f>'[1]Table 4A Stipends_August'!G66</f>
        <v>0</v>
      </c>
      <c r="T69" s="24">
        <f t="shared" si="16"/>
        <v>11410310</v>
      </c>
      <c r="V69" s="26">
        <f>(2*'[4]Table 2 Distributions &amp; Adjust'!L69)+('[5]Table 2 Distributions &amp; Adjust'!N69)+(2*'[6]Table 2 Distributions &amp; Adjust'!N69)+'[8]Table 2 Distributions &amp; Adjust'!O69+(2*'[9]Table 2 Distributions &amp; Adjust'!O69)</f>
        <v>7606872</v>
      </c>
    </row>
    <row r="70" spans="1:22" ht="12.75">
      <c r="A70" s="20">
        <v>64</v>
      </c>
      <c r="B70" s="21" t="s">
        <v>91</v>
      </c>
      <c r="C70" s="22">
        <f>'[1]Table 3 Levels 1&amp;2'!AO71</f>
        <v>15711264.343168</v>
      </c>
      <c r="D70" s="23">
        <f>'[2]Post Audit FY08-09 BL'!H71</f>
        <v>8111</v>
      </c>
      <c r="E70" s="23">
        <f>'[3]Audit Adjustments'!H70</f>
        <v>-15950.29395784059</v>
      </c>
      <c r="F70" s="23">
        <f t="shared" si="9"/>
        <v>-7839.293957840589</v>
      </c>
      <c r="G70" s="22">
        <f t="shared" si="10"/>
        <v>0</v>
      </c>
      <c r="H70" s="23">
        <f t="shared" si="11"/>
        <v>-7839.293957840589</v>
      </c>
      <c r="I70" s="22"/>
      <c r="J70" s="22">
        <f>'[1]Table 4A Stipends_August'!G67</f>
        <v>0</v>
      </c>
      <c r="K70" s="22">
        <f>'[1]Dec Midyear Adjustment'!N69</f>
        <v>0</v>
      </c>
      <c r="L70" s="22">
        <f>'[1]March Midyear Adjustment'!L69</f>
        <v>0</v>
      </c>
      <c r="M70" s="24">
        <f t="shared" si="12"/>
        <v>15703425</v>
      </c>
      <c r="N70" s="22">
        <f>V70+'[1]Table 4A Stipends_August'!G67</f>
        <v>10468952</v>
      </c>
      <c r="O70" s="22">
        <f t="shared" si="13"/>
        <v>5234473</v>
      </c>
      <c r="P70" s="24">
        <f t="shared" si="14"/>
        <v>1308618</v>
      </c>
      <c r="Q70" s="25"/>
      <c r="R70" s="22">
        <f t="shared" si="15"/>
        <v>15703425</v>
      </c>
      <c r="S70" s="22">
        <f>'[1]Table 4A Stipends_August'!G67</f>
        <v>0</v>
      </c>
      <c r="T70" s="24">
        <f t="shared" si="16"/>
        <v>15703425</v>
      </c>
      <c r="V70" s="26">
        <f>(2*'[4]Table 2 Distributions &amp; Adjust'!L70)+('[5]Table 2 Distributions &amp; Adjust'!N70)+(2*'[6]Table 2 Distributions &amp; Adjust'!N70)+'[8]Table 2 Distributions &amp; Adjust'!O70+(2*'[9]Table 2 Distributions &amp; Adjust'!O70)</f>
        <v>10468952</v>
      </c>
    </row>
    <row r="71" spans="1:22" ht="12.75">
      <c r="A71" s="27">
        <v>65</v>
      </c>
      <c r="B71" s="28" t="s">
        <v>92</v>
      </c>
      <c r="C71" s="29">
        <f>'[1]Table 3 Levels 1&amp;2'!AO72</f>
        <v>42339726.285679206</v>
      </c>
      <c r="D71" s="30">
        <f>'[2]Post Audit FY08-09 BL'!H72</f>
        <v>-289436</v>
      </c>
      <c r="E71" s="30">
        <f>'[3]Audit Adjustments'!H71</f>
        <v>-144085.272682146</v>
      </c>
      <c r="F71" s="30">
        <f>SUM(D71:E71)</f>
        <v>-433521.272682146</v>
      </c>
      <c r="G71" s="29">
        <f>IF(F71&gt;0,F71,0)</f>
        <v>0</v>
      </c>
      <c r="H71" s="30">
        <f t="shared" si="11"/>
        <v>-433521.272682146</v>
      </c>
      <c r="I71" s="29"/>
      <c r="J71" s="29">
        <f>'[1]Table 4A Stipends_August'!G68</f>
        <v>0</v>
      </c>
      <c r="K71" s="29">
        <f>'[1]Dec Midyear Adjustment'!N70</f>
        <v>0</v>
      </c>
      <c r="L71" s="29">
        <f>'[1]March Midyear Adjustment'!L70</f>
        <v>0</v>
      </c>
      <c r="M71" s="31">
        <f>ROUND(C71+F71+I71+J71+K71+L71,0)</f>
        <v>41906205</v>
      </c>
      <c r="N71" s="29">
        <f>V71+'[1]Table 4A Stipends_August'!G68</f>
        <v>27937472</v>
      </c>
      <c r="O71" s="29">
        <f>M71-N71</f>
        <v>13968733</v>
      </c>
      <c r="P71" s="31">
        <f>ROUND(O71/4,0)</f>
        <v>3492183</v>
      </c>
      <c r="Q71" s="25"/>
      <c r="R71" s="29">
        <f t="shared" si="15"/>
        <v>41906205</v>
      </c>
      <c r="S71" s="29">
        <f>'[1]Table 4A Stipends_August'!G68</f>
        <v>0</v>
      </c>
      <c r="T71" s="31">
        <f>R71+S71</f>
        <v>41906205</v>
      </c>
      <c r="V71" s="26">
        <f>(2*'[4]Table 2 Distributions &amp; Adjust'!L71)+('[5]Table 2 Distributions &amp; Adjust'!N71)+(2*'[6]Table 2 Distributions &amp; Adjust'!N71)+'[8]Table 2 Distributions &amp; Adjust'!O71+(2*'[9]Table 2 Distributions &amp; Adjust'!O71)</f>
        <v>27937472</v>
      </c>
    </row>
    <row r="72" spans="1:22" ht="12.75">
      <c r="A72" s="32">
        <v>66</v>
      </c>
      <c r="B72" s="33" t="s">
        <v>93</v>
      </c>
      <c r="C72" s="34">
        <f>'[1]Table 3 Levels 1&amp;2'!AO73</f>
        <v>13803784.048624001</v>
      </c>
      <c r="D72" s="35">
        <f>'[2]Post Audit FY08-09 BL'!H73</f>
        <v>7905</v>
      </c>
      <c r="E72" s="35">
        <f>'[3]Audit Adjustments'!H72</f>
        <v>18921.81191033982</v>
      </c>
      <c r="F72" s="35">
        <f>SUM(D72:E72)</f>
        <v>26826.81191033982</v>
      </c>
      <c r="G72" s="34">
        <f>IF(F72&gt;0,F72,0)</f>
        <v>26826.81191033982</v>
      </c>
      <c r="H72" s="35">
        <f t="shared" si="11"/>
        <v>0</v>
      </c>
      <c r="I72" s="34"/>
      <c r="J72" s="34">
        <f>'[1]Table 4A Stipends_August'!G69</f>
        <v>0</v>
      </c>
      <c r="K72" s="34">
        <f>'[1]Dec Midyear Adjustment'!N71</f>
        <v>428371.25116155995</v>
      </c>
      <c r="L72" s="34">
        <f>'[1]March Midyear Adjustment'!L71</f>
        <v>0</v>
      </c>
      <c r="M72" s="36">
        <f>ROUND(C72+F72+I72+J72+K72+L72,0)</f>
        <v>14258982</v>
      </c>
      <c r="N72" s="34">
        <f>V72+'[1]Table 4A Stipends_August'!G69</f>
        <v>9403996</v>
      </c>
      <c r="O72" s="34">
        <f>M72-N72</f>
        <v>4854986</v>
      </c>
      <c r="P72" s="36">
        <f>ROUND(O72/4,0)</f>
        <v>1213747</v>
      </c>
      <c r="Q72" s="25"/>
      <c r="R72" s="34">
        <f t="shared" si="15"/>
        <v>14258982</v>
      </c>
      <c r="S72" s="34">
        <f>'[1]Table 4A Stipends_August'!G69</f>
        <v>0</v>
      </c>
      <c r="T72" s="36">
        <f>R72+S72</f>
        <v>14258982</v>
      </c>
      <c r="V72" s="26">
        <f>(2*'[4]Table 2 Distributions &amp; Adjust'!L72)+('[5]Table 2 Distributions &amp; Adjust'!N72)+(2*'[6]Table 2 Distributions &amp; Adjust'!N72)+'[8]Table 2 Distributions &amp; Adjust'!O72+(2*'[9]Table 2 Distributions &amp; Adjust'!O72)</f>
        <v>9403996</v>
      </c>
    </row>
    <row r="73" spans="1:22" ht="12.75">
      <c r="A73" s="37">
        <v>67</v>
      </c>
      <c r="B73" s="38" t="s">
        <v>94</v>
      </c>
      <c r="C73" s="22">
        <f>'[1]Table 3 Levels 1&amp;2'!AO74</f>
        <v>22863877.206506804</v>
      </c>
      <c r="D73" s="23">
        <f>'[2]Post Audit FY08-09 BL'!H74</f>
        <v>1680</v>
      </c>
      <c r="E73" s="23">
        <f>'[3]Audit Adjustments'!H73</f>
        <v>-19809.44739166504</v>
      </c>
      <c r="F73" s="23">
        <f>SUM(D73:E73)</f>
        <v>-18129.44739166504</v>
      </c>
      <c r="G73" s="22">
        <f>IF(F73&gt;0,F73,0)</f>
        <v>0</v>
      </c>
      <c r="H73" s="23">
        <f t="shared" si="11"/>
        <v>-18129.44739166504</v>
      </c>
      <c r="I73" s="22"/>
      <c r="J73" s="22">
        <f>'[1]Table 4A Stipends_August'!G70</f>
        <v>0</v>
      </c>
      <c r="K73" s="22">
        <f>'[1]Dec Midyear Adjustment'!N72</f>
        <v>2048594.466500976</v>
      </c>
      <c r="L73" s="22">
        <f>'[1]March Midyear Adjustment'!L72</f>
        <v>0</v>
      </c>
      <c r="M73" s="24">
        <f>ROUND(C73+F73+I73+J73+K73+L73,0)</f>
        <v>24894342</v>
      </c>
      <c r="N73" s="22">
        <f>V73+'[1]Table 4A Stipends_August'!G70</f>
        <v>16108736</v>
      </c>
      <c r="O73" s="22">
        <f>M73-N73</f>
        <v>8785606</v>
      </c>
      <c r="P73" s="24">
        <f>ROUND(O73/4,0)</f>
        <v>2196402</v>
      </c>
      <c r="Q73" s="25"/>
      <c r="R73" s="22">
        <f t="shared" si="15"/>
        <v>24894342</v>
      </c>
      <c r="S73" s="22">
        <f>'[1]Table 4A Stipends_August'!G70</f>
        <v>0</v>
      </c>
      <c r="T73" s="24">
        <f>R73+S73</f>
        <v>24894342</v>
      </c>
      <c r="V73" s="26">
        <f>(2*'[4]Table 2 Distributions &amp; Adjust'!L73)+('[5]Table 2 Distributions &amp; Adjust'!N73)+(2*'[6]Table 2 Distributions &amp; Adjust'!N73)+'[8]Table 2 Distributions &amp; Adjust'!O73+(2*'[9]Table 2 Distributions &amp; Adjust'!O73)</f>
        <v>16108736</v>
      </c>
    </row>
    <row r="74" spans="1:22" ht="12.75">
      <c r="A74" s="20">
        <v>68</v>
      </c>
      <c r="B74" s="21" t="s">
        <v>95</v>
      </c>
      <c r="C74" s="22">
        <f>'[1]Table 3 Levels 1&amp;2'!AO75</f>
        <v>12227886.1905</v>
      </c>
      <c r="D74" s="23">
        <f>'[2]Post Audit FY08-09 BL'!H75</f>
        <v>5276</v>
      </c>
      <c r="E74" s="23">
        <f>'[3]Audit Adjustments'!H74</f>
        <v>-111193.01622198726</v>
      </c>
      <c r="F74" s="23">
        <f>SUM(D74:E74)</f>
        <v>-105917.01622198726</v>
      </c>
      <c r="G74" s="22">
        <f>IF(F74&gt;0,F74,0)</f>
        <v>0</v>
      </c>
      <c r="H74" s="23">
        <f t="shared" si="11"/>
        <v>-105917.01622198726</v>
      </c>
      <c r="I74" s="22"/>
      <c r="J74" s="22">
        <f>'[1]Table 4A Stipends_August'!G71</f>
        <v>4000</v>
      </c>
      <c r="K74" s="22">
        <f>'[1]Dec Midyear Adjustment'!N73</f>
        <v>0</v>
      </c>
      <c r="L74" s="22">
        <f>'[1]March Midyear Adjustment'!L73</f>
        <v>110689.06562220448</v>
      </c>
      <c r="M74" s="24">
        <f>ROUND(C74+F74+I74+J74+K74+L74,0)</f>
        <v>12236658</v>
      </c>
      <c r="N74" s="22">
        <f>V74+'[1]Table 4A Stipends_August'!G71</f>
        <v>8085580</v>
      </c>
      <c r="O74" s="22">
        <f>M74-N74</f>
        <v>4151078</v>
      </c>
      <c r="P74" s="24">
        <f>ROUND(O74/4,0)</f>
        <v>1037770</v>
      </c>
      <c r="Q74" s="25"/>
      <c r="R74" s="22">
        <f t="shared" si="15"/>
        <v>12236658</v>
      </c>
      <c r="S74" s="22">
        <f>'[1]Table 4A Stipends_August'!G71</f>
        <v>4000</v>
      </c>
      <c r="T74" s="24">
        <f>R74+S74</f>
        <v>12240658</v>
      </c>
      <c r="V74" s="26">
        <f>(2*'[4]Table 2 Distributions &amp; Adjust'!L74)+('[5]Table 2 Distributions &amp; Adjust'!N74)+(2*'[6]Table 2 Distributions &amp; Adjust'!N74)+'[8]Table 2 Distributions &amp; Adjust'!O74+(2*'[9]Table 2 Distributions &amp; Adjust'!O74)</f>
        <v>8081580</v>
      </c>
    </row>
    <row r="75" spans="1:22" ht="12.75">
      <c r="A75" s="27">
        <v>69</v>
      </c>
      <c r="B75" s="28" t="s">
        <v>96</v>
      </c>
      <c r="C75" s="29">
        <f>'[1]Table 3 Levels 1&amp;2'!AO76</f>
        <v>16855779.433416</v>
      </c>
      <c r="D75" s="30"/>
      <c r="E75" s="30">
        <f>'[3]Audit Adjustments'!H75</f>
        <v>-9899</v>
      </c>
      <c r="F75" s="30">
        <f>SUM(D75:E75)</f>
        <v>-9899</v>
      </c>
      <c r="G75" s="29">
        <f>IF(F75&gt;0,F75,0)</f>
        <v>0</v>
      </c>
      <c r="H75" s="30">
        <f t="shared" si="11"/>
        <v>-9899</v>
      </c>
      <c r="I75" s="29"/>
      <c r="J75" s="29">
        <f>'[1]Table 4A Stipends_August'!G72</f>
        <v>0</v>
      </c>
      <c r="K75" s="29">
        <f>'[1]Dec Midyear Adjustment'!N74</f>
        <v>2583050.646790192</v>
      </c>
      <c r="L75" s="29">
        <f>'[1]March Midyear Adjustment'!L74</f>
        <v>0</v>
      </c>
      <c r="M75" s="31">
        <f>ROUND(C75+F75+I75+J75+K75+L75,0)</f>
        <v>19428931</v>
      </c>
      <c r="N75" s="29">
        <f>V75+'[1]Table 4A Stipends_August'!G72</f>
        <v>12338008</v>
      </c>
      <c r="O75" s="29">
        <f>M75-N75</f>
        <v>7090923</v>
      </c>
      <c r="P75" s="31">
        <f>ROUND(O75/4,0)</f>
        <v>1772731</v>
      </c>
      <c r="Q75" s="25"/>
      <c r="R75" s="29">
        <f t="shared" si="15"/>
        <v>19428931</v>
      </c>
      <c r="S75" s="29">
        <f>'[1]Table 4A Stipends_August'!G72</f>
        <v>0</v>
      </c>
      <c r="T75" s="31">
        <f>R75+S75</f>
        <v>19428931</v>
      </c>
      <c r="V75" s="26">
        <f>(2*'[4]Table 2 Distributions &amp; Adjust'!L75)+('[5]Table 2 Distributions &amp; Adjust'!N75)+(2*'[6]Table 2 Distributions &amp; Adjust'!N75)+'[8]Table 2 Distributions &amp; Adjust'!O75+(2*'[9]Table 2 Distributions &amp; Adjust'!O75)</f>
        <v>12338008</v>
      </c>
    </row>
    <row r="76" spans="1:22" ht="13.5" thickBot="1">
      <c r="A76" s="39"/>
      <c r="B76" s="40" t="s">
        <v>97</v>
      </c>
      <c r="C76" s="41">
        <f aca="true" t="shared" si="17" ref="C76:P76">SUM(C7:C75)</f>
        <v>3200646224.528903</v>
      </c>
      <c r="D76" s="41">
        <f t="shared" si="17"/>
        <v>-3077987</v>
      </c>
      <c r="E76" s="41">
        <f t="shared" si="17"/>
        <v>-3932434.973790623</v>
      </c>
      <c r="F76" s="41">
        <f t="shared" si="17"/>
        <v>-7010421.973790621</v>
      </c>
      <c r="G76" s="41">
        <f t="shared" si="17"/>
        <v>2017773.9696423002</v>
      </c>
      <c r="H76" s="41">
        <f t="shared" si="17"/>
        <v>-9028195.943432922</v>
      </c>
      <c r="I76" s="41">
        <f t="shared" si="17"/>
        <v>-92338577.96560694</v>
      </c>
      <c r="J76" s="41">
        <f t="shared" si="17"/>
        <v>906000</v>
      </c>
      <c r="K76" s="41">
        <f t="shared" si="17"/>
        <v>32381135.094535686</v>
      </c>
      <c r="L76" s="41">
        <f t="shared" si="17"/>
        <v>900875.8932552002</v>
      </c>
      <c r="M76" s="42">
        <f t="shared" si="17"/>
        <v>3135485239</v>
      </c>
      <c r="N76" s="41">
        <f t="shared" si="17"/>
        <v>2083262835</v>
      </c>
      <c r="O76" s="41">
        <f t="shared" si="17"/>
        <v>1052222404</v>
      </c>
      <c r="P76" s="42">
        <f t="shared" si="17"/>
        <v>263055607</v>
      </c>
      <c r="Q76" s="43"/>
      <c r="R76" s="41">
        <f>SUM(R7:R75)</f>
        <v>3135485239</v>
      </c>
      <c r="S76" s="41">
        <f>SUM(S7:S75)</f>
        <v>906000</v>
      </c>
      <c r="T76" s="42">
        <f>SUM(T7:T75)</f>
        <v>3136391239</v>
      </c>
      <c r="V76" s="26">
        <f>SUM(V7:V75)</f>
        <v>2082360835</v>
      </c>
    </row>
    <row r="77" spans="13:15" ht="13.5" thickTop="1">
      <c r="M77" s="44"/>
      <c r="N77" s="44"/>
      <c r="O77" s="44"/>
    </row>
    <row r="78" spans="3:22" ht="12.75">
      <c r="C78" s="182"/>
      <c r="D78" s="182"/>
      <c r="E78" s="45"/>
      <c r="J78" s="182"/>
      <c r="K78" s="182"/>
      <c r="L78" s="182"/>
      <c r="M78" s="182"/>
      <c r="N78" s="45"/>
      <c r="Q78"/>
      <c r="V78" s="46"/>
    </row>
    <row r="79" spans="5:22" ht="12.75">
      <c r="E79" s="45"/>
      <c r="N79" s="45"/>
      <c r="Q79"/>
      <c r="V79" s="46"/>
    </row>
    <row r="80" spans="5:22" ht="12.75">
      <c r="E80" s="45"/>
      <c r="Q80"/>
      <c r="V80" s="46"/>
    </row>
    <row r="81" ht="12.75">
      <c r="E81" s="45"/>
    </row>
    <row r="82" spans="14:22" ht="12.75">
      <c r="N82" s="2"/>
      <c r="V82" s="26"/>
    </row>
    <row r="83" spans="3:9" ht="29.25" customHeight="1">
      <c r="C83" s="181" t="s">
        <v>98</v>
      </c>
      <c r="D83" s="181"/>
      <c r="E83" s="181"/>
      <c r="F83" s="181"/>
      <c r="G83" s="181"/>
      <c r="H83" s="181"/>
      <c r="I83" s="181"/>
    </row>
    <row r="85" spans="3:22" ht="12.75">
      <c r="C85" t="s">
        <v>99</v>
      </c>
      <c r="V85" s="26"/>
    </row>
    <row r="86" ht="12.75">
      <c r="V86" s="26"/>
    </row>
    <row r="87" spans="3:22" ht="12.75">
      <c r="C87" t="s">
        <v>100</v>
      </c>
      <c r="V87" s="26"/>
    </row>
    <row r="88" spans="3:22" ht="12.75">
      <c r="C88" t="s">
        <v>101</v>
      </c>
      <c r="V88" s="47"/>
    </row>
    <row r="89" ht="12.75">
      <c r="V89" s="26"/>
    </row>
  </sheetData>
  <sheetProtection/>
  <mergeCells count="24">
    <mergeCell ref="C83:I83"/>
    <mergeCell ref="J78:M78"/>
    <mergeCell ref="C78:D78"/>
    <mergeCell ref="D1:H1"/>
    <mergeCell ref="I2:I5"/>
    <mergeCell ref="M2:M5"/>
    <mergeCell ref="F2:F5"/>
    <mergeCell ref="J2:J5"/>
    <mergeCell ref="K2:K5"/>
    <mergeCell ref="L2:L5"/>
    <mergeCell ref="A2:A5"/>
    <mergeCell ref="G2:H3"/>
    <mergeCell ref="G4:G5"/>
    <mergeCell ref="H4:H5"/>
    <mergeCell ref="C2:C5"/>
    <mergeCell ref="D2:D5"/>
    <mergeCell ref="E2:E5"/>
    <mergeCell ref="T2:T5"/>
    <mergeCell ref="O3:O4"/>
    <mergeCell ref="N3:N5"/>
    <mergeCell ref="P2:P5"/>
    <mergeCell ref="B2:B5"/>
    <mergeCell ref="S2:S4"/>
    <mergeCell ref="R2:R5"/>
  </mergeCells>
  <printOptions horizontalCentered="1"/>
  <pageMargins left="0.26" right="0.25" top="1.14" bottom="0.49" header="0.5" footer="0.25"/>
  <pageSetup firstPageNumber="2" useFirstPageNumber="1" fitToWidth="12" horizontalDpi="600" verticalDpi="600" orientation="portrait" paperSize="5" scale="73" r:id="rId1"/>
  <headerFooter alignWithMargins="0">
    <oddHeader>&amp;L&amp;"Arial,Bold"&amp;22Table 2:  FY2008-2009 Budget Letter (March 2009)&amp;"Arial,Regular"&amp;10
&amp;"Arial,Bold"&amp;18Distribution and Adjustments</oddHeader>
    <oddFooter>&amp;R&amp;12&amp;P</oddFooter>
  </headerFooter>
  <colBreaks count="1" manualBreakCount="1">
    <brk id="9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30"/>
  <sheetViews>
    <sheetView view="pageBreakPreview" zoomScale="75" zoomScaleNormal="85" zoomScaleSheetLayoutView="75" zoomScalePageLayoutView="0" workbookViewId="0" topLeftCell="A1">
      <pane xSplit="2" ySplit="4" topLeftCell="C5" activePane="bottomRight" state="frozen"/>
      <selection pane="topLeft" activeCell="H16" sqref="G16:H35"/>
      <selection pane="topRight" activeCell="H16" sqref="G16:H35"/>
      <selection pane="bottomLeft" activeCell="H16" sqref="G16:H35"/>
      <selection pane="bottomRight" activeCell="H16" sqref="G16:H35"/>
    </sheetView>
  </sheetViews>
  <sheetFormatPr defaultColWidth="9.140625" defaultRowHeight="12.75"/>
  <cols>
    <col min="1" max="1" width="4.421875" style="0" customWidth="1"/>
    <col min="2" max="2" width="50.7109375" style="0" customWidth="1"/>
    <col min="3" max="4" width="15.57421875" style="161" customWidth="1"/>
    <col min="5" max="6" width="13.00390625" style="161" customWidth="1"/>
    <col min="7" max="7" width="14.140625" style="164" customWidth="1"/>
    <col min="8" max="8" width="16.00390625" style="161" customWidth="1"/>
    <col min="9" max="9" width="16.421875" style="161" customWidth="1"/>
    <col min="10" max="10" width="14.57421875" style="161" customWidth="1"/>
    <col min="11" max="11" width="15.8515625" style="162" customWidth="1"/>
    <col min="12" max="12" width="20.00390625" style="162" customWidth="1"/>
  </cols>
  <sheetData>
    <row r="2" spans="1:12" ht="48.75" customHeight="1">
      <c r="A2" s="197" t="s">
        <v>104</v>
      </c>
      <c r="B2" s="198" t="s">
        <v>106</v>
      </c>
      <c r="C2" s="188" t="s">
        <v>237</v>
      </c>
      <c r="D2" s="188" t="s">
        <v>238</v>
      </c>
      <c r="E2" s="199" t="s">
        <v>107</v>
      </c>
      <c r="F2" s="200"/>
      <c r="G2" s="189" t="s">
        <v>108</v>
      </c>
      <c r="H2" s="191" t="s">
        <v>239</v>
      </c>
      <c r="I2" s="193" t="s">
        <v>109</v>
      </c>
      <c r="J2" s="193" t="s">
        <v>240</v>
      </c>
      <c r="K2" s="192" t="s">
        <v>110</v>
      </c>
      <c r="L2" s="196" t="s">
        <v>111</v>
      </c>
    </row>
    <row r="3" spans="1:12" ht="47.25" customHeight="1">
      <c r="A3" s="198"/>
      <c r="B3" s="198"/>
      <c r="C3" s="188"/>
      <c r="D3" s="188"/>
      <c r="E3" s="48" t="s">
        <v>112</v>
      </c>
      <c r="F3" s="48" t="s">
        <v>113</v>
      </c>
      <c r="G3" s="190"/>
      <c r="H3" s="191"/>
      <c r="I3" s="194"/>
      <c r="J3" s="194"/>
      <c r="K3" s="192"/>
      <c r="L3" s="196"/>
    </row>
    <row r="4" spans="1:12" s="51" customFormat="1" ht="12.75">
      <c r="A4" s="49"/>
      <c r="B4" s="49"/>
      <c r="C4" s="50">
        <v>1</v>
      </c>
      <c r="D4" s="50">
        <f aca="true" t="shared" si="0" ref="D4:L4">C4+1</f>
        <v>2</v>
      </c>
      <c r="E4" s="50">
        <f t="shared" si="0"/>
        <v>3</v>
      </c>
      <c r="F4" s="50">
        <f t="shared" si="0"/>
        <v>4</v>
      </c>
      <c r="G4" s="50">
        <f t="shared" si="0"/>
        <v>5</v>
      </c>
      <c r="H4" s="50">
        <f t="shared" si="0"/>
        <v>6</v>
      </c>
      <c r="I4" s="50">
        <f t="shared" si="0"/>
        <v>7</v>
      </c>
      <c r="J4" s="50">
        <f t="shared" si="0"/>
        <v>8</v>
      </c>
      <c r="K4" s="50">
        <f t="shared" si="0"/>
        <v>9</v>
      </c>
      <c r="L4" s="50">
        <f t="shared" si="0"/>
        <v>10</v>
      </c>
    </row>
    <row r="5" spans="1:12" s="56" customFormat="1" ht="28.5" customHeight="1">
      <c r="A5" s="52"/>
      <c r="B5" s="53"/>
      <c r="C5" s="54" t="s">
        <v>114</v>
      </c>
      <c r="D5" s="54" t="s">
        <v>114</v>
      </c>
      <c r="E5" s="54" t="s">
        <v>115</v>
      </c>
      <c r="F5" s="54" t="s">
        <v>116</v>
      </c>
      <c r="G5" s="55"/>
      <c r="H5" s="54" t="s">
        <v>117</v>
      </c>
      <c r="I5" s="54" t="s">
        <v>118</v>
      </c>
      <c r="J5" s="54" t="s">
        <v>119</v>
      </c>
      <c r="K5" s="54" t="s">
        <v>120</v>
      </c>
      <c r="L5" s="54"/>
    </row>
    <row r="6" spans="1:12" ht="12.75">
      <c r="A6" s="20">
        <v>1</v>
      </c>
      <c r="B6" s="20" t="s">
        <v>121</v>
      </c>
      <c r="C6" s="57">
        <f>'[1]Table 8b Membership, 10.1.08'!U9</f>
        <v>9069</v>
      </c>
      <c r="D6" s="57">
        <v>8939</v>
      </c>
      <c r="E6" s="58">
        <f aca="true" t="shared" si="1" ref="E6:E37">D6-C6</f>
        <v>-130</v>
      </c>
      <c r="F6" s="59">
        <f aca="true" t="shared" si="2" ref="F6:F37">(D6-C6)/C6</f>
        <v>-0.014334546256478111</v>
      </c>
      <c r="G6" s="60">
        <f aca="true" t="shared" si="3" ref="G6:G37">IF(OR(F6&gt;=1%=TRUE,E6&gt;=50=TRUE),D6-C6,0)</f>
        <v>0</v>
      </c>
      <c r="H6" s="61">
        <f>'[1]Table 3 Levels 1&amp;2'!AL8</f>
        <v>5032</v>
      </c>
      <c r="I6" s="61">
        <f>'[1]Table 4 Level 3'!AO6+'[1]Table 4 Level 3'!AS6</f>
        <v>311.62</v>
      </c>
      <c r="J6" s="61">
        <f aca="true" t="shared" si="4" ref="J6:J37">H6+I6</f>
        <v>5343.62</v>
      </c>
      <c r="K6" s="61">
        <f aca="true" t="shared" si="5" ref="K6:K37">J6/2</f>
        <v>2671.81</v>
      </c>
      <c r="L6" s="62">
        <f aca="true" t="shared" si="6" ref="L6:L37">G6*K6</f>
        <v>0</v>
      </c>
    </row>
    <row r="7" spans="1:12" ht="12.75">
      <c r="A7" s="20">
        <v>2</v>
      </c>
      <c r="B7" s="20" t="s">
        <v>122</v>
      </c>
      <c r="C7" s="57">
        <f>'[1]Table 8b Membership, 10.1.08'!U10</f>
        <v>3991</v>
      </c>
      <c r="D7" s="57">
        <v>3995</v>
      </c>
      <c r="E7" s="58">
        <f t="shared" si="1"/>
        <v>4</v>
      </c>
      <c r="F7" s="63">
        <f t="shared" si="2"/>
        <v>0.0010022550739163117</v>
      </c>
      <c r="G7" s="64">
        <f t="shared" si="3"/>
        <v>0</v>
      </c>
      <c r="H7" s="65">
        <f>'[1]Table 3 Levels 1&amp;2'!AL9</f>
        <v>6179.365987502842</v>
      </c>
      <c r="I7" s="65">
        <f>'[1]Table 4 Level 3'!AO7+'[1]Table 4 Level 3'!AS7</f>
        <v>352.52</v>
      </c>
      <c r="J7" s="65">
        <f t="shared" si="4"/>
        <v>6531.885987502841</v>
      </c>
      <c r="K7" s="65">
        <f t="shared" si="5"/>
        <v>3265.9429937514205</v>
      </c>
      <c r="L7" s="62">
        <f t="shared" si="6"/>
        <v>0</v>
      </c>
    </row>
    <row r="8" spans="1:12" ht="12.75">
      <c r="A8" s="20">
        <v>3</v>
      </c>
      <c r="B8" s="20" t="s">
        <v>123</v>
      </c>
      <c r="C8" s="66">
        <f>'[1]Table 8b Membership, 10.1.08'!U11</f>
        <v>18749</v>
      </c>
      <c r="D8" s="66">
        <v>18662</v>
      </c>
      <c r="E8" s="67">
        <f t="shared" si="1"/>
        <v>-87</v>
      </c>
      <c r="F8" s="63">
        <f t="shared" si="2"/>
        <v>-0.004640247479865593</v>
      </c>
      <c r="G8" s="64">
        <f t="shared" si="3"/>
        <v>0</v>
      </c>
      <c r="H8" s="65">
        <f>'[1]Table 3 Levels 1&amp;2'!AL10</f>
        <v>4463.565409813825</v>
      </c>
      <c r="I8" s="65">
        <f>'[1]Table 4 Level 3'!AO8+'[1]Table 4 Level 3'!AS8</f>
        <v>296.37</v>
      </c>
      <c r="J8" s="65">
        <f t="shared" si="4"/>
        <v>4759.935409813825</v>
      </c>
      <c r="K8" s="65">
        <f t="shared" si="5"/>
        <v>2379.9677049069123</v>
      </c>
      <c r="L8" s="62">
        <f t="shared" si="6"/>
        <v>0</v>
      </c>
    </row>
    <row r="9" spans="1:12" ht="12.75">
      <c r="A9" s="20">
        <v>4</v>
      </c>
      <c r="B9" s="20" t="s">
        <v>124</v>
      </c>
      <c r="C9" s="66">
        <f>'[1]Table 8b Membership, 10.1.08'!U12</f>
        <v>3743</v>
      </c>
      <c r="D9" s="66">
        <v>3761</v>
      </c>
      <c r="E9" s="67">
        <f t="shared" si="1"/>
        <v>18</v>
      </c>
      <c r="F9" s="63">
        <f t="shared" si="2"/>
        <v>0.004808976756612343</v>
      </c>
      <c r="G9" s="64">
        <f t="shared" si="3"/>
        <v>0</v>
      </c>
      <c r="H9" s="65">
        <f>'[1]Table 3 Levels 1&amp;2'!AL11</f>
        <v>6313.205653973664</v>
      </c>
      <c r="I9" s="65">
        <f>'[1]Table 4 Level 3'!AO9+'[1]Table 4 Level 3'!AS9</f>
        <v>341.95000000000005</v>
      </c>
      <c r="J9" s="65">
        <f t="shared" si="4"/>
        <v>6655.155653973664</v>
      </c>
      <c r="K9" s="65">
        <f t="shared" si="5"/>
        <v>3327.577826986832</v>
      </c>
      <c r="L9" s="62">
        <f t="shared" si="6"/>
        <v>0</v>
      </c>
    </row>
    <row r="10" spans="1:12" ht="12.75">
      <c r="A10" s="27">
        <v>5</v>
      </c>
      <c r="B10" s="27" t="s">
        <v>125</v>
      </c>
      <c r="C10" s="68">
        <f>'[1]Table 8b Membership, 10.1.08'!U13</f>
        <v>6003</v>
      </c>
      <c r="D10" s="68">
        <v>5917</v>
      </c>
      <c r="E10" s="69">
        <f t="shared" si="1"/>
        <v>-86</v>
      </c>
      <c r="F10" s="70">
        <f t="shared" si="2"/>
        <v>-0.014326170248209228</v>
      </c>
      <c r="G10" s="71">
        <f t="shared" si="3"/>
        <v>0</v>
      </c>
      <c r="H10" s="72">
        <f>'[1]Table 3 Levels 1&amp;2'!AL12</f>
        <v>5186.644942076503</v>
      </c>
      <c r="I10" s="72">
        <f>'[1]Table 4 Level 3'!AO10+'[1]Table 4 Level 3'!AS10</f>
        <v>261.01</v>
      </c>
      <c r="J10" s="72">
        <f t="shared" si="4"/>
        <v>5447.654942076503</v>
      </c>
      <c r="K10" s="72">
        <f t="shared" si="5"/>
        <v>2723.8274710382516</v>
      </c>
      <c r="L10" s="73">
        <f t="shared" si="6"/>
        <v>0</v>
      </c>
    </row>
    <row r="11" spans="1:12" ht="12.75">
      <c r="A11" s="20">
        <v>6</v>
      </c>
      <c r="B11" s="20" t="s">
        <v>126</v>
      </c>
      <c r="C11" s="66">
        <f>'[1]Table 8b Membership, 10.1.08'!U14</f>
        <v>5944</v>
      </c>
      <c r="D11" s="66">
        <v>5910</v>
      </c>
      <c r="E11" s="67">
        <f t="shared" si="1"/>
        <v>-34</v>
      </c>
      <c r="F11" s="63">
        <f t="shared" si="2"/>
        <v>-0.005720053835800807</v>
      </c>
      <c r="G11" s="64">
        <f t="shared" si="3"/>
        <v>0</v>
      </c>
      <c r="H11" s="65">
        <f>'[1]Table 3 Levels 1&amp;2'!AL13</f>
        <v>5484.734295022577</v>
      </c>
      <c r="I11" s="65">
        <f>'[1]Table 4 Level 3'!AO11+'[1]Table 4 Level 3'!AS11</f>
        <v>308.05</v>
      </c>
      <c r="J11" s="65">
        <f t="shared" si="4"/>
        <v>5792.784295022577</v>
      </c>
      <c r="K11" s="65">
        <f t="shared" si="5"/>
        <v>2896.3921475112884</v>
      </c>
      <c r="L11" s="62">
        <f t="shared" si="6"/>
        <v>0</v>
      </c>
    </row>
    <row r="12" spans="1:12" ht="12.75">
      <c r="A12" s="20">
        <v>7</v>
      </c>
      <c r="B12" s="20" t="s">
        <v>127</v>
      </c>
      <c r="C12" s="66">
        <f>'[1]Table 8b Membership, 10.1.08'!U15</f>
        <v>2126</v>
      </c>
      <c r="D12" s="66">
        <v>2122</v>
      </c>
      <c r="E12" s="67">
        <f t="shared" si="1"/>
        <v>-4</v>
      </c>
      <c r="F12" s="63">
        <f t="shared" si="2"/>
        <v>-0.0018814675446848542</v>
      </c>
      <c r="G12" s="64">
        <f t="shared" si="3"/>
        <v>0</v>
      </c>
      <c r="H12" s="65">
        <f>'[1]Table 3 Levels 1&amp;2'!AL14</f>
        <v>3560.8800049542124</v>
      </c>
      <c r="I12" s="65">
        <f>'[1]Table 4 Level 3'!AO12+'[1]Table 4 Level 3'!AS12</f>
        <v>372.36</v>
      </c>
      <c r="J12" s="65">
        <f t="shared" si="4"/>
        <v>3933.2400049542125</v>
      </c>
      <c r="K12" s="65">
        <f t="shared" si="5"/>
        <v>1966.6200024771063</v>
      </c>
      <c r="L12" s="62">
        <f t="shared" si="6"/>
        <v>0</v>
      </c>
    </row>
    <row r="13" spans="1:12" ht="12.75">
      <c r="A13" s="20">
        <v>8</v>
      </c>
      <c r="B13" s="20" t="s">
        <v>128</v>
      </c>
      <c r="C13" s="66">
        <f>'[1]Table 8b Membership, 10.1.08'!U16</f>
        <v>19512</v>
      </c>
      <c r="D13" s="66">
        <v>19282</v>
      </c>
      <c r="E13" s="67">
        <f t="shared" si="1"/>
        <v>-230</v>
      </c>
      <c r="F13" s="63">
        <f t="shared" si="2"/>
        <v>-0.011787617876178762</v>
      </c>
      <c r="G13" s="64">
        <f t="shared" si="3"/>
        <v>0</v>
      </c>
      <c r="H13" s="65">
        <f>'[1]Table 3 Levels 1&amp;2'!AL15</f>
        <v>4470.846487892549</v>
      </c>
      <c r="I13" s="65">
        <f>'[1]Table 4 Level 3'!AO13+'[1]Table 4 Level 3'!AS13</f>
        <v>287.41</v>
      </c>
      <c r="J13" s="65">
        <f t="shared" si="4"/>
        <v>4758.256487892549</v>
      </c>
      <c r="K13" s="65">
        <f t="shared" si="5"/>
        <v>2379.1282439462743</v>
      </c>
      <c r="L13" s="62">
        <f t="shared" si="6"/>
        <v>0</v>
      </c>
    </row>
    <row r="14" spans="1:12" ht="12.75">
      <c r="A14" s="20">
        <v>9</v>
      </c>
      <c r="B14" s="20" t="s">
        <v>129</v>
      </c>
      <c r="C14" s="66">
        <f>'[1]Table 8b Membership, 10.1.08'!U17</f>
        <v>41658</v>
      </c>
      <c r="D14" s="66">
        <v>41370</v>
      </c>
      <c r="E14" s="67">
        <f t="shared" si="1"/>
        <v>-288</v>
      </c>
      <c r="F14" s="63">
        <f t="shared" si="2"/>
        <v>-0.0069134379951029815</v>
      </c>
      <c r="G14" s="64">
        <f t="shared" si="3"/>
        <v>0</v>
      </c>
      <c r="H14" s="65">
        <f>'[1]Table 3 Levels 1&amp;2'!AL16</f>
        <v>4885.843390982166</v>
      </c>
      <c r="I14" s="65">
        <f>'[1]Table 4 Level 3'!AO14+'[1]Table 4 Level 3'!AS14</f>
        <v>324.53</v>
      </c>
      <c r="J14" s="65">
        <f t="shared" si="4"/>
        <v>5210.373390982166</v>
      </c>
      <c r="K14" s="65">
        <f t="shared" si="5"/>
        <v>2605.186695491083</v>
      </c>
      <c r="L14" s="62">
        <f t="shared" si="6"/>
        <v>0</v>
      </c>
    </row>
    <row r="15" spans="1:12" ht="12.75">
      <c r="A15" s="27">
        <v>10</v>
      </c>
      <c r="B15" s="27" t="s">
        <v>130</v>
      </c>
      <c r="C15" s="68">
        <f>'[1]Table 8b Membership, 10.1.08'!U18</f>
        <v>31171</v>
      </c>
      <c r="D15" s="68">
        <v>30882</v>
      </c>
      <c r="E15" s="69">
        <f t="shared" si="1"/>
        <v>-289</v>
      </c>
      <c r="F15" s="74">
        <f t="shared" si="2"/>
        <v>-0.009271438195758878</v>
      </c>
      <c r="G15" s="69">
        <f t="shared" si="3"/>
        <v>0</v>
      </c>
      <c r="H15" s="75">
        <f>'[1]Table 3 Levels 1&amp;2'!AL17</f>
        <v>4336.602934804917</v>
      </c>
      <c r="I15" s="75">
        <f>'[1]Table 4 Level 3'!AO15+'[1]Table 4 Level 3'!AS15</f>
        <v>341.05</v>
      </c>
      <c r="J15" s="75">
        <f t="shared" si="4"/>
        <v>4677.652934804917</v>
      </c>
      <c r="K15" s="75">
        <f t="shared" si="5"/>
        <v>2338.8264674024585</v>
      </c>
      <c r="L15" s="73">
        <f t="shared" si="6"/>
        <v>0</v>
      </c>
    </row>
    <row r="16" spans="1:12" ht="12.75">
      <c r="A16" s="20">
        <v>11</v>
      </c>
      <c r="B16" s="20" t="s">
        <v>131</v>
      </c>
      <c r="C16" s="66">
        <f>'[1]Table 8b Membership, 10.1.08'!U19</f>
        <v>1668</v>
      </c>
      <c r="D16" s="66">
        <v>1633</v>
      </c>
      <c r="E16" s="67">
        <f t="shared" si="1"/>
        <v>-35</v>
      </c>
      <c r="F16" s="76">
        <f t="shared" si="2"/>
        <v>-0.020983213429256596</v>
      </c>
      <c r="G16" s="67">
        <f t="shared" si="3"/>
        <v>0</v>
      </c>
      <c r="H16" s="61">
        <f>'[1]Table 3 Levels 1&amp;2'!AL18</f>
        <v>6128.610889002404</v>
      </c>
      <c r="I16" s="61">
        <f>'[1]Table 4 Level 3'!AO16+'[1]Table 4 Level 3'!AS16</f>
        <v>353.24</v>
      </c>
      <c r="J16" s="61">
        <f t="shared" si="4"/>
        <v>6481.850889002404</v>
      </c>
      <c r="K16" s="61">
        <f t="shared" si="5"/>
        <v>3240.925444501202</v>
      </c>
      <c r="L16" s="62">
        <f t="shared" si="6"/>
        <v>0</v>
      </c>
    </row>
    <row r="17" spans="1:12" ht="12.75">
      <c r="A17" s="20">
        <v>12</v>
      </c>
      <c r="B17" s="20" t="s">
        <v>132</v>
      </c>
      <c r="C17" s="66">
        <f>'[1]Table 8b Membership, 10.1.08'!U20</f>
        <v>1288</v>
      </c>
      <c r="D17" s="66">
        <v>1307</v>
      </c>
      <c r="E17" s="67">
        <f t="shared" si="1"/>
        <v>19</v>
      </c>
      <c r="F17" s="76">
        <f t="shared" si="2"/>
        <v>0.014751552795031056</v>
      </c>
      <c r="G17" s="67">
        <f t="shared" si="3"/>
        <v>19</v>
      </c>
      <c r="H17" s="61">
        <f>'[1]Table 3 Levels 1&amp;2'!AL19</f>
        <v>4092.8791522479783</v>
      </c>
      <c r="I17" s="61">
        <f>'[1]Table 4 Level 3'!AO17+'[1]Table 4 Level 3'!AS17</f>
        <v>425.24</v>
      </c>
      <c r="J17" s="61">
        <f t="shared" si="4"/>
        <v>4518.1191522479785</v>
      </c>
      <c r="K17" s="61">
        <f t="shared" si="5"/>
        <v>2259.0595761239892</v>
      </c>
      <c r="L17" s="62">
        <f t="shared" si="6"/>
        <v>42922.131946355796</v>
      </c>
    </row>
    <row r="18" spans="1:12" ht="12.75">
      <c r="A18" s="20">
        <v>13</v>
      </c>
      <c r="B18" s="20" t="s">
        <v>133</v>
      </c>
      <c r="C18" s="66">
        <f>'[1]Table 8b Membership, 10.1.08'!U21</f>
        <v>1626</v>
      </c>
      <c r="D18" s="66">
        <v>1609</v>
      </c>
      <c r="E18" s="67">
        <f t="shared" si="1"/>
        <v>-17</v>
      </c>
      <c r="F18" s="76">
        <f t="shared" si="2"/>
        <v>-0.010455104551045511</v>
      </c>
      <c r="G18" s="67">
        <f t="shared" si="3"/>
        <v>0</v>
      </c>
      <c r="H18" s="61">
        <f>'[1]Table 3 Levels 1&amp;2'!AL20</f>
        <v>5849.855025876485</v>
      </c>
      <c r="I18" s="61">
        <f>'[1]Table 4 Level 3'!AO18+'[1]Table 4 Level 3'!AS18</f>
        <v>352.84</v>
      </c>
      <c r="J18" s="61">
        <f t="shared" si="4"/>
        <v>6202.6950258764855</v>
      </c>
      <c r="K18" s="61">
        <f t="shared" si="5"/>
        <v>3101.3475129382427</v>
      </c>
      <c r="L18" s="62">
        <f t="shared" si="6"/>
        <v>0</v>
      </c>
    </row>
    <row r="19" spans="1:12" ht="12.75">
      <c r="A19" s="20">
        <v>14</v>
      </c>
      <c r="B19" s="20" t="s">
        <v>134</v>
      </c>
      <c r="C19" s="66">
        <f>'[1]Table 8b Membership, 10.1.08'!U22</f>
        <v>2258</v>
      </c>
      <c r="D19" s="66">
        <v>2234</v>
      </c>
      <c r="E19" s="67">
        <f t="shared" si="1"/>
        <v>-24</v>
      </c>
      <c r="F19" s="76">
        <f t="shared" si="2"/>
        <v>-0.010628875110717449</v>
      </c>
      <c r="G19" s="67">
        <f t="shared" si="3"/>
        <v>0</v>
      </c>
      <c r="H19" s="61">
        <f>'[1]Table 3 Levels 1&amp;2'!AL21</f>
        <v>6269.165522818757</v>
      </c>
      <c r="I19" s="61">
        <f>'[1]Table 4 Level 3'!AO19+'[1]Table 4 Level 3'!AS19</f>
        <v>367.95000000000005</v>
      </c>
      <c r="J19" s="61">
        <f t="shared" si="4"/>
        <v>6637.115522818757</v>
      </c>
      <c r="K19" s="61">
        <f t="shared" si="5"/>
        <v>3318.5577614093786</v>
      </c>
      <c r="L19" s="62">
        <f t="shared" si="6"/>
        <v>0</v>
      </c>
    </row>
    <row r="20" spans="1:12" ht="12.75">
      <c r="A20" s="27">
        <v>15</v>
      </c>
      <c r="B20" s="27" t="s">
        <v>135</v>
      </c>
      <c r="C20" s="68">
        <f>'[1]Table 8b Membership, 10.1.08'!U23</f>
        <v>3747</v>
      </c>
      <c r="D20" s="68">
        <v>3742</v>
      </c>
      <c r="E20" s="69">
        <f t="shared" si="1"/>
        <v>-5</v>
      </c>
      <c r="F20" s="70">
        <f t="shared" si="2"/>
        <v>-0.0013344008540165466</v>
      </c>
      <c r="G20" s="71">
        <f t="shared" si="3"/>
        <v>0</v>
      </c>
      <c r="H20" s="72">
        <f>'[1]Table 3 Levels 1&amp;2'!AL22</f>
        <v>5630.46516053498</v>
      </c>
      <c r="I20" s="72">
        <f>'[1]Table 4 Level 3'!AO20+'[1]Table 4 Level 3'!AS20</f>
        <v>328.58</v>
      </c>
      <c r="J20" s="72">
        <f t="shared" si="4"/>
        <v>5959.04516053498</v>
      </c>
      <c r="K20" s="72">
        <f t="shared" si="5"/>
        <v>2979.52258026749</v>
      </c>
      <c r="L20" s="73">
        <f t="shared" si="6"/>
        <v>0</v>
      </c>
    </row>
    <row r="21" spans="1:12" ht="12.75">
      <c r="A21" s="20">
        <v>16</v>
      </c>
      <c r="B21" s="20" t="s">
        <v>136</v>
      </c>
      <c r="C21" s="66">
        <f>'[1]Table 8b Membership, 10.1.08'!U24</f>
        <v>4615</v>
      </c>
      <c r="D21" s="66">
        <v>4590</v>
      </c>
      <c r="E21" s="67">
        <f t="shared" si="1"/>
        <v>-25</v>
      </c>
      <c r="F21" s="63">
        <f t="shared" si="2"/>
        <v>-0.005417118093174431</v>
      </c>
      <c r="G21" s="64">
        <f t="shared" si="3"/>
        <v>0</v>
      </c>
      <c r="H21" s="65">
        <f>'[1]Table 3 Levels 1&amp;2'!AL23</f>
        <v>5003.386220377538</v>
      </c>
      <c r="I21" s="65">
        <f>'[1]Table 4 Level 3'!AO21+'[1]Table 4 Level 3'!AS21</f>
        <v>339.33</v>
      </c>
      <c r="J21" s="65">
        <f t="shared" si="4"/>
        <v>5342.716220377538</v>
      </c>
      <c r="K21" s="65">
        <f t="shared" si="5"/>
        <v>2671.358110188769</v>
      </c>
      <c r="L21" s="62">
        <f t="shared" si="6"/>
        <v>0</v>
      </c>
    </row>
    <row r="22" spans="1:12" ht="12.75">
      <c r="A22" s="20">
        <v>17</v>
      </c>
      <c r="B22" s="20" t="s">
        <v>137</v>
      </c>
      <c r="C22" s="66">
        <f>'[1]Table 8b Membership, 10.1.08'!U25</f>
        <v>42234</v>
      </c>
      <c r="D22" s="66">
        <v>41667</v>
      </c>
      <c r="E22" s="67">
        <f t="shared" si="1"/>
        <v>-567</v>
      </c>
      <c r="F22" s="63">
        <f t="shared" si="2"/>
        <v>-0.01342520244352891</v>
      </c>
      <c r="G22" s="64">
        <f t="shared" si="3"/>
        <v>0</v>
      </c>
      <c r="H22" s="65">
        <f>'[1]Table 3 Levels 1&amp;2'!AL24</f>
        <v>3636.130679992169</v>
      </c>
      <c r="I22" s="65">
        <f>'[1]Table 4 Level 3'!AO22+'[1]Table 4 Level 3'!AS22</f>
        <v>309.24</v>
      </c>
      <c r="J22" s="65">
        <f t="shared" si="4"/>
        <v>3945.3706799921692</v>
      </c>
      <c r="K22" s="65">
        <f t="shared" si="5"/>
        <v>1972.6853399960846</v>
      </c>
      <c r="L22" s="62">
        <f t="shared" si="6"/>
        <v>0</v>
      </c>
    </row>
    <row r="23" spans="1:12" ht="12.75">
      <c r="A23" s="20">
        <v>18</v>
      </c>
      <c r="B23" s="20" t="s">
        <v>138</v>
      </c>
      <c r="C23" s="66">
        <f>'[1]Table 8b Membership, 10.1.08'!U26</f>
        <v>1343</v>
      </c>
      <c r="D23" s="66">
        <v>1325</v>
      </c>
      <c r="E23" s="67">
        <f t="shared" si="1"/>
        <v>-18</v>
      </c>
      <c r="F23" s="63">
        <f t="shared" si="2"/>
        <v>-0.01340282948622487</v>
      </c>
      <c r="G23" s="64">
        <f t="shared" si="3"/>
        <v>0</v>
      </c>
      <c r="H23" s="65">
        <f>'[1]Table 3 Levels 1&amp;2'!AL25</f>
        <v>6237.674715985239</v>
      </c>
      <c r="I23" s="65">
        <f>'[1]Table 4 Level 3'!AO23+'[1]Table 4 Level 3'!AS23</f>
        <v>401.42</v>
      </c>
      <c r="J23" s="65">
        <f t="shared" si="4"/>
        <v>6639.094715985239</v>
      </c>
      <c r="K23" s="65">
        <f t="shared" si="5"/>
        <v>3319.5473579926197</v>
      </c>
      <c r="L23" s="62">
        <f t="shared" si="6"/>
        <v>0</v>
      </c>
    </row>
    <row r="24" spans="1:12" ht="12.75">
      <c r="A24" s="20">
        <v>19</v>
      </c>
      <c r="B24" s="20" t="s">
        <v>139</v>
      </c>
      <c r="C24" s="66">
        <f>'[1]Table 8b Membership, 10.1.08'!U27</f>
        <v>2118</v>
      </c>
      <c r="D24" s="66">
        <v>2099</v>
      </c>
      <c r="E24" s="67">
        <f t="shared" si="1"/>
        <v>-19</v>
      </c>
      <c r="F24" s="63">
        <f t="shared" si="2"/>
        <v>-0.008970727101038715</v>
      </c>
      <c r="G24" s="64">
        <f t="shared" si="3"/>
        <v>0</v>
      </c>
      <c r="H24" s="65">
        <f>'[1]Table 3 Levels 1&amp;2'!AL26</f>
        <v>5725.339733531323</v>
      </c>
      <c r="I24" s="65">
        <f>'[1]Table 4 Level 3'!AO24+'[1]Table 4 Level 3'!AS24</f>
        <v>375.53000000000003</v>
      </c>
      <c r="J24" s="65">
        <f t="shared" si="4"/>
        <v>6100.869733531323</v>
      </c>
      <c r="K24" s="65">
        <f t="shared" si="5"/>
        <v>3050.4348667656614</v>
      </c>
      <c r="L24" s="62">
        <f t="shared" si="6"/>
        <v>0</v>
      </c>
    </row>
    <row r="25" spans="1:12" ht="12.75">
      <c r="A25" s="27">
        <v>20</v>
      </c>
      <c r="B25" s="27" t="s">
        <v>140</v>
      </c>
      <c r="C25" s="68">
        <f>'[1]Table 8b Membership, 10.1.08'!U28</f>
        <v>5756</v>
      </c>
      <c r="D25" s="68">
        <v>5667</v>
      </c>
      <c r="E25" s="69">
        <f t="shared" si="1"/>
        <v>-89</v>
      </c>
      <c r="F25" s="70">
        <f t="shared" si="2"/>
        <v>-0.015462126476719944</v>
      </c>
      <c r="G25" s="71">
        <f t="shared" si="3"/>
        <v>0</v>
      </c>
      <c r="H25" s="72">
        <f>'[1]Table 3 Levels 1&amp;2'!AL27</f>
        <v>5794.906190541379</v>
      </c>
      <c r="I25" s="72">
        <f>'[1]Table 4 Level 3'!AO25+'[1]Table 4 Level 3'!AS25</f>
        <v>332.29999999999995</v>
      </c>
      <c r="J25" s="72">
        <f t="shared" si="4"/>
        <v>6127.206190541379</v>
      </c>
      <c r="K25" s="72">
        <f t="shared" si="5"/>
        <v>3063.6030952706897</v>
      </c>
      <c r="L25" s="73">
        <f t="shared" si="6"/>
        <v>0</v>
      </c>
    </row>
    <row r="26" spans="1:12" ht="12.75">
      <c r="A26" s="20">
        <v>21</v>
      </c>
      <c r="B26" s="20" t="s">
        <v>141</v>
      </c>
      <c r="C26" s="66">
        <f>'[1]Table 8b Membership, 10.1.08'!U29</f>
        <v>3063</v>
      </c>
      <c r="D26" s="66">
        <v>3003</v>
      </c>
      <c r="E26" s="67">
        <f t="shared" si="1"/>
        <v>-60</v>
      </c>
      <c r="F26" s="63">
        <f t="shared" si="2"/>
        <v>-0.019588638589618023</v>
      </c>
      <c r="G26" s="64">
        <f t="shared" si="3"/>
        <v>0</v>
      </c>
      <c r="H26" s="65">
        <f>'[1]Table 3 Levels 1&amp;2'!AL28</f>
        <v>5313.367812135916</v>
      </c>
      <c r="I26" s="65">
        <f>'[1]Table 4 Level 3'!AO26+'[1]Table 4 Level 3'!AS26</f>
        <v>308</v>
      </c>
      <c r="J26" s="65">
        <f t="shared" si="4"/>
        <v>5621.367812135916</v>
      </c>
      <c r="K26" s="65">
        <f t="shared" si="5"/>
        <v>2810.683906067958</v>
      </c>
      <c r="L26" s="62">
        <f t="shared" si="6"/>
        <v>0</v>
      </c>
    </row>
    <row r="27" spans="1:12" ht="12.75">
      <c r="A27" s="20">
        <v>22</v>
      </c>
      <c r="B27" s="20" t="s">
        <v>142</v>
      </c>
      <c r="C27" s="66">
        <f>'[1]Table 8b Membership, 10.1.08'!U30</f>
        <v>3415</v>
      </c>
      <c r="D27" s="66">
        <v>3384</v>
      </c>
      <c r="E27" s="67">
        <f t="shared" si="1"/>
        <v>-31</v>
      </c>
      <c r="F27" s="63">
        <f t="shared" si="2"/>
        <v>-0.009077598828696925</v>
      </c>
      <c r="G27" s="64">
        <f t="shared" si="3"/>
        <v>0</v>
      </c>
      <c r="H27" s="65">
        <f>'[1]Table 3 Levels 1&amp;2'!AL29</f>
        <v>5934.102741553398</v>
      </c>
      <c r="I27" s="65">
        <f>'[1]Table 4 Level 3'!AO27+'[1]Table 4 Level 3'!AS27</f>
        <v>291.88</v>
      </c>
      <c r="J27" s="65">
        <f t="shared" si="4"/>
        <v>6225.982741553398</v>
      </c>
      <c r="K27" s="65">
        <f t="shared" si="5"/>
        <v>3112.991370776699</v>
      </c>
      <c r="L27" s="62">
        <f t="shared" si="6"/>
        <v>0</v>
      </c>
    </row>
    <row r="28" spans="1:12" ht="12.75">
      <c r="A28" s="20">
        <v>23</v>
      </c>
      <c r="B28" s="20" t="s">
        <v>143</v>
      </c>
      <c r="C28" s="66">
        <f>'[1]Table 8b Membership, 10.1.08'!U31</f>
        <v>13452</v>
      </c>
      <c r="D28" s="66">
        <v>13333</v>
      </c>
      <c r="E28" s="67">
        <f t="shared" si="1"/>
        <v>-119</v>
      </c>
      <c r="F28" s="63">
        <f t="shared" si="2"/>
        <v>-0.008846268212905144</v>
      </c>
      <c r="G28" s="64">
        <f t="shared" si="3"/>
        <v>0</v>
      </c>
      <c r="H28" s="65">
        <f>'[1]Table 3 Levels 1&amp;2'!AL30</f>
        <v>5161.720805115642</v>
      </c>
      <c r="I28" s="65">
        <f>'[1]Table 4 Level 3'!AO28+'[1]Table 4 Level 3'!AS28</f>
        <v>314.81</v>
      </c>
      <c r="J28" s="65">
        <f t="shared" si="4"/>
        <v>5476.530805115643</v>
      </c>
      <c r="K28" s="65">
        <f t="shared" si="5"/>
        <v>2738.2654025578213</v>
      </c>
      <c r="L28" s="62">
        <f t="shared" si="6"/>
        <v>0</v>
      </c>
    </row>
    <row r="29" spans="1:12" ht="12.75">
      <c r="A29" s="20">
        <v>24</v>
      </c>
      <c r="B29" s="20" t="s">
        <v>144</v>
      </c>
      <c r="C29" s="66">
        <f>'[1]Table 8b Membership, 10.1.08'!U32</f>
        <v>4126</v>
      </c>
      <c r="D29" s="66">
        <v>4139</v>
      </c>
      <c r="E29" s="67">
        <f t="shared" si="1"/>
        <v>13</v>
      </c>
      <c r="F29" s="63">
        <f t="shared" si="2"/>
        <v>0.003150751333010179</v>
      </c>
      <c r="G29" s="64">
        <f t="shared" si="3"/>
        <v>0</v>
      </c>
      <c r="H29" s="65">
        <f>'[1]Table 3 Levels 1&amp;2'!AL31</f>
        <v>3539.3720360223983</v>
      </c>
      <c r="I29" s="65">
        <f>'[1]Table 4 Level 3'!AO29+'[1]Table 4 Level 3'!AS29</f>
        <v>338.01</v>
      </c>
      <c r="J29" s="65">
        <f t="shared" si="4"/>
        <v>3877.382036022398</v>
      </c>
      <c r="K29" s="65">
        <f t="shared" si="5"/>
        <v>1938.691018011199</v>
      </c>
      <c r="L29" s="62">
        <f t="shared" si="6"/>
        <v>0</v>
      </c>
    </row>
    <row r="30" spans="1:12" ht="12.75">
      <c r="A30" s="27">
        <v>25</v>
      </c>
      <c r="B30" s="27" t="s">
        <v>145</v>
      </c>
      <c r="C30" s="68">
        <f>'[1]Table 8b Membership, 10.1.08'!U33</f>
        <v>2193</v>
      </c>
      <c r="D30" s="68">
        <v>2192</v>
      </c>
      <c r="E30" s="69">
        <f t="shared" si="1"/>
        <v>-1</v>
      </c>
      <c r="F30" s="70">
        <f t="shared" si="2"/>
        <v>-0.00045599635202918376</v>
      </c>
      <c r="G30" s="71">
        <f t="shared" si="3"/>
        <v>0</v>
      </c>
      <c r="H30" s="72">
        <f>'[1]Table 3 Levels 1&amp;2'!AL32</f>
        <v>3947.368977851444</v>
      </c>
      <c r="I30" s="72">
        <f>'[1]Table 4 Level 3'!AO30+'[1]Table 4 Level 3'!AS30</f>
        <v>325.13</v>
      </c>
      <c r="J30" s="72">
        <f t="shared" si="4"/>
        <v>4272.498977851444</v>
      </c>
      <c r="K30" s="72">
        <f t="shared" si="5"/>
        <v>2136.249488925722</v>
      </c>
      <c r="L30" s="73">
        <f t="shared" si="6"/>
        <v>0</v>
      </c>
    </row>
    <row r="31" spans="1:12" ht="12.75">
      <c r="A31" s="20">
        <v>26</v>
      </c>
      <c r="B31" s="20" t="s">
        <v>146</v>
      </c>
      <c r="C31" s="66">
        <f>'[1]Table 8b Membership, 10.1.08'!U34</f>
        <v>41827</v>
      </c>
      <c r="D31" s="66">
        <v>41790</v>
      </c>
      <c r="E31" s="67">
        <f t="shared" si="1"/>
        <v>-37</v>
      </c>
      <c r="F31" s="63">
        <f t="shared" si="2"/>
        <v>-0.0008845960743060703</v>
      </c>
      <c r="G31" s="64">
        <f t="shared" si="3"/>
        <v>0</v>
      </c>
      <c r="H31" s="65">
        <f>'[1]Table 3 Levels 1&amp;2'!AL33</f>
        <v>3032.7048519796367</v>
      </c>
      <c r="I31" s="65">
        <f>'[1]Table 4 Level 3'!AO31+'[1]Table 4 Level 3'!AS31</f>
        <v>339.41</v>
      </c>
      <c r="J31" s="65">
        <f t="shared" si="4"/>
        <v>3372.1148519796366</v>
      </c>
      <c r="K31" s="65">
        <f t="shared" si="5"/>
        <v>1686.0574259898183</v>
      </c>
      <c r="L31" s="62">
        <f t="shared" si="6"/>
        <v>0</v>
      </c>
    </row>
    <row r="32" spans="1:12" ht="12.75">
      <c r="A32" s="20">
        <v>27</v>
      </c>
      <c r="B32" s="20" t="s">
        <v>147</v>
      </c>
      <c r="C32" s="66">
        <f>'[1]Table 8b Membership, 10.1.08'!U35</f>
        <v>5587</v>
      </c>
      <c r="D32" s="66">
        <v>5576</v>
      </c>
      <c r="E32" s="67">
        <f t="shared" si="1"/>
        <v>-11</v>
      </c>
      <c r="F32" s="63">
        <f t="shared" si="2"/>
        <v>-0.001968856273492035</v>
      </c>
      <c r="G32" s="64">
        <f t="shared" si="3"/>
        <v>0</v>
      </c>
      <c r="H32" s="65">
        <f>'[1]Table 3 Levels 1&amp;2'!AL34</f>
        <v>5910.9300112457595</v>
      </c>
      <c r="I32" s="65">
        <f>'[1]Table 4 Level 3'!AO32+'[1]Table 4 Level 3'!AS32</f>
        <v>313.22</v>
      </c>
      <c r="J32" s="65">
        <f t="shared" si="4"/>
        <v>6224.15001124576</v>
      </c>
      <c r="K32" s="65">
        <f t="shared" si="5"/>
        <v>3112.07500562288</v>
      </c>
      <c r="L32" s="62">
        <f t="shared" si="6"/>
        <v>0</v>
      </c>
    </row>
    <row r="33" spans="1:12" ht="12.75">
      <c r="A33" s="20">
        <v>28</v>
      </c>
      <c r="B33" s="20" t="s">
        <v>148</v>
      </c>
      <c r="C33" s="66">
        <f>'[1]Table 8b Membership, 10.1.08'!U36</f>
        <v>28959</v>
      </c>
      <c r="D33" s="66">
        <v>28744</v>
      </c>
      <c r="E33" s="67">
        <f t="shared" si="1"/>
        <v>-215</v>
      </c>
      <c r="F33" s="63">
        <f t="shared" si="2"/>
        <v>-0.007424289512759419</v>
      </c>
      <c r="G33" s="64">
        <f t="shared" si="3"/>
        <v>0</v>
      </c>
      <c r="H33" s="65">
        <f>'[1]Table 3 Levels 1&amp;2'!AL35</f>
        <v>3635.430536948269</v>
      </c>
      <c r="I33" s="65">
        <f>'[1]Table 4 Level 3'!AO33+'[1]Table 4 Level 3'!AS33</f>
        <v>314.49</v>
      </c>
      <c r="J33" s="65">
        <f t="shared" si="4"/>
        <v>3949.920536948269</v>
      </c>
      <c r="K33" s="65">
        <f t="shared" si="5"/>
        <v>1974.9602684741344</v>
      </c>
      <c r="L33" s="62">
        <f t="shared" si="6"/>
        <v>0</v>
      </c>
    </row>
    <row r="34" spans="1:12" ht="12.75">
      <c r="A34" s="20">
        <v>29</v>
      </c>
      <c r="B34" s="20" t="s">
        <v>149</v>
      </c>
      <c r="C34" s="66">
        <f>'[1]Table 8b Membership, 10.1.08'!U37</f>
        <v>13966</v>
      </c>
      <c r="D34" s="66">
        <v>13694</v>
      </c>
      <c r="E34" s="67">
        <f t="shared" si="1"/>
        <v>-272</v>
      </c>
      <c r="F34" s="63">
        <f t="shared" si="2"/>
        <v>-0.019475869969926965</v>
      </c>
      <c r="G34" s="64">
        <f t="shared" si="3"/>
        <v>0</v>
      </c>
      <c r="H34" s="65">
        <f>'[1]Table 3 Levels 1&amp;2'!AL36</f>
        <v>4709.014588900937</v>
      </c>
      <c r="I34" s="65">
        <f>'[1]Table 4 Level 3'!AO34+'[1]Table 4 Level 3'!AS34</f>
        <v>344.7</v>
      </c>
      <c r="J34" s="65">
        <f t="shared" si="4"/>
        <v>5053.714588900937</v>
      </c>
      <c r="K34" s="65">
        <f t="shared" si="5"/>
        <v>2526.8572944504685</v>
      </c>
      <c r="L34" s="62">
        <f t="shared" si="6"/>
        <v>0</v>
      </c>
    </row>
    <row r="35" spans="1:12" ht="12.75">
      <c r="A35" s="27">
        <v>30</v>
      </c>
      <c r="B35" s="27" t="s">
        <v>150</v>
      </c>
      <c r="C35" s="68">
        <f>'[1]Table 8b Membership, 10.1.08'!U38</f>
        <v>2443</v>
      </c>
      <c r="D35" s="68">
        <v>2434</v>
      </c>
      <c r="E35" s="69">
        <f t="shared" si="1"/>
        <v>-9</v>
      </c>
      <c r="F35" s="70">
        <f t="shared" si="2"/>
        <v>-0.0036839950880065493</v>
      </c>
      <c r="G35" s="71">
        <f t="shared" si="3"/>
        <v>0</v>
      </c>
      <c r="H35" s="72">
        <f>'[1]Table 3 Levels 1&amp;2'!AL37</f>
        <v>5685.105251799353</v>
      </c>
      <c r="I35" s="72">
        <f>'[1]Table 4 Level 3'!AO35+'[1]Table 4 Level 3'!AS35</f>
        <v>337.59</v>
      </c>
      <c r="J35" s="72">
        <f t="shared" si="4"/>
        <v>6022.695251799353</v>
      </c>
      <c r="K35" s="72">
        <f t="shared" si="5"/>
        <v>3011.3476258996766</v>
      </c>
      <c r="L35" s="73">
        <f t="shared" si="6"/>
        <v>0</v>
      </c>
    </row>
    <row r="36" spans="1:12" ht="12.75">
      <c r="A36" s="20">
        <v>31</v>
      </c>
      <c r="B36" s="20" t="s">
        <v>151</v>
      </c>
      <c r="C36" s="66">
        <f>'[1]Table 8b Membership, 10.1.08'!U39</f>
        <v>6582</v>
      </c>
      <c r="D36" s="66">
        <v>6543</v>
      </c>
      <c r="E36" s="67">
        <f t="shared" si="1"/>
        <v>-39</v>
      </c>
      <c r="F36" s="63">
        <f t="shared" si="2"/>
        <v>-0.005925250683682771</v>
      </c>
      <c r="G36" s="64">
        <f t="shared" si="3"/>
        <v>0</v>
      </c>
      <c r="H36" s="65">
        <f>'[1]Table 3 Levels 1&amp;2'!AL38</f>
        <v>4476.453223962194</v>
      </c>
      <c r="I36" s="65">
        <f>'[1]Table 4 Level 3'!AO36+'[1]Table 4 Level 3'!AS36</f>
        <v>310.35</v>
      </c>
      <c r="J36" s="65">
        <f t="shared" si="4"/>
        <v>4786.803223962194</v>
      </c>
      <c r="K36" s="65">
        <f t="shared" si="5"/>
        <v>2393.401611981097</v>
      </c>
      <c r="L36" s="62">
        <f t="shared" si="6"/>
        <v>0</v>
      </c>
    </row>
    <row r="37" spans="1:12" ht="12.75">
      <c r="A37" s="20">
        <v>32</v>
      </c>
      <c r="B37" s="20" t="s">
        <v>152</v>
      </c>
      <c r="C37" s="66">
        <f>'[1]Table 8b Membership, 10.1.08'!U40</f>
        <v>23728</v>
      </c>
      <c r="D37" s="66">
        <v>23578</v>
      </c>
      <c r="E37" s="67">
        <f t="shared" si="1"/>
        <v>-150</v>
      </c>
      <c r="F37" s="63">
        <f t="shared" si="2"/>
        <v>-0.006321645313553607</v>
      </c>
      <c r="G37" s="64">
        <f t="shared" si="3"/>
        <v>0</v>
      </c>
      <c r="H37" s="65">
        <f>'[1]Table 3 Levels 1&amp;2'!AL39</f>
        <v>5509.986484040193</v>
      </c>
      <c r="I37" s="65">
        <f>'[1]Table 4 Level 3'!AO37+'[1]Table 4 Level 3'!AS37</f>
        <v>278.99</v>
      </c>
      <c r="J37" s="65">
        <f t="shared" si="4"/>
        <v>5788.976484040193</v>
      </c>
      <c r="K37" s="65">
        <f t="shared" si="5"/>
        <v>2894.4882420200965</v>
      </c>
      <c r="L37" s="62">
        <f t="shared" si="6"/>
        <v>0</v>
      </c>
    </row>
    <row r="38" spans="1:12" ht="12.75">
      <c r="A38" s="20">
        <v>33</v>
      </c>
      <c r="B38" s="20" t="s">
        <v>153</v>
      </c>
      <c r="C38" s="66">
        <f>'[1]Table 8b Membership, 10.1.08'!U41</f>
        <v>2011</v>
      </c>
      <c r="D38" s="66">
        <v>1958</v>
      </c>
      <c r="E38" s="67">
        <f aca="true" t="shared" si="7" ref="E38:E69">D38-C38</f>
        <v>-53</v>
      </c>
      <c r="F38" s="63">
        <f aca="true" t="shared" si="8" ref="F38:F69">(D38-C38)/C38</f>
        <v>-0.026355047240179015</v>
      </c>
      <c r="G38" s="64">
        <f aca="true" t="shared" si="9" ref="G38:G69">IF(OR(F38&gt;=1%=TRUE,E38&gt;=50=TRUE),D38-C38,0)</f>
        <v>0</v>
      </c>
      <c r="H38" s="65">
        <f>'[1]Table 3 Levels 1&amp;2'!AL40</f>
        <v>6215.071311489532</v>
      </c>
      <c r="I38" s="65">
        <f>'[1]Table 4 Level 3'!AO38+'[1]Table 4 Level 3'!AS38</f>
        <v>285.59</v>
      </c>
      <c r="J38" s="65">
        <f aca="true" t="shared" si="10" ref="J38:J69">H38+I38</f>
        <v>6500.661311489532</v>
      </c>
      <c r="K38" s="65">
        <f aca="true" t="shared" si="11" ref="K38:K69">J38/2</f>
        <v>3250.330655744766</v>
      </c>
      <c r="L38" s="62">
        <f aca="true" t="shared" si="12" ref="L38:L69">G38*K38</f>
        <v>0</v>
      </c>
    </row>
    <row r="39" spans="1:12" ht="12.75">
      <c r="A39" s="20">
        <v>34</v>
      </c>
      <c r="B39" s="20" t="s">
        <v>154</v>
      </c>
      <c r="C39" s="66">
        <f>'[1]Table 8b Membership, 10.1.08'!U42</f>
        <v>4669</v>
      </c>
      <c r="D39" s="66">
        <v>4655</v>
      </c>
      <c r="E39" s="67">
        <f t="shared" si="7"/>
        <v>-14</v>
      </c>
      <c r="F39" s="63">
        <f t="shared" si="8"/>
        <v>-0.0029985007496251873</v>
      </c>
      <c r="G39" s="64">
        <f t="shared" si="9"/>
        <v>0</v>
      </c>
      <c r="H39" s="65">
        <f>'[1]Table 3 Levels 1&amp;2'!AL41</f>
        <v>5763.97225229576</v>
      </c>
      <c r="I39" s="65">
        <f>'[1]Table 4 Level 3'!AO39+'[1]Table 4 Level 3'!AS39</f>
        <v>316.09000000000003</v>
      </c>
      <c r="J39" s="65">
        <f t="shared" si="10"/>
        <v>6080.06225229576</v>
      </c>
      <c r="K39" s="65">
        <f t="shared" si="11"/>
        <v>3040.03112614788</v>
      </c>
      <c r="L39" s="62">
        <f t="shared" si="12"/>
        <v>0</v>
      </c>
    </row>
    <row r="40" spans="1:12" ht="12.75">
      <c r="A40" s="27">
        <v>35</v>
      </c>
      <c r="B40" s="27" t="s">
        <v>155</v>
      </c>
      <c r="C40" s="68">
        <f>'[1]Table 8b Membership, 10.1.08'!U43</f>
        <v>6390</v>
      </c>
      <c r="D40" s="68">
        <v>6372</v>
      </c>
      <c r="E40" s="69">
        <f t="shared" si="7"/>
        <v>-18</v>
      </c>
      <c r="F40" s="70">
        <f t="shared" si="8"/>
        <v>-0.0028169014084507044</v>
      </c>
      <c r="G40" s="71">
        <f t="shared" si="9"/>
        <v>0</v>
      </c>
      <c r="H40" s="72">
        <f>'[1]Table 3 Levels 1&amp;2'!AL42</f>
        <v>5200.951047789441</v>
      </c>
      <c r="I40" s="72">
        <f>'[1]Table 4 Level 3'!AO40+'[1]Table 4 Level 3'!AS40</f>
        <v>275.8</v>
      </c>
      <c r="J40" s="72">
        <f t="shared" si="10"/>
        <v>5476.751047789441</v>
      </c>
      <c r="K40" s="72">
        <f t="shared" si="11"/>
        <v>2738.3755238947206</v>
      </c>
      <c r="L40" s="73">
        <f t="shared" si="12"/>
        <v>0</v>
      </c>
    </row>
    <row r="41" spans="1:12" ht="12.75">
      <c r="A41" s="77">
        <v>36</v>
      </c>
      <c r="B41" s="20" t="s">
        <v>156</v>
      </c>
      <c r="C41" s="66">
        <f>'[1]Table 8b Membership, 10.1.08'!U44</f>
        <v>9931</v>
      </c>
      <c r="D41" s="66">
        <v>9827</v>
      </c>
      <c r="E41" s="67">
        <f t="shared" si="7"/>
        <v>-104</v>
      </c>
      <c r="F41" s="76">
        <f t="shared" si="8"/>
        <v>-0.010472258584231195</v>
      </c>
      <c r="G41" s="67">
        <f t="shared" si="9"/>
        <v>0</v>
      </c>
      <c r="H41" s="78">
        <f>'[1]Table 5B1_RSD_Orleans'!E8</f>
        <v>3204.099009955614</v>
      </c>
      <c r="I41" s="78">
        <f>'[1]Table 5B1_RSD_Orleans'!I8+'[1]Table 5B1_RSD_Orleans'!M8</f>
        <v>305.29857969489746</v>
      </c>
      <c r="J41" s="78">
        <f t="shared" si="10"/>
        <v>3509.3975896505112</v>
      </c>
      <c r="K41" s="78">
        <f t="shared" si="11"/>
        <v>1754.6987948252556</v>
      </c>
      <c r="L41" s="62">
        <f t="shared" si="12"/>
        <v>0</v>
      </c>
    </row>
    <row r="42" spans="1:12" ht="12.75">
      <c r="A42" s="20">
        <v>37</v>
      </c>
      <c r="B42" s="20" t="s">
        <v>157</v>
      </c>
      <c r="C42" s="66">
        <f>'[1]Table 8b Membership, 10.1.08'!U45</f>
        <v>18611</v>
      </c>
      <c r="D42" s="66">
        <v>18538</v>
      </c>
      <c r="E42" s="67">
        <f t="shared" si="7"/>
        <v>-73</v>
      </c>
      <c r="F42" s="76">
        <f t="shared" si="8"/>
        <v>-0.0039224114770834454</v>
      </c>
      <c r="G42" s="67">
        <f t="shared" si="9"/>
        <v>0</v>
      </c>
      <c r="H42" s="79">
        <f>'[1]Table 3 Levels 1&amp;2'!AL44</f>
        <v>5616.268939838961</v>
      </c>
      <c r="I42" s="79">
        <f>'[1]Table 4 Level 3'!AO42+'[1]Table 4 Level 3'!AS42</f>
        <v>331.71000000000004</v>
      </c>
      <c r="J42" s="79">
        <f t="shared" si="10"/>
        <v>5947.978939838961</v>
      </c>
      <c r="K42" s="79">
        <f t="shared" si="11"/>
        <v>2973.9894699194806</v>
      </c>
      <c r="L42" s="62">
        <f t="shared" si="12"/>
        <v>0</v>
      </c>
    </row>
    <row r="43" spans="1:12" ht="12.75">
      <c r="A43" s="77">
        <v>38</v>
      </c>
      <c r="B43" s="20" t="s">
        <v>158</v>
      </c>
      <c r="C43" s="66">
        <f>'[1]Table 8b Membership, 10.1.08'!U46</f>
        <v>3504</v>
      </c>
      <c r="D43" s="66">
        <v>3433</v>
      </c>
      <c r="E43" s="67">
        <f t="shared" si="7"/>
        <v>-71</v>
      </c>
      <c r="F43" s="76">
        <f t="shared" si="8"/>
        <v>-0.02026255707762557</v>
      </c>
      <c r="G43" s="67">
        <f t="shared" si="9"/>
        <v>0</v>
      </c>
      <c r="H43" s="79">
        <f>'[1]Table 3 Levels 1&amp;2'!AL45</f>
        <v>3117.5801136363634</v>
      </c>
      <c r="I43" s="79">
        <f>'[1]Table 4 Level 3'!AO43+'[1]Table 4 Level 3'!AS43</f>
        <v>390.2</v>
      </c>
      <c r="J43" s="79">
        <f t="shared" si="10"/>
        <v>3507.7801136363632</v>
      </c>
      <c r="K43" s="79">
        <f t="shared" si="11"/>
        <v>1753.8900568181816</v>
      </c>
      <c r="L43" s="62">
        <f t="shared" si="12"/>
        <v>0</v>
      </c>
    </row>
    <row r="44" spans="1:12" ht="12.75">
      <c r="A44" s="20">
        <v>39</v>
      </c>
      <c r="B44" s="20" t="s">
        <v>159</v>
      </c>
      <c r="C44" s="66">
        <f>'[1]Table 8b Membership, 10.1.08'!U47</f>
        <v>2478</v>
      </c>
      <c r="D44" s="66">
        <v>2462</v>
      </c>
      <c r="E44" s="67">
        <f t="shared" si="7"/>
        <v>-16</v>
      </c>
      <c r="F44" s="76">
        <f t="shared" si="8"/>
        <v>-0.00645682001614205</v>
      </c>
      <c r="G44" s="67">
        <f t="shared" si="9"/>
        <v>0</v>
      </c>
      <c r="H44" s="79">
        <f>'[1]Table 3 Levels 1&amp;2'!AL46</f>
        <v>3978.4779691559756</v>
      </c>
      <c r="I44" s="79">
        <f>'[1]Table 4 Level 3'!AO44+'[1]Table 4 Level 3'!AS44</f>
        <v>323.63</v>
      </c>
      <c r="J44" s="79">
        <f t="shared" si="10"/>
        <v>4302.107969155975</v>
      </c>
      <c r="K44" s="79">
        <f t="shared" si="11"/>
        <v>2151.0539845779876</v>
      </c>
      <c r="L44" s="62">
        <f t="shared" si="12"/>
        <v>0</v>
      </c>
    </row>
    <row r="45" spans="1:12" ht="12.75">
      <c r="A45" s="27">
        <v>40</v>
      </c>
      <c r="B45" s="27" t="s">
        <v>160</v>
      </c>
      <c r="C45" s="68">
        <f>'[1]Table 8b Membership, 10.1.08'!U48</f>
        <v>22721</v>
      </c>
      <c r="D45" s="68">
        <v>22600</v>
      </c>
      <c r="E45" s="69">
        <f t="shared" si="7"/>
        <v>-121</v>
      </c>
      <c r="F45" s="74">
        <f t="shared" si="8"/>
        <v>-0.005325469829672989</v>
      </c>
      <c r="G45" s="69">
        <f t="shared" si="9"/>
        <v>0</v>
      </c>
      <c r="H45" s="80">
        <f>'[1]Table 3 Levels 1&amp;2'!AL47</f>
        <v>4989.113941846567</v>
      </c>
      <c r="I45" s="80">
        <f>'[1]Table 4 Level 3'!AO45+'[1]Table 4 Level 3'!AS45</f>
        <v>320.32</v>
      </c>
      <c r="J45" s="80">
        <f t="shared" si="10"/>
        <v>5309.433941846567</v>
      </c>
      <c r="K45" s="80">
        <f t="shared" si="11"/>
        <v>2654.7169709232835</v>
      </c>
      <c r="L45" s="73">
        <f t="shared" si="12"/>
        <v>0</v>
      </c>
    </row>
    <row r="46" spans="1:12" ht="12.75">
      <c r="A46" s="20">
        <v>41</v>
      </c>
      <c r="B46" s="20" t="s">
        <v>161</v>
      </c>
      <c r="C46" s="66">
        <f>'[1]Table 8b Membership, 10.1.08'!U49</f>
        <v>1416</v>
      </c>
      <c r="D46" s="66">
        <v>1375</v>
      </c>
      <c r="E46" s="67">
        <f t="shared" si="7"/>
        <v>-41</v>
      </c>
      <c r="F46" s="76">
        <f t="shared" si="8"/>
        <v>-0.028954802259887006</v>
      </c>
      <c r="G46" s="67">
        <f t="shared" si="9"/>
        <v>0</v>
      </c>
      <c r="H46" s="79">
        <f>'[1]Table 3 Levels 1&amp;2'!AL48</f>
        <v>7016.254990807454</v>
      </c>
      <c r="I46" s="79">
        <f>'[1]Table 4 Level 3'!AO46+'[1]Table 4 Level 3'!AS46</f>
        <v>383.56</v>
      </c>
      <c r="J46" s="79">
        <f t="shared" si="10"/>
        <v>7399.814990807455</v>
      </c>
      <c r="K46" s="79">
        <f t="shared" si="11"/>
        <v>3699.9074954037274</v>
      </c>
      <c r="L46" s="62">
        <f t="shared" si="12"/>
        <v>0</v>
      </c>
    </row>
    <row r="47" spans="1:12" ht="12.75">
      <c r="A47" s="20">
        <v>42</v>
      </c>
      <c r="B47" s="20" t="s">
        <v>162</v>
      </c>
      <c r="C47" s="66">
        <f>'[1]Table 8b Membership, 10.1.08'!U50</f>
        <v>3309</v>
      </c>
      <c r="D47" s="66">
        <v>3292</v>
      </c>
      <c r="E47" s="67">
        <f t="shared" si="7"/>
        <v>-17</v>
      </c>
      <c r="F47" s="76">
        <f t="shared" si="8"/>
        <v>-0.005137503777576307</v>
      </c>
      <c r="G47" s="67">
        <f t="shared" si="9"/>
        <v>0</v>
      </c>
      <c r="H47" s="79">
        <f>'[1]Table 3 Levels 1&amp;2'!AL49</f>
        <v>5953.266334258222</v>
      </c>
      <c r="I47" s="79">
        <f>'[1]Table 4 Level 3'!AO47+'[1]Table 4 Level 3'!AS47</f>
        <v>323.46</v>
      </c>
      <c r="J47" s="79">
        <f t="shared" si="10"/>
        <v>6276.726334258222</v>
      </c>
      <c r="K47" s="79">
        <f t="shared" si="11"/>
        <v>3138.363167129111</v>
      </c>
      <c r="L47" s="62">
        <f t="shared" si="12"/>
        <v>0</v>
      </c>
    </row>
    <row r="48" spans="1:12" ht="12.75">
      <c r="A48" s="20">
        <v>43</v>
      </c>
      <c r="B48" s="20" t="s">
        <v>163</v>
      </c>
      <c r="C48" s="66">
        <f>'[1]Table 8b Membership, 10.1.08'!U51</f>
        <v>3917</v>
      </c>
      <c r="D48" s="66">
        <v>3913</v>
      </c>
      <c r="E48" s="67">
        <f t="shared" si="7"/>
        <v>-4</v>
      </c>
      <c r="F48" s="76">
        <f t="shared" si="8"/>
        <v>-0.0010211896859841716</v>
      </c>
      <c r="G48" s="67">
        <f t="shared" si="9"/>
        <v>0</v>
      </c>
      <c r="H48" s="79">
        <f>'[1]Table 3 Levels 1&amp;2'!AL50</f>
        <v>5709.310618737968</v>
      </c>
      <c r="I48" s="79">
        <f>'[1]Table 4 Level 3'!AO48+'[1]Table 4 Level 3'!AS48</f>
        <v>346.63</v>
      </c>
      <c r="J48" s="79">
        <f t="shared" si="10"/>
        <v>6055.940618737968</v>
      </c>
      <c r="K48" s="79">
        <f t="shared" si="11"/>
        <v>3027.970309368984</v>
      </c>
      <c r="L48" s="62">
        <f t="shared" si="12"/>
        <v>0</v>
      </c>
    </row>
    <row r="49" spans="1:12" ht="12.75">
      <c r="A49" s="77">
        <v>44</v>
      </c>
      <c r="B49" s="20" t="s">
        <v>164</v>
      </c>
      <c r="C49" s="66">
        <f>'[1]Table 8b Membership, 10.1.08'!U52</f>
        <v>4256</v>
      </c>
      <c r="D49" s="66">
        <v>4359</v>
      </c>
      <c r="E49" s="67">
        <f t="shared" si="7"/>
        <v>103</v>
      </c>
      <c r="F49" s="76">
        <f t="shared" si="8"/>
        <v>0.024201127819548873</v>
      </c>
      <c r="G49" s="67">
        <f t="shared" si="9"/>
        <v>103</v>
      </c>
      <c r="H49" s="79">
        <f>'[1]Table 3 Levels 1&amp;2'!AL51</f>
        <v>3755.825314474096</v>
      </c>
      <c r="I49" s="79">
        <f>'[1]Table 4 Level 3'!AO49+'[1]Table 4 Level 3'!AS49</f>
        <v>332.81</v>
      </c>
      <c r="J49" s="79">
        <f t="shared" si="10"/>
        <v>4088.635314474096</v>
      </c>
      <c r="K49" s="79">
        <f t="shared" si="11"/>
        <v>2044.317657237048</v>
      </c>
      <c r="L49" s="62">
        <f t="shared" si="12"/>
        <v>210564.71869541594</v>
      </c>
    </row>
    <row r="50" spans="1:12" ht="12.75">
      <c r="A50" s="27">
        <v>45</v>
      </c>
      <c r="B50" s="27" t="s">
        <v>165</v>
      </c>
      <c r="C50" s="68">
        <f>'[1]Table 8b Membership, 10.1.08'!U53</f>
        <v>9302</v>
      </c>
      <c r="D50" s="68">
        <v>9255</v>
      </c>
      <c r="E50" s="69">
        <f t="shared" si="7"/>
        <v>-47</v>
      </c>
      <c r="F50" s="74">
        <f t="shared" si="8"/>
        <v>-0.00505267684368953</v>
      </c>
      <c r="G50" s="69">
        <f t="shared" si="9"/>
        <v>0</v>
      </c>
      <c r="H50" s="75">
        <f>'[1]Table 3 Levels 1&amp;2'!AL52</f>
        <v>2908.8581767120327</v>
      </c>
      <c r="I50" s="75">
        <f>'[1]Table 4 Level 3'!AO50+'[1]Table 4 Level 3'!AS50</f>
        <v>377.5</v>
      </c>
      <c r="J50" s="75">
        <f t="shared" si="10"/>
        <v>3286.3581767120327</v>
      </c>
      <c r="K50" s="75">
        <f t="shared" si="11"/>
        <v>1643.1790883560163</v>
      </c>
      <c r="L50" s="73">
        <f t="shared" si="12"/>
        <v>0</v>
      </c>
    </row>
    <row r="51" spans="1:12" ht="12.75">
      <c r="A51" s="20">
        <v>46</v>
      </c>
      <c r="B51" s="20" t="s">
        <v>166</v>
      </c>
      <c r="C51" s="66">
        <f>'[1]Table 8b Membership, 10.1.08'!U54</f>
        <v>1153</v>
      </c>
      <c r="D51" s="66">
        <v>1140</v>
      </c>
      <c r="E51" s="67">
        <f t="shared" si="7"/>
        <v>-13</v>
      </c>
      <c r="F51" s="76">
        <f t="shared" si="8"/>
        <v>-0.011274934952298352</v>
      </c>
      <c r="G51" s="67">
        <f t="shared" si="9"/>
        <v>0</v>
      </c>
      <c r="H51" s="61">
        <f>'[1]Table 3 Levels 1&amp;2'!AL53</f>
        <v>6028.27361666778</v>
      </c>
      <c r="I51" s="61">
        <f>'[1]Table 4 Level 3'!AO51+'[1]Table 4 Level 3'!AS51</f>
        <v>300.99</v>
      </c>
      <c r="J51" s="61">
        <f t="shared" si="10"/>
        <v>6329.263616667779</v>
      </c>
      <c r="K51" s="61">
        <f t="shared" si="11"/>
        <v>3164.6318083338897</v>
      </c>
      <c r="L51" s="62">
        <f t="shared" si="12"/>
        <v>0</v>
      </c>
    </row>
    <row r="52" spans="1:12" ht="12.75">
      <c r="A52" s="20">
        <v>47</v>
      </c>
      <c r="B52" s="20" t="s">
        <v>167</v>
      </c>
      <c r="C52" s="66">
        <f>'[1]Table 8b Membership, 10.1.08'!U55</f>
        <v>3792</v>
      </c>
      <c r="D52" s="66">
        <v>3776</v>
      </c>
      <c r="E52" s="67">
        <f t="shared" si="7"/>
        <v>-16</v>
      </c>
      <c r="F52" s="76">
        <f t="shared" si="8"/>
        <v>-0.004219409282700422</v>
      </c>
      <c r="G52" s="67">
        <f t="shared" si="9"/>
        <v>0</v>
      </c>
      <c r="H52" s="61">
        <f>'[1]Table 3 Levels 1&amp;2'!AL54</f>
        <v>4370.767314135281</v>
      </c>
      <c r="I52" s="61">
        <f>'[1]Table 4 Level 3'!AO52+'[1]Table 4 Level 3'!AS52</f>
        <v>354.05</v>
      </c>
      <c r="J52" s="61">
        <f t="shared" si="10"/>
        <v>4724.817314135281</v>
      </c>
      <c r="K52" s="61">
        <f t="shared" si="11"/>
        <v>2362.4086570676404</v>
      </c>
      <c r="L52" s="62">
        <f t="shared" si="12"/>
        <v>0</v>
      </c>
    </row>
    <row r="53" spans="1:12" ht="12.75">
      <c r="A53" s="20">
        <v>48</v>
      </c>
      <c r="B53" s="20" t="s">
        <v>168</v>
      </c>
      <c r="C53" s="66">
        <f>'[1]Table 8b Membership, 10.1.08'!U56</f>
        <v>6167</v>
      </c>
      <c r="D53" s="66">
        <v>6078</v>
      </c>
      <c r="E53" s="67">
        <f t="shared" si="7"/>
        <v>-89</v>
      </c>
      <c r="F53" s="76">
        <f t="shared" si="8"/>
        <v>-0.014431652343116589</v>
      </c>
      <c r="G53" s="67">
        <f t="shared" si="9"/>
        <v>0</v>
      </c>
      <c r="H53" s="61">
        <f>'[1]Table 3 Levels 1&amp;2'!AL55</f>
        <v>5075.047372465131</v>
      </c>
      <c r="I53" s="61">
        <f>'[1]Table 4 Level 3'!AO53+'[1]Table 4 Level 3'!AS53</f>
        <v>342.13</v>
      </c>
      <c r="J53" s="61">
        <f t="shared" si="10"/>
        <v>5417.177372465131</v>
      </c>
      <c r="K53" s="61">
        <f t="shared" si="11"/>
        <v>2708.5886862325656</v>
      </c>
      <c r="L53" s="62">
        <f t="shared" si="12"/>
        <v>0</v>
      </c>
    </row>
    <row r="54" spans="1:12" ht="12.75">
      <c r="A54" s="20">
        <v>49</v>
      </c>
      <c r="B54" s="20" t="s">
        <v>169</v>
      </c>
      <c r="C54" s="66">
        <f>'[1]Table 8b Membership, 10.1.08'!U57</f>
        <v>14618</v>
      </c>
      <c r="D54" s="66">
        <v>14469</v>
      </c>
      <c r="E54" s="67">
        <f t="shared" si="7"/>
        <v>-149</v>
      </c>
      <c r="F54" s="76">
        <f t="shared" si="8"/>
        <v>-0.010192912847174716</v>
      </c>
      <c r="G54" s="67">
        <f t="shared" si="9"/>
        <v>0</v>
      </c>
      <c r="H54" s="61">
        <f>'[1]Table 3 Levels 1&amp;2'!AL56</f>
        <v>5102.806899987475</v>
      </c>
      <c r="I54" s="61">
        <f>'[1]Table 4 Level 3'!AO54+'[1]Table 4 Level 3'!AS54</f>
        <v>312.71000000000004</v>
      </c>
      <c r="J54" s="61">
        <f t="shared" si="10"/>
        <v>5415.516899987475</v>
      </c>
      <c r="K54" s="61">
        <f t="shared" si="11"/>
        <v>2707.7584499937375</v>
      </c>
      <c r="L54" s="62">
        <f t="shared" si="12"/>
        <v>0</v>
      </c>
    </row>
    <row r="55" spans="1:12" ht="12.75">
      <c r="A55" s="27">
        <v>50</v>
      </c>
      <c r="B55" s="27" t="s">
        <v>170</v>
      </c>
      <c r="C55" s="68">
        <f>'[1]Table 8b Membership, 10.1.08'!U58</f>
        <v>8038</v>
      </c>
      <c r="D55" s="68">
        <v>7959</v>
      </c>
      <c r="E55" s="69">
        <f t="shared" si="7"/>
        <v>-79</v>
      </c>
      <c r="F55" s="74">
        <f t="shared" si="8"/>
        <v>-0.0098283155013685</v>
      </c>
      <c r="G55" s="69">
        <f t="shared" si="9"/>
        <v>0</v>
      </c>
      <c r="H55" s="75">
        <f>'[1]Table 3 Levels 1&amp;2'!AL57</f>
        <v>5331.93666596406</v>
      </c>
      <c r="I55" s="75">
        <f>'[1]Table 4 Level 3'!AO55+'[1]Table 4 Level 3'!AS55</f>
        <v>296.81</v>
      </c>
      <c r="J55" s="75">
        <f t="shared" si="10"/>
        <v>5628.74666596406</v>
      </c>
      <c r="K55" s="75">
        <f t="shared" si="11"/>
        <v>2814.37333298203</v>
      </c>
      <c r="L55" s="73">
        <f t="shared" si="12"/>
        <v>0</v>
      </c>
    </row>
    <row r="56" spans="1:12" ht="12.75">
      <c r="A56" s="20">
        <v>51</v>
      </c>
      <c r="B56" s="20" t="s">
        <v>171</v>
      </c>
      <c r="C56" s="66">
        <f>'[1]Table 8b Membership, 10.1.08'!U59</f>
        <v>9226</v>
      </c>
      <c r="D56" s="66">
        <v>9141</v>
      </c>
      <c r="E56" s="67">
        <f t="shared" si="7"/>
        <v>-85</v>
      </c>
      <c r="F56" s="76">
        <f t="shared" si="8"/>
        <v>-0.009213093431606329</v>
      </c>
      <c r="G56" s="67">
        <f t="shared" si="9"/>
        <v>0</v>
      </c>
      <c r="H56" s="61">
        <f>'[1]Table 3 Levels 1&amp;2'!AL58</f>
        <v>4844.08670163011</v>
      </c>
      <c r="I56" s="61">
        <f>'[1]Table 4 Level 3'!AO56+'[1]Table 4 Level 3'!AS56</f>
        <v>339.90999999999997</v>
      </c>
      <c r="J56" s="61">
        <f t="shared" si="10"/>
        <v>5183.99670163011</v>
      </c>
      <c r="K56" s="61">
        <f t="shared" si="11"/>
        <v>2591.998350815055</v>
      </c>
      <c r="L56" s="62">
        <f t="shared" si="12"/>
        <v>0</v>
      </c>
    </row>
    <row r="57" spans="1:12" ht="12.75">
      <c r="A57" s="20">
        <v>52</v>
      </c>
      <c r="B57" s="20" t="s">
        <v>172</v>
      </c>
      <c r="C57" s="66">
        <f>'[1]Table 8b Membership, 10.1.08'!U60</f>
        <v>34969</v>
      </c>
      <c r="D57" s="66">
        <v>34853</v>
      </c>
      <c r="E57" s="67">
        <f t="shared" si="7"/>
        <v>-116</v>
      </c>
      <c r="F57" s="76">
        <f t="shared" si="8"/>
        <v>-0.0033172238268180387</v>
      </c>
      <c r="G57" s="67">
        <f t="shared" si="9"/>
        <v>0</v>
      </c>
      <c r="H57" s="61">
        <f>'[1]Table 3 Levels 1&amp;2'!AL59</f>
        <v>4765.373047137033</v>
      </c>
      <c r="I57" s="61">
        <f>'[1]Table 4 Level 3'!AO57+'[1]Table 4 Level 3'!AS57</f>
        <v>322.81</v>
      </c>
      <c r="J57" s="61">
        <f t="shared" si="10"/>
        <v>5088.183047137033</v>
      </c>
      <c r="K57" s="61">
        <f t="shared" si="11"/>
        <v>2544.0915235685165</v>
      </c>
      <c r="L57" s="62">
        <f t="shared" si="12"/>
        <v>0</v>
      </c>
    </row>
    <row r="58" spans="1:12" ht="12.75">
      <c r="A58" s="20">
        <v>53</v>
      </c>
      <c r="B58" s="20" t="s">
        <v>173</v>
      </c>
      <c r="C58" s="66">
        <f>'[1]Table 8b Membership, 10.1.08'!U61</f>
        <v>18766</v>
      </c>
      <c r="D58" s="66">
        <v>18597</v>
      </c>
      <c r="E58" s="67">
        <f t="shared" si="7"/>
        <v>-169</v>
      </c>
      <c r="F58" s="76">
        <f t="shared" si="8"/>
        <v>-0.009005648513268677</v>
      </c>
      <c r="G58" s="67">
        <f t="shared" si="9"/>
        <v>0</v>
      </c>
      <c r="H58" s="61">
        <f>'[1]Table 3 Levels 1&amp;2'!AL60</f>
        <v>5024.833567117582</v>
      </c>
      <c r="I58" s="61">
        <f>'[1]Table 4 Level 3'!AO58+'[1]Table 4 Level 3'!AS58</f>
        <v>280.18</v>
      </c>
      <c r="J58" s="61">
        <f t="shared" si="10"/>
        <v>5305.013567117582</v>
      </c>
      <c r="K58" s="61">
        <f t="shared" si="11"/>
        <v>2652.506783558791</v>
      </c>
      <c r="L58" s="62">
        <f t="shared" si="12"/>
        <v>0</v>
      </c>
    </row>
    <row r="59" spans="1:12" ht="12.75">
      <c r="A59" s="20">
        <v>54</v>
      </c>
      <c r="B59" s="20" t="s">
        <v>174</v>
      </c>
      <c r="C59" s="66">
        <f>'[1]Table 8b Membership, 10.1.08'!U62</f>
        <v>722</v>
      </c>
      <c r="D59" s="66">
        <v>716</v>
      </c>
      <c r="E59" s="67">
        <f t="shared" si="7"/>
        <v>-6</v>
      </c>
      <c r="F59" s="76">
        <f t="shared" si="8"/>
        <v>-0.008310249307479225</v>
      </c>
      <c r="G59" s="67">
        <f t="shared" si="9"/>
        <v>0</v>
      </c>
      <c r="H59" s="61">
        <f>'[1]Table 3 Levels 1&amp;2'!AL61</f>
        <v>6007.160013698631</v>
      </c>
      <c r="I59" s="61">
        <f>'[1]Table 4 Level 3'!AO59+'[1]Table 4 Level 3'!AS59</f>
        <v>431.16</v>
      </c>
      <c r="J59" s="61">
        <f t="shared" si="10"/>
        <v>6438.320013698631</v>
      </c>
      <c r="K59" s="61">
        <f t="shared" si="11"/>
        <v>3219.1600068493153</v>
      </c>
      <c r="L59" s="62">
        <f t="shared" si="12"/>
        <v>0</v>
      </c>
    </row>
    <row r="60" spans="1:12" ht="12.75">
      <c r="A60" s="27">
        <v>55</v>
      </c>
      <c r="B60" s="27" t="s">
        <v>175</v>
      </c>
      <c r="C60" s="68">
        <f>'[1]Table 8b Membership, 10.1.08'!U63</f>
        <v>18093</v>
      </c>
      <c r="D60" s="68">
        <v>17953</v>
      </c>
      <c r="E60" s="69">
        <f t="shared" si="7"/>
        <v>-140</v>
      </c>
      <c r="F60" s="74">
        <f t="shared" si="8"/>
        <v>-0.007737799148842093</v>
      </c>
      <c r="G60" s="69">
        <f t="shared" si="9"/>
        <v>0</v>
      </c>
      <c r="H60" s="75">
        <f>'[1]Table 3 Levels 1&amp;2'!AL62</f>
        <v>4381.685414469888</v>
      </c>
      <c r="I60" s="75">
        <f>'[1]Table 4 Level 3'!AO60+'[1]Table 4 Level 3'!AS60</f>
        <v>318.52</v>
      </c>
      <c r="J60" s="75">
        <f t="shared" si="10"/>
        <v>4700.205414469889</v>
      </c>
      <c r="K60" s="75">
        <f t="shared" si="11"/>
        <v>2350.1027072349443</v>
      </c>
      <c r="L60" s="73">
        <f t="shared" si="12"/>
        <v>0</v>
      </c>
    </row>
    <row r="61" spans="1:12" ht="12.75">
      <c r="A61" s="20">
        <v>56</v>
      </c>
      <c r="B61" s="20" t="s">
        <v>176</v>
      </c>
      <c r="C61" s="66">
        <f>'[1]Table 8b Membership, 10.1.08'!U64</f>
        <v>2777</v>
      </c>
      <c r="D61" s="66">
        <v>2793</v>
      </c>
      <c r="E61" s="67">
        <f t="shared" si="7"/>
        <v>16</v>
      </c>
      <c r="F61" s="76">
        <f t="shared" si="8"/>
        <v>0.005761613251710479</v>
      </c>
      <c r="G61" s="67">
        <f t="shared" si="9"/>
        <v>0</v>
      </c>
      <c r="H61" s="61">
        <f>'[1]Table 3 Levels 1&amp;2'!AL63</f>
        <v>5265.543139036317</v>
      </c>
      <c r="I61" s="61">
        <f>'[1]Table 4 Level 3'!AO61+'[1]Table 4 Level 3'!AS61</f>
        <v>313.78999999999996</v>
      </c>
      <c r="J61" s="61">
        <f t="shared" si="10"/>
        <v>5579.333139036317</v>
      </c>
      <c r="K61" s="61">
        <f t="shared" si="11"/>
        <v>2789.6665695181587</v>
      </c>
      <c r="L61" s="62">
        <f t="shared" si="12"/>
        <v>0</v>
      </c>
    </row>
    <row r="62" spans="1:12" ht="12.75">
      <c r="A62" s="20">
        <v>57</v>
      </c>
      <c r="B62" s="20" t="s">
        <v>177</v>
      </c>
      <c r="C62" s="66">
        <f>'[1]Table 8b Membership, 10.1.08'!U65</f>
        <v>8639</v>
      </c>
      <c r="D62" s="66">
        <v>8578</v>
      </c>
      <c r="E62" s="67">
        <f t="shared" si="7"/>
        <v>-61</v>
      </c>
      <c r="F62" s="76">
        <f t="shared" si="8"/>
        <v>-0.007061002430836902</v>
      </c>
      <c r="G62" s="67">
        <f t="shared" si="9"/>
        <v>0</v>
      </c>
      <c r="H62" s="61">
        <f>'[1]Table 3 Levels 1&amp;2'!AL64</f>
        <v>4363.392992981691</v>
      </c>
      <c r="I62" s="61">
        <f>'[1]Table 4 Level 3'!AO62+'[1]Table 4 Level 3'!AS62</f>
        <v>306.25</v>
      </c>
      <c r="J62" s="61">
        <f t="shared" si="10"/>
        <v>4669.642992981691</v>
      </c>
      <c r="K62" s="61">
        <f t="shared" si="11"/>
        <v>2334.8214964908457</v>
      </c>
      <c r="L62" s="62">
        <f t="shared" si="12"/>
        <v>0</v>
      </c>
    </row>
    <row r="63" spans="1:12" ht="12.75">
      <c r="A63" s="20">
        <v>58</v>
      </c>
      <c r="B63" s="20" t="s">
        <v>178</v>
      </c>
      <c r="C63" s="66">
        <f>'[1]Table 8b Membership, 10.1.08'!U66</f>
        <v>9064</v>
      </c>
      <c r="D63" s="66">
        <v>9107</v>
      </c>
      <c r="E63" s="67">
        <f t="shared" si="7"/>
        <v>43</v>
      </c>
      <c r="F63" s="76">
        <f t="shared" si="8"/>
        <v>0.004744042365401589</v>
      </c>
      <c r="G63" s="67">
        <f t="shared" si="9"/>
        <v>0</v>
      </c>
      <c r="H63" s="61">
        <f>'[1]Table 3 Levels 1&amp;2'!AL65</f>
        <v>5738.958224256086</v>
      </c>
      <c r="I63" s="61">
        <f>'[1]Table 4 Level 3'!AO63+'[1]Table 4 Level 3'!AS63</f>
        <v>316.16999999999996</v>
      </c>
      <c r="J63" s="61">
        <f t="shared" si="10"/>
        <v>6055.1282242560865</v>
      </c>
      <c r="K63" s="61">
        <f t="shared" si="11"/>
        <v>3027.5641121280432</v>
      </c>
      <c r="L63" s="62">
        <f t="shared" si="12"/>
        <v>0</v>
      </c>
    </row>
    <row r="64" spans="1:12" ht="12.75">
      <c r="A64" s="20">
        <v>59</v>
      </c>
      <c r="B64" s="20" t="s">
        <v>179</v>
      </c>
      <c r="C64" s="66">
        <f>'[1]Table 8b Membership, 10.1.08'!U67</f>
        <v>5051</v>
      </c>
      <c r="D64" s="66">
        <v>5043</v>
      </c>
      <c r="E64" s="67">
        <f t="shared" si="7"/>
        <v>-8</v>
      </c>
      <c r="F64" s="76">
        <f t="shared" si="8"/>
        <v>-0.0015838447832112453</v>
      </c>
      <c r="G64" s="67">
        <f t="shared" si="9"/>
        <v>0</v>
      </c>
      <c r="H64" s="61">
        <f>'[1]Table 3 Levels 1&amp;2'!AL66</f>
        <v>6420.359499323652</v>
      </c>
      <c r="I64" s="61">
        <f>'[1]Table 4 Level 3'!AO64+'[1]Table 4 Level 3'!AS64</f>
        <v>333.35</v>
      </c>
      <c r="J64" s="61">
        <f t="shared" si="10"/>
        <v>6753.709499323652</v>
      </c>
      <c r="K64" s="61">
        <f t="shared" si="11"/>
        <v>3376.854749661826</v>
      </c>
      <c r="L64" s="62">
        <f t="shared" si="12"/>
        <v>0</v>
      </c>
    </row>
    <row r="65" spans="1:12" ht="12.75">
      <c r="A65" s="27">
        <v>60</v>
      </c>
      <c r="B65" s="27" t="s">
        <v>180</v>
      </c>
      <c r="C65" s="68">
        <f>'[1]Table 8b Membership, 10.1.08'!U68</f>
        <v>6995</v>
      </c>
      <c r="D65" s="68">
        <v>6912</v>
      </c>
      <c r="E65" s="69">
        <f t="shared" si="7"/>
        <v>-83</v>
      </c>
      <c r="F65" s="74">
        <f t="shared" si="8"/>
        <v>-0.011865618298784845</v>
      </c>
      <c r="G65" s="69">
        <f t="shared" si="9"/>
        <v>0</v>
      </c>
      <c r="H65" s="75">
        <f>'[1]Table 3 Levels 1&amp;2'!AL67</f>
        <v>5365.898607912919</v>
      </c>
      <c r="I65" s="75">
        <f>'[1]Table 4 Level 3'!AO65+'[1]Table 4 Level 3'!AS65</f>
        <v>285.65</v>
      </c>
      <c r="J65" s="75">
        <f t="shared" si="10"/>
        <v>5651.548607912919</v>
      </c>
      <c r="K65" s="75">
        <f t="shared" si="11"/>
        <v>2825.7743039564593</v>
      </c>
      <c r="L65" s="73">
        <f t="shared" si="12"/>
        <v>0</v>
      </c>
    </row>
    <row r="66" spans="1:12" ht="12.75">
      <c r="A66" s="20">
        <v>61</v>
      </c>
      <c r="B66" s="20" t="s">
        <v>181</v>
      </c>
      <c r="C66" s="66">
        <f>'[1]Table 8b Membership, 10.1.08'!U69</f>
        <v>3471</v>
      </c>
      <c r="D66" s="66">
        <v>3464</v>
      </c>
      <c r="E66" s="67">
        <f t="shared" si="7"/>
        <v>-7</v>
      </c>
      <c r="F66" s="76">
        <f t="shared" si="8"/>
        <v>-0.002016709881878421</v>
      </c>
      <c r="G66" s="67">
        <f t="shared" si="9"/>
        <v>0</v>
      </c>
      <c r="H66" s="61">
        <f>'[1]Table 3 Levels 1&amp;2'!AL68</f>
        <v>3670.057378169244</v>
      </c>
      <c r="I66" s="61">
        <f>'[1]Table 4 Level 3'!AO66+'[1]Table 4 Level 3'!AS66</f>
        <v>325</v>
      </c>
      <c r="J66" s="61">
        <f t="shared" si="10"/>
        <v>3995.057378169244</v>
      </c>
      <c r="K66" s="61">
        <f t="shared" si="11"/>
        <v>1997.528689084622</v>
      </c>
      <c r="L66" s="62">
        <f t="shared" si="12"/>
        <v>0</v>
      </c>
    </row>
    <row r="67" spans="1:12" ht="12.75">
      <c r="A67" s="20">
        <v>62</v>
      </c>
      <c r="B67" s="20" t="s">
        <v>182</v>
      </c>
      <c r="C67" s="66">
        <f>'[1]Table 8b Membership, 10.1.08'!U70</f>
        <v>2152</v>
      </c>
      <c r="D67" s="66">
        <v>2108</v>
      </c>
      <c r="E67" s="67">
        <f t="shared" si="7"/>
        <v>-44</v>
      </c>
      <c r="F67" s="76">
        <f t="shared" si="8"/>
        <v>-0.020446096654275093</v>
      </c>
      <c r="G67" s="67">
        <f t="shared" si="9"/>
        <v>0</v>
      </c>
      <c r="H67" s="61">
        <f>'[1]Table 3 Levels 1&amp;2'!AL69</f>
        <v>5831.685676014572</v>
      </c>
      <c r="I67" s="61">
        <f>'[1]Table 4 Level 3'!AO67+'[1]Table 4 Level 3'!AS67</f>
        <v>301.49</v>
      </c>
      <c r="J67" s="61">
        <f t="shared" si="10"/>
        <v>6133.175676014572</v>
      </c>
      <c r="K67" s="61">
        <f t="shared" si="11"/>
        <v>3066.587838007286</v>
      </c>
      <c r="L67" s="62">
        <f t="shared" si="12"/>
        <v>0</v>
      </c>
    </row>
    <row r="68" spans="1:12" ht="12.75">
      <c r="A68" s="20">
        <v>63</v>
      </c>
      <c r="B68" s="20" t="s">
        <v>183</v>
      </c>
      <c r="C68" s="66">
        <f>'[1]Table 8b Membership, 10.1.08'!U71</f>
        <v>2123</v>
      </c>
      <c r="D68" s="66">
        <v>2116</v>
      </c>
      <c r="E68" s="67">
        <f t="shared" si="7"/>
        <v>-7</v>
      </c>
      <c r="F68" s="76">
        <f t="shared" si="8"/>
        <v>-0.003297220913801225</v>
      </c>
      <c r="G68" s="67">
        <f t="shared" si="9"/>
        <v>0</v>
      </c>
      <c r="H68" s="61">
        <f>'[1]Table 3 Levels 1&amp;2'!AL70</f>
        <v>4891.944059177069</v>
      </c>
      <c r="I68" s="61">
        <f>'[1]Table 4 Level 3'!AO68+'[1]Table 4 Level 3'!AS68</f>
        <v>378.31</v>
      </c>
      <c r="J68" s="61">
        <f t="shared" si="10"/>
        <v>5270.254059177069</v>
      </c>
      <c r="K68" s="61">
        <f t="shared" si="11"/>
        <v>2635.1270295885347</v>
      </c>
      <c r="L68" s="62">
        <f t="shared" si="12"/>
        <v>0</v>
      </c>
    </row>
    <row r="69" spans="1:12" ht="12.75">
      <c r="A69" s="20">
        <v>64</v>
      </c>
      <c r="B69" s="20" t="s">
        <v>184</v>
      </c>
      <c r="C69" s="57">
        <f>'[1]Table 8b Membership, 10.1.08'!U72</f>
        <v>2554</v>
      </c>
      <c r="D69" s="57">
        <v>2505</v>
      </c>
      <c r="E69" s="58">
        <f t="shared" si="7"/>
        <v>-49</v>
      </c>
      <c r="F69" s="76">
        <f t="shared" si="8"/>
        <v>-0.01918559122944401</v>
      </c>
      <c r="G69" s="67">
        <f t="shared" si="9"/>
        <v>0</v>
      </c>
      <c r="H69" s="61">
        <f>'[1]Table 3 Levels 1&amp;2'!AL71</f>
        <v>5830.600087414023</v>
      </c>
      <c r="I69" s="61">
        <f>'[1]Table 4 Level 3'!AO69+'[1]Table 4 Level 3'!AS69</f>
        <v>323.44</v>
      </c>
      <c r="J69" s="61">
        <f t="shared" si="10"/>
        <v>6154.040087414022</v>
      </c>
      <c r="K69" s="61">
        <f t="shared" si="11"/>
        <v>3077.020043707011</v>
      </c>
      <c r="L69" s="62">
        <f t="shared" si="12"/>
        <v>0</v>
      </c>
    </row>
    <row r="70" spans="1:12" ht="12.75">
      <c r="A70" s="81">
        <v>65</v>
      </c>
      <c r="B70" s="81" t="s">
        <v>185</v>
      </c>
      <c r="C70" s="68">
        <f>'[1]Table 8b Membership, 10.1.08'!U73</f>
        <v>8411</v>
      </c>
      <c r="D70" s="68">
        <v>8305</v>
      </c>
      <c r="E70" s="69">
        <f>D70-C70</f>
        <v>-106</v>
      </c>
      <c r="F70" s="74">
        <f aca="true" t="shared" si="13" ref="F70:F75">(D70-C70)/C70</f>
        <v>-0.012602544287242896</v>
      </c>
      <c r="G70" s="69">
        <f>IF(OR(F70&gt;=1%=TRUE,E70&gt;=50=TRUE),D70-C70,0)</f>
        <v>0</v>
      </c>
      <c r="H70" s="75">
        <f>'[1]Table 3 Levels 1&amp;2'!AL72</f>
        <v>4655.118223205941</v>
      </c>
      <c r="I70" s="75">
        <f>'[1]Table 4 Level 3'!AO70+'[1]Table 4 Level 3'!AS70</f>
        <v>335.42</v>
      </c>
      <c r="J70" s="75">
        <f>H70+I70</f>
        <v>4990.538223205941</v>
      </c>
      <c r="K70" s="75">
        <f>J70/2</f>
        <v>2495.2691116029705</v>
      </c>
      <c r="L70" s="73">
        <f>G70*K70</f>
        <v>0</v>
      </c>
    </row>
    <row r="71" spans="1:12" ht="12.75">
      <c r="A71" s="82">
        <v>66</v>
      </c>
      <c r="B71" s="82" t="s">
        <v>186</v>
      </c>
      <c r="C71" s="66">
        <f>'[1]Table 8b Membership, 10.1.08'!U74</f>
        <v>2226</v>
      </c>
      <c r="D71" s="66">
        <v>2166</v>
      </c>
      <c r="E71" s="67">
        <f>D71-C71</f>
        <v>-60</v>
      </c>
      <c r="F71" s="76">
        <f t="shared" si="13"/>
        <v>-0.026954177897574125</v>
      </c>
      <c r="G71" s="67">
        <f>IF(OR(F71&gt;=1%=TRUE,E71&gt;=50=TRUE),D71-C71,0)</f>
        <v>0</v>
      </c>
      <c r="H71" s="61">
        <f>'[1]Table 3 Levels 1&amp;2'!AL73</f>
        <v>6014.910763605373</v>
      </c>
      <c r="I71" s="61">
        <f>'[1]Table 4 Level 3'!AO71+'[1]Table 4 Level 3'!AS71</f>
        <v>378.68999999999994</v>
      </c>
      <c r="J71" s="61">
        <f>H71+I71</f>
        <v>6393.600763605373</v>
      </c>
      <c r="K71" s="61">
        <f>J71/2</f>
        <v>3196.8003818026864</v>
      </c>
      <c r="L71" s="62">
        <f>G71*K71</f>
        <v>0</v>
      </c>
    </row>
    <row r="72" spans="1:12" ht="12.75">
      <c r="A72" s="20">
        <v>67</v>
      </c>
      <c r="B72" s="20" t="s">
        <v>187</v>
      </c>
      <c r="C72" s="57">
        <f>'[1]Table 8b Membership, 10.1.08'!U75</f>
        <v>4463</v>
      </c>
      <c r="D72" s="57">
        <v>4489</v>
      </c>
      <c r="E72" s="58">
        <f>D72-C72</f>
        <v>26</v>
      </c>
      <c r="F72" s="63">
        <f t="shared" si="13"/>
        <v>0.005825677795205019</v>
      </c>
      <c r="G72" s="64">
        <f>IF(OR(F72&gt;=1%=TRUE,E72&gt;=50=TRUE),D72-C72,0)</f>
        <v>0</v>
      </c>
      <c r="H72" s="65">
        <f>'[1]Table 3 Levels 1&amp;2'!AL74</f>
        <v>5319.021271119825</v>
      </c>
      <c r="I72" s="65">
        <f>'[1]Table 4 Level 3'!AO72+'[1]Table 4 Level 3'!AS72</f>
        <v>262.98</v>
      </c>
      <c r="J72" s="65">
        <f>H72+I72</f>
        <v>5582.001271119825</v>
      </c>
      <c r="K72" s="65">
        <f>J72/2</f>
        <v>2791.0006355599126</v>
      </c>
      <c r="L72" s="62">
        <f>G72*K72</f>
        <v>0</v>
      </c>
    </row>
    <row r="73" spans="1:12" ht="12.75">
      <c r="A73" s="20">
        <v>68</v>
      </c>
      <c r="B73" s="20" t="s">
        <v>188</v>
      </c>
      <c r="C73" s="57">
        <f>'[1]Table 8b Membership, 10.1.08'!U76</f>
        <v>1782</v>
      </c>
      <c r="D73" s="57">
        <v>1816</v>
      </c>
      <c r="E73" s="58">
        <f>D73-C73</f>
        <v>34</v>
      </c>
      <c r="F73" s="63">
        <f t="shared" si="13"/>
        <v>0.019079685746352413</v>
      </c>
      <c r="G73" s="64">
        <f>IF(OR(F73&gt;=1%=TRUE,E73&gt;=50=TRUE),D73-C73,0)</f>
        <v>34</v>
      </c>
      <c r="H73" s="65">
        <f>'[1]Table 3 Levels 1&amp;2'!AL75</f>
        <v>6201.651507188499</v>
      </c>
      <c r="I73" s="65">
        <f>'[1]Table 4 Level 3'!AO73+'[1]Table 4 Level 3'!AS73</f>
        <v>309.47</v>
      </c>
      <c r="J73" s="65">
        <f>H73+I73</f>
        <v>6511.121507188499</v>
      </c>
      <c r="K73" s="65">
        <f>J73/2</f>
        <v>3255.5607535942495</v>
      </c>
      <c r="L73" s="62">
        <f>G73*K73</f>
        <v>110689.06562220448</v>
      </c>
    </row>
    <row r="74" spans="1:12" ht="12.75">
      <c r="A74" s="81">
        <v>69</v>
      </c>
      <c r="B74" s="83" t="s">
        <v>189</v>
      </c>
      <c r="C74" s="57">
        <f>'[1]Table 8b Membership, 10.1.08'!U77</f>
        <v>3537</v>
      </c>
      <c r="D74" s="57">
        <v>3538</v>
      </c>
      <c r="E74" s="58">
        <f>D74-C74</f>
        <v>1</v>
      </c>
      <c r="F74" s="63">
        <f t="shared" si="13"/>
        <v>0.0002827254735651682</v>
      </c>
      <c r="G74" s="64">
        <f>IF(OR(F74&gt;=1%=TRUE,E74&gt;=50=TRUE),D74-C74,0)</f>
        <v>0</v>
      </c>
      <c r="H74" s="65">
        <f>'[1]Table 3 Levels 1&amp;2'!AL76</f>
        <v>5263.812439979132</v>
      </c>
      <c r="I74" s="65">
        <f>'[1]Table 4 Level 3'!AO74+'[1]Table 4 Level 3'!AS74</f>
        <v>232.04000000000002</v>
      </c>
      <c r="J74" s="65">
        <f>H74+I74</f>
        <v>5495.852439979132</v>
      </c>
      <c r="K74" s="65">
        <f>J74/2</f>
        <v>2747.926219989566</v>
      </c>
      <c r="L74" s="62">
        <f>G74*K74</f>
        <v>0</v>
      </c>
    </row>
    <row r="75" spans="1:12" ht="12.75">
      <c r="A75" s="84"/>
      <c r="B75" s="85" t="s">
        <v>190</v>
      </c>
      <c r="C75" s="86">
        <f>SUM(C6:C74)</f>
        <v>629264</v>
      </c>
      <c r="D75" s="86">
        <f>SUM(D6:D74)</f>
        <v>624784</v>
      </c>
      <c r="E75" s="87">
        <f>SUM(E6:E74)</f>
        <v>-4480</v>
      </c>
      <c r="F75" s="88">
        <f t="shared" si="13"/>
        <v>-0.0071194284116046684</v>
      </c>
      <c r="G75" s="89">
        <f>SUM(G6:G74)</f>
        <v>156</v>
      </c>
      <c r="H75" s="90"/>
      <c r="I75" s="90"/>
      <c r="J75" s="90"/>
      <c r="K75" s="90"/>
      <c r="L75" s="91">
        <f>SUM(L6:L74)</f>
        <v>364175.91626397625</v>
      </c>
    </row>
    <row r="76" spans="1:12" ht="6.75" customHeight="1">
      <c r="A76" s="92"/>
      <c r="B76" s="93"/>
      <c r="C76" s="94"/>
      <c r="D76" s="94"/>
      <c r="E76" s="95"/>
      <c r="F76" s="96"/>
      <c r="G76" s="97"/>
      <c r="H76" s="98"/>
      <c r="I76" s="98"/>
      <c r="J76" s="98"/>
      <c r="K76" s="98"/>
      <c r="L76" s="99"/>
    </row>
    <row r="77" spans="1:12" ht="12.75">
      <c r="A77" s="100"/>
      <c r="B77" s="100" t="s">
        <v>191</v>
      </c>
      <c r="C77" s="101">
        <f>'[1]Table 8b Membership, 10.1.08'!U90</f>
        <v>1345</v>
      </c>
      <c r="D77" s="101">
        <v>1344</v>
      </c>
      <c r="E77" s="102">
        <f>D77-C77</f>
        <v>-1</v>
      </c>
      <c r="F77" s="103">
        <f>(D77-C77)/C77</f>
        <v>-0.0007434944237918215</v>
      </c>
      <c r="G77" s="104">
        <f>IF(OR(F77&gt;=1%=TRUE,E77&gt;=50=TRUE),D77-C77,0)</f>
        <v>0</v>
      </c>
      <c r="H77" s="105">
        <f>'[1]Table 3 Levels 1&amp;2'!$AL$77</f>
        <v>4605.669012016073</v>
      </c>
      <c r="I77" s="105">
        <f>'[1]Table 5A Lab Schools'!G8+'[1]Table 5A Lab Schools'!D17</f>
        <v>219</v>
      </c>
      <c r="J77" s="105">
        <f>H77+I77</f>
        <v>4824.669012016073</v>
      </c>
      <c r="K77" s="105">
        <f>J77/2</f>
        <v>2412.3345060080364</v>
      </c>
      <c r="L77" s="106">
        <f>G77*K77</f>
        <v>0</v>
      </c>
    </row>
    <row r="78" spans="1:12" ht="12.75">
      <c r="A78" s="107"/>
      <c r="B78" s="107" t="s">
        <v>192</v>
      </c>
      <c r="C78" s="108">
        <f>'[1]Table 8b Membership, 10.1.08'!U91</f>
        <v>353</v>
      </c>
      <c r="D78" s="109">
        <f>'[11]Table 8 Membership, 2.1.09'!R77</f>
        <v>345</v>
      </c>
      <c r="E78" s="110">
        <f>D78-C78</f>
        <v>-8</v>
      </c>
      <c r="F78" s="111">
        <f>(D78-C78)/C78</f>
        <v>-0.0226628895184136</v>
      </c>
      <c r="G78" s="112">
        <f>IF(OR(F78&gt;=1%=TRUE,E78&gt;=50=TRUE),D78-C78,0)</f>
        <v>0</v>
      </c>
      <c r="H78" s="75">
        <f>'[1]Table 3 Levels 1&amp;2'!$AL$77</f>
        <v>4605.669012016073</v>
      </c>
      <c r="I78" s="75">
        <f>'[1]Table 5A Lab Schools'!G9+'[1]Table 5A Lab Schools'!D18</f>
        <v>276</v>
      </c>
      <c r="J78" s="75">
        <f>H78+I78</f>
        <v>4881.669012016073</v>
      </c>
      <c r="K78" s="75">
        <f>J78/2</f>
        <v>2440.8345060080364</v>
      </c>
      <c r="L78" s="73">
        <f>G78*K78</f>
        <v>0</v>
      </c>
    </row>
    <row r="79" spans="1:12" ht="12.75">
      <c r="A79" s="100"/>
      <c r="B79" s="85" t="s">
        <v>193</v>
      </c>
      <c r="C79" s="113">
        <f>SUM(C77:C78)</f>
        <v>1698</v>
      </c>
      <c r="D79" s="113">
        <f>SUM(D77:D78)</f>
        <v>1689</v>
      </c>
      <c r="E79" s="114">
        <f>SUM(E77:E78)</f>
        <v>-9</v>
      </c>
      <c r="F79" s="88">
        <f>(D79-C79)/C79</f>
        <v>-0.00530035335689046</v>
      </c>
      <c r="G79" s="89">
        <f>SUM(G77:G78)</f>
        <v>0</v>
      </c>
      <c r="H79" s="90"/>
      <c r="I79" s="115"/>
      <c r="J79" s="115"/>
      <c r="K79" s="115"/>
      <c r="L79" s="116">
        <f>SUM(L77:L78)</f>
        <v>0</v>
      </c>
    </row>
    <row r="80" spans="1:12" ht="6.75" customHeight="1">
      <c r="A80" s="92"/>
      <c r="B80" s="93"/>
      <c r="C80" s="94"/>
      <c r="D80" s="94"/>
      <c r="E80" s="95"/>
      <c r="F80" s="96"/>
      <c r="G80" s="97"/>
      <c r="H80" s="98"/>
      <c r="I80" s="98"/>
      <c r="J80" s="98"/>
      <c r="K80" s="98"/>
      <c r="L80" s="99"/>
    </row>
    <row r="81" spans="1:12" ht="16.5" customHeight="1">
      <c r="A81" s="84"/>
      <c r="B81" s="117" t="s">
        <v>194</v>
      </c>
      <c r="C81" s="118">
        <v>12013</v>
      </c>
      <c r="D81" s="118">
        <v>12158</v>
      </c>
      <c r="E81" s="119">
        <f>D81-C81</f>
        <v>145</v>
      </c>
      <c r="F81" s="120">
        <f>(D81-C81)/C81</f>
        <v>0.012070257221343545</v>
      </c>
      <c r="G81" s="121">
        <f>IF(OR(F81&gt;=1%=TRUE,E81&gt;=50=TRUE),D81-C81,0)</f>
        <v>145</v>
      </c>
      <c r="H81" s="122">
        <f>'[1]Table 5B1_RSD_Orleans'!E10</f>
        <v>3204.099009955614</v>
      </c>
      <c r="I81" s="122">
        <f>'[1]Table 5B1_RSD_Orleans'!I10+'[1]Table 5B1_RSD_Orleans'!M10</f>
        <v>389.8554183560634</v>
      </c>
      <c r="J81" s="122">
        <f>H81+I81</f>
        <v>3593.9544283116775</v>
      </c>
      <c r="K81" s="122">
        <f>J81/2</f>
        <v>1796.9772141558387</v>
      </c>
      <c r="L81" s="123">
        <f>G81*K81</f>
        <v>260561.6960525966</v>
      </c>
    </row>
    <row r="82" spans="1:12" ht="6.75" customHeight="1">
      <c r="A82" s="92"/>
      <c r="B82" s="93"/>
      <c r="C82" s="94"/>
      <c r="D82" s="94"/>
      <c r="E82" s="95"/>
      <c r="F82" s="96"/>
      <c r="G82" s="97"/>
      <c r="H82" s="98"/>
      <c r="I82" s="98"/>
      <c r="J82" s="98"/>
      <c r="K82" s="98"/>
      <c r="L82" s="99"/>
    </row>
    <row r="83" spans="1:12" s="3" customFormat="1" ht="12" customHeight="1">
      <c r="A83" s="32"/>
      <c r="B83" s="124" t="s">
        <v>195</v>
      </c>
      <c r="C83" s="125">
        <v>318</v>
      </c>
      <c r="D83" s="125">
        <f>'[11]Table 8 Membership, 2.1.09'!R82</f>
        <v>319</v>
      </c>
      <c r="E83" s="126">
        <f aca="true" t="shared" si="14" ref="E83:E106">D83-C83</f>
        <v>1</v>
      </c>
      <c r="F83" s="127">
        <f aca="true" t="shared" si="15" ref="F83:F106">(D83-C83)/C83</f>
        <v>0.0031446540880503146</v>
      </c>
      <c r="G83" s="126">
        <f aca="true" t="shared" si="16" ref="G83:G106">IF(OR(F83&gt;=1%=TRUE,E83&gt;=50=TRUE),D83-C83,0)</f>
        <v>0</v>
      </c>
      <c r="H83" s="128">
        <f>'[1]Table 5B1_RSD_Orleans'!E13</f>
        <v>3204.099009955614</v>
      </c>
      <c r="I83" s="128">
        <f>'[1]Table 5B1_RSD_Orleans'!I13+'[1]Table 5B1_RSD_Orleans'!M13</f>
        <v>285.0705128205128</v>
      </c>
      <c r="J83" s="128">
        <f aca="true" t="shared" si="17" ref="J83:J115">H83+I83</f>
        <v>3489.1695227761265</v>
      </c>
      <c r="K83" s="128">
        <f aca="true" t="shared" si="18" ref="K83:K115">J83/2</f>
        <v>1744.5847613880633</v>
      </c>
      <c r="L83" s="129">
        <f aca="true" t="shared" si="19" ref="L83:L115">G83*K83</f>
        <v>0</v>
      </c>
    </row>
    <row r="84" spans="1:12" s="3" customFormat="1" ht="12" customHeight="1">
      <c r="A84" s="20"/>
      <c r="B84" s="130" t="s">
        <v>196</v>
      </c>
      <c r="C84" s="66">
        <v>601</v>
      </c>
      <c r="D84" s="66">
        <v>602</v>
      </c>
      <c r="E84" s="67">
        <f t="shared" si="14"/>
        <v>1</v>
      </c>
      <c r="F84" s="76">
        <f t="shared" si="15"/>
        <v>0.0016638935108153079</v>
      </c>
      <c r="G84" s="67">
        <f t="shared" si="16"/>
        <v>0</v>
      </c>
      <c r="H84" s="79">
        <f>'[1]Table 5B1_RSD_Orleans'!E14</f>
        <v>3204.099009955614</v>
      </c>
      <c r="I84" s="79">
        <f>'[1]Table 5B1_RSD_Orleans'!I14+'[1]Table 5B1_RSD_Orleans'!M14</f>
        <v>316.51492537313436</v>
      </c>
      <c r="J84" s="79">
        <f t="shared" si="17"/>
        <v>3520.613935328748</v>
      </c>
      <c r="K84" s="79">
        <f t="shared" si="18"/>
        <v>1760.306967664374</v>
      </c>
      <c r="L84" s="62">
        <f t="shared" si="19"/>
        <v>0</v>
      </c>
    </row>
    <row r="85" spans="1:12" s="3" customFormat="1" ht="12" customHeight="1">
      <c r="A85" s="20"/>
      <c r="B85" s="130" t="s">
        <v>197</v>
      </c>
      <c r="C85" s="66">
        <v>709</v>
      </c>
      <c r="D85" s="66">
        <f>'[11]Table 8 Membership, 2.1.09'!R84</f>
        <v>696</v>
      </c>
      <c r="E85" s="67">
        <f t="shared" si="14"/>
        <v>-13</v>
      </c>
      <c r="F85" s="76">
        <f t="shared" si="15"/>
        <v>-0.018335684062059238</v>
      </c>
      <c r="G85" s="67">
        <f t="shared" si="16"/>
        <v>0</v>
      </c>
      <c r="H85" s="79">
        <f>'[1]Table 5B1_RSD_Orleans'!E15</f>
        <v>3204.099009955614</v>
      </c>
      <c r="I85" s="79">
        <f>'[1]Table 5B1_RSD_Orleans'!I15+'[1]Table 5B1_RSD_Orleans'!M15</f>
        <v>256.8524332810047</v>
      </c>
      <c r="J85" s="79">
        <f t="shared" si="17"/>
        <v>3460.9514432366186</v>
      </c>
      <c r="K85" s="79">
        <f t="shared" si="18"/>
        <v>1730.4757216183093</v>
      </c>
      <c r="L85" s="62">
        <f t="shared" si="19"/>
        <v>0</v>
      </c>
    </row>
    <row r="86" spans="1:12" s="3" customFormat="1" ht="12" customHeight="1">
      <c r="A86" s="20"/>
      <c r="B86" s="130" t="s">
        <v>198</v>
      </c>
      <c r="C86" s="66">
        <v>567</v>
      </c>
      <c r="D86" s="66">
        <f>'[11]Table 8 Membership, 2.1.09'!R85</f>
        <v>558</v>
      </c>
      <c r="E86" s="67">
        <f t="shared" si="14"/>
        <v>-9</v>
      </c>
      <c r="F86" s="76">
        <f t="shared" si="15"/>
        <v>-0.015873015873015872</v>
      </c>
      <c r="G86" s="67">
        <f t="shared" si="16"/>
        <v>0</v>
      </c>
      <c r="H86" s="79">
        <f>'[1]Table 5B1_RSD_Orleans'!E16</f>
        <v>3204.099009955614</v>
      </c>
      <c r="I86" s="79">
        <f>'[1]Table 5B1_RSD_Orleans'!I16+'[1]Table 5B1_RSD_Orleans'!M16</f>
        <v>321.7417218543046</v>
      </c>
      <c r="J86" s="79">
        <f t="shared" si="17"/>
        <v>3525.8407318099185</v>
      </c>
      <c r="K86" s="79">
        <f t="shared" si="18"/>
        <v>1762.9203659049592</v>
      </c>
      <c r="L86" s="62">
        <f t="shared" si="19"/>
        <v>0</v>
      </c>
    </row>
    <row r="87" spans="1:12" s="3" customFormat="1" ht="12" customHeight="1">
      <c r="A87" s="27"/>
      <c r="B87" s="131" t="s">
        <v>199</v>
      </c>
      <c r="C87" s="68">
        <v>203</v>
      </c>
      <c r="D87" s="68">
        <f>'[11]Table 8 Membership, 2.1.09'!R86</f>
        <v>195</v>
      </c>
      <c r="E87" s="69">
        <f t="shared" si="14"/>
        <v>-8</v>
      </c>
      <c r="F87" s="74">
        <f t="shared" si="15"/>
        <v>-0.03940886699507389</v>
      </c>
      <c r="G87" s="69">
        <f t="shared" si="16"/>
        <v>0</v>
      </c>
      <c r="H87" s="80">
        <f>'[1]Table 5B1_RSD_Orleans'!E17</f>
        <v>3204.099009955614</v>
      </c>
      <c r="I87" s="80">
        <f>'[1]Table 5B1_RSD_Orleans'!I17+'[1]Table 5B1_RSD_Orleans'!M17</f>
        <v>274.94179894179894</v>
      </c>
      <c r="J87" s="80">
        <f t="shared" si="17"/>
        <v>3479.0408088974127</v>
      </c>
      <c r="K87" s="80">
        <f t="shared" si="18"/>
        <v>1739.5204044487064</v>
      </c>
      <c r="L87" s="73">
        <f t="shared" si="19"/>
        <v>0</v>
      </c>
    </row>
    <row r="88" spans="1:12" s="3" customFormat="1" ht="12" customHeight="1">
      <c r="A88" s="20"/>
      <c r="B88" s="130" t="s">
        <v>200</v>
      </c>
      <c r="C88" s="66">
        <v>351</v>
      </c>
      <c r="D88" s="66">
        <f>'[11]Table 8 Membership, 2.1.09'!R87</f>
        <v>339</v>
      </c>
      <c r="E88" s="67">
        <f t="shared" si="14"/>
        <v>-12</v>
      </c>
      <c r="F88" s="76">
        <f t="shared" si="15"/>
        <v>-0.03418803418803419</v>
      </c>
      <c r="G88" s="67">
        <f t="shared" si="16"/>
        <v>0</v>
      </c>
      <c r="H88" s="79">
        <f>'[1]Table 5B1_RSD_Orleans'!E18</f>
        <v>3204.099009955614</v>
      </c>
      <c r="I88" s="79">
        <f>'[1]Table 5B1_RSD_Orleans'!I18+'[1]Table 5B1_RSD_Orleans'!M18</f>
        <v>204.0275</v>
      </c>
      <c r="J88" s="79">
        <f t="shared" si="17"/>
        <v>3408.126509955614</v>
      </c>
      <c r="K88" s="79">
        <f t="shared" si="18"/>
        <v>1704.063254977807</v>
      </c>
      <c r="L88" s="62">
        <f t="shared" si="19"/>
        <v>0</v>
      </c>
    </row>
    <row r="89" spans="1:12" s="3" customFormat="1" ht="12" customHeight="1">
      <c r="A89" s="20"/>
      <c r="B89" s="130" t="s">
        <v>201</v>
      </c>
      <c r="C89" s="66">
        <v>691</v>
      </c>
      <c r="D89" s="66">
        <f>'[11]Table 8 Membership, 2.1.09'!R88</f>
        <v>704</v>
      </c>
      <c r="E89" s="67">
        <f t="shared" si="14"/>
        <v>13</v>
      </c>
      <c r="F89" s="76">
        <f t="shared" si="15"/>
        <v>0.01881331403762663</v>
      </c>
      <c r="G89" s="67">
        <f t="shared" si="16"/>
        <v>13</v>
      </c>
      <c r="H89" s="79">
        <f>'[1]Table 5B1_RSD_Orleans'!E19</f>
        <v>3204.099009955614</v>
      </c>
      <c r="I89" s="79">
        <f>'[1]Table 5B1_RSD_Orleans'!I19+'[1]Table 5B1_RSD_Orleans'!M19</f>
        <v>346.5087108013937</v>
      </c>
      <c r="J89" s="79">
        <f t="shared" si="17"/>
        <v>3550.6077207570074</v>
      </c>
      <c r="K89" s="79">
        <f t="shared" si="18"/>
        <v>1775.3038603785037</v>
      </c>
      <c r="L89" s="62">
        <f t="shared" si="19"/>
        <v>23078.950184920548</v>
      </c>
    </row>
    <row r="90" spans="1:12" s="3" customFormat="1" ht="12" customHeight="1">
      <c r="A90" s="20"/>
      <c r="B90" s="130" t="s">
        <v>202</v>
      </c>
      <c r="C90" s="66">
        <v>365</v>
      </c>
      <c r="D90" s="66">
        <f>'[11]Table 8 Membership, 2.1.09'!R89</f>
        <v>387</v>
      </c>
      <c r="E90" s="67">
        <f t="shared" si="14"/>
        <v>22</v>
      </c>
      <c r="F90" s="76">
        <f t="shared" si="15"/>
        <v>0.06027397260273973</v>
      </c>
      <c r="G90" s="67">
        <f t="shared" si="16"/>
        <v>22</v>
      </c>
      <c r="H90" s="79">
        <f>'[1]Table 5B1_RSD_Orleans'!E20</f>
        <v>3204.099009955614</v>
      </c>
      <c r="I90" s="79">
        <f>'[1]Table 5B1_RSD_Orleans'!I20+'[1]Table 5B1_RSD_Orleans'!M20</f>
        <v>287.6796338672769</v>
      </c>
      <c r="J90" s="79">
        <f t="shared" si="17"/>
        <v>3491.778643822891</v>
      </c>
      <c r="K90" s="79">
        <f t="shared" si="18"/>
        <v>1745.8893219114454</v>
      </c>
      <c r="L90" s="62">
        <f t="shared" si="19"/>
        <v>38409.5650820518</v>
      </c>
    </row>
    <row r="91" spans="1:12" s="3" customFormat="1" ht="12" customHeight="1">
      <c r="A91" s="20"/>
      <c r="B91" s="130" t="s">
        <v>203</v>
      </c>
      <c r="C91" s="66">
        <v>854</v>
      </c>
      <c r="D91" s="66">
        <f>'[11]Table 8 Membership, 2.1.09'!R90</f>
        <v>840</v>
      </c>
      <c r="E91" s="67">
        <f t="shared" si="14"/>
        <v>-14</v>
      </c>
      <c r="F91" s="76">
        <f t="shared" si="15"/>
        <v>-0.01639344262295082</v>
      </c>
      <c r="G91" s="67">
        <f t="shared" si="16"/>
        <v>0</v>
      </c>
      <c r="H91" s="79">
        <f>'[1]Table 5B1_RSD_Orleans'!E21</f>
        <v>3204.099009955614</v>
      </c>
      <c r="I91" s="79">
        <f>'[1]Table 5B1_RSD_Orleans'!I21+'[1]Table 5B1_RSD_Orleans'!M21</f>
        <v>220.36469221835074</v>
      </c>
      <c r="J91" s="79">
        <f t="shared" si="17"/>
        <v>3424.4637021739645</v>
      </c>
      <c r="K91" s="79">
        <f t="shared" si="18"/>
        <v>1712.2318510869823</v>
      </c>
      <c r="L91" s="62">
        <f t="shared" si="19"/>
        <v>0</v>
      </c>
    </row>
    <row r="92" spans="1:12" s="3" customFormat="1" ht="12" customHeight="1">
      <c r="A92" s="27"/>
      <c r="B92" s="131" t="s">
        <v>204</v>
      </c>
      <c r="C92" s="68">
        <v>474</v>
      </c>
      <c r="D92" s="68">
        <f>'[11]Table 8 Membership, 2.1.09'!R91</f>
        <v>472</v>
      </c>
      <c r="E92" s="69">
        <f t="shared" si="14"/>
        <v>-2</v>
      </c>
      <c r="F92" s="74">
        <f t="shared" si="15"/>
        <v>-0.004219409282700422</v>
      </c>
      <c r="G92" s="69">
        <f t="shared" si="16"/>
        <v>0</v>
      </c>
      <c r="H92" s="132">
        <f>'[1]Table 5B1_RSD_Orleans'!E22</f>
        <v>3204.099009955614</v>
      </c>
      <c r="I92" s="132">
        <f>'[1]Table 5B1_RSD_Orleans'!I22+'[1]Table 5B1_RSD_Orleans'!M22</f>
        <v>522.2659574468084</v>
      </c>
      <c r="J92" s="132">
        <f t="shared" si="17"/>
        <v>3726.3649674024223</v>
      </c>
      <c r="K92" s="132">
        <f t="shared" si="18"/>
        <v>1863.1824837012111</v>
      </c>
      <c r="L92" s="73">
        <f t="shared" si="19"/>
        <v>0</v>
      </c>
    </row>
    <row r="93" spans="1:12" s="3" customFormat="1" ht="12" customHeight="1">
      <c r="A93" s="20"/>
      <c r="B93" s="130" t="s">
        <v>205</v>
      </c>
      <c r="C93" s="66">
        <v>393</v>
      </c>
      <c r="D93" s="66">
        <f>'[11]Table 8 Membership, 2.1.09'!R92</f>
        <v>395</v>
      </c>
      <c r="E93" s="67">
        <f t="shared" si="14"/>
        <v>2</v>
      </c>
      <c r="F93" s="76">
        <f t="shared" si="15"/>
        <v>0.005089058524173028</v>
      </c>
      <c r="G93" s="67">
        <f t="shared" si="16"/>
        <v>0</v>
      </c>
      <c r="H93" s="79">
        <f>'[1]Table 5B1_RSD_Orleans'!E23</f>
        <v>3204.099009955614</v>
      </c>
      <c r="I93" s="79">
        <f>'[1]Table 5B1_RSD_Orleans'!I23+'[1]Table 5B1_RSD_Orleans'!M23</f>
        <v>302.2557544757033</v>
      </c>
      <c r="J93" s="79">
        <f t="shared" si="17"/>
        <v>3506.354764431317</v>
      </c>
      <c r="K93" s="79">
        <f t="shared" si="18"/>
        <v>1753.1773822156586</v>
      </c>
      <c r="L93" s="62">
        <f t="shared" si="19"/>
        <v>0</v>
      </c>
    </row>
    <row r="94" spans="1:12" ht="12" customHeight="1">
      <c r="A94" s="20"/>
      <c r="B94" s="130" t="s">
        <v>206</v>
      </c>
      <c r="C94" s="66">
        <v>555</v>
      </c>
      <c r="D94" s="66">
        <f>'[11]Table 8 Membership, 2.1.09'!R93</f>
        <v>542</v>
      </c>
      <c r="E94" s="67">
        <f t="shared" si="14"/>
        <v>-13</v>
      </c>
      <c r="F94" s="76">
        <f t="shared" si="15"/>
        <v>-0.023423423423423424</v>
      </c>
      <c r="G94" s="67">
        <f t="shared" si="16"/>
        <v>0</v>
      </c>
      <c r="H94" s="61">
        <f>'[1]Table 5B1_RSD_Orleans'!E24</f>
        <v>3204.099009955614</v>
      </c>
      <c r="I94" s="61">
        <f>'[1]Table 5B1_RSD_Orleans'!I24+'[1]Table 5B1_RSD_Orleans'!M24</f>
        <v>281.2543021032505</v>
      </c>
      <c r="J94" s="61">
        <f t="shared" si="17"/>
        <v>3485.3533120588645</v>
      </c>
      <c r="K94" s="61">
        <f t="shared" si="18"/>
        <v>1742.6766560294323</v>
      </c>
      <c r="L94" s="62">
        <f t="shared" si="19"/>
        <v>0</v>
      </c>
    </row>
    <row r="95" spans="1:12" ht="12" customHeight="1">
      <c r="A95" s="20"/>
      <c r="B95" s="130" t="s">
        <v>207</v>
      </c>
      <c r="C95" s="66">
        <v>588</v>
      </c>
      <c r="D95" s="66">
        <f>'[11]Table 8 Membership, 2.1.09'!R94</f>
        <v>584</v>
      </c>
      <c r="E95" s="67">
        <f t="shared" si="14"/>
        <v>-4</v>
      </c>
      <c r="F95" s="76">
        <f t="shared" si="15"/>
        <v>-0.006802721088435374</v>
      </c>
      <c r="G95" s="67">
        <f t="shared" si="16"/>
        <v>0</v>
      </c>
      <c r="H95" s="61">
        <f>'[1]Table 5B1_RSD_Orleans'!E25</f>
        <v>3204.099009955614</v>
      </c>
      <c r="I95" s="61">
        <f>'[1]Table 5B1_RSD_Orleans'!I25+'[1]Table 5B1_RSD_Orleans'!M25</f>
        <v>313.9794238683128</v>
      </c>
      <c r="J95" s="61">
        <f t="shared" si="17"/>
        <v>3518.0784338239264</v>
      </c>
      <c r="K95" s="61">
        <f t="shared" si="18"/>
        <v>1759.0392169119632</v>
      </c>
      <c r="L95" s="62">
        <f t="shared" si="19"/>
        <v>0</v>
      </c>
    </row>
    <row r="96" spans="1:12" ht="12" customHeight="1">
      <c r="A96" s="20"/>
      <c r="B96" s="130" t="s">
        <v>208</v>
      </c>
      <c r="C96" s="66">
        <v>266</v>
      </c>
      <c r="D96" s="66">
        <f>'[11]Table 8 Membership, 2.1.09'!R95</f>
        <v>254</v>
      </c>
      <c r="E96" s="67">
        <f t="shared" si="14"/>
        <v>-12</v>
      </c>
      <c r="F96" s="76">
        <f t="shared" si="15"/>
        <v>-0.045112781954887216</v>
      </c>
      <c r="G96" s="67">
        <f t="shared" si="16"/>
        <v>0</v>
      </c>
      <c r="H96" s="61">
        <f>'[1]Table 5B1_RSD_Orleans'!E26</f>
        <v>3204.099009955614</v>
      </c>
      <c r="I96" s="61">
        <f>'[1]Table 5B1_RSD_Orleans'!I26+'[1]Table 5B1_RSD_Orleans'!M26</f>
        <v>307.73891625615767</v>
      </c>
      <c r="J96" s="61">
        <f t="shared" si="17"/>
        <v>3511.8379262117714</v>
      </c>
      <c r="K96" s="61">
        <f t="shared" si="18"/>
        <v>1755.9189631058857</v>
      </c>
      <c r="L96" s="62">
        <f t="shared" si="19"/>
        <v>0</v>
      </c>
    </row>
    <row r="97" spans="1:12" ht="12" customHeight="1">
      <c r="A97" s="27"/>
      <c r="B97" s="131" t="s">
        <v>209</v>
      </c>
      <c r="C97" s="68">
        <v>312</v>
      </c>
      <c r="D97" s="68">
        <f>'[11]Table 8 Membership, 2.1.09'!R96</f>
        <v>322</v>
      </c>
      <c r="E97" s="69">
        <f t="shared" si="14"/>
        <v>10</v>
      </c>
      <c r="F97" s="74">
        <f t="shared" si="15"/>
        <v>0.03205128205128205</v>
      </c>
      <c r="G97" s="69">
        <f t="shared" si="16"/>
        <v>10</v>
      </c>
      <c r="H97" s="75">
        <f>'[1]Table 5B1_RSD_Orleans'!E27</f>
        <v>3204.099009955614</v>
      </c>
      <c r="I97" s="75">
        <f>'[1]Table 5B1_RSD_Orleans'!I27+'[1]Table 5B1_RSD_Orleans'!M27</f>
        <v>329.15141955835963</v>
      </c>
      <c r="J97" s="75">
        <f t="shared" si="17"/>
        <v>3533.2504295139734</v>
      </c>
      <c r="K97" s="75">
        <f t="shared" si="18"/>
        <v>1766.6252147569867</v>
      </c>
      <c r="L97" s="73">
        <f t="shared" si="19"/>
        <v>17666.252147569867</v>
      </c>
    </row>
    <row r="98" spans="1:12" ht="12" customHeight="1">
      <c r="A98" s="20"/>
      <c r="B98" s="130" t="s">
        <v>210</v>
      </c>
      <c r="C98" s="66">
        <v>430</v>
      </c>
      <c r="D98" s="66">
        <f>'[11]Table 8 Membership, 2.1.09'!R97</f>
        <v>431</v>
      </c>
      <c r="E98" s="67">
        <f t="shared" si="14"/>
        <v>1</v>
      </c>
      <c r="F98" s="76">
        <f t="shared" si="15"/>
        <v>0.002325581395348837</v>
      </c>
      <c r="G98" s="67">
        <f t="shared" si="16"/>
        <v>0</v>
      </c>
      <c r="H98" s="61">
        <f>'[1]Table 5B1_RSD_Orleans'!E28</f>
        <v>3204.099009955614</v>
      </c>
      <c r="I98" s="61">
        <f>'[1]Table 5B1_RSD_Orleans'!I28+'[1]Table 5B1_RSD_Orleans'!M28</f>
        <v>305.68599033816423</v>
      </c>
      <c r="J98" s="61">
        <f t="shared" si="17"/>
        <v>3509.785000293778</v>
      </c>
      <c r="K98" s="61">
        <f t="shared" si="18"/>
        <v>1754.892500146889</v>
      </c>
      <c r="L98" s="62">
        <f t="shared" si="19"/>
        <v>0</v>
      </c>
    </row>
    <row r="99" spans="1:12" ht="12" customHeight="1">
      <c r="A99" s="20"/>
      <c r="B99" s="130" t="s">
        <v>211</v>
      </c>
      <c r="C99" s="66">
        <v>254</v>
      </c>
      <c r="D99" s="66">
        <f>'[11]Table 8 Membership, 2.1.09'!R98</f>
        <v>255</v>
      </c>
      <c r="E99" s="67">
        <f t="shared" si="14"/>
        <v>1</v>
      </c>
      <c r="F99" s="76">
        <f t="shared" si="15"/>
        <v>0.003937007874015748</v>
      </c>
      <c r="G99" s="67">
        <f t="shared" si="16"/>
        <v>0</v>
      </c>
      <c r="H99" s="61">
        <f>'[1]Table 5B1_RSD_Orleans'!E29</f>
        <v>3204.099009955614</v>
      </c>
      <c r="I99" s="61">
        <f>'[1]Table 5B1_RSD_Orleans'!I29+'[1]Table 5B1_RSD_Orleans'!M29</f>
        <v>234.28070175438597</v>
      </c>
      <c r="J99" s="61">
        <f t="shared" si="17"/>
        <v>3438.37971171</v>
      </c>
      <c r="K99" s="61">
        <f t="shared" si="18"/>
        <v>1719.189855855</v>
      </c>
      <c r="L99" s="62">
        <f t="shared" si="19"/>
        <v>0</v>
      </c>
    </row>
    <row r="100" spans="1:12" ht="12" customHeight="1">
      <c r="A100" s="20"/>
      <c r="B100" s="130" t="s">
        <v>212</v>
      </c>
      <c r="C100" s="66">
        <v>176</v>
      </c>
      <c r="D100" s="66">
        <f>'[11]Table 8 Membership, 2.1.09'!R99</f>
        <v>174</v>
      </c>
      <c r="E100" s="67">
        <f t="shared" si="14"/>
        <v>-2</v>
      </c>
      <c r="F100" s="76">
        <f t="shared" si="15"/>
        <v>-0.011363636363636364</v>
      </c>
      <c r="G100" s="67">
        <f t="shared" si="16"/>
        <v>0</v>
      </c>
      <c r="H100" s="61">
        <f>'[1]Table 5B1_RSD_Orleans'!E30</f>
        <v>3204.099009955614</v>
      </c>
      <c r="I100" s="61">
        <f>'[1]Table 5B1_RSD_Orleans'!I30+'[1]Table 5B1_RSD_Orleans'!M30</f>
        <v>186.55172413793105</v>
      </c>
      <c r="J100" s="61">
        <f t="shared" si="17"/>
        <v>3390.650734093545</v>
      </c>
      <c r="K100" s="61">
        <f t="shared" si="18"/>
        <v>1695.3253670467725</v>
      </c>
      <c r="L100" s="62">
        <f t="shared" si="19"/>
        <v>0</v>
      </c>
    </row>
    <row r="101" spans="1:12" ht="12" customHeight="1">
      <c r="A101" s="20"/>
      <c r="B101" s="130" t="s">
        <v>213</v>
      </c>
      <c r="C101" s="66">
        <v>402</v>
      </c>
      <c r="D101" s="66">
        <f>'[11]Table 8 Membership, 2.1.09'!R100</f>
        <v>391</v>
      </c>
      <c r="E101" s="67">
        <f t="shared" si="14"/>
        <v>-11</v>
      </c>
      <c r="F101" s="76">
        <f t="shared" si="15"/>
        <v>-0.02736318407960199</v>
      </c>
      <c r="G101" s="67">
        <f t="shared" si="16"/>
        <v>0</v>
      </c>
      <c r="H101" s="61">
        <f>'[1]Table 5B1_RSD_Orleans'!E31</f>
        <v>3204.099009955614</v>
      </c>
      <c r="I101" s="61">
        <f>'[1]Table 5B1_RSD_Orleans'!I31+'[1]Table 5B1_RSD_Orleans'!M31</f>
        <v>305.54037267080747</v>
      </c>
      <c r="J101" s="61">
        <f t="shared" si="17"/>
        <v>3509.639382626421</v>
      </c>
      <c r="K101" s="61">
        <f t="shared" si="18"/>
        <v>1754.8196913132106</v>
      </c>
      <c r="L101" s="62">
        <f t="shared" si="19"/>
        <v>0</v>
      </c>
    </row>
    <row r="102" spans="1:12" ht="12" customHeight="1">
      <c r="A102" s="27"/>
      <c r="B102" s="131" t="s">
        <v>214</v>
      </c>
      <c r="C102" s="68">
        <v>151</v>
      </c>
      <c r="D102" s="68">
        <f>'[11]Table 8 Membership, 2.1.09'!R101</f>
        <v>153</v>
      </c>
      <c r="E102" s="69">
        <f t="shared" si="14"/>
        <v>2</v>
      </c>
      <c r="F102" s="74">
        <f t="shared" si="15"/>
        <v>0.013245033112582781</v>
      </c>
      <c r="G102" s="69">
        <f t="shared" si="16"/>
        <v>2</v>
      </c>
      <c r="H102" s="75">
        <f>'[1]Table 5B1_RSD_Orleans'!E32</f>
        <v>3204.099009955614</v>
      </c>
      <c r="I102" s="75">
        <f>'[1]Table 5B1_RSD_Orleans'!I32+'[1]Table 5B1_RSD_Orleans'!M32</f>
        <v>386.3863636363636</v>
      </c>
      <c r="J102" s="75">
        <f t="shared" si="17"/>
        <v>3590.4853735919773</v>
      </c>
      <c r="K102" s="75">
        <f t="shared" si="18"/>
        <v>1795.2426867959887</v>
      </c>
      <c r="L102" s="73">
        <f t="shared" si="19"/>
        <v>3590.4853735919773</v>
      </c>
    </row>
    <row r="103" spans="1:12" ht="12" customHeight="1">
      <c r="A103" s="20"/>
      <c r="B103" s="130" t="s">
        <v>215</v>
      </c>
      <c r="C103" s="66">
        <v>464</v>
      </c>
      <c r="D103" s="66">
        <f>'[11]Table 8 Membership, 2.1.09'!R102</f>
        <v>472</v>
      </c>
      <c r="E103" s="67">
        <f t="shared" si="14"/>
        <v>8</v>
      </c>
      <c r="F103" s="76">
        <f t="shared" si="15"/>
        <v>0.017241379310344827</v>
      </c>
      <c r="G103" s="67">
        <f t="shared" si="16"/>
        <v>8</v>
      </c>
      <c r="H103" s="61">
        <f>'[1]Table 5B1_RSD_Orleans'!E33</f>
        <v>3204.099009955614</v>
      </c>
      <c r="I103" s="61">
        <f>'[1]Table 5B1_RSD_Orleans'!I33+'[1]Table 5B1_RSD_Orleans'!M33</f>
        <v>181.8430913348946</v>
      </c>
      <c r="J103" s="61">
        <f t="shared" si="17"/>
        <v>3385.9421012905086</v>
      </c>
      <c r="K103" s="61">
        <f t="shared" si="18"/>
        <v>1692.9710506452543</v>
      </c>
      <c r="L103" s="62">
        <f t="shared" si="19"/>
        <v>13543.768405162034</v>
      </c>
    </row>
    <row r="104" spans="1:12" ht="12" customHeight="1">
      <c r="A104" s="20"/>
      <c r="B104" s="130" t="s">
        <v>216</v>
      </c>
      <c r="C104" s="66">
        <v>351</v>
      </c>
      <c r="D104" s="66">
        <f>'[11]Table 8 Membership, 2.1.09'!R103</f>
        <v>358</v>
      </c>
      <c r="E104" s="67">
        <f t="shared" si="14"/>
        <v>7</v>
      </c>
      <c r="F104" s="76">
        <f t="shared" si="15"/>
        <v>0.019943019943019943</v>
      </c>
      <c r="G104" s="67">
        <f t="shared" si="16"/>
        <v>7</v>
      </c>
      <c r="H104" s="61">
        <f>'[1]Table 5B1_RSD_Orleans'!E34</f>
        <v>3204.099009955614</v>
      </c>
      <c r="I104" s="61">
        <f>'[1]Table 5B1_RSD_Orleans'!I34+'[1]Table 5B1_RSD_Orleans'!M34</f>
        <v>246.13033707865168</v>
      </c>
      <c r="J104" s="61">
        <f t="shared" si="17"/>
        <v>3450.2293470342656</v>
      </c>
      <c r="K104" s="61">
        <f t="shared" si="18"/>
        <v>1725.1146735171328</v>
      </c>
      <c r="L104" s="62">
        <f t="shared" si="19"/>
        <v>12075.80271461993</v>
      </c>
    </row>
    <row r="105" spans="1:12" ht="12" customHeight="1">
      <c r="A105" s="20"/>
      <c r="B105" s="130" t="s">
        <v>217</v>
      </c>
      <c r="C105" s="66">
        <v>447</v>
      </c>
      <c r="D105" s="66">
        <f>'[11]Table 8 Membership, 2.1.09'!R104</f>
        <v>452</v>
      </c>
      <c r="E105" s="67">
        <f t="shared" si="14"/>
        <v>5</v>
      </c>
      <c r="F105" s="76">
        <f t="shared" si="15"/>
        <v>0.011185682326621925</v>
      </c>
      <c r="G105" s="67">
        <f t="shared" si="16"/>
        <v>5</v>
      </c>
      <c r="H105" s="61">
        <f>'[1]Table 5B1_RSD_Orleans'!E35</f>
        <v>3204.099009955614</v>
      </c>
      <c r="I105" s="61">
        <f>'[1]Table 5B1_RSD_Orleans'!I35+'[1]Table 5B1_RSD_Orleans'!M35</f>
        <v>256.88034188034186</v>
      </c>
      <c r="J105" s="61">
        <f t="shared" si="17"/>
        <v>3460.9793518359556</v>
      </c>
      <c r="K105" s="61">
        <f t="shared" si="18"/>
        <v>1730.4896759179778</v>
      </c>
      <c r="L105" s="62">
        <f t="shared" si="19"/>
        <v>8652.448379589889</v>
      </c>
    </row>
    <row r="106" spans="1:12" ht="12" customHeight="1">
      <c r="A106" s="20"/>
      <c r="B106" s="130" t="s">
        <v>218</v>
      </c>
      <c r="C106" s="66">
        <v>392</v>
      </c>
      <c r="D106" s="66">
        <f>'[11]Table 8 Membership, 2.1.09'!R105</f>
        <v>402</v>
      </c>
      <c r="E106" s="67">
        <f t="shared" si="14"/>
        <v>10</v>
      </c>
      <c r="F106" s="76">
        <f t="shared" si="15"/>
        <v>0.025510204081632654</v>
      </c>
      <c r="G106" s="67">
        <f t="shared" si="16"/>
        <v>10</v>
      </c>
      <c r="H106" s="61">
        <f>'[1]Table 5B1_RSD_Orleans'!E36</f>
        <v>3204.099009955614</v>
      </c>
      <c r="I106" s="61">
        <f>'[1]Table 5B1_RSD_Orleans'!I36+'[1]Table 5B1_RSD_Orleans'!M36</f>
        <v>296.7741935483871</v>
      </c>
      <c r="J106" s="61">
        <f t="shared" si="17"/>
        <v>3500.873203504001</v>
      </c>
      <c r="K106" s="61">
        <f t="shared" si="18"/>
        <v>1750.4366017520006</v>
      </c>
      <c r="L106" s="62">
        <f t="shared" si="19"/>
        <v>17504.366017520006</v>
      </c>
    </row>
    <row r="107" spans="1:12" ht="12" customHeight="1">
      <c r="A107" s="27"/>
      <c r="B107" s="133" t="s">
        <v>219</v>
      </c>
      <c r="C107" s="134">
        <v>154</v>
      </c>
      <c r="D107" s="134">
        <f>'[11]Table 8 Membership, 2.1.09'!R106</f>
        <v>159</v>
      </c>
      <c r="E107" s="135">
        <v>0</v>
      </c>
      <c r="F107" s="136">
        <v>0</v>
      </c>
      <c r="G107" s="135">
        <v>0</v>
      </c>
      <c r="H107" s="75">
        <f>'[1]Table 5B1_RSD_Orleans'!E37</f>
        <v>3204.099009955614</v>
      </c>
      <c r="I107" s="75">
        <f>'[1]Table 5B1_RSD_Orleans'!I37+'[1]Table 5B1_RSD_Orleans'!M37</f>
        <v>210.6</v>
      </c>
      <c r="J107" s="75">
        <f t="shared" si="17"/>
        <v>3414.6990099556137</v>
      </c>
      <c r="K107" s="75">
        <f t="shared" si="18"/>
        <v>1707.3495049778069</v>
      </c>
      <c r="L107" s="73">
        <f t="shared" si="19"/>
        <v>0</v>
      </c>
    </row>
    <row r="108" spans="1:12" ht="12" customHeight="1">
      <c r="A108" s="20"/>
      <c r="B108" s="130" t="s">
        <v>105</v>
      </c>
      <c r="C108" s="66">
        <v>335</v>
      </c>
      <c r="D108" s="66">
        <f>'[11]Table 8 Membership, 2.1.09'!R107</f>
        <v>364</v>
      </c>
      <c r="E108" s="67">
        <f aca="true" t="shared" si="20" ref="E108:E115">D108-C108</f>
        <v>29</v>
      </c>
      <c r="F108" s="76">
        <f aca="true" t="shared" si="21" ref="F108:F116">(D108-C108)/C108</f>
        <v>0.08656716417910448</v>
      </c>
      <c r="G108" s="67">
        <f aca="true" t="shared" si="22" ref="G108:G115">IF(OR(F108&gt;=1%=TRUE,E108&gt;=50=TRUE),D108-C108,0)</f>
        <v>29</v>
      </c>
      <c r="H108" s="61">
        <f>'[1]Table 5B1_RSD_Orleans'!E38</f>
        <v>3204.099009955614</v>
      </c>
      <c r="I108" s="61">
        <f>'[1]Table 5B1_RSD_Orleans'!I38+'[1]Table 5B1_RSD_Orleans'!M38</f>
        <v>242.69781931464175</v>
      </c>
      <c r="J108" s="61">
        <f t="shared" si="17"/>
        <v>3446.796829270256</v>
      </c>
      <c r="K108" s="61">
        <f t="shared" si="18"/>
        <v>1723.398414635128</v>
      </c>
      <c r="L108" s="62">
        <f t="shared" si="19"/>
        <v>49978.55402441871</v>
      </c>
    </row>
    <row r="109" spans="1:12" ht="12" customHeight="1">
      <c r="A109" s="20"/>
      <c r="B109" s="130" t="s">
        <v>220</v>
      </c>
      <c r="C109" s="66">
        <v>83</v>
      </c>
      <c r="D109" s="66">
        <f>'[11]Table 8 Membership, 2.1.09'!R108</f>
        <v>84</v>
      </c>
      <c r="E109" s="67">
        <f t="shared" si="20"/>
        <v>1</v>
      </c>
      <c r="F109" s="76">
        <f t="shared" si="21"/>
        <v>0.012048192771084338</v>
      </c>
      <c r="G109" s="67">
        <f t="shared" si="22"/>
        <v>1</v>
      </c>
      <c r="H109" s="61">
        <f>'[1]Table 5B1_RSD_Orleans'!E39</f>
        <v>3204.099009955614</v>
      </c>
      <c r="I109" s="61">
        <f>'[1]Table 5B1_RSD_Orleans'!I39+'[1]Table 5B1_RSD_Orleans'!M39</f>
        <v>329.84000000000003</v>
      </c>
      <c r="J109" s="61">
        <f t="shared" si="17"/>
        <v>3533.939009955614</v>
      </c>
      <c r="K109" s="61">
        <f t="shared" si="18"/>
        <v>1766.969504977807</v>
      </c>
      <c r="L109" s="62">
        <f t="shared" si="19"/>
        <v>1766.969504977807</v>
      </c>
    </row>
    <row r="110" spans="1:12" ht="12" customHeight="1">
      <c r="A110" s="20"/>
      <c r="B110" s="130" t="s">
        <v>221</v>
      </c>
      <c r="C110" s="66">
        <v>54</v>
      </c>
      <c r="D110" s="66">
        <f>'[11]Table 8 Membership, 2.1.09'!R109</f>
        <v>62</v>
      </c>
      <c r="E110" s="67">
        <f t="shared" si="20"/>
        <v>8</v>
      </c>
      <c r="F110" s="76">
        <f t="shared" si="21"/>
        <v>0.14814814814814814</v>
      </c>
      <c r="G110" s="67">
        <f t="shared" si="22"/>
        <v>8</v>
      </c>
      <c r="H110" s="61">
        <f>'[1]Table 5B1_RSD_Orleans'!E40</f>
        <v>3204.099009955614</v>
      </c>
      <c r="I110" s="61">
        <f>'[1]Table 5B1_RSD_Orleans'!I40+'[1]Table 5B1_RSD_Orleans'!M40</f>
        <v>329.84000000000003</v>
      </c>
      <c r="J110" s="61">
        <f t="shared" si="17"/>
        <v>3533.939009955614</v>
      </c>
      <c r="K110" s="61">
        <f t="shared" si="18"/>
        <v>1766.969504977807</v>
      </c>
      <c r="L110" s="62">
        <f t="shared" si="19"/>
        <v>14135.756039822456</v>
      </c>
    </row>
    <row r="111" spans="1:12" ht="12" customHeight="1">
      <c r="A111" s="20"/>
      <c r="B111" s="137" t="s">
        <v>222</v>
      </c>
      <c r="C111" s="57">
        <v>116</v>
      </c>
      <c r="D111" s="57">
        <f>'[11]Table 8 Membership, 2.1.09'!R110</f>
        <v>119</v>
      </c>
      <c r="E111" s="58">
        <f t="shared" si="20"/>
        <v>3</v>
      </c>
      <c r="F111" s="76">
        <f t="shared" si="21"/>
        <v>0.02586206896551724</v>
      </c>
      <c r="G111" s="67">
        <f t="shared" si="22"/>
        <v>3</v>
      </c>
      <c r="H111" s="61">
        <f>'[1]Table 5B1_RSD_Orleans'!E41</f>
        <v>3204.099009955614</v>
      </c>
      <c r="I111" s="61">
        <f>'[1]Table 5B1_RSD_Orleans'!I41+'[1]Table 5B1_RSD_Orleans'!M41</f>
        <v>329.84000000000003</v>
      </c>
      <c r="J111" s="61">
        <f t="shared" si="17"/>
        <v>3533.939009955614</v>
      </c>
      <c r="K111" s="61">
        <f t="shared" si="18"/>
        <v>1766.969504977807</v>
      </c>
      <c r="L111" s="62">
        <f t="shared" si="19"/>
        <v>5300.9085149334205</v>
      </c>
    </row>
    <row r="112" spans="1:12" ht="12" customHeight="1">
      <c r="A112" s="81"/>
      <c r="B112" s="131" t="s">
        <v>223</v>
      </c>
      <c r="C112" s="68">
        <v>218</v>
      </c>
      <c r="D112" s="68">
        <f>'[11]Table 8 Membership, 2.1.09'!R111</f>
        <v>240</v>
      </c>
      <c r="E112" s="69">
        <f t="shared" si="20"/>
        <v>22</v>
      </c>
      <c r="F112" s="74">
        <f t="shared" si="21"/>
        <v>0.10091743119266056</v>
      </c>
      <c r="G112" s="69">
        <f t="shared" si="22"/>
        <v>22</v>
      </c>
      <c r="H112" s="75">
        <f>'[1]Table 5B1_RSD_Orleans'!E42</f>
        <v>3204.099009955614</v>
      </c>
      <c r="I112" s="75">
        <f>'[1]Table 5B1_RSD_Orleans'!I42+'[1]Table 5B1_RSD_Orleans'!M42</f>
        <v>329.84000000000003</v>
      </c>
      <c r="J112" s="75">
        <f t="shared" si="17"/>
        <v>3533.939009955614</v>
      </c>
      <c r="K112" s="75">
        <f t="shared" si="18"/>
        <v>1766.969504977807</v>
      </c>
      <c r="L112" s="73">
        <f t="shared" si="19"/>
        <v>38873.32910951175</v>
      </c>
    </row>
    <row r="113" spans="1:12" ht="12" customHeight="1">
      <c r="A113" s="82"/>
      <c r="B113" s="130" t="s">
        <v>224</v>
      </c>
      <c r="C113" s="66">
        <v>95</v>
      </c>
      <c r="D113" s="66">
        <f>'[11]Table 8 Membership, 2.1.09'!R112</f>
        <v>94</v>
      </c>
      <c r="E113" s="67">
        <f t="shared" si="20"/>
        <v>-1</v>
      </c>
      <c r="F113" s="76">
        <f t="shared" si="21"/>
        <v>-0.010526315789473684</v>
      </c>
      <c r="G113" s="67">
        <f t="shared" si="22"/>
        <v>0</v>
      </c>
      <c r="H113" s="61">
        <f>'[1]Table 5B1_RSD_Orleans'!E43</f>
        <v>3204.099009955614</v>
      </c>
      <c r="I113" s="61">
        <f>'[1]Table 5B1_RSD_Orleans'!I43+'[1]Table 5B1_RSD_Orleans'!M43</f>
        <v>329.84000000000003</v>
      </c>
      <c r="J113" s="61">
        <f t="shared" si="17"/>
        <v>3533.939009955614</v>
      </c>
      <c r="K113" s="61">
        <f t="shared" si="18"/>
        <v>1766.969504977807</v>
      </c>
      <c r="L113" s="62">
        <f t="shared" si="19"/>
        <v>0</v>
      </c>
    </row>
    <row r="114" spans="1:12" ht="12" customHeight="1">
      <c r="A114" s="20"/>
      <c r="B114" s="137" t="s">
        <v>225</v>
      </c>
      <c r="C114" s="57">
        <v>196</v>
      </c>
      <c r="D114" s="57">
        <f>'[11]Table 8 Membership, 2.1.09'!R113</f>
        <v>186</v>
      </c>
      <c r="E114" s="58">
        <f t="shared" si="20"/>
        <v>-10</v>
      </c>
      <c r="F114" s="63">
        <f t="shared" si="21"/>
        <v>-0.05102040816326531</v>
      </c>
      <c r="G114" s="64">
        <f t="shared" si="22"/>
        <v>0</v>
      </c>
      <c r="H114" s="65">
        <f>'[1]Table 5B1_RSD_Orleans'!E44</f>
        <v>3204.099009955614</v>
      </c>
      <c r="I114" s="65">
        <f>'[1]Table 5B1_RSD_Orleans'!I44+'[1]Table 5B1_RSD_Orleans'!M44</f>
        <v>329.84000000000003</v>
      </c>
      <c r="J114" s="65">
        <f t="shared" si="17"/>
        <v>3533.939009955614</v>
      </c>
      <c r="K114" s="65">
        <f t="shared" si="18"/>
        <v>1766.969504977807</v>
      </c>
      <c r="L114" s="62">
        <f t="shared" si="19"/>
        <v>0</v>
      </c>
    </row>
    <row r="115" spans="1:12" ht="12" customHeight="1">
      <c r="A115" s="81"/>
      <c r="B115" s="138" t="s">
        <v>226</v>
      </c>
      <c r="C115" s="108">
        <v>108</v>
      </c>
      <c r="D115" s="108">
        <f>'[11]Table 8 Membership, 2.1.09'!R114</f>
        <v>103</v>
      </c>
      <c r="E115" s="110">
        <f t="shared" si="20"/>
        <v>-5</v>
      </c>
      <c r="F115" s="70">
        <f t="shared" si="21"/>
        <v>-0.046296296296296294</v>
      </c>
      <c r="G115" s="71">
        <f t="shared" si="22"/>
        <v>0</v>
      </c>
      <c r="H115" s="72">
        <f>'[1]Table 5B1_RSD_Orleans'!E45</f>
        <v>3204.099009955614</v>
      </c>
      <c r="I115" s="72">
        <f>'[1]Table 5B1_RSD_Orleans'!I45+'[1]Table 5B1_RSD_Orleans'!M45</f>
        <v>329.84000000000003</v>
      </c>
      <c r="J115" s="72">
        <f t="shared" si="17"/>
        <v>3533.939009955614</v>
      </c>
      <c r="K115" s="72">
        <f t="shared" si="18"/>
        <v>1766.969504977807</v>
      </c>
      <c r="L115" s="73">
        <f t="shared" si="19"/>
        <v>0</v>
      </c>
    </row>
    <row r="116" spans="1:12" ht="12.75">
      <c r="A116" s="84"/>
      <c r="B116" s="85" t="s">
        <v>227</v>
      </c>
      <c r="C116" s="118">
        <f>SUM(C81:C115)</f>
        <v>23686</v>
      </c>
      <c r="D116" s="118">
        <f>SUM(D81:D115)</f>
        <v>23866</v>
      </c>
      <c r="E116" s="119">
        <f>SUM(E81:E115)</f>
        <v>175</v>
      </c>
      <c r="F116" s="139">
        <f t="shared" si="21"/>
        <v>0.007599425821160179</v>
      </c>
      <c r="G116" s="140">
        <f>SUM(G81:G115)</f>
        <v>285</v>
      </c>
      <c r="H116" s="141"/>
      <c r="I116" s="141"/>
      <c r="J116" s="141"/>
      <c r="K116" s="141"/>
      <c r="L116" s="123">
        <f>SUM(L81:L115)</f>
        <v>505138.8515512868</v>
      </c>
    </row>
    <row r="117" spans="1:12" ht="6.75" customHeight="1">
      <c r="A117" s="92"/>
      <c r="B117" s="93"/>
      <c r="C117" s="94"/>
      <c r="D117" s="94"/>
      <c r="E117" s="95"/>
      <c r="F117" s="96"/>
      <c r="G117" s="97"/>
      <c r="H117" s="98"/>
      <c r="I117" s="98"/>
      <c r="J117" s="98"/>
      <c r="K117" s="98"/>
      <c r="L117" s="99"/>
    </row>
    <row r="118" spans="1:12" ht="12" customHeight="1">
      <c r="A118" s="32"/>
      <c r="B118" s="142" t="s">
        <v>228</v>
      </c>
      <c r="C118" s="143">
        <f>'[10]1_RSD Members &amp; At-Risk By Site'!$W$12</f>
        <v>466</v>
      </c>
      <c r="D118" s="143">
        <f>'[11]Table 8 Membership, 2.1.09'!R123</f>
        <v>425</v>
      </c>
      <c r="E118" s="126">
        <f>D118-C118</f>
        <v>-41</v>
      </c>
      <c r="F118" s="127">
        <f>(D118-C118)/C118</f>
        <v>-0.08798283261802575</v>
      </c>
      <c r="G118" s="126">
        <f>IF(OR(F118&gt;=1%=TRUE,E118&gt;=50=TRUE),D118-C118,0)</f>
        <v>0</v>
      </c>
      <c r="H118" s="144">
        <f>'[1]Table 5B2_RSD_Other'!E9</f>
        <v>3636.130679992169</v>
      </c>
      <c r="I118" s="144">
        <f>'[1]Table 5B2_RSD_Other'!G9+'[1]Table 5B2_RSD_Other'!I9</f>
        <v>309.01</v>
      </c>
      <c r="J118" s="144">
        <f>H118+I118</f>
        <v>3945.1406799921688</v>
      </c>
      <c r="K118" s="144">
        <f>J118/2</f>
        <v>1972.5703399960844</v>
      </c>
      <c r="L118" s="129">
        <f>G118*K118</f>
        <v>0</v>
      </c>
    </row>
    <row r="119" spans="1:12" ht="12" customHeight="1">
      <c r="A119" s="20"/>
      <c r="B119" s="130" t="s">
        <v>229</v>
      </c>
      <c r="C119" s="66">
        <f>'[10]1_RSD Members &amp; At-Risk By Site'!$W$13</f>
        <v>442</v>
      </c>
      <c r="D119" s="66">
        <f>'[11]Table 8 Membership, 2.1.09'!R124</f>
        <v>421</v>
      </c>
      <c r="E119" s="67">
        <f>D119-C119</f>
        <v>-21</v>
      </c>
      <c r="F119" s="76">
        <f>(D119-C119)/C119</f>
        <v>-0.04751131221719457</v>
      </c>
      <c r="G119" s="67">
        <f>IF(OR(F119&gt;=1%=TRUE,E119&gt;=50=TRUE),D119-C119,0)</f>
        <v>0</v>
      </c>
      <c r="H119" s="61">
        <f>'[1]Table 5B2_RSD_Other'!E10</f>
        <v>3636.130679992169</v>
      </c>
      <c r="I119" s="61">
        <f>'[1]Table 5B2_RSD_Other'!G10+'[1]Table 5B2_RSD_Other'!I10</f>
        <v>309.01</v>
      </c>
      <c r="J119" s="61">
        <f>H119+I119</f>
        <v>3945.1406799921688</v>
      </c>
      <c r="K119" s="61">
        <f>J119/2</f>
        <v>1972.5703399960844</v>
      </c>
      <c r="L119" s="62">
        <f>G119*K119</f>
        <v>0</v>
      </c>
    </row>
    <row r="120" spans="1:12" ht="12" customHeight="1">
      <c r="A120" s="20"/>
      <c r="B120" s="137" t="s">
        <v>230</v>
      </c>
      <c r="C120" s="57">
        <f>'[10]1_RSD Members &amp; At-Risk By Site'!$W$15</f>
        <v>182</v>
      </c>
      <c r="D120" s="57">
        <f>'[11]Table 8 Membership, 2.1.09'!R125</f>
        <v>198</v>
      </c>
      <c r="E120" s="58">
        <f>D120-C120</f>
        <v>16</v>
      </c>
      <c r="F120" s="63">
        <f>(D120-C120)/C120</f>
        <v>0.08791208791208792</v>
      </c>
      <c r="G120" s="64">
        <f>IF(OR(F120&gt;=1%=TRUE,E120&gt;=50=TRUE),D120-C120,0)</f>
        <v>16</v>
      </c>
      <c r="H120" s="65">
        <f>'[1]Table 5B2_RSD_Other'!E11</f>
        <v>3636.130679992169</v>
      </c>
      <c r="I120" s="65">
        <f>'[1]Table 5B2_RSD_Other'!G11+'[1]Table 5B2_RSD_Other'!I11</f>
        <v>309.01</v>
      </c>
      <c r="J120" s="65">
        <f>H120+I120</f>
        <v>3945.1406799921688</v>
      </c>
      <c r="K120" s="65">
        <f>J120/2</f>
        <v>1972.5703399960844</v>
      </c>
      <c r="L120" s="62">
        <f>G120*K120</f>
        <v>31561.12543993735</v>
      </c>
    </row>
    <row r="121" spans="1:12" ht="12" customHeight="1">
      <c r="A121" s="81"/>
      <c r="B121" s="138" t="s">
        <v>231</v>
      </c>
      <c r="C121" s="108">
        <f>'[10]1_RSD Members &amp; At-Risk By Site'!$W$16</f>
        <v>198</v>
      </c>
      <c r="D121" s="108">
        <f>'[11]Table 8 Membership, 2.1.09'!R126</f>
        <v>191</v>
      </c>
      <c r="E121" s="110">
        <f>D121-C121</f>
        <v>-7</v>
      </c>
      <c r="F121" s="70">
        <f>(D121-C121)/C121</f>
        <v>-0.03535353535353535</v>
      </c>
      <c r="G121" s="71">
        <f>IF(OR(F121&gt;=1%=TRUE,E121&gt;=50=TRUE),D121-C121,0)</f>
        <v>0</v>
      </c>
      <c r="H121" s="72">
        <f>'[1]Table 5B2_RSD_Other'!E12</f>
        <v>3636.130679992169</v>
      </c>
      <c r="I121" s="72">
        <f>'[1]Table 5B2_RSD_Other'!G12+'[1]Table 5B2_RSD_Other'!I12</f>
        <v>309.01</v>
      </c>
      <c r="J121" s="72">
        <f>H121+I121</f>
        <v>3945.1406799921688</v>
      </c>
      <c r="K121" s="72">
        <f>J121/2</f>
        <v>1972.5703399960844</v>
      </c>
      <c r="L121" s="73">
        <f>G121*K121</f>
        <v>0</v>
      </c>
    </row>
    <row r="122" spans="1:12" ht="12.75">
      <c r="A122" s="84"/>
      <c r="B122" s="85" t="s">
        <v>232</v>
      </c>
      <c r="C122" s="118">
        <f>SUM(C118:C121)</f>
        <v>1288</v>
      </c>
      <c r="D122" s="118">
        <f>SUM(D118:D121)</f>
        <v>1235</v>
      </c>
      <c r="E122" s="119">
        <f>SUM(E118:E121)</f>
        <v>-53</v>
      </c>
      <c r="F122" s="139">
        <f>(D122-C122)/C122</f>
        <v>-0.04114906832298137</v>
      </c>
      <c r="G122" s="140">
        <f>SUM(G118:G121)</f>
        <v>16</v>
      </c>
      <c r="H122" s="141"/>
      <c r="I122" s="141"/>
      <c r="J122" s="141"/>
      <c r="K122" s="141"/>
      <c r="L122" s="123">
        <f>SUM(L118:L121)</f>
        <v>31561.12543993735</v>
      </c>
    </row>
    <row r="123" spans="1:12" ht="6.75" customHeight="1">
      <c r="A123" s="92"/>
      <c r="B123" s="93"/>
      <c r="C123" s="94"/>
      <c r="D123" s="94"/>
      <c r="E123" s="95"/>
      <c r="F123" s="96"/>
      <c r="G123" s="97"/>
      <c r="H123" s="98"/>
      <c r="I123" s="98"/>
      <c r="J123" s="98"/>
      <c r="K123" s="98"/>
      <c r="L123" s="99"/>
    </row>
    <row r="124" spans="1:12" ht="12" customHeight="1">
      <c r="A124" s="145"/>
      <c r="B124" s="146" t="s">
        <v>233</v>
      </c>
      <c r="C124" s="147">
        <f>'[10]1_RSD Members &amp; At-Risk By Site'!$W$14</f>
        <v>464</v>
      </c>
      <c r="D124" s="147">
        <f>'[11]Table 8 Membership, 2.1.09'!$R$137</f>
        <v>405</v>
      </c>
      <c r="E124" s="148">
        <f>D124-C124</f>
        <v>-59</v>
      </c>
      <c r="F124" s="149">
        <f>(D124-C124)/C124</f>
        <v>-0.1271551724137931</v>
      </c>
      <c r="G124" s="150">
        <f>IF(OR(F124&gt;=1%=TRUE,E124&gt;=50=TRUE),D124-C124,0)</f>
        <v>0</v>
      </c>
      <c r="H124" s="151">
        <f>'[1]Table 5B2_RSD_Other'!E15</f>
        <v>3978.4779691559756</v>
      </c>
      <c r="I124" s="151">
        <f>'[1]Table 5B2_RSD_Other'!G15+'[1]Table 5B2_RSD_Other'!I15</f>
        <v>323.65999999999997</v>
      </c>
      <c r="J124" s="151">
        <f>H124+I124</f>
        <v>4302.137969155976</v>
      </c>
      <c r="K124" s="151">
        <f>J124/2</f>
        <v>2151.068984577988</v>
      </c>
      <c r="L124" s="152">
        <f>G124*K124</f>
        <v>0</v>
      </c>
    </row>
    <row r="125" spans="1:12" ht="12.75">
      <c r="A125" s="84"/>
      <c r="B125" s="85" t="s">
        <v>234</v>
      </c>
      <c r="C125" s="118">
        <f>SUM(C124)</f>
        <v>464</v>
      </c>
      <c r="D125" s="118">
        <f>SUM(D124)</f>
        <v>405</v>
      </c>
      <c r="E125" s="119">
        <f>SUM(E124)</f>
        <v>-59</v>
      </c>
      <c r="F125" s="139">
        <f>(D125-C125)/C125</f>
        <v>-0.1271551724137931</v>
      </c>
      <c r="G125" s="140">
        <f>SUM(G124)</f>
        <v>0</v>
      </c>
      <c r="H125" s="141"/>
      <c r="I125" s="141"/>
      <c r="J125" s="141"/>
      <c r="K125" s="141">
        <f>SUM(K124)</f>
        <v>2151.068984577988</v>
      </c>
      <c r="L125" s="123">
        <f>SUM(L124)</f>
        <v>0</v>
      </c>
    </row>
    <row r="126" spans="1:12" ht="6.75" customHeight="1">
      <c r="A126" s="92"/>
      <c r="B126" s="93"/>
      <c r="C126" s="94"/>
      <c r="D126" s="94"/>
      <c r="E126" s="95"/>
      <c r="F126" s="96"/>
      <c r="G126" s="97"/>
      <c r="H126" s="98"/>
      <c r="I126" s="98"/>
      <c r="J126" s="98"/>
      <c r="K126" s="98"/>
      <c r="L126" s="99"/>
    </row>
    <row r="127" spans="1:12" ht="20.25" customHeight="1" thickBot="1">
      <c r="A127" s="153"/>
      <c r="B127" s="154" t="s">
        <v>235</v>
      </c>
      <c r="C127" s="155">
        <f>C125+C122+C116+C79+C75</f>
        <v>656400</v>
      </c>
      <c r="D127" s="155">
        <f>D125+D122+D116+D79+D75</f>
        <v>651979</v>
      </c>
      <c r="E127" s="156">
        <f>E125+E122+E116+E79+E75</f>
        <v>-4426</v>
      </c>
      <c r="F127" s="157">
        <f>(D127-C127)/C127</f>
        <v>-0.006735222425350396</v>
      </c>
      <c r="G127" s="158">
        <f>G125+G122+G116+G79+G75</f>
        <v>457</v>
      </c>
      <c r="H127" s="159"/>
      <c r="I127" s="159"/>
      <c r="J127" s="159"/>
      <c r="K127" s="159"/>
      <c r="L127" s="160">
        <f>L125+L122+L116+L79+L75</f>
        <v>900875.8932552005</v>
      </c>
    </row>
    <row r="128" spans="2:7" ht="40.5" customHeight="1" thickTop="1">
      <c r="B128" s="195" t="s">
        <v>236</v>
      </c>
      <c r="C128" s="195"/>
      <c r="D128" s="195"/>
      <c r="E128" s="195"/>
      <c r="F128" s="195"/>
      <c r="G128" s="195"/>
    </row>
    <row r="129" spans="1:12" ht="24.75" customHeight="1">
      <c r="A129" s="181"/>
      <c r="B129" s="181"/>
      <c r="C129" s="181"/>
      <c r="D129" s="181"/>
      <c r="E129" s="181"/>
      <c r="F129" s="181"/>
      <c r="G129" s="163"/>
      <c r="H129" s="181"/>
      <c r="I129" s="181"/>
      <c r="J129" s="181"/>
      <c r="K129" s="181"/>
      <c r="L129"/>
    </row>
    <row r="130" spans="1:12" ht="20.25" customHeight="1">
      <c r="A130" s="181"/>
      <c r="B130" s="181"/>
      <c r="C130" s="181"/>
      <c r="D130" s="181"/>
      <c r="E130" s="181"/>
      <c r="F130" s="181"/>
      <c r="G130" s="163"/>
      <c r="H130" s="181"/>
      <c r="I130" s="181"/>
      <c r="J130" s="181"/>
      <c r="K130" s="181"/>
      <c r="L130"/>
    </row>
  </sheetData>
  <sheetProtection/>
  <mergeCells count="16">
    <mergeCell ref="B128:G128"/>
    <mergeCell ref="L2:L3"/>
    <mergeCell ref="A130:F130"/>
    <mergeCell ref="H129:K129"/>
    <mergeCell ref="H130:K130"/>
    <mergeCell ref="A2:A3"/>
    <mergeCell ref="B2:B3"/>
    <mergeCell ref="C2:C3"/>
    <mergeCell ref="E2:F2"/>
    <mergeCell ref="A129:F129"/>
    <mergeCell ref="D2:D3"/>
    <mergeCell ref="G2:G3"/>
    <mergeCell ref="H2:H3"/>
    <mergeCell ref="K2:K3"/>
    <mergeCell ref="I2:I3"/>
    <mergeCell ref="J2:J3"/>
  </mergeCells>
  <printOptions horizontalCentered="1"/>
  <pageMargins left="0.25" right="0.25" top="0.72" bottom="0.26" header="0.36" footer="0.45"/>
  <pageSetup fitToHeight="2" fitToWidth="2" horizontalDpi="600" verticalDpi="600" orientation="portrait" paperSize="5" scale="57" r:id="rId1"/>
  <headerFooter alignWithMargins="0">
    <oddHeader>&amp;L&amp;"Arial,Bold"&amp;15FY2008-09 MFP Budget Letter: March 2009 Midyear Adjustment for Growth</oddHeader>
  </headerFooter>
  <colBreaks count="1" manualBreakCount="1">
    <brk id="7" min="1" max="1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pmathern</dc:creator>
  <cp:keywords/>
  <dc:description/>
  <cp:lastModifiedBy>ldoe</cp:lastModifiedBy>
  <cp:lastPrinted>2009-03-24T20:24:37Z</cp:lastPrinted>
  <dcterms:created xsi:type="dcterms:W3CDTF">2009-03-17T18:22:19Z</dcterms:created>
  <dcterms:modified xsi:type="dcterms:W3CDTF">2012-12-19T14:16:38Z</dcterms:modified>
  <cp:category/>
  <cp:version/>
  <cp:contentType/>
  <cp:contentStatus/>
</cp:coreProperties>
</file>