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Budget Letter\2017-2018\Budget Letter\June 2018\"/>
    </mc:Choice>
  </mc:AlternateContent>
  <bookViews>
    <workbookView xWindow="0" yWindow="0" windowWidth="19200" windowHeight="11460"/>
  </bookViews>
  <sheets>
    <sheet name="1_State Summary" sheetId="1" r:id="rId1"/>
    <sheet name="2_State Distrib and Adjs" sheetId="2" r:id="rId2"/>
    <sheet name="2A-1_EFT (Annual)" sheetId="3" r:id="rId3"/>
    <sheet name="2A-2_EFT (Monthly)" sheetId="4" r:id="rId4"/>
    <sheet name="3_Levels 1&amp;2" sheetId="5" r:id="rId5"/>
    <sheet name="3A_Level 3" sheetId="6" r:id="rId6"/>
    <sheet name="4_Level 4" sheetId="7" r:id="rId7"/>
    <sheet name="5A1_Labs" sheetId="8" r:id="rId8"/>
    <sheet name="5A2_Legacy Type 2" sheetId="9" r:id="rId9"/>
    <sheet name="5A3_OJJ" sheetId="10" r:id="rId10"/>
    <sheet name="5A4_NOCCA" sheetId="11" r:id="rId11"/>
    <sheet name="5A5_LSMSA" sheetId="12" r:id="rId12"/>
    <sheet name="5A6_Thrive" sheetId="13" r:id="rId13"/>
    <sheet name="5B1_RSD Orleans" sheetId="14" r:id="rId14"/>
    <sheet name="5B1A_Type 3B" sheetId="15" r:id="rId15"/>
    <sheet name="5B2_RSD LA" sheetId="16" r:id="rId16"/>
    <sheet name="5C1_New Type 2" sheetId="17" r:id="rId17"/>
    <sheet name="6_Local Deduct Calc" sheetId="18" r:id="rId18"/>
    <sheet name="7_Local Revenue" sheetId="19" r:id="rId19"/>
    <sheet name="8_2.1.17 SIS" sheetId="20" r:id="rId20"/>
    <sheet name="8A_2.1.17 3B&amp;5" sheetId="21" r:id="rId21"/>
    <sheet name="Source Data" sheetId="22" r:id="rId22"/>
    <sheet name="Per Pupil_Weighted Funding" sheetId="23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1_2004_2005_AFR_4_Ad_Valorem_Taxes" localSheetId="12">#REF!</definedName>
    <definedName name="_1_2004_2005_AFR_4_Ad_Valorem_Taxes" localSheetId="21">#REF!</definedName>
    <definedName name="_1_2004_2005_AFR_4_Ad_Valorem_Taxes">#REF!</definedName>
    <definedName name="_2004_2005_AFR_4_Ad_Valorem_Taxes" localSheetId="12">#REF!</definedName>
    <definedName name="_2004_2005_AFR_4_Ad_Valorem_Taxes" localSheetId="21">#REF!</definedName>
    <definedName name="_2004_2005_AFR_4_Ad_Valorem_Taxes">#REF!</definedName>
    <definedName name="_xlnm._FilterDatabase" localSheetId="20" hidden="1">'8A_2.1.17 3B&amp;5'!$A$2:$G$2</definedName>
    <definedName name="Import_Elem_Secondary_ByLEA" localSheetId="12">#REF!</definedName>
    <definedName name="Import_Elem_Secondary_ByLEA" localSheetId="21">#REF!</definedName>
    <definedName name="Import_Elem_Secondary_ByLEA">#REF!</definedName>
    <definedName name="Import_K_12_ByLEA" localSheetId="12">#REF!</definedName>
    <definedName name="Import_K_12_ByLEA">#REF!</definedName>
    <definedName name="Import_MFP_and_Other_Funded_ByLEA" localSheetId="12">#REF!</definedName>
    <definedName name="Import_MFP_and_Other_Funded_ByLEA">#REF!</definedName>
    <definedName name="Import_Total_Reported_ByLEA" localSheetId="12">#REF!</definedName>
    <definedName name="Import_Total_Reported_ByLEA">#REF!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'1_State Summary'!$A$1:$H$57</definedName>
    <definedName name="_xlnm.Print_Area" localSheetId="1">'2_State Distrib and Adjs'!$A$1:$BF$76</definedName>
    <definedName name="_xlnm.Print_Area" localSheetId="2">'2A-1_EFT (Annual)'!$A$1:$AQ$76</definedName>
    <definedName name="_xlnm.Print_Area" localSheetId="3">'2A-2_EFT (Monthly)'!$A$1:$CG$76</definedName>
    <definedName name="_xlnm.Print_Area" localSheetId="4">'3_Levels 1&amp;2'!$A$1:$AZ$76</definedName>
    <definedName name="_xlnm.Print_Area" localSheetId="5">'3A_Level 3'!$A$1:$M$76</definedName>
    <definedName name="_xlnm.Print_Area" localSheetId="6">'4_Level 4'!$A$1:$S$215</definedName>
    <definedName name="_xlnm.Print_Area" localSheetId="7">'5A1_Labs'!$A$1:$X$9</definedName>
    <definedName name="_xlnm.Print_Area" localSheetId="8">'5A2_Legacy Type 2'!$A$1:$AH$14</definedName>
    <definedName name="_xlnm.Print_Area" localSheetId="9">'5A3_OJJ'!$A$1:$S$83</definedName>
    <definedName name="_xlnm.Print_Area" localSheetId="10">'5A4_NOCCA'!$A$1:$R$83</definedName>
    <definedName name="_xlnm.Print_Area" localSheetId="11">'5A5_LSMSA'!$A$1:$R$83</definedName>
    <definedName name="_xlnm.Print_Area" localSheetId="12">'5A6_Thrive'!$A$1:$R$83</definedName>
    <definedName name="_xlnm.Print_Area" localSheetId="13">'5B1_RSD Orleans'!$A$1:$AM$47</definedName>
    <definedName name="_xlnm.Print_Area" localSheetId="14">'5B1A_Type 3B'!$A$1:$AY$37</definedName>
    <definedName name="_xlnm.Print_Area" localSheetId="15">'5B2_RSD LA'!$A$1:$AT$20</definedName>
    <definedName name="_xlnm.Print_Area" localSheetId="16">'5C1_New Type 2'!$A$1:$AV$42</definedName>
    <definedName name="_xlnm.Print_Area" localSheetId="17">'6_Local Deduct Calc'!$A$1:$J$76</definedName>
    <definedName name="_xlnm.Print_Area" localSheetId="18">'7_Local Revenue'!$A$1:$AR$76</definedName>
    <definedName name="_xlnm.Print_Area" localSheetId="19">'8_2.1.17 SIS'!$A$1:$BD$76</definedName>
    <definedName name="_xlnm.Print_Area" localSheetId="20">'8A_2.1.17 3B&amp;5'!$A$1:$G$94</definedName>
    <definedName name="_xlnm.Print_Area" localSheetId="22">'Per Pupil_Weighted Funding'!$A$1:$AG$76</definedName>
    <definedName name="_xlnm.Print_Area" localSheetId="21">'Source Data'!$A$1:$O$78</definedName>
    <definedName name="_xlnm.Print_Titles" localSheetId="1">'2_State Distrib and Adjs'!$A:$B</definedName>
    <definedName name="_xlnm.Print_Titles" localSheetId="2">'2A-1_EFT (Annual)'!$A:$B</definedName>
    <definedName name="_xlnm.Print_Titles" localSheetId="3">'2A-2_EFT (Monthly)'!$A:$B</definedName>
    <definedName name="_xlnm.Print_Titles" localSheetId="4">'3_Levels 1&amp;2'!$A:$B</definedName>
    <definedName name="_xlnm.Print_Titles" localSheetId="5">'3A_Level 3'!$A:$B</definedName>
    <definedName name="_xlnm.Print_Titles" localSheetId="6">'4_Level 4'!$A:$C,'4_Level 4'!$1:$4</definedName>
    <definedName name="_xlnm.Print_Titles" localSheetId="7">'5A1_Labs'!$A:$B</definedName>
    <definedName name="_xlnm.Print_Titles" localSheetId="8">'5A2_Legacy Type 2'!$A:$B</definedName>
    <definedName name="_xlnm.Print_Titles" localSheetId="9">'5A3_OJJ'!$A:$B</definedName>
    <definedName name="_xlnm.Print_Titles" localSheetId="10">'5A4_NOCCA'!$A:$B</definedName>
    <definedName name="_xlnm.Print_Titles" localSheetId="11">'5A5_LSMSA'!$A:$B</definedName>
    <definedName name="_xlnm.Print_Titles" localSheetId="12">'5A6_Thrive'!$A:$B</definedName>
    <definedName name="_xlnm.Print_Titles" localSheetId="13">'5B1_RSD Orleans'!$A:$C</definedName>
    <definedName name="_xlnm.Print_Titles" localSheetId="14">'5B1A_Type 3B'!$A:$C,'5B1A_Type 3B'!$1:$3</definedName>
    <definedName name="_xlnm.Print_Titles" localSheetId="15">'5B2_RSD LA'!$A:$C</definedName>
    <definedName name="_xlnm.Print_Titles" localSheetId="16">'5C1_New Type 2'!$A:$C</definedName>
    <definedName name="_xlnm.Print_Titles" localSheetId="18">'7_Local Revenue'!$A:$B</definedName>
    <definedName name="_xlnm.Print_Titles" localSheetId="19">'8_2.1.17 SIS'!$A:$B</definedName>
    <definedName name="_xlnm.Print_Titles" localSheetId="22">'Per Pupil_Weighted Funding'!$A:$B</definedName>
    <definedName name="_xlnm.Print_Titles" localSheetId="21">'Source Data'!$A:$B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3" l="1"/>
  <c r="F4" i="23" s="1"/>
  <c r="G4" i="23" s="1"/>
  <c r="H4" i="23" s="1"/>
  <c r="I4" i="23" s="1"/>
  <c r="J4" i="23" s="1"/>
  <c r="K4" i="23" s="1"/>
  <c r="L4" i="23" s="1"/>
  <c r="M4" i="23" s="1"/>
  <c r="N4" i="23" s="1"/>
  <c r="O4" i="23" s="1"/>
  <c r="P4" i="23" s="1"/>
  <c r="Q4" i="23" s="1"/>
  <c r="R4" i="23" s="1"/>
  <c r="S4" i="23" s="1"/>
  <c r="T4" i="23" s="1"/>
  <c r="U4" i="23" s="1"/>
  <c r="V4" i="23" s="1"/>
  <c r="W4" i="23" s="1"/>
  <c r="X4" i="23" s="1"/>
  <c r="Y4" i="23" s="1"/>
  <c r="Z4" i="23" s="1"/>
  <c r="AA4" i="23" s="1"/>
  <c r="AB4" i="23" s="1"/>
  <c r="AC4" i="23" s="1"/>
  <c r="AD4" i="23" s="1"/>
  <c r="AE4" i="23" s="1"/>
  <c r="AF4" i="23" s="1"/>
  <c r="AG4" i="23" s="1"/>
  <c r="D4" i="23"/>
  <c r="N76" i="22"/>
  <c r="M76" i="22"/>
  <c r="N75" i="22"/>
  <c r="M75" i="22"/>
  <c r="N74" i="22"/>
  <c r="M74" i="22"/>
  <c r="N73" i="22"/>
  <c r="M73" i="22"/>
  <c r="N72" i="22"/>
  <c r="M72" i="22"/>
  <c r="N71" i="22"/>
  <c r="M71" i="22"/>
  <c r="N70" i="22"/>
  <c r="M70" i="22"/>
  <c r="N69" i="22"/>
  <c r="M69" i="22"/>
  <c r="N68" i="22"/>
  <c r="M68" i="22"/>
  <c r="N67" i="22"/>
  <c r="M67" i="22"/>
  <c r="N66" i="22"/>
  <c r="M66" i="22"/>
  <c r="N65" i="22"/>
  <c r="M65" i="22"/>
  <c r="N64" i="22"/>
  <c r="M64" i="22"/>
  <c r="N63" i="22"/>
  <c r="M63" i="22"/>
  <c r="N62" i="22"/>
  <c r="M62" i="22"/>
  <c r="N61" i="22"/>
  <c r="M61" i="22"/>
  <c r="N60" i="22"/>
  <c r="M60" i="22"/>
  <c r="N59" i="22"/>
  <c r="M59" i="22"/>
  <c r="N58" i="22"/>
  <c r="M58" i="22"/>
  <c r="N57" i="22"/>
  <c r="M57" i="22"/>
  <c r="N56" i="22"/>
  <c r="M56" i="22"/>
  <c r="N55" i="22"/>
  <c r="M55" i="22"/>
  <c r="N54" i="22"/>
  <c r="M54" i="22"/>
  <c r="N53" i="22"/>
  <c r="M53" i="22"/>
  <c r="N52" i="22"/>
  <c r="M52" i="22"/>
  <c r="N51" i="22"/>
  <c r="M51" i="22"/>
  <c r="N50" i="22"/>
  <c r="M50" i="22"/>
  <c r="N49" i="22"/>
  <c r="M49" i="22"/>
  <c r="N48" i="22"/>
  <c r="M48" i="22"/>
  <c r="N47" i="22"/>
  <c r="M47" i="22"/>
  <c r="N46" i="22"/>
  <c r="M46" i="22"/>
  <c r="N45" i="22"/>
  <c r="M45" i="22"/>
  <c r="N44" i="22"/>
  <c r="M44" i="22"/>
  <c r="N43" i="22"/>
  <c r="M43" i="22"/>
  <c r="N42" i="22"/>
  <c r="M42" i="22"/>
  <c r="N41" i="22"/>
  <c r="M41" i="22"/>
  <c r="N40" i="22"/>
  <c r="M40" i="22"/>
  <c r="N39" i="22"/>
  <c r="M39" i="22"/>
  <c r="N38" i="22"/>
  <c r="M38" i="22"/>
  <c r="N37" i="22"/>
  <c r="M37" i="22"/>
  <c r="N36" i="22"/>
  <c r="M36" i="22"/>
  <c r="N35" i="22"/>
  <c r="M35" i="22"/>
  <c r="N34" i="22"/>
  <c r="M34" i="22"/>
  <c r="N33" i="22"/>
  <c r="M33" i="22"/>
  <c r="N32" i="22"/>
  <c r="M32" i="22"/>
  <c r="N31" i="22"/>
  <c r="M31" i="22"/>
  <c r="N30" i="22"/>
  <c r="M30" i="22"/>
  <c r="N29" i="22"/>
  <c r="M29" i="22"/>
  <c r="N28" i="22"/>
  <c r="M28" i="22"/>
  <c r="N27" i="22"/>
  <c r="M27" i="22"/>
  <c r="N26" i="22"/>
  <c r="M26" i="22"/>
  <c r="N25" i="22"/>
  <c r="M25" i="22"/>
  <c r="N24" i="22"/>
  <c r="M24" i="22"/>
  <c r="N23" i="22"/>
  <c r="M23" i="22"/>
  <c r="N22" i="22"/>
  <c r="M22" i="22"/>
  <c r="N21" i="22"/>
  <c r="M21" i="22"/>
  <c r="N20" i="22"/>
  <c r="M20" i="22"/>
  <c r="N19" i="22"/>
  <c r="M19" i="22"/>
  <c r="N18" i="22"/>
  <c r="M18" i="22"/>
  <c r="N17" i="22"/>
  <c r="M17" i="22"/>
  <c r="N16" i="22"/>
  <c r="M16" i="22"/>
  <c r="N15" i="22"/>
  <c r="M15" i="22"/>
  <c r="N14" i="22"/>
  <c r="M14" i="22"/>
  <c r="N13" i="22"/>
  <c r="M13" i="22"/>
  <c r="N12" i="22"/>
  <c r="M12" i="22"/>
  <c r="N11" i="22"/>
  <c r="M11" i="22"/>
  <c r="N10" i="22"/>
  <c r="M10" i="22"/>
  <c r="N9" i="22"/>
  <c r="M9" i="22"/>
  <c r="N8" i="22"/>
  <c r="M8" i="22"/>
  <c r="N7" i="22"/>
  <c r="M7" i="22"/>
  <c r="G4" i="22"/>
  <c r="H4" i="22" s="1"/>
  <c r="I4" i="22" s="1"/>
  <c r="J4" i="22" s="1"/>
  <c r="K4" i="22" s="1"/>
  <c r="L4" i="22" s="1"/>
  <c r="M4" i="22" s="1"/>
  <c r="N4" i="22" s="1"/>
  <c r="O4" i="22" s="1"/>
  <c r="C4" i="22"/>
  <c r="D4" i="22" s="1"/>
  <c r="E4" i="22" s="1"/>
  <c r="F4" i="22" s="1"/>
  <c r="F105" i="21"/>
  <c r="F100" i="21"/>
  <c r="F55" i="21" s="1"/>
  <c r="G99" i="21"/>
  <c r="G98" i="21"/>
  <c r="F95" i="21"/>
  <c r="F93" i="21"/>
  <c r="G92" i="21"/>
  <c r="G91" i="21"/>
  <c r="G90" i="21"/>
  <c r="G89" i="21"/>
  <c r="G88" i="21"/>
  <c r="G87" i="21"/>
  <c r="G86" i="21"/>
  <c r="G85" i="21"/>
  <c r="G84" i="21"/>
  <c r="G83" i="21"/>
  <c r="G82" i="21"/>
  <c r="G81" i="21"/>
  <c r="G80" i="21"/>
  <c r="G79" i="21"/>
  <c r="G78" i="21"/>
  <c r="G77" i="21"/>
  <c r="F73" i="21"/>
  <c r="G72" i="21"/>
  <c r="G95" i="21" s="1"/>
  <c r="G71" i="21"/>
  <c r="G70" i="21"/>
  <c r="G69" i="21"/>
  <c r="G68" i="21"/>
  <c r="G67" i="21"/>
  <c r="I66" i="21"/>
  <c r="G66" i="21"/>
  <c r="G73" i="21" s="1"/>
  <c r="G65" i="21"/>
  <c r="G64" i="21"/>
  <c r="G59" i="21"/>
  <c r="G58" i="21"/>
  <c r="G57" i="21"/>
  <c r="G56" i="21"/>
  <c r="E51" i="21"/>
  <c r="D51" i="21"/>
  <c r="G50" i="21"/>
  <c r="G49" i="21"/>
  <c r="G48" i="21"/>
  <c r="G47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F30" i="21"/>
  <c r="G30" i="21" s="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G5" i="21"/>
  <c r="G4" i="21"/>
  <c r="G3" i="21"/>
  <c r="G51" i="21" s="1"/>
  <c r="G2" i="21"/>
  <c r="E2" i="21"/>
  <c r="F2" i="21" s="1"/>
  <c r="BC75" i="20"/>
  <c r="BB75" i="20"/>
  <c r="BA75" i="20"/>
  <c r="AZ75" i="20"/>
  <c r="AY75" i="20"/>
  <c r="AX75" i="20"/>
  <c r="AW75" i="20"/>
  <c r="AV75" i="20"/>
  <c r="AU75" i="20"/>
  <c r="AT75" i="20"/>
  <c r="AS75" i="20"/>
  <c r="AR75" i="20"/>
  <c r="AQ75" i="20"/>
  <c r="AO75" i="20"/>
  <c r="AN75" i="20"/>
  <c r="AM75" i="20"/>
  <c r="AL75" i="20"/>
  <c r="AK75" i="20"/>
  <c r="AJ75" i="20"/>
  <c r="AI75" i="20"/>
  <c r="AH75" i="20"/>
  <c r="AG75" i="20"/>
  <c r="AF75" i="20"/>
  <c r="AE75" i="20"/>
  <c r="AD75" i="20"/>
  <c r="AC75" i="20"/>
  <c r="AB75" i="20"/>
  <c r="AA75" i="20"/>
  <c r="Z75" i="20"/>
  <c r="Y75" i="20"/>
  <c r="X75" i="20"/>
  <c r="W75" i="20"/>
  <c r="V75" i="20"/>
  <c r="U75" i="20"/>
  <c r="T75" i="20"/>
  <c r="S75" i="20"/>
  <c r="R75" i="20"/>
  <c r="Q75" i="20"/>
  <c r="P75" i="20"/>
  <c r="O75" i="20"/>
  <c r="N75" i="20"/>
  <c r="M75" i="20"/>
  <c r="L75" i="20"/>
  <c r="K75" i="20"/>
  <c r="J75" i="20"/>
  <c r="I75" i="20"/>
  <c r="H75" i="20"/>
  <c r="G75" i="20"/>
  <c r="F75" i="20"/>
  <c r="E75" i="20"/>
  <c r="D75" i="20"/>
  <c r="C75" i="20"/>
  <c r="AP75" i="20" s="1"/>
  <c r="BC74" i="20"/>
  <c r="BB74" i="20"/>
  <c r="BA74" i="20"/>
  <c r="AZ74" i="20"/>
  <c r="AY74" i="20"/>
  <c r="AX74" i="20"/>
  <c r="AW74" i="20"/>
  <c r="AV74" i="20"/>
  <c r="AU74" i="20"/>
  <c r="AT74" i="20"/>
  <c r="AS74" i="20"/>
  <c r="AR74" i="20"/>
  <c r="AQ74" i="20"/>
  <c r="AO74" i="20"/>
  <c r="AN74" i="20"/>
  <c r="AM74" i="20"/>
  <c r="AL74" i="20"/>
  <c r="AK74" i="20"/>
  <c r="AJ74" i="20"/>
  <c r="AI74" i="20"/>
  <c r="AH74" i="20"/>
  <c r="AG74" i="20"/>
  <c r="AF74" i="20"/>
  <c r="AE74" i="20"/>
  <c r="AD74" i="20"/>
  <c r="AC74" i="20"/>
  <c r="AB74" i="20"/>
  <c r="AA74" i="20"/>
  <c r="Z74" i="20"/>
  <c r="Y74" i="20"/>
  <c r="X74" i="20"/>
  <c r="W74" i="20"/>
  <c r="V74" i="20"/>
  <c r="U74" i="20"/>
  <c r="T74" i="20"/>
  <c r="S74" i="20"/>
  <c r="R74" i="20"/>
  <c r="Q74" i="20"/>
  <c r="P74" i="20"/>
  <c r="O74" i="20"/>
  <c r="N74" i="20"/>
  <c r="M74" i="20"/>
  <c r="L74" i="20"/>
  <c r="K74" i="20"/>
  <c r="J74" i="20"/>
  <c r="I74" i="20"/>
  <c r="H74" i="20"/>
  <c r="G74" i="20"/>
  <c r="F74" i="20"/>
  <c r="E74" i="20"/>
  <c r="D74" i="20"/>
  <c r="C74" i="20"/>
  <c r="BC73" i="20"/>
  <c r="BB73" i="20"/>
  <c r="BA73" i="20"/>
  <c r="AZ73" i="20"/>
  <c r="AY73" i="20"/>
  <c r="AX73" i="20"/>
  <c r="AW73" i="20"/>
  <c r="AV73" i="20"/>
  <c r="AU73" i="20"/>
  <c r="AT73" i="20"/>
  <c r="AS73" i="20"/>
  <c r="AR73" i="20"/>
  <c r="AQ73" i="20"/>
  <c r="AO73" i="20"/>
  <c r="AN73" i="20"/>
  <c r="AM73" i="20"/>
  <c r="AL73" i="20"/>
  <c r="AK73" i="20"/>
  <c r="AJ73" i="20"/>
  <c r="AI73" i="20"/>
  <c r="AH73" i="20"/>
  <c r="AG73" i="20"/>
  <c r="AF73" i="20"/>
  <c r="AE73" i="20"/>
  <c r="AD73" i="20"/>
  <c r="AC73" i="20"/>
  <c r="AB73" i="20"/>
  <c r="AA73" i="20"/>
  <c r="Z73" i="20"/>
  <c r="Y73" i="20"/>
  <c r="X73" i="20"/>
  <c r="W73" i="20"/>
  <c r="V73" i="20"/>
  <c r="U73" i="20"/>
  <c r="T73" i="20"/>
  <c r="S73" i="20"/>
  <c r="R73" i="20"/>
  <c r="Q73" i="20"/>
  <c r="P73" i="20"/>
  <c r="O73" i="20"/>
  <c r="N73" i="20"/>
  <c r="M73" i="20"/>
  <c r="L73" i="20"/>
  <c r="K73" i="20"/>
  <c r="J73" i="20"/>
  <c r="I73" i="20"/>
  <c r="H73" i="20"/>
  <c r="G73" i="20"/>
  <c r="F73" i="20"/>
  <c r="E73" i="20"/>
  <c r="D73" i="20"/>
  <c r="C73" i="20"/>
  <c r="AP73" i="20" s="1"/>
  <c r="BD73" i="20" s="1"/>
  <c r="BC72" i="20"/>
  <c r="BB72" i="20"/>
  <c r="BA72" i="20"/>
  <c r="AZ72" i="20"/>
  <c r="AY72" i="20"/>
  <c r="AX72" i="20"/>
  <c r="AW72" i="20"/>
  <c r="AV72" i="20"/>
  <c r="AU72" i="20"/>
  <c r="AT72" i="20"/>
  <c r="AS72" i="20"/>
  <c r="AR72" i="20"/>
  <c r="AQ72" i="20"/>
  <c r="AO72" i="20"/>
  <c r="AN72" i="20"/>
  <c r="AM72" i="20"/>
  <c r="AL72" i="20"/>
  <c r="AK72" i="20"/>
  <c r="AJ72" i="20"/>
  <c r="AI72" i="20"/>
  <c r="AH72" i="20"/>
  <c r="AG72" i="20"/>
  <c r="AF72" i="20"/>
  <c r="AE72" i="20"/>
  <c r="AD72" i="20"/>
  <c r="AC72" i="20"/>
  <c r="AB72" i="20"/>
  <c r="AA72" i="20"/>
  <c r="Z72" i="20"/>
  <c r="Y72" i="20"/>
  <c r="X72" i="20"/>
  <c r="W72" i="20"/>
  <c r="V72" i="20"/>
  <c r="U72" i="20"/>
  <c r="T72" i="20"/>
  <c r="S72" i="20"/>
  <c r="R72" i="20"/>
  <c r="Q72" i="20"/>
  <c r="P72" i="20"/>
  <c r="O72" i="20"/>
  <c r="N72" i="20"/>
  <c r="M72" i="20"/>
  <c r="L72" i="20"/>
  <c r="K72" i="20"/>
  <c r="J72" i="20"/>
  <c r="I72" i="20"/>
  <c r="AP72" i="20" s="1"/>
  <c r="BD72" i="20" s="1"/>
  <c r="H72" i="20"/>
  <c r="G72" i="20"/>
  <c r="F72" i="20"/>
  <c r="E72" i="20"/>
  <c r="D72" i="20"/>
  <c r="C72" i="20"/>
  <c r="BC71" i="20"/>
  <c r="BB71" i="20"/>
  <c r="BA71" i="20"/>
  <c r="AZ71" i="20"/>
  <c r="AY71" i="20"/>
  <c r="AX71" i="20"/>
  <c r="AW71" i="20"/>
  <c r="AV71" i="20"/>
  <c r="AU71" i="20"/>
  <c r="AT71" i="20"/>
  <c r="AS71" i="20"/>
  <c r="AR71" i="20"/>
  <c r="AQ71" i="20"/>
  <c r="AO71" i="20"/>
  <c r="AN71" i="20"/>
  <c r="AM71" i="20"/>
  <c r="AL71" i="20"/>
  <c r="AK71" i="20"/>
  <c r="AJ71" i="20"/>
  <c r="AI71" i="20"/>
  <c r="AH71" i="20"/>
  <c r="AG71" i="20"/>
  <c r="AF71" i="20"/>
  <c r="AE71" i="20"/>
  <c r="AD71" i="20"/>
  <c r="AC71" i="20"/>
  <c r="AB71" i="20"/>
  <c r="AA71" i="20"/>
  <c r="Z71" i="20"/>
  <c r="Y71" i="20"/>
  <c r="X71" i="20"/>
  <c r="W71" i="20"/>
  <c r="V71" i="20"/>
  <c r="U71" i="20"/>
  <c r="T71" i="20"/>
  <c r="S71" i="20"/>
  <c r="R71" i="20"/>
  <c r="Q71" i="20"/>
  <c r="P71" i="20"/>
  <c r="O71" i="20"/>
  <c r="N71" i="20"/>
  <c r="M71" i="20"/>
  <c r="L71" i="20"/>
  <c r="K71" i="20"/>
  <c r="J71" i="20"/>
  <c r="I71" i="20"/>
  <c r="H71" i="20"/>
  <c r="G71" i="20"/>
  <c r="F71" i="20"/>
  <c r="E71" i="20"/>
  <c r="D71" i="20"/>
  <c r="C71" i="20"/>
  <c r="AP71" i="20" s="1"/>
  <c r="BC70" i="20"/>
  <c r="BB70" i="20"/>
  <c r="BA70" i="20"/>
  <c r="AZ70" i="20"/>
  <c r="AY70" i="20"/>
  <c r="AX70" i="20"/>
  <c r="AW70" i="20"/>
  <c r="AV70" i="20"/>
  <c r="AU70" i="20"/>
  <c r="AT70" i="20"/>
  <c r="AS70" i="20"/>
  <c r="AR70" i="20"/>
  <c r="AQ70" i="20"/>
  <c r="AO70" i="20"/>
  <c r="AN70" i="20"/>
  <c r="AM70" i="20"/>
  <c r="AL70" i="20"/>
  <c r="AK70" i="20"/>
  <c r="AJ70" i="20"/>
  <c r="AI70" i="20"/>
  <c r="AH70" i="20"/>
  <c r="AG70" i="20"/>
  <c r="AF70" i="20"/>
  <c r="AE70" i="20"/>
  <c r="AD70" i="20"/>
  <c r="AC70" i="20"/>
  <c r="AB70" i="20"/>
  <c r="AA70" i="20"/>
  <c r="Z70" i="20"/>
  <c r="Y70" i="20"/>
  <c r="X70" i="20"/>
  <c r="W70" i="20"/>
  <c r="V70" i="20"/>
  <c r="U70" i="20"/>
  <c r="T70" i="20"/>
  <c r="S70" i="20"/>
  <c r="R70" i="20"/>
  <c r="Q70" i="20"/>
  <c r="P70" i="20"/>
  <c r="O70" i="20"/>
  <c r="N70" i="20"/>
  <c r="M70" i="20"/>
  <c r="L70" i="20"/>
  <c r="K70" i="20"/>
  <c r="J70" i="20"/>
  <c r="I70" i="20"/>
  <c r="H70" i="20"/>
  <c r="G70" i="20"/>
  <c r="F70" i="20"/>
  <c r="E70" i="20"/>
  <c r="D70" i="20"/>
  <c r="C70" i="20"/>
  <c r="BC69" i="20"/>
  <c r="BB69" i="20"/>
  <c r="BA69" i="20"/>
  <c r="AZ69" i="20"/>
  <c r="AY69" i="20"/>
  <c r="AX69" i="20"/>
  <c r="AW69" i="20"/>
  <c r="AV69" i="20"/>
  <c r="AU69" i="20"/>
  <c r="AT69" i="20"/>
  <c r="AS69" i="20"/>
  <c r="AR69" i="20"/>
  <c r="AQ69" i="20"/>
  <c r="AO69" i="20"/>
  <c r="AN69" i="20"/>
  <c r="AM69" i="20"/>
  <c r="AL69" i="20"/>
  <c r="AK69" i="20"/>
  <c r="AJ69" i="20"/>
  <c r="AI69" i="20"/>
  <c r="AH69" i="20"/>
  <c r="AG69" i="20"/>
  <c r="AF69" i="20"/>
  <c r="AE69" i="20"/>
  <c r="AD69" i="20"/>
  <c r="AC69" i="20"/>
  <c r="AB69" i="20"/>
  <c r="AA69" i="20"/>
  <c r="Z69" i="20"/>
  <c r="Y69" i="20"/>
  <c r="X69" i="20"/>
  <c r="W69" i="20"/>
  <c r="V69" i="20"/>
  <c r="U69" i="20"/>
  <c r="T69" i="20"/>
  <c r="S69" i="20"/>
  <c r="R69" i="20"/>
  <c r="Q69" i="20"/>
  <c r="P69" i="20"/>
  <c r="O69" i="20"/>
  <c r="N69" i="20"/>
  <c r="M69" i="20"/>
  <c r="L69" i="20"/>
  <c r="K69" i="20"/>
  <c r="J69" i="20"/>
  <c r="I69" i="20"/>
  <c r="H69" i="20"/>
  <c r="G69" i="20"/>
  <c r="F69" i="20"/>
  <c r="E69" i="20"/>
  <c r="D69" i="20"/>
  <c r="C69" i="20"/>
  <c r="AP69" i="20" s="1"/>
  <c r="BD69" i="20" s="1"/>
  <c r="BC68" i="20"/>
  <c r="BB68" i="20"/>
  <c r="BA68" i="20"/>
  <c r="AZ68" i="20"/>
  <c r="AY68" i="20"/>
  <c r="AX68" i="20"/>
  <c r="AW68" i="20"/>
  <c r="AV68" i="20"/>
  <c r="AU68" i="20"/>
  <c r="AT68" i="20"/>
  <c r="AS68" i="20"/>
  <c r="AR68" i="20"/>
  <c r="AQ68" i="20"/>
  <c r="AO68" i="20"/>
  <c r="AN68" i="20"/>
  <c r="AM68" i="20"/>
  <c r="AL68" i="20"/>
  <c r="AK68" i="20"/>
  <c r="AJ68" i="20"/>
  <c r="AI68" i="20"/>
  <c r="AH68" i="20"/>
  <c r="AG68" i="20"/>
  <c r="AF68" i="20"/>
  <c r="AE68" i="20"/>
  <c r="AD68" i="20"/>
  <c r="AC68" i="20"/>
  <c r="AB68" i="20"/>
  <c r="AA68" i="20"/>
  <c r="Z68" i="20"/>
  <c r="Y68" i="20"/>
  <c r="X68" i="20"/>
  <c r="W68" i="20"/>
  <c r="V68" i="20"/>
  <c r="U68" i="20"/>
  <c r="T68" i="20"/>
  <c r="S68" i="20"/>
  <c r="R68" i="20"/>
  <c r="Q68" i="20"/>
  <c r="P68" i="20"/>
  <c r="O68" i="20"/>
  <c r="N68" i="20"/>
  <c r="M68" i="20"/>
  <c r="L68" i="20"/>
  <c r="K68" i="20"/>
  <c r="J68" i="20"/>
  <c r="I68" i="20"/>
  <c r="AP68" i="20" s="1"/>
  <c r="BD68" i="20" s="1"/>
  <c r="H68" i="20"/>
  <c r="G68" i="20"/>
  <c r="F68" i="20"/>
  <c r="E68" i="20"/>
  <c r="D68" i="20"/>
  <c r="C68" i="20"/>
  <c r="BC67" i="20"/>
  <c r="BB67" i="20"/>
  <c r="BA67" i="20"/>
  <c r="AZ67" i="20"/>
  <c r="AY67" i="20"/>
  <c r="AX67" i="20"/>
  <c r="AW67" i="20"/>
  <c r="AV67" i="20"/>
  <c r="AU67" i="20"/>
  <c r="AT67" i="20"/>
  <c r="AS67" i="20"/>
  <c r="AR67" i="20"/>
  <c r="AQ67" i="20"/>
  <c r="AO67" i="20"/>
  <c r="AN67" i="20"/>
  <c r="AM67" i="20"/>
  <c r="AL67" i="20"/>
  <c r="AK67" i="20"/>
  <c r="AJ67" i="20"/>
  <c r="AI67" i="20"/>
  <c r="AH67" i="20"/>
  <c r="AG67" i="20"/>
  <c r="AF67" i="20"/>
  <c r="AE67" i="20"/>
  <c r="AD67" i="20"/>
  <c r="AC67" i="20"/>
  <c r="AB67" i="20"/>
  <c r="AA67" i="20"/>
  <c r="Z67" i="20"/>
  <c r="Y67" i="20"/>
  <c r="X67" i="20"/>
  <c r="W67" i="20"/>
  <c r="V67" i="20"/>
  <c r="U67" i="20"/>
  <c r="T67" i="20"/>
  <c r="S67" i="20"/>
  <c r="R67" i="20"/>
  <c r="Q67" i="20"/>
  <c r="P67" i="20"/>
  <c r="O67" i="20"/>
  <c r="N67" i="20"/>
  <c r="M67" i="20"/>
  <c r="L67" i="20"/>
  <c r="K67" i="20"/>
  <c r="J67" i="20"/>
  <c r="I67" i="20"/>
  <c r="H67" i="20"/>
  <c r="G67" i="20"/>
  <c r="F67" i="20"/>
  <c r="E67" i="20"/>
  <c r="D67" i="20"/>
  <c r="C67" i="20"/>
  <c r="AP67" i="20" s="1"/>
  <c r="BC66" i="20"/>
  <c r="BB66" i="20"/>
  <c r="BA66" i="20"/>
  <c r="AZ66" i="20"/>
  <c r="AY66" i="20"/>
  <c r="AX66" i="20"/>
  <c r="AW66" i="20"/>
  <c r="AV66" i="20"/>
  <c r="AU66" i="20"/>
  <c r="AT66" i="20"/>
  <c r="AS66" i="20"/>
  <c r="AR66" i="20"/>
  <c r="AQ66" i="20"/>
  <c r="AO66" i="20"/>
  <c r="AN66" i="20"/>
  <c r="AM66" i="20"/>
  <c r="AL66" i="20"/>
  <c r="AK66" i="20"/>
  <c r="AJ66" i="20"/>
  <c r="AI66" i="20"/>
  <c r="AH66" i="20"/>
  <c r="AG66" i="20"/>
  <c r="AF66" i="20"/>
  <c r="AE66" i="20"/>
  <c r="AD66" i="20"/>
  <c r="AC66" i="20"/>
  <c r="AB66" i="20"/>
  <c r="AA66" i="20"/>
  <c r="Z66" i="20"/>
  <c r="Y66" i="20"/>
  <c r="X66" i="20"/>
  <c r="W66" i="20"/>
  <c r="V66" i="20"/>
  <c r="U66" i="20"/>
  <c r="T66" i="20"/>
  <c r="S66" i="20"/>
  <c r="R66" i="20"/>
  <c r="Q66" i="20"/>
  <c r="P66" i="20"/>
  <c r="O66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BC65" i="20"/>
  <c r="BB65" i="20"/>
  <c r="BA65" i="20"/>
  <c r="AZ65" i="20"/>
  <c r="AY65" i="20"/>
  <c r="AX65" i="20"/>
  <c r="AW65" i="20"/>
  <c r="AV65" i="20"/>
  <c r="AU65" i="20"/>
  <c r="AT65" i="20"/>
  <c r="AS65" i="20"/>
  <c r="AR65" i="20"/>
  <c r="AQ65" i="20"/>
  <c r="AO65" i="20"/>
  <c r="AN65" i="20"/>
  <c r="AM65" i="20"/>
  <c r="AL65" i="20"/>
  <c r="AK65" i="20"/>
  <c r="AJ65" i="20"/>
  <c r="AI65" i="20"/>
  <c r="AH65" i="20"/>
  <c r="AG65" i="20"/>
  <c r="AF65" i="20"/>
  <c r="AE65" i="20"/>
  <c r="AD65" i="20"/>
  <c r="AC65" i="20"/>
  <c r="AB65" i="20"/>
  <c r="AA65" i="20"/>
  <c r="Z65" i="20"/>
  <c r="Y65" i="20"/>
  <c r="X65" i="20"/>
  <c r="W65" i="20"/>
  <c r="V65" i="20"/>
  <c r="U65" i="20"/>
  <c r="T65" i="20"/>
  <c r="S65" i="20"/>
  <c r="R65" i="20"/>
  <c r="Q65" i="20"/>
  <c r="P65" i="20"/>
  <c r="O65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AP65" i="20" s="1"/>
  <c r="BD65" i="20" s="1"/>
  <c r="BC64" i="20"/>
  <c r="BB64" i="20"/>
  <c r="BA64" i="20"/>
  <c r="AZ64" i="20"/>
  <c r="AY64" i="20"/>
  <c r="AX64" i="20"/>
  <c r="AW64" i="20"/>
  <c r="AV64" i="20"/>
  <c r="AU64" i="20"/>
  <c r="AT64" i="20"/>
  <c r="AS64" i="20"/>
  <c r="AR64" i="20"/>
  <c r="AQ64" i="20"/>
  <c r="AO64" i="20"/>
  <c r="AN64" i="20"/>
  <c r="AM64" i="20"/>
  <c r="AL64" i="20"/>
  <c r="AK64" i="20"/>
  <c r="AJ64" i="20"/>
  <c r="AI64" i="20"/>
  <c r="AH64" i="20"/>
  <c r="AG64" i="20"/>
  <c r="AF64" i="20"/>
  <c r="AE64" i="20"/>
  <c r="AD64" i="20"/>
  <c r="AC64" i="20"/>
  <c r="AB64" i="20"/>
  <c r="AA64" i="20"/>
  <c r="Z64" i="20"/>
  <c r="Y64" i="20"/>
  <c r="X64" i="20"/>
  <c r="W64" i="20"/>
  <c r="V64" i="20"/>
  <c r="U64" i="20"/>
  <c r="T64" i="20"/>
  <c r="S64" i="20"/>
  <c r="R64" i="20"/>
  <c r="Q64" i="20"/>
  <c r="P64" i="20"/>
  <c r="O64" i="20"/>
  <c r="N64" i="20"/>
  <c r="M64" i="20"/>
  <c r="L64" i="20"/>
  <c r="K64" i="20"/>
  <c r="J64" i="20"/>
  <c r="I64" i="20"/>
  <c r="AP64" i="20" s="1"/>
  <c r="BD64" i="20" s="1"/>
  <c r="H64" i="20"/>
  <c r="G64" i="20"/>
  <c r="F64" i="20"/>
  <c r="E64" i="20"/>
  <c r="D64" i="20"/>
  <c r="C64" i="20"/>
  <c r="BC63" i="20"/>
  <c r="BB63" i="20"/>
  <c r="BA63" i="20"/>
  <c r="AZ63" i="20"/>
  <c r="AY63" i="20"/>
  <c r="AX63" i="20"/>
  <c r="AW63" i="20"/>
  <c r="AV63" i="20"/>
  <c r="AU63" i="20"/>
  <c r="AT63" i="20"/>
  <c r="AS63" i="20"/>
  <c r="AR63" i="20"/>
  <c r="AQ63" i="20"/>
  <c r="AO63" i="20"/>
  <c r="AN63" i="20"/>
  <c r="AM63" i="20"/>
  <c r="AL63" i="20"/>
  <c r="AK63" i="20"/>
  <c r="AJ63" i="20"/>
  <c r="AI63" i="20"/>
  <c r="AH63" i="20"/>
  <c r="AG63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R63" i="20"/>
  <c r="Q63" i="20"/>
  <c r="P63" i="20"/>
  <c r="O63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AP63" i="20" s="1"/>
  <c r="BC62" i="20"/>
  <c r="BB62" i="20"/>
  <c r="BA62" i="20"/>
  <c r="AZ62" i="20"/>
  <c r="AY62" i="20"/>
  <c r="AX62" i="20"/>
  <c r="AW62" i="20"/>
  <c r="AV62" i="20"/>
  <c r="AU62" i="20"/>
  <c r="AT62" i="20"/>
  <c r="AS62" i="20"/>
  <c r="AR62" i="20"/>
  <c r="AQ62" i="20"/>
  <c r="AO62" i="20"/>
  <c r="AN62" i="20"/>
  <c r="AM62" i="20"/>
  <c r="AL62" i="20"/>
  <c r="AK62" i="20"/>
  <c r="AJ62" i="20"/>
  <c r="AI62" i="20"/>
  <c r="AH62" i="20"/>
  <c r="AG62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R62" i="20"/>
  <c r="Q62" i="20"/>
  <c r="P62" i="20"/>
  <c r="O62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C61" i="20"/>
  <c r="BB61" i="20"/>
  <c r="BA61" i="20"/>
  <c r="AZ61" i="20"/>
  <c r="AY61" i="20"/>
  <c r="AX61" i="20"/>
  <c r="AW61" i="20"/>
  <c r="AV61" i="20"/>
  <c r="AU61" i="20"/>
  <c r="AT61" i="20"/>
  <c r="AS61" i="20"/>
  <c r="AR61" i="20"/>
  <c r="AQ61" i="20"/>
  <c r="AO61" i="20"/>
  <c r="AN61" i="20"/>
  <c r="AM61" i="20"/>
  <c r="AL61" i="20"/>
  <c r="AK61" i="20"/>
  <c r="AJ61" i="20"/>
  <c r="AI61" i="20"/>
  <c r="AH61" i="20"/>
  <c r="AG61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R61" i="20"/>
  <c r="Q61" i="20"/>
  <c r="P61" i="20"/>
  <c r="O61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AP61" i="20" s="1"/>
  <c r="BD61" i="20" s="1"/>
  <c r="BC60" i="20"/>
  <c r="BB60" i="20"/>
  <c r="BA60" i="20"/>
  <c r="AZ60" i="20"/>
  <c r="AY60" i="20"/>
  <c r="AX60" i="20"/>
  <c r="AW60" i="20"/>
  <c r="AV60" i="20"/>
  <c r="AU60" i="20"/>
  <c r="AT60" i="20"/>
  <c r="AS60" i="20"/>
  <c r="AR60" i="20"/>
  <c r="AQ60" i="20"/>
  <c r="AO60" i="20"/>
  <c r="AN60" i="20"/>
  <c r="AM60" i="20"/>
  <c r="AL60" i="20"/>
  <c r="AK60" i="20"/>
  <c r="AJ60" i="20"/>
  <c r="AI60" i="20"/>
  <c r="AH60" i="20"/>
  <c r="AG60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R60" i="20"/>
  <c r="Q60" i="20"/>
  <c r="P60" i="20"/>
  <c r="O60" i="20"/>
  <c r="N60" i="20"/>
  <c r="M60" i="20"/>
  <c r="L60" i="20"/>
  <c r="K60" i="20"/>
  <c r="J60" i="20"/>
  <c r="I60" i="20"/>
  <c r="AP60" i="20" s="1"/>
  <c r="BD60" i="20" s="1"/>
  <c r="H60" i="20"/>
  <c r="G60" i="20"/>
  <c r="F60" i="20"/>
  <c r="E60" i="20"/>
  <c r="D60" i="20"/>
  <c r="C60" i="20"/>
  <c r="BC59" i="20"/>
  <c r="BB59" i="20"/>
  <c r="BA59" i="20"/>
  <c r="AZ59" i="20"/>
  <c r="AY59" i="20"/>
  <c r="AX59" i="20"/>
  <c r="AW59" i="20"/>
  <c r="AV59" i="20"/>
  <c r="AU59" i="20"/>
  <c r="AT59" i="20"/>
  <c r="AS59" i="20"/>
  <c r="AR59" i="20"/>
  <c r="AQ59" i="20"/>
  <c r="AO59" i="20"/>
  <c r="AN59" i="20"/>
  <c r="AM59" i="20"/>
  <c r="AL59" i="20"/>
  <c r="AK59" i="20"/>
  <c r="AJ59" i="20"/>
  <c r="AI59" i="20"/>
  <c r="AH59" i="20"/>
  <c r="AG59" i="20"/>
  <c r="AF59" i="20"/>
  <c r="AE59" i="20"/>
  <c r="AD59" i="20"/>
  <c r="AC59" i="20"/>
  <c r="AB59" i="20"/>
  <c r="AA59" i="20"/>
  <c r="Z59" i="20"/>
  <c r="Y59" i="20"/>
  <c r="X59" i="20"/>
  <c r="W59" i="20"/>
  <c r="V59" i="20"/>
  <c r="U59" i="20"/>
  <c r="T59" i="20"/>
  <c r="S59" i="20"/>
  <c r="R59" i="20"/>
  <c r="Q59" i="20"/>
  <c r="P59" i="20"/>
  <c r="O59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AP59" i="20" s="1"/>
  <c r="BC58" i="20"/>
  <c r="BB58" i="20"/>
  <c r="BA58" i="20"/>
  <c r="AZ58" i="20"/>
  <c r="AY58" i="20"/>
  <c r="AX58" i="20"/>
  <c r="AW58" i="20"/>
  <c r="AV58" i="20"/>
  <c r="AU58" i="20"/>
  <c r="AT58" i="20"/>
  <c r="AS58" i="20"/>
  <c r="AR58" i="20"/>
  <c r="AQ58" i="20"/>
  <c r="AO58" i="20"/>
  <c r="AN58" i="20"/>
  <c r="AM58" i="20"/>
  <c r="AL58" i="20"/>
  <c r="AK58" i="20"/>
  <c r="AJ58" i="20"/>
  <c r="AI58" i="20"/>
  <c r="AH58" i="20"/>
  <c r="AG58" i="20"/>
  <c r="AF58" i="20"/>
  <c r="AE58" i="20"/>
  <c r="AD58" i="20"/>
  <c r="AC58" i="20"/>
  <c r="AB58" i="20"/>
  <c r="AA58" i="20"/>
  <c r="Z58" i="20"/>
  <c r="Y58" i="20"/>
  <c r="X58" i="20"/>
  <c r="W58" i="20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C57" i="20"/>
  <c r="BB57" i="20"/>
  <c r="BA57" i="20"/>
  <c r="AZ57" i="20"/>
  <c r="AY57" i="20"/>
  <c r="AX57" i="20"/>
  <c r="AW57" i="20"/>
  <c r="AV57" i="20"/>
  <c r="AU57" i="20"/>
  <c r="AT57" i="20"/>
  <c r="AS57" i="20"/>
  <c r="AR57" i="20"/>
  <c r="AQ57" i="20"/>
  <c r="AO57" i="20"/>
  <c r="AN57" i="20"/>
  <c r="AM57" i="20"/>
  <c r="AL57" i="20"/>
  <c r="AK57" i="20"/>
  <c r="AJ57" i="20"/>
  <c r="AI57" i="20"/>
  <c r="AH57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AP57" i="20" s="1"/>
  <c r="BD57" i="20" s="1"/>
  <c r="BC56" i="20"/>
  <c r="BB56" i="20"/>
  <c r="BA56" i="20"/>
  <c r="AZ56" i="20"/>
  <c r="AY56" i="20"/>
  <c r="AX56" i="20"/>
  <c r="AW56" i="20"/>
  <c r="AV56" i="20"/>
  <c r="AU56" i="20"/>
  <c r="AT56" i="20"/>
  <c r="AS56" i="20"/>
  <c r="AR56" i="20"/>
  <c r="AQ56" i="20"/>
  <c r="AO56" i="20"/>
  <c r="AN56" i="20"/>
  <c r="AM56" i="20"/>
  <c r="AL56" i="20"/>
  <c r="AK56" i="20"/>
  <c r="AJ56" i="20"/>
  <c r="AI56" i="20"/>
  <c r="AH56" i="20"/>
  <c r="AG56" i="20"/>
  <c r="AF56" i="20"/>
  <c r="AE56" i="20"/>
  <c r="AD56" i="20"/>
  <c r="AC56" i="20"/>
  <c r="AB56" i="20"/>
  <c r="AA56" i="20"/>
  <c r="Z56" i="20"/>
  <c r="Y56" i="20"/>
  <c r="X56" i="20"/>
  <c r="W56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AP56" i="20" s="1"/>
  <c r="BD56" i="20" s="1"/>
  <c r="H56" i="20"/>
  <c r="G56" i="20"/>
  <c r="F56" i="20"/>
  <c r="E56" i="20"/>
  <c r="D56" i="20"/>
  <c r="C56" i="20"/>
  <c r="BC55" i="20"/>
  <c r="BB55" i="20"/>
  <c r="BA55" i="20"/>
  <c r="AZ55" i="20"/>
  <c r="AY55" i="20"/>
  <c r="AX55" i="20"/>
  <c r="AW55" i="20"/>
  <c r="AV55" i="20"/>
  <c r="AU55" i="20"/>
  <c r="AT55" i="20"/>
  <c r="AS55" i="20"/>
  <c r="AR55" i="20"/>
  <c r="AQ55" i="20"/>
  <c r="AO55" i="20"/>
  <c r="AN55" i="20"/>
  <c r="AM55" i="20"/>
  <c r="AL55" i="20"/>
  <c r="AK55" i="20"/>
  <c r="AJ55" i="20"/>
  <c r="AI55" i="20"/>
  <c r="AH55" i="20"/>
  <c r="AG55" i="20"/>
  <c r="AF55" i="20"/>
  <c r="AE55" i="20"/>
  <c r="AD55" i="20"/>
  <c r="AC55" i="20"/>
  <c r="AB55" i="20"/>
  <c r="AA55" i="20"/>
  <c r="Z55" i="20"/>
  <c r="Y55" i="20"/>
  <c r="X55" i="20"/>
  <c r="W55" i="20"/>
  <c r="V55" i="20"/>
  <c r="U55" i="20"/>
  <c r="T55" i="20"/>
  <c r="S55" i="20"/>
  <c r="R55" i="20"/>
  <c r="Q55" i="20"/>
  <c r="P55" i="20"/>
  <c r="O55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AP55" i="20" s="1"/>
  <c r="BC54" i="20"/>
  <c r="BB54" i="20"/>
  <c r="BA54" i="20"/>
  <c r="AZ54" i="20"/>
  <c r="AY54" i="20"/>
  <c r="AX54" i="20"/>
  <c r="AW54" i="20"/>
  <c r="AV54" i="20"/>
  <c r="AU54" i="20"/>
  <c r="AT54" i="20"/>
  <c r="AS54" i="20"/>
  <c r="AR54" i="20"/>
  <c r="AQ54" i="20"/>
  <c r="AO54" i="20"/>
  <c r="AN54" i="20"/>
  <c r="AM54" i="20"/>
  <c r="AL54" i="20"/>
  <c r="AK54" i="20"/>
  <c r="AJ54" i="20"/>
  <c r="AI54" i="20"/>
  <c r="AH54" i="20"/>
  <c r="AG54" i="20"/>
  <c r="AF54" i="20"/>
  <c r="AE54" i="20"/>
  <c r="AD54" i="20"/>
  <c r="AC54" i="20"/>
  <c r="AB54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C53" i="20"/>
  <c r="BB53" i="20"/>
  <c r="BA53" i="20"/>
  <c r="AZ53" i="20"/>
  <c r="AY53" i="20"/>
  <c r="AX53" i="20"/>
  <c r="AW53" i="20"/>
  <c r="AV53" i="20"/>
  <c r="AU53" i="20"/>
  <c r="AT53" i="20"/>
  <c r="AS53" i="20"/>
  <c r="AR53" i="20"/>
  <c r="AQ53" i="20"/>
  <c r="AO53" i="20"/>
  <c r="AN53" i="20"/>
  <c r="AM53" i="20"/>
  <c r="AL53" i="20"/>
  <c r="AK53" i="20"/>
  <c r="AJ53" i="20"/>
  <c r="AI53" i="20"/>
  <c r="AH53" i="20"/>
  <c r="AG53" i="20"/>
  <c r="AF53" i="20"/>
  <c r="AE53" i="20"/>
  <c r="AD53" i="20"/>
  <c r="AC53" i="20"/>
  <c r="AB53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AP53" i="20" s="1"/>
  <c r="BD53" i="20" s="1"/>
  <c r="BC52" i="20"/>
  <c r="BB52" i="20"/>
  <c r="BA52" i="20"/>
  <c r="AZ52" i="20"/>
  <c r="AY52" i="20"/>
  <c r="AX52" i="20"/>
  <c r="AW52" i="20"/>
  <c r="AV52" i="20"/>
  <c r="AU52" i="20"/>
  <c r="AT52" i="20"/>
  <c r="AS52" i="20"/>
  <c r="AR52" i="20"/>
  <c r="AQ52" i="20"/>
  <c r="AO52" i="20"/>
  <c r="AN52" i="20"/>
  <c r="AM52" i="20"/>
  <c r="AL52" i="20"/>
  <c r="AK52" i="20"/>
  <c r="AJ52" i="20"/>
  <c r="AI52" i="20"/>
  <c r="AH52" i="20"/>
  <c r="AG52" i="20"/>
  <c r="AF52" i="20"/>
  <c r="AE52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AP52" i="20" s="1"/>
  <c r="BD52" i="20" s="1"/>
  <c r="H52" i="20"/>
  <c r="G52" i="20"/>
  <c r="F52" i="20"/>
  <c r="E52" i="20"/>
  <c r="D52" i="20"/>
  <c r="C52" i="20"/>
  <c r="BC51" i="20"/>
  <c r="BB51" i="20"/>
  <c r="BA51" i="20"/>
  <c r="AZ51" i="20"/>
  <c r="AY51" i="20"/>
  <c r="AX51" i="20"/>
  <c r="AW51" i="20"/>
  <c r="AV51" i="20"/>
  <c r="AU51" i="20"/>
  <c r="AT51" i="20"/>
  <c r="AS51" i="20"/>
  <c r="AR51" i="20"/>
  <c r="AQ51" i="20"/>
  <c r="AO51" i="20"/>
  <c r="AN51" i="20"/>
  <c r="AM51" i="20"/>
  <c r="AL51" i="20"/>
  <c r="AK51" i="20"/>
  <c r="AJ51" i="20"/>
  <c r="AI51" i="20"/>
  <c r="AH51" i="20"/>
  <c r="AG51" i="20"/>
  <c r="AF51" i="20"/>
  <c r="AE51" i="20"/>
  <c r="AD51" i="20"/>
  <c r="AC51" i="20"/>
  <c r="AB51" i="20"/>
  <c r="AA51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AP51" i="20" s="1"/>
  <c r="BC50" i="20"/>
  <c r="BB50" i="20"/>
  <c r="BA50" i="20"/>
  <c r="AZ50" i="20"/>
  <c r="AY50" i="20"/>
  <c r="AX50" i="20"/>
  <c r="AW50" i="20"/>
  <c r="AV50" i="20"/>
  <c r="AU50" i="20"/>
  <c r="AT50" i="20"/>
  <c r="AS50" i="20"/>
  <c r="AR50" i="20"/>
  <c r="AQ50" i="20"/>
  <c r="AO50" i="20"/>
  <c r="AN50" i="20"/>
  <c r="AM50" i="20"/>
  <c r="AL50" i="20"/>
  <c r="AK50" i="20"/>
  <c r="AJ50" i="20"/>
  <c r="AI50" i="20"/>
  <c r="AH50" i="20"/>
  <c r="AG50" i="20"/>
  <c r="AF50" i="20"/>
  <c r="AE50" i="20"/>
  <c r="AD50" i="20"/>
  <c r="AC50" i="20"/>
  <c r="AB50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C49" i="20"/>
  <c r="BB49" i="20"/>
  <c r="BA49" i="20"/>
  <c r="AZ49" i="20"/>
  <c r="AY49" i="20"/>
  <c r="AX49" i="20"/>
  <c r="AW49" i="20"/>
  <c r="AV49" i="20"/>
  <c r="AU49" i="20"/>
  <c r="AT49" i="20"/>
  <c r="AS49" i="20"/>
  <c r="AR49" i="20"/>
  <c r="AQ49" i="20"/>
  <c r="AO49" i="20"/>
  <c r="AN49" i="20"/>
  <c r="AM49" i="20"/>
  <c r="AL49" i="20"/>
  <c r="AK49" i="20"/>
  <c r="AJ49" i="20"/>
  <c r="AI49" i="20"/>
  <c r="AH49" i="20"/>
  <c r="AG49" i="20"/>
  <c r="AF49" i="20"/>
  <c r="AE49" i="20"/>
  <c r="AD49" i="20"/>
  <c r="AC49" i="20"/>
  <c r="AB49" i="20"/>
  <c r="AA49" i="20"/>
  <c r="Z49" i="20"/>
  <c r="Y49" i="20"/>
  <c r="X49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AP49" i="20" s="1"/>
  <c r="BD49" i="20" s="1"/>
  <c r="BC48" i="20"/>
  <c r="BB48" i="20"/>
  <c r="BA48" i="20"/>
  <c r="AZ48" i="20"/>
  <c r="AY48" i="20"/>
  <c r="AX48" i="20"/>
  <c r="AW48" i="20"/>
  <c r="AV48" i="20"/>
  <c r="AU48" i="20"/>
  <c r="AT48" i="20"/>
  <c r="AS48" i="20"/>
  <c r="AR48" i="20"/>
  <c r="AQ48" i="20"/>
  <c r="AO48" i="20"/>
  <c r="AN48" i="20"/>
  <c r="AM48" i="20"/>
  <c r="AL48" i="20"/>
  <c r="AK48" i="20"/>
  <c r="AJ48" i="20"/>
  <c r="AI48" i="20"/>
  <c r="AH48" i="20"/>
  <c r="AG48" i="20"/>
  <c r="AF48" i="20"/>
  <c r="AE48" i="20"/>
  <c r="AD48" i="20"/>
  <c r="AC48" i="20"/>
  <c r="AB48" i="20"/>
  <c r="AA48" i="20"/>
  <c r="Z48" i="20"/>
  <c r="Y48" i="20"/>
  <c r="X48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AP48" i="20" s="1"/>
  <c r="BD48" i="20" s="1"/>
  <c r="H48" i="20"/>
  <c r="G48" i="20"/>
  <c r="F48" i="20"/>
  <c r="E48" i="20"/>
  <c r="D48" i="20"/>
  <c r="C48" i="20"/>
  <c r="BC47" i="20"/>
  <c r="BB47" i="20"/>
  <c r="BA47" i="20"/>
  <c r="AZ47" i="20"/>
  <c r="AY47" i="20"/>
  <c r="AX47" i="20"/>
  <c r="AW47" i="20"/>
  <c r="AV47" i="20"/>
  <c r="AU47" i="20"/>
  <c r="AT47" i="20"/>
  <c r="AS47" i="20"/>
  <c r="AR47" i="20"/>
  <c r="AQ47" i="20"/>
  <c r="AO47" i="20"/>
  <c r="AN47" i="20"/>
  <c r="AM47" i="20"/>
  <c r="AL47" i="20"/>
  <c r="AK47" i="20"/>
  <c r="AJ47" i="20"/>
  <c r="AI47" i="20"/>
  <c r="AH47" i="20"/>
  <c r="AG47" i="20"/>
  <c r="AF47" i="20"/>
  <c r="AE47" i="20"/>
  <c r="AD47" i="20"/>
  <c r="AC47" i="20"/>
  <c r="AB47" i="20"/>
  <c r="AA47" i="20"/>
  <c r="Z47" i="20"/>
  <c r="Y47" i="20"/>
  <c r="X47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AP47" i="20" s="1"/>
  <c r="BC46" i="20"/>
  <c r="BB46" i="20"/>
  <c r="BA46" i="20"/>
  <c r="AZ46" i="20"/>
  <c r="AY46" i="20"/>
  <c r="AX46" i="20"/>
  <c r="AW46" i="20"/>
  <c r="AV46" i="20"/>
  <c r="AU46" i="20"/>
  <c r="AT46" i="20"/>
  <c r="AS46" i="20"/>
  <c r="AR46" i="20"/>
  <c r="AQ46" i="20"/>
  <c r="AO46" i="20"/>
  <c r="AN46" i="20"/>
  <c r="AM46" i="20"/>
  <c r="AL46" i="20"/>
  <c r="AK46" i="20"/>
  <c r="AJ46" i="20"/>
  <c r="AI46" i="20"/>
  <c r="AH46" i="20"/>
  <c r="AG46" i="20"/>
  <c r="AF46" i="20"/>
  <c r="AE46" i="20"/>
  <c r="AD46" i="20"/>
  <c r="AC46" i="20"/>
  <c r="AB46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C45" i="20"/>
  <c r="BB45" i="20"/>
  <c r="BA45" i="20"/>
  <c r="AZ45" i="20"/>
  <c r="AY45" i="20"/>
  <c r="AX45" i="20"/>
  <c r="AW45" i="20"/>
  <c r="AV45" i="20"/>
  <c r="AU45" i="20"/>
  <c r="AT45" i="20"/>
  <c r="AS45" i="20"/>
  <c r="AR45" i="20"/>
  <c r="AQ45" i="20"/>
  <c r="AO45" i="20"/>
  <c r="AN45" i="20"/>
  <c r="AM45" i="20"/>
  <c r="AL45" i="20"/>
  <c r="AK45" i="20"/>
  <c r="AJ45" i="20"/>
  <c r="AI45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AP45" i="20" s="1"/>
  <c r="BD45" i="20" s="1"/>
  <c r="BC44" i="20"/>
  <c r="BB44" i="20"/>
  <c r="BA44" i="20"/>
  <c r="AZ44" i="20"/>
  <c r="AY44" i="20"/>
  <c r="AX44" i="20"/>
  <c r="AW44" i="20"/>
  <c r="AV44" i="20"/>
  <c r="AU44" i="20"/>
  <c r="AT44" i="20"/>
  <c r="AS44" i="20"/>
  <c r="AR44" i="20"/>
  <c r="AQ44" i="20"/>
  <c r="AO44" i="20"/>
  <c r="AN44" i="20"/>
  <c r="AM44" i="20"/>
  <c r="AL44" i="20"/>
  <c r="AK44" i="20"/>
  <c r="AJ44" i="20"/>
  <c r="AI44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AP44" i="20" s="1"/>
  <c r="BD44" i="20" s="1"/>
  <c r="H44" i="20"/>
  <c r="G44" i="20"/>
  <c r="F44" i="20"/>
  <c r="E44" i="20"/>
  <c r="D44" i="20"/>
  <c r="C44" i="20"/>
  <c r="BC43" i="20"/>
  <c r="BB43" i="20"/>
  <c r="BA43" i="20"/>
  <c r="AZ43" i="20"/>
  <c r="AY43" i="20"/>
  <c r="AX43" i="20"/>
  <c r="AW43" i="20"/>
  <c r="AV43" i="20"/>
  <c r="AU43" i="20"/>
  <c r="AT43" i="20"/>
  <c r="AS43" i="20"/>
  <c r="AR43" i="20"/>
  <c r="AQ43" i="20"/>
  <c r="AO43" i="20"/>
  <c r="AN43" i="20"/>
  <c r="AM43" i="20"/>
  <c r="AL43" i="20"/>
  <c r="AK43" i="20"/>
  <c r="AJ43" i="20"/>
  <c r="AI43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AP43" i="20" s="1"/>
  <c r="BC42" i="20"/>
  <c r="BB42" i="20"/>
  <c r="BA42" i="20"/>
  <c r="AZ42" i="20"/>
  <c r="AY42" i="20"/>
  <c r="AX42" i="20"/>
  <c r="AW42" i="20"/>
  <c r="AV42" i="20"/>
  <c r="AU42" i="20"/>
  <c r="AT42" i="20"/>
  <c r="AS42" i="20"/>
  <c r="AR42" i="20"/>
  <c r="AQ42" i="20"/>
  <c r="AO42" i="20"/>
  <c r="AN42" i="20"/>
  <c r="AM42" i="20"/>
  <c r="AL42" i="20"/>
  <c r="AK42" i="20"/>
  <c r="AJ42" i="20"/>
  <c r="AI42" i="20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C41" i="20"/>
  <c r="BB41" i="20"/>
  <c r="BA41" i="20"/>
  <c r="AZ41" i="20"/>
  <c r="AY41" i="20"/>
  <c r="AX41" i="20"/>
  <c r="AW41" i="20"/>
  <c r="AV41" i="20"/>
  <c r="AU41" i="20"/>
  <c r="AT41" i="20"/>
  <c r="AS41" i="20"/>
  <c r="AR41" i="20"/>
  <c r="AQ41" i="20"/>
  <c r="AO41" i="20"/>
  <c r="AN41" i="20"/>
  <c r="AM41" i="20"/>
  <c r="AL41" i="20"/>
  <c r="AK41" i="20"/>
  <c r="AJ41" i="20"/>
  <c r="AI41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AP41" i="20" s="1"/>
  <c r="BD41" i="20" s="1"/>
  <c r="BC40" i="20"/>
  <c r="BB40" i="20"/>
  <c r="BA40" i="20"/>
  <c r="AZ40" i="20"/>
  <c r="AY40" i="20"/>
  <c r="AX40" i="20"/>
  <c r="AW40" i="20"/>
  <c r="AV40" i="20"/>
  <c r="AU40" i="20"/>
  <c r="AT40" i="20"/>
  <c r="AS40" i="20"/>
  <c r="AR40" i="20"/>
  <c r="AQ40" i="20"/>
  <c r="AO40" i="20"/>
  <c r="AN40" i="20"/>
  <c r="AM40" i="20"/>
  <c r="AL40" i="20"/>
  <c r="AK40" i="20"/>
  <c r="AJ40" i="20"/>
  <c r="AI40" i="20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AP40" i="20" s="1"/>
  <c r="BD40" i="20" s="1"/>
  <c r="H40" i="20"/>
  <c r="G40" i="20"/>
  <c r="F40" i="20"/>
  <c r="E40" i="20"/>
  <c r="D40" i="20"/>
  <c r="C40" i="20"/>
  <c r="BC39" i="20"/>
  <c r="BB39" i="20"/>
  <c r="BA39" i="20"/>
  <c r="AZ39" i="20"/>
  <c r="AY39" i="20"/>
  <c r="AX39" i="20"/>
  <c r="AW39" i="20"/>
  <c r="AV39" i="20"/>
  <c r="AU39" i="20"/>
  <c r="AT39" i="20"/>
  <c r="AS39" i="20"/>
  <c r="AR39" i="20"/>
  <c r="AQ39" i="20"/>
  <c r="AO39" i="20"/>
  <c r="AN39" i="20"/>
  <c r="AM39" i="20"/>
  <c r="AL39" i="20"/>
  <c r="AK39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AP39" i="20" s="1"/>
  <c r="BC38" i="20"/>
  <c r="BB38" i="20"/>
  <c r="BA38" i="20"/>
  <c r="AZ38" i="20"/>
  <c r="AY38" i="20"/>
  <c r="AX38" i="20"/>
  <c r="AW38" i="20"/>
  <c r="AV38" i="20"/>
  <c r="AU38" i="20"/>
  <c r="AT38" i="20"/>
  <c r="AS38" i="20"/>
  <c r="AR38" i="20"/>
  <c r="AQ38" i="20"/>
  <c r="AO38" i="20"/>
  <c r="AN38" i="20"/>
  <c r="AM38" i="20"/>
  <c r="AL38" i="20"/>
  <c r="AK38" i="20"/>
  <c r="AJ38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C37" i="20"/>
  <c r="BB37" i="20"/>
  <c r="BA37" i="20"/>
  <c r="AZ37" i="20"/>
  <c r="AY37" i="20"/>
  <c r="AX37" i="20"/>
  <c r="AW37" i="20"/>
  <c r="AV37" i="20"/>
  <c r="AU37" i="20"/>
  <c r="AT37" i="20"/>
  <c r="AS37" i="20"/>
  <c r="AR37" i="20"/>
  <c r="AQ37" i="20"/>
  <c r="AO37" i="20"/>
  <c r="AN37" i="20"/>
  <c r="AM37" i="20"/>
  <c r="AL37" i="20"/>
  <c r="AK37" i="20"/>
  <c r="AJ37" i="20"/>
  <c r="AI37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AP37" i="20" s="1"/>
  <c r="BD37" i="20" s="1"/>
  <c r="BC36" i="20"/>
  <c r="BB36" i="20"/>
  <c r="BA36" i="20"/>
  <c r="AZ36" i="20"/>
  <c r="AY36" i="20"/>
  <c r="AX36" i="20"/>
  <c r="AW36" i="20"/>
  <c r="AV36" i="20"/>
  <c r="AU36" i="20"/>
  <c r="AT36" i="20"/>
  <c r="AS36" i="20"/>
  <c r="AR36" i="20"/>
  <c r="AQ36" i="20"/>
  <c r="AO36" i="20"/>
  <c r="AN36" i="20"/>
  <c r="AM36" i="20"/>
  <c r="AL36" i="20"/>
  <c r="AK36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AP36" i="20" s="1"/>
  <c r="BD36" i="20" s="1"/>
  <c r="H36" i="20"/>
  <c r="G36" i="20"/>
  <c r="F36" i="20"/>
  <c r="E36" i="20"/>
  <c r="D36" i="20"/>
  <c r="C36" i="20"/>
  <c r="BC35" i="20"/>
  <c r="BB35" i="20"/>
  <c r="BA35" i="20"/>
  <c r="AZ35" i="20"/>
  <c r="AY35" i="20"/>
  <c r="AX35" i="20"/>
  <c r="AW35" i="20"/>
  <c r="AV35" i="20"/>
  <c r="AU35" i="20"/>
  <c r="AT35" i="20"/>
  <c r="AS35" i="20"/>
  <c r="AR35" i="20"/>
  <c r="AQ35" i="20"/>
  <c r="AO35" i="20"/>
  <c r="AN35" i="20"/>
  <c r="AM35" i="20"/>
  <c r="AL35" i="20"/>
  <c r="AK35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AP35" i="20" s="1"/>
  <c r="BC34" i="20"/>
  <c r="BB34" i="20"/>
  <c r="BA34" i="20"/>
  <c r="AZ34" i="20"/>
  <c r="AY34" i="20"/>
  <c r="AX34" i="20"/>
  <c r="AW34" i="20"/>
  <c r="AV34" i="20"/>
  <c r="AU34" i="20"/>
  <c r="AT34" i="20"/>
  <c r="AS34" i="20"/>
  <c r="AR34" i="20"/>
  <c r="AQ34" i="20"/>
  <c r="AO34" i="20"/>
  <c r="AN34" i="20"/>
  <c r="AM34" i="20"/>
  <c r="AL34" i="20"/>
  <c r="AK34" i="20"/>
  <c r="AJ34" i="20"/>
  <c r="AI34" i="20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C33" i="20"/>
  <c r="BB33" i="20"/>
  <c r="BA33" i="20"/>
  <c r="AZ33" i="20"/>
  <c r="AY33" i="20"/>
  <c r="AX33" i="20"/>
  <c r="AW33" i="20"/>
  <c r="AV33" i="20"/>
  <c r="AU33" i="20"/>
  <c r="AT33" i="20"/>
  <c r="AS33" i="20"/>
  <c r="AR33" i="20"/>
  <c r="AQ33" i="20"/>
  <c r="AO33" i="20"/>
  <c r="AN33" i="20"/>
  <c r="AM33" i="20"/>
  <c r="AL33" i="20"/>
  <c r="AK33" i="20"/>
  <c r="AJ33" i="20"/>
  <c r="AI33" i="20"/>
  <c r="AH33" i="20"/>
  <c r="AG33" i="20"/>
  <c r="AF33" i="20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AP33" i="20" s="1"/>
  <c r="BD33" i="20" s="1"/>
  <c r="BC32" i="20"/>
  <c r="BB32" i="20"/>
  <c r="BA32" i="20"/>
  <c r="AZ32" i="20"/>
  <c r="AY32" i="20"/>
  <c r="AX32" i="20"/>
  <c r="AW32" i="20"/>
  <c r="AV32" i="20"/>
  <c r="AU32" i="20"/>
  <c r="AT32" i="20"/>
  <c r="AS32" i="20"/>
  <c r="AR32" i="20"/>
  <c r="AQ32" i="20"/>
  <c r="AO32" i="20"/>
  <c r="AN32" i="20"/>
  <c r="AM32" i="20"/>
  <c r="AL32" i="20"/>
  <c r="AK32" i="20"/>
  <c r="AJ32" i="20"/>
  <c r="AI32" i="20"/>
  <c r="AH32" i="20"/>
  <c r="AG32" i="20"/>
  <c r="AF32" i="20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AP32" i="20" s="1"/>
  <c r="BD32" i="20" s="1"/>
  <c r="H32" i="20"/>
  <c r="G32" i="20"/>
  <c r="F32" i="20"/>
  <c r="E32" i="20"/>
  <c r="D32" i="20"/>
  <c r="C32" i="20"/>
  <c r="BC31" i="20"/>
  <c r="BB31" i="20"/>
  <c r="BA31" i="20"/>
  <c r="AZ31" i="20"/>
  <c r="AY31" i="20"/>
  <c r="AX31" i="20"/>
  <c r="AW31" i="20"/>
  <c r="AV31" i="20"/>
  <c r="AU31" i="20"/>
  <c r="AT31" i="20"/>
  <c r="AS31" i="20"/>
  <c r="AR31" i="20"/>
  <c r="AQ31" i="20"/>
  <c r="AO31" i="20"/>
  <c r="AN31" i="20"/>
  <c r="AM31" i="20"/>
  <c r="AL31" i="20"/>
  <c r="AK31" i="20"/>
  <c r="AJ31" i="20"/>
  <c r="AI31" i="20"/>
  <c r="AH31" i="20"/>
  <c r="AG31" i="20"/>
  <c r="AF31" i="20"/>
  <c r="AE31" i="20"/>
  <c r="AD31" i="20"/>
  <c r="AC31" i="20"/>
  <c r="AB31" i="20"/>
  <c r="AA31" i="20"/>
  <c r="Z31" i="20"/>
  <c r="Y31" i="20"/>
  <c r="X31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AP31" i="20" s="1"/>
  <c r="BD31" i="20" s="1"/>
  <c r="BC30" i="20"/>
  <c r="BB30" i="20"/>
  <c r="BA30" i="20"/>
  <c r="AZ30" i="20"/>
  <c r="AY30" i="20"/>
  <c r="AX30" i="20"/>
  <c r="AW30" i="20"/>
  <c r="AV30" i="20"/>
  <c r="AU30" i="20"/>
  <c r="AT30" i="20"/>
  <c r="AS30" i="20"/>
  <c r="AR30" i="20"/>
  <c r="AQ30" i="20"/>
  <c r="AO30" i="20"/>
  <c r="AN30" i="20"/>
  <c r="AM30" i="20"/>
  <c r="AL30" i="20"/>
  <c r="AK30" i="20"/>
  <c r="AJ30" i="20"/>
  <c r="AI30" i="20"/>
  <c r="AH30" i="20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AP29" i="20" s="1"/>
  <c r="BD29" i="20" s="1"/>
  <c r="BC28" i="20"/>
  <c r="BB28" i="20"/>
  <c r="BA28" i="20"/>
  <c r="AZ28" i="20"/>
  <c r="AY28" i="20"/>
  <c r="AX28" i="20"/>
  <c r="AW28" i="20"/>
  <c r="AV28" i="20"/>
  <c r="AU28" i="20"/>
  <c r="AT28" i="20"/>
  <c r="AS28" i="20"/>
  <c r="AR28" i="20"/>
  <c r="AQ28" i="20"/>
  <c r="AO28" i="20"/>
  <c r="AN28" i="20"/>
  <c r="AM28" i="20"/>
  <c r="AL28" i="20"/>
  <c r="AK28" i="20"/>
  <c r="AJ28" i="20"/>
  <c r="AI28" i="20"/>
  <c r="AH28" i="20"/>
  <c r="AG28" i="20"/>
  <c r="AF28" i="20"/>
  <c r="AE28" i="20"/>
  <c r="AD28" i="20"/>
  <c r="AC28" i="20"/>
  <c r="AB28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AP28" i="20" s="1"/>
  <c r="BD28" i="20" s="1"/>
  <c r="H28" i="20"/>
  <c r="G28" i="20"/>
  <c r="F28" i="20"/>
  <c r="E28" i="20"/>
  <c r="D28" i="20"/>
  <c r="C28" i="20"/>
  <c r="BC27" i="20"/>
  <c r="BB27" i="20"/>
  <c r="BA27" i="20"/>
  <c r="AZ27" i="20"/>
  <c r="AY27" i="20"/>
  <c r="AX27" i="20"/>
  <c r="AW27" i="20"/>
  <c r="AV27" i="20"/>
  <c r="AU27" i="20"/>
  <c r="AT27" i="20"/>
  <c r="AS27" i="20"/>
  <c r="AR27" i="20"/>
  <c r="AQ27" i="20"/>
  <c r="AO27" i="20"/>
  <c r="AN27" i="20"/>
  <c r="AM27" i="20"/>
  <c r="AL27" i="20"/>
  <c r="AK27" i="20"/>
  <c r="AJ27" i="20"/>
  <c r="AI27" i="20"/>
  <c r="AH27" i="20"/>
  <c r="AG27" i="20"/>
  <c r="AF27" i="20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AP27" i="20" s="1"/>
  <c r="BD27" i="20" s="1"/>
  <c r="BC26" i="20"/>
  <c r="BB26" i="20"/>
  <c r="BA26" i="20"/>
  <c r="AZ26" i="20"/>
  <c r="AY26" i="20"/>
  <c r="AX26" i="20"/>
  <c r="AW26" i="20"/>
  <c r="AV26" i="20"/>
  <c r="AU26" i="20"/>
  <c r="AT26" i="20"/>
  <c r="AS26" i="20"/>
  <c r="AR26" i="20"/>
  <c r="AQ26" i="20"/>
  <c r="AO26" i="20"/>
  <c r="AN26" i="20"/>
  <c r="AM26" i="20"/>
  <c r="AL26" i="20"/>
  <c r="AK26" i="20"/>
  <c r="AJ26" i="20"/>
  <c r="AI26" i="20"/>
  <c r="AH26" i="20"/>
  <c r="AG26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C25" i="20"/>
  <c r="BB25" i="20"/>
  <c r="BA25" i="20"/>
  <c r="AZ25" i="20"/>
  <c r="AY25" i="20"/>
  <c r="AX25" i="20"/>
  <c r="AW25" i="20"/>
  <c r="AV25" i="20"/>
  <c r="AU25" i="20"/>
  <c r="AT25" i="20"/>
  <c r="AS25" i="20"/>
  <c r="AR25" i="20"/>
  <c r="AQ25" i="20"/>
  <c r="AO25" i="20"/>
  <c r="AN25" i="20"/>
  <c r="AM25" i="20"/>
  <c r="AL25" i="20"/>
  <c r="AK25" i="20"/>
  <c r="AJ25" i="20"/>
  <c r="AI25" i="20"/>
  <c r="AH25" i="20"/>
  <c r="AG25" i="20"/>
  <c r="AF25" i="20"/>
  <c r="AE25" i="20"/>
  <c r="AD25" i="20"/>
  <c r="AC25" i="20"/>
  <c r="AB25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AP25" i="20" s="1"/>
  <c r="BD25" i="20" s="1"/>
  <c r="BC24" i="20"/>
  <c r="BB24" i="20"/>
  <c r="BA24" i="20"/>
  <c r="AZ24" i="20"/>
  <c r="AY24" i="20"/>
  <c r="AX24" i="20"/>
  <c r="AW24" i="20"/>
  <c r="AV24" i="20"/>
  <c r="AU24" i="20"/>
  <c r="AT24" i="20"/>
  <c r="AS24" i="20"/>
  <c r="AR24" i="20"/>
  <c r="AQ24" i="20"/>
  <c r="AO24" i="20"/>
  <c r="AN24" i="20"/>
  <c r="AM24" i="20"/>
  <c r="AL24" i="20"/>
  <c r="AK24" i="20"/>
  <c r="AJ24" i="20"/>
  <c r="AI24" i="20"/>
  <c r="AH24" i="20"/>
  <c r="AG24" i="20"/>
  <c r="AF24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AP24" i="20" s="1"/>
  <c r="BD24" i="20" s="1"/>
  <c r="H24" i="20"/>
  <c r="G24" i="20"/>
  <c r="F24" i="20"/>
  <c r="E24" i="20"/>
  <c r="D24" i="20"/>
  <c r="C24" i="20"/>
  <c r="BC23" i="20"/>
  <c r="BB23" i="20"/>
  <c r="BA23" i="20"/>
  <c r="AZ23" i="20"/>
  <c r="AY23" i="20"/>
  <c r="AX23" i="20"/>
  <c r="AW23" i="20"/>
  <c r="AV23" i="20"/>
  <c r="AU23" i="20"/>
  <c r="AT23" i="20"/>
  <c r="AS23" i="20"/>
  <c r="AR23" i="20"/>
  <c r="AQ23" i="20"/>
  <c r="AO23" i="20"/>
  <c r="AN23" i="20"/>
  <c r="AM23" i="20"/>
  <c r="AL23" i="20"/>
  <c r="AK23" i="20"/>
  <c r="AJ23" i="20"/>
  <c r="AI23" i="20"/>
  <c r="AH23" i="20"/>
  <c r="AG23" i="20"/>
  <c r="AF23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AP23" i="20" s="1"/>
  <c r="BD23" i="20" s="1"/>
  <c r="BC22" i="20"/>
  <c r="BB22" i="20"/>
  <c r="BA22" i="20"/>
  <c r="AZ22" i="20"/>
  <c r="AY22" i="20"/>
  <c r="AX22" i="20"/>
  <c r="AW22" i="20"/>
  <c r="AV22" i="20"/>
  <c r="AU22" i="20"/>
  <c r="AT22" i="20"/>
  <c r="AS22" i="20"/>
  <c r="AR22" i="20"/>
  <c r="AQ22" i="20"/>
  <c r="AO22" i="20"/>
  <c r="AN22" i="20"/>
  <c r="AM22" i="20"/>
  <c r="AL22" i="20"/>
  <c r="AK22" i="20"/>
  <c r="AJ22" i="20"/>
  <c r="AI22" i="20"/>
  <c r="AH22" i="20"/>
  <c r="AG22" i="20"/>
  <c r="AF22" i="20"/>
  <c r="AE22" i="20"/>
  <c r="AD22" i="20"/>
  <c r="AC22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C21" i="20"/>
  <c r="BB21" i="20"/>
  <c r="BA21" i="20"/>
  <c r="AZ21" i="20"/>
  <c r="AY21" i="20"/>
  <c r="AX21" i="20"/>
  <c r="AW21" i="20"/>
  <c r="AV21" i="20"/>
  <c r="AU21" i="20"/>
  <c r="AT21" i="20"/>
  <c r="AS21" i="20"/>
  <c r="AR21" i="20"/>
  <c r="AQ21" i="20"/>
  <c r="AO21" i="20"/>
  <c r="AN21" i="20"/>
  <c r="AM21" i="20"/>
  <c r="AL21" i="20"/>
  <c r="AK21" i="20"/>
  <c r="AJ21" i="20"/>
  <c r="AI21" i="20"/>
  <c r="AH21" i="20"/>
  <c r="AG21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AP21" i="20" s="1"/>
  <c r="BD21" i="20" s="1"/>
  <c r="BC20" i="20"/>
  <c r="BB20" i="20"/>
  <c r="BA20" i="20"/>
  <c r="AZ20" i="20"/>
  <c r="AY20" i="20"/>
  <c r="AX20" i="20"/>
  <c r="AW20" i="20"/>
  <c r="AV20" i="20"/>
  <c r="AU20" i="20"/>
  <c r="AT20" i="20"/>
  <c r="AS20" i="20"/>
  <c r="AR20" i="20"/>
  <c r="AQ20" i="20"/>
  <c r="AO20" i="20"/>
  <c r="AN20" i="20"/>
  <c r="AM20" i="20"/>
  <c r="AL20" i="20"/>
  <c r="AK20" i="20"/>
  <c r="AJ20" i="20"/>
  <c r="AI20" i="20"/>
  <c r="AH20" i="20"/>
  <c r="AG20" i="20"/>
  <c r="AF20" i="20"/>
  <c r="AE20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AP20" i="20" s="1"/>
  <c r="BD20" i="20" s="1"/>
  <c r="I20" i="20"/>
  <c r="H20" i="20"/>
  <c r="G20" i="20"/>
  <c r="F20" i="20"/>
  <c r="E20" i="20"/>
  <c r="D20" i="20"/>
  <c r="C20" i="20"/>
  <c r="BC19" i="20"/>
  <c r="BB19" i="20"/>
  <c r="BA19" i="20"/>
  <c r="AZ19" i="20"/>
  <c r="AY19" i="20"/>
  <c r="AX19" i="20"/>
  <c r="AW19" i="20"/>
  <c r="AV19" i="20"/>
  <c r="AU19" i="20"/>
  <c r="AT19" i="20"/>
  <c r="AS19" i="20"/>
  <c r="AR19" i="20"/>
  <c r="AQ19" i="20"/>
  <c r="AO19" i="20"/>
  <c r="AN19" i="20"/>
  <c r="AM19" i="20"/>
  <c r="AL19" i="20"/>
  <c r="AK19" i="20"/>
  <c r="AJ19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C18" i="20"/>
  <c r="BB18" i="20"/>
  <c r="BA18" i="20"/>
  <c r="AZ18" i="20"/>
  <c r="AY18" i="20"/>
  <c r="AX18" i="20"/>
  <c r="AW18" i="20"/>
  <c r="AV18" i="20"/>
  <c r="AU18" i="20"/>
  <c r="AT18" i="20"/>
  <c r="AS18" i="20"/>
  <c r="AR18" i="20"/>
  <c r="AQ18" i="20"/>
  <c r="AO18" i="20"/>
  <c r="AN18" i="20"/>
  <c r="AM18" i="20"/>
  <c r="AL18" i="20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AP18" i="20" s="1"/>
  <c r="BC17" i="20"/>
  <c r="BB17" i="20"/>
  <c r="BA17" i="20"/>
  <c r="AZ17" i="20"/>
  <c r="AY17" i="20"/>
  <c r="AX17" i="20"/>
  <c r="AW17" i="20"/>
  <c r="AV17" i="20"/>
  <c r="AU17" i="20"/>
  <c r="AT17" i="20"/>
  <c r="AS17" i="20"/>
  <c r="AR17" i="20"/>
  <c r="AQ17" i="20"/>
  <c r="AO17" i="20"/>
  <c r="AN17" i="20"/>
  <c r="AM17" i="20"/>
  <c r="AL17" i="20"/>
  <c r="AK17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AP17" i="20" s="1"/>
  <c r="BD17" i="20" s="1"/>
  <c r="BC16" i="20"/>
  <c r="BB16" i="20"/>
  <c r="BA16" i="20"/>
  <c r="AZ16" i="20"/>
  <c r="AY16" i="20"/>
  <c r="AX16" i="20"/>
  <c r="AW16" i="20"/>
  <c r="AV16" i="20"/>
  <c r="AU16" i="20"/>
  <c r="AT16" i="20"/>
  <c r="AS16" i="20"/>
  <c r="AR16" i="20"/>
  <c r="AQ16" i="20"/>
  <c r="AO16" i="20"/>
  <c r="AN16" i="20"/>
  <c r="AM16" i="20"/>
  <c r="AL16" i="20"/>
  <c r="AK16" i="20"/>
  <c r="AJ16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AP16" i="20" s="1"/>
  <c r="BD16" i="20" s="1"/>
  <c r="I16" i="20"/>
  <c r="H16" i="20"/>
  <c r="G16" i="20"/>
  <c r="F16" i="20"/>
  <c r="E16" i="20"/>
  <c r="D16" i="20"/>
  <c r="C16" i="20"/>
  <c r="BC15" i="20"/>
  <c r="BB15" i="20"/>
  <c r="BA15" i="20"/>
  <c r="AZ15" i="20"/>
  <c r="AY15" i="20"/>
  <c r="AX15" i="20"/>
  <c r="AW15" i="20"/>
  <c r="AV15" i="20"/>
  <c r="AU15" i="20"/>
  <c r="AT15" i="20"/>
  <c r="AS15" i="20"/>
  <c r="AR15" i="20"/>
  <c r="AQ15" i="20"/>
  <c r="AO15" i="20"/>
  <c r="AN15" i="20"/>
  <c r="AM15" i="20"/>
  <c r="AL15" i="20"/>
  <c r="AK15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C14" i="20"/>
  <c r="BB14" i="20"/>
  <c r="BA14" i="20"/>
  <c r="AZ14" i="20"/>
  <c r="AY14" i="20"/>
  <c r="AX14" i="20"/>
  <c r="AW14" i="20"/>
  <c r="AV14" i="20"/>
  <c r="AU14" i="20"/>
  <c r="AT14" i="20"/>
  <c r="AS14" i="20"/>
  <c r="AR14" i="20"/>
  <c r="AQ14" i="20"/>
  <c r="AO14" i="20"/>
  <c r="AN14" i="20"/>
  <c r="AM14" i="20"/>
  <c r="AL14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AP14" i="20" s="1"/>
  <c r="BD14" i="20" s="1"/>
  <c r="BC13" i="20"/>
  <c r="BB13" i="20"/>
  <c r="BA13" i="20"/>
  <c r="AZ13" i="20"/>
  <c r="AY13" i="20"/>
  <c r="AX13" i="20"/>
  <c r="AW13" i="20"/>
  <c r="AV13" i="20"/>
  <c r="AU13" i="20"/>
  <c r="AT13" i="20"/>
  <c r="AS13" i="20"/>
  <c r="AR13" i="20"/>
  <c r="AQ13" i="20"/>
  <c r="AO13" i="20"/>
  <c r="AN13" i="20"/>
  <c r="AM13" i="20"/>
  <c r="AL13" i="20"/>
  <c r="AK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AP13" i="20" s="1"/>
  <c r="BC12" i="20"/>
  <c r="BB12" i="20"/>
  <c r="BA12" i="20"/>
  <c r="AZ12" i="20"/>
  <c r="AY12" i="20"/>
  <c r="AX12" i="20"/>
  <c r="AW12" i="20"/>
  <c r="AV12" i="20"/>
  <c r="AU12" i="20"/>
  <c r="AT12" i="20"/>
  <c r="AS12" i="20"/>
  <c r="AR12" i="20"/>
  <c r="AQ12" i="20"/>
  <c r="AO12" i="20"/>
  <c r="AN12" i="20"/>
  <c r="AM12" i="20"/>
  <c r="AL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AP12" i="20" s="1"/>
  <c r="BD12" i="20" s="1"/>
  <c r="I12" i="20"/>
  <c r="H12" i="20"/>
  <c r="G12" i="20"/>
  <c r="F12" i="20"/>
  <c r="E12" i="20"/>
  <c r="D12" i="20"/>
  <c r="C12" i="20"/>
  <c r="BC11" i="20"/>
  <c r="BB11" i="20"/>
  <c r="BA11" i="20"/>
  <c r="AZ11" i="20"/>
  <c r="AY11" i="20"/>
  <c r="AX11" i="20"/>
  <c r="AW11" i="20"/>
  <c r="AV11" i="20"/>
  <c r="AU11" i="20"/>
  <c r="AT11" i="20"/>
  <c r="AS11" i="20"/>
  <c r="AR11" i="20"/>
  <c r="AQ11" i="20"/>
  <c r="AO11" i="20"/>
  <c r="AN11" i="20"/>
  <c r="AM11" i="20"/>
  <c r="AL11" i="20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AP11" i="20" s="1"/>
  <c r="BD11" i="20" s="1"/>
  <c r="BC10" i="20"/>
  <c r="BB10" i="20"/>
  <c r="BA10" i="20"/>
  <c r="AZ10" i="20"/>
  <c r="AY10" i="20"/>
  <c r="AX10" i="20"/>
  <c r="AW10" i="20"/>
  <c r="AV10" i="20"/>
  <c r="AU10" i="20"/>
  <c r="AT10" i="20"/>
  <c r="AS10" i="20"/>
  <c r="AR10" i="20"/>
  <c r="AQ10" i="20"/>
  <c r="AO10" i="20"/>
  <c r="AN10" i="20"/>
  <c r="AM10" i="20"/>
  <c r="AL10" i="20"/>
  <c r="AK10" i="20"/>
  <c r="AJ10" i="20"/>
  <c r="AI10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C9" i="20"/>
  <c r="BB9" i="20"/>
  <c r="BA9" i="20"/>
  <c r="AZ9" i="20"/>
  <c r="AY9" i="20"/>
  <c r="AX9" i="20"/>
  <c r="AW9" i="20"/>
  <c r="AV9" i="20"/>
  <c r="AU9" i="20"/>
  <c r="AT9" i="20"/>
  <c r="AS9" i="20"/>
  <c r="AR9" i="20"/>
  <c r="AQ9" i="20"/>
  <c r="AO9" i="20"/>
  <c r="AN9" i="20"/>
  <c r="AM9" i="20"/>
  <c r="AL9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AP9" i="20" s="1"/>
  <c r="BD9" i="20" s="1"/>
  <c r="BC8" i="20"/>
  <c r="BB8" i="20"/>
  <c r="BA8" i="20"/>
  <c r="AZ8" i="20"/>
  <c r="AY8" i="20"/>
  <c r="AX8" i="20"/>
  <c r="AW8" i="20"/>
  <c r="AV8" i="20"/>
  <c r="AU8" i="20"/>
  <c r="AT8" i="20"/>
  <c r="AS8" i="20"/>
  <c r="AR8" i="20"/>
  <c r="AQ8" i="20"/>
  <c r="AO8" i="20"/>
  <c r="AO76" i="20" s="1"/>
  <c r="AN8" i="20"/>
  <c r="AM8" i="20"/>
  <c r="AL8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AP8" i="20" s="1"/>
  <c r="BD8" i="20" s="1"/>
  <c r="H8" i="20"/>
  <c r="G8" i="20"/>
  <c r="F8" i="20"/>
  <c r="E8" i="20"/>
  <c r="D8" i="20"/>
  <c r="C8" i="20"/>
  <c r="CC7" i="20"/>
  <c r="CB7" i="20"/>
  <c r="CA7" i="20"/>
  <c r="BZ7" i="20"/>
  <c r="BY7" i="20"/>
  <c r="BX7" i="20"/>
  <c r="BW7" i="20"/>
  <c r="BV7" i="20"/>
  <c r="BU7" i="20"/>
  <c r="BT7" i="20"/>
  <c r="BS7" i="20"/>
  <c r="BR7" i="20"/>
  <c r="BQ7" i="20"/>
  <c r="BP7" i="20"/>
  <c r="BO7" i="20"/>
  <c r="BN7" i="20"/>
  <c r="BM7" i="20"/>
  <c r="BL7" i="20"/>
  <c r="BK7" i="20"/>
  <c r="BJ7" i="20"/>
  <c r="BI7" i="20"/>
  <c r="BH7" i="20"/>
  <c r="BG7" i="20"/>
  <c r="BF7" i="20"/>
  <c r="BE7" i="20"/>
  <c r="BD7" i="20"/>
  <c r="BC7" i="20"/>
  <c r="BB7" i="20"/>
  <c r="BA7" i="20"/>
  <c r="BA76" i="20" s="1"/>
  <c r="AZ7" i="20"/>
  <c r="AY7" i="20"/>
  <c r="AX7" i="20"/>
  <c r="AW7" i="20"/>
  <c r="AW76" i="20" s="1"/>
  <c r="AV7" i="20"/>
  <c r="AV76" i="20" s="1"/>
  <c r="AU7" i="20"/>
  <c r="AU76" i="20" s="1"/>
  <c r="AT7" i="20"/>
  <c r="AS7" i="20"/>
  <c r="AS76" i="20" s="1"/>
  <c r="AR7" i="20"/>
  <c r="AQ7" i="20"/>
  <c r="AO7" i="20"/>
  <c r="AN7" i="20"/>
  <c r="AM7" i="20"/>
  <c r="AM76" i="20" s="1"/>
  <c r="AL7" i="20"/>
  <c r="AK7" i="20"/>
  <c r="AJ7" i="20"/>
  <c r="AJ76" i="20" s="1"/>
  <c r="AI7" i="20"/>
  <c r="AH7" i="20"/>
  <c r="AG7" i="20"/>
  <c r="AF7" i="20"/>
  <c r="AE7" i="20"/>
  <c r="AE76" i="20" s="1"/>
  <c r="AD7" i="20"/>
  <c r="AC7" i="20"/>
  <c r="AB7" i="20"/>
  <c r="AB76" i="20" s="1"/>
  <c r="AA7" i="20"/>
  <c r="Z7" i="20"/>
  <c r="Y7" i="20"/>
  <c r="X7" i="20"/>
  <c r="W7" i="20"/>
  <c r="W76" i="20" s="1"/>
  <c r="V7" i="20"/>
  <c r="U7" i="20"/>
  <c r="T7" i="20"/>
  <c r="T76" i="20" s="1"/>
  <c r="S7" i="20"/>
  <c r="R7" i="20"/>
  <c r="Q7" i="20"/>
  <c r="P7" i="20"/>
  <c r="O7" i="20"/>
  <c r="O76" i="20" s="1"/>
  <c r="N7" i="20"/>
  <c r="M7" i="20"/>
  <c r="L7" i="20"/>
  <c r="L76" i="20" s="1"/>
  <c r="K7" i="20"/>
  <c r="J7" i="20"/>
  <c r="I7" i="20"/>
  <c r="H7" i="20"/>
  <c r="G7" i="20"/>
  <c r="G76" i="20" s="1"/>
  <c r="F7" i="20"/>
  <c r="E7" i="20"/>
  <c r="D7" i="20"/>
  <c r="D76" i="20" s="1"/>
  <c r="C81" i="20" s="1"/>
  <c r="C7" i="20"/>
  <c r="D4" i="20"/>
  <c r="E4" i="20" s="1"/>
  <c r="F4" i="20" s="1"/>
  <c r="G4" i="20" s="1"/>
  <c r="H4" i="20" s="1"/>
  <c r="I4" i="20" s="1"/>
  <c r="J4" i="20" s="1"/>
  <c r="K4" i="20" s="1"/>
  <c r="L4" i="20" s="1"/>
  <c r="M4" i="20" s="1"/>
  <c r="N4" i="20" s="1"/>
  <c r="O4" i="20" s="1"/>
  <c r="P4" i="20" s="1"/>
  <c r="Q4" i="20" s="1"/>
  <c r="R4" i="20" s="1"/>
  <c r="S4" i="20" s="1"/>
  <c r="T4" i="20" s="1"/>
  <c r="U4" i="20" s="1"/>
  <c r="V4" i="20" s="1"/>
  <c r="W4" i="20" s="1"/>
  <c r="X4" i="20" s="1"/>
  <c r="Y4" i="20" s="1"/>
  <c r="Z4" i="20" s="1"/>
  <c r="AA4" i="20" s="1"/>
  <c r="AB4" i="20" s="1"/>
  <c r="AC4" i="20" s="1"/>
  <c r="AD4" i="20" s="1"/>
  <c r="AE4" i="20" s="1"/>
  <c r="AF4" i="20" s="1"/>
  <c r="AG4" i="20" s="1"/>
  <c r="AH4" i="20" s="1"/>
  <c r="AI4" i="20" s="1"/>
  <c r="AJ4" i="20" s="1"/>
  <c r="AK4" i="20" s="1"/>
  <c r="AL4" i="20" s="1"/>
  <c r="AM4" i="20" s="1"/>
  <c r="AN4" i="20" s="1"/>
  <c r="AO4" i="20" s="1"/>
  <c r="AP4" i="20" s="1"/>
  <c r="AQ4" i="20" s="1"/>
  <c r="AR4" i="20" s="1"/>
  <c r="AS4" i="20" s="1"/>
  <c r="AT4" i="20" s="1"/>
  <c r="AU4" i="20" s="1"/>
  <c r="AV4" i="20" s="1"/>
  <c r="AW4" i="20" s="1"/>
  <c r="AX4" i="20" s="1"/>
  <c r="AY4" i="20" s="1"/>
  <c r="AZ4" i="20" s="1"/>
  <c r="BA4" i="20" s="1"/>
  <c r="BB4" i="20" s="1"/>
  <c r="BC4" i="20" s="1"/>
  <c r="BD4" i="20" s="1"/>
  <c r="AP76" i="19"/>
  <c r="AJ76" i="19"/>
  <c r="AH76" i="19"/>
  <c r="AG76" i="19"/>
  <c r="Y76" i="19"/>
  <c r="W76" i="19"/>
  <c r="V76" i="19"/>
  <c r="U76" i="19"/>
  <c r="T76" i="19"/>
  <c r="S76" i="19"/>
  <c r="X78" i="19" s="1"/>
  <c r="P76" i="19"/>
  <c r="O76" i="19"/>
  <c r="N76" i="19"/>
  <c r="M76" i="19"/>
  <c r="L76" i="19"/>
  <c r="J76" i="19"/>
  <c r="F76" i="19"/>
  <c r="D76" i="19"/>
  <c r="AN75" i="19"/>
  <c r="AM75" i="19"/>
  <c r="G75" i="18" s="1"/>
  <c r="AK75" i="19"/>
  <c r="AL75" i="19" s="1"/>
  <c r="AI75" i="19"/>
  <c r="AA75" i="19"/>
  <c r="Z75" i="19"/>
  <c r="Y75" i="19"/>
  <c r="X75" i="19"/>
  <c r="AE75" i="19" s="1"/>
  <c r="Q75" i="19"/>
  <c r="AC75" i="19" s="1"/>
  <c r="E75" i="19"/>
  <c r="AB75" i="19" s="1"/>
  <c r="AI74" i="19"/>
  <c r="AK74" i="19" s="1"/>
  <c r="AA74" i="19"/>
  <c r="Z74" i="19"/>
  <c r="Y74" i="19"/>
  <c r="X74" i="19"/>
  <c r="Q74" i="19"/>
  <c r="AC74" i="19" s="1"/>
  <c r="G74" i="19"/>
  <c r="E74" i="19"/>
  <c r="H74" i="19" s="1"/>
  <c r="AN73" i="19"/>
  <c r="AM73" i="19"/>
  <c r="AK73" i="19"/>
  <c r="AL73" i="19" s="1"/>
  <c r="AI73" i="19"/>
  <c r="AA73" i="19"/>
  <c r="Z73" i="19"/>
  <c r="Y73" i="19"/>
  <c r="X73" i="19"/>
  <c r="AE73" i="19" s="1"/>
  <c r="Q73" i="19"/>
  <c r="AC73" i="19" s="1"/>
  <c r="E73" i="19"/>
  <c r="AB73" i="19" s="1"/>
  <c r="AI72" i="19"/>
  <c r="AK72" i="19" s="1"/>
  <c r="AA72" i="19"/>
  <c r="Z72" i="19"/>
  <c r="Y72" i="19"/>
  <c r="X72" i="19"/>
  <c r="Q72" i="19"/>
  <c r="AC72" i="19" s="1"/>
  <c r="G72" i="19"/>
  <c r="E72" i="19"/>
  <c r="H72" i="19" s="1"/>
  <c r="AN71" i="19"/>
  <c r="AM71" i="19"/>
  <c r="AK71" i="19"/>
  <c r="AL71" i="19" s="1"/>
  <c r="AI71" i="19"/>
  <c r="AB71" i="19"/>
  <c r="AA71" i="19"/>
  <c r="Z71" i="19"/>
  <c r="Y71" i="19"/>
  <c r="X71" i="19"/>
  <c r="AE71" i="19" s="1"/>
  <c r="Q71" i="19"/>
  <c r="AC71" i="19" s="1"/>
  <c r="E71" i="19"/>
  <c r="AO70" i="19"/>
  <c r="AI70" i="19"/>
  <c r="AK70" i="19" s="1"/>
  <c r="AA70" i="19"/>
  <c r="Z70" i="19"/>
  <c r="Y70" i="19"/>
  <c r="X70" i="19"/>
  <c r="AB70" i="19" s="1"/>
  <c r="Q70" i="19"/>
  <c r="AC70" i="19" s="1"/>
  <c r="G70" i="19"/>
  <c r="E70" i="19"/>
  <c r="H70" i="19" s="1"/>
  <c r="AN69" i="19"/>
  <c r="AK69" i="19"/>
  <c r="AI69" i="19"/>
  <c r="AA69" i="19"/>
  <c r="Z69" i="19"/>
  <c r="Y69" i="19"/>
  <c r="X69" i="19"/>
  <c r="AE69" i="19" s="1"/>
  <c r="Q69" i="19"/>
  <c r="E69" i="19"/>
  <c r="AB69" i="19" s="1"/>
  <c r="AI68" i="19"/>
  <c r="AK68" i="19" s="1"/>
  <c r="AE68" i="19"/>
  <c r="AA68" i="19"/>
  <c r="Z68" i="19"/>
  <c r="Y68" i="19"/>
  <c r="X68" i="19"/>
  <c r="AB68" i="19" s="1"/>
  <c r="Q68" i="19"/>
  <c r="AC68" i="19" s="1"/>
  <c r="G68" i="19"/>
  <c r="E68" i="19"/>
  <c r="H68" i="19" s="1"/>
  <c r="AM67" i="19"/>
  <c r="AK67" i="19"/>
  <c r="AI67" i="19"/>
  <c r="AA67" i="19"/>
  <c r="Z67" i="19"/>
  <c r="Y67" i="19"/>
  <c r="X67" i="19"/>
  <c r="AE67" i="19" s="1"/>
  <c r="Q67" i="19"/>
  <c r="AC67" i="19" s="1"/>
  <c r="E67" i="19"/>
  <c r="AB67" i="19" s="1"/>
  <c r="AI66" i="19"/>
  <c r="AK66" i="19" s="1"/>
  <c r="AE66" i="19"/>
  <c r="AC66" i="19"/>
  <c r="AA66" i="19"/>
  <c r="Z66" i="19"/>
  <c r="Y66" i="19"/>
  <c r="X66" i="19"/>
  <c r="AB66" i="19" s="1"/>
  <c r="Q66" i="19"/>
  <c r="G66" i="19"/>
  <c r="E66" i="19"/>
  <c r="H66" i="19" s="1"/>
  <c r="AK65" i="19"/>
  <c r="AI65" i="19"/>
  <c r="AA65" i="19"/>
  <c r="Z65" i="19"/>
  <c r="Y65" i="19"/>
  <c r="X65" i="19"/>
  <c r="AE65" i="19" s="1"/>
  <c r="Q65" i="19"/>
  <c r="E65" i="19"/>
  <c r="AO64" i="19"/>
  <c r="AI64" i="19"/>
  <c r="AK64" i="19" s="1"/>
  <c r="AC64" i="19"/>
  <c r="AA64" i="19"/>
  <c r="Z64" i="19"/>
  <c r="Y64" i="19"/>
  <c r="X64" i="19"/>
  <c r="AB64" i="19" s="1"/>
  <c r="Q64" i="19"/>
  <c r="AE64" i="19" s="1"/>
  <c r="G64" i="19"/>
  <c r="E64" i="19"/>
  <c r="H64" i="19" s="1"/>
  <c r="AN63" i="19"/>
  <c r="AM63" i="19"/>
  <c r="AK63" i="19"/>
  <c r="AI63" i="19"/>
  <c r="AB63" i="19"/>
  <c r="AA63" i="19"/>
  <c r="Z63" i="19"/>
  <c r="Y63" i="19"/>
  <c r="X63" i="19"/>
  <c r="AE63" i="19" s="1"/>
  <c r="Q63" i="19"/>
  <c r="AC63" i="19" s="1"/>
  <c r="E63" i="19"/>
  <c r="AI62" i="19"/>
  <c r="AK62" i="19" s="1"/>
  <c r="AC62" i="19"/>
  <c r="AA62" i="19"/>
  <c r="Z62" i="19"/>
  <c r="Y62" i="19"/>
  <c r="X62" i="19"/>
  <c r="Q62" i="19"/>
  <c r="G62" i="19"/>
  <c r="E62" i="19"/>
  <c r="H62" i="19" s="1"/>
  <c r="AK61" i="19"/>
  <c r="AI61" i="19"/>
  <c r="AA61" i="19"/>
  <c r="Z61" i="19"/>
  <c r="Y61" i="19"/>
  <c r="X61" i="19"/>
  <c r="AE61" i="19" s="1"/>
  <c r="Q61" i="19"/>
  <c r="E61" i="19"/>
  <c r="AO60" i="19"/>
  <c r="AI60" i="19"/>
  <c r="AK60" i="19" s="1"/>
  <c r="AA60" i="19"/>
  <c r="Z60" i="19"/>
  <c r="Y60" i="19"/>
  <c r="X60" i="19"/>
  <c r="AB60" i="19" s="1"/>
  <c r="Q60" i="19"/>
  <c r="G60" i="19"/>
  <c r="E60" i="19"/>
  <c r="H60" i="19" s="1"/>
  <c r="AK59" i="19"/>
  <c r="AI59" i="19"/>
  <c r="AA59" i="19"/>
  <c r="Z59" i="19"/>
  <c r="Y59" i="19"/>
  <c r="X59" i="19"/>
  <c r="AE59" i="19" s="1"/>
  <c r="Q59" i="19"/>
  <c r="E59" i="19"/>
  <c r="AN58" i="19"/>
  <c r="AI58" i="19"/>
  <c r="AK58" i="19" s="1"/>
  <c r="AL58" i="19" s="1"/>
  <c r="AB58" i="19"/>
  <c r="AA58" i="19"/>
  <c r="Z58" i="19"/>
  <c r="Y58" i="19"/>
  <c r="X58" i="19"/>
  <c r="Q58" i="19"/>
  <c r="AE58" i="19" s="1"/>
  <c r="E58" i="19"/>
  <c r="H58" i="19" s="1"/>
  <c r="AN57" i="19"/>
  <c r="AK57" i="19"/>
  <c r="AI57" i="19"/>
  <c r="AA57" i="19"/>
  <c r="Z57" i="19"/>
  <c r="Y57" i="19"/>
  <c r="X57" i="19"/>
  <c r="Q57" i="19"/>
  <c r="E57" i="19"/>
  <c r="G57" i="19" s="1"/>
  <c r="AI56" i="19"/>
  <c r="AA56" i="19"/>
  <c r="Z56" i="19"/>
  <c r="Y56" i="19"/>
  <c r="X56" i="19"/>
  <c r="Q56" i="19"/>
  <c r="E56" i="19"/>
  <c r="H56" i="19" s="1"/>
  <c r="AM55" i="19"/>
  <c r="G55" i="18" s="1"/>
  <c r="AI55" i="19"/>
  <c r="AK55" i="19" s="1"/>
  <c r="AN55" i="19" s="1"/>
  <c r="AA55" i="19"/>
  <c r="Z55" i="19"/>
  <c r="Y55" i="19"/>
  <c r="X55" i="19"/>
  <c r="Q55" i="19"/>
  <c r="E55" i="19"/>
  <c r="G55" i="19" s="1"/>
  <c r="AN54" i="19"/>
  <c r="AM54" i="19"/>
  <c r="AI54" i="19"/>
  <c r="AK54" i="19" s="1"/>
  <c r="AA54" i="19"/>
  <c r="Z54" i="19"/>
  <c r="Y54" i="19"/>
  <c r="X54" i="19"/>
  <c r="Q54" i="19"/>
  <c r="E54" i="19"/>
  <c r="H54" i="19" s="1"/>
  <c r="AN53" i="19"/>
  <c r="AI53" i="19"/>
  <c r="AK53" i="19" s="1"/>
  <c r="AA53" i="19"/>
  <c r="Z53" i="19"/>
  <c r="Y53" i="19"/>
  <c r="X53" i="19"/>
  <c r="Q53" i="19"/>
  <c r="E53" i="19"/>
  <c r="G53" i="19" s="1"/>
  <c r="AM52" i="19"/>
  <c r="AI52" i="19"/>
  <c r="AK52" i="19" s="1"/>
  <c r="AA52" i="19"/>
  <c r="Z52" i="19"/>
  <c r="Y52" i="19"/>
  <c r="X52" i="19"/>
  <c r="Q52" i="19"/>
  <c r="E52" i="19"/>
  <c r="H52" i="19" s="1"/>
  <c r="AN51" i="19"/>
  <c r="AM51" i="19"/>
  <c r="AI51" i="19"/>
  <c r="AK51" i="19" s="1"/>
  <c r="AA51" i="19"/>
  <c r="Z51" i="19"/>
  <c r="Y51" i="19"/>
  <c r="X51" i="19"/>
  <c r="Q51" i="19"/>
  <c r="E51" i="19"/>
  <c r="G51" i="19" s="1"/>
  <c r="AN50" i="19"/>
  <c r="AM50" i="19"/>
  <c r="AI50" i="19"/>
  <c r="AK50" i="19" s="1"/>
  <c r="AA50" i="19"/>
  <c r="Z50" i="19"/>
  <c r="Y50" i="19"/>
  <c r="X50" i="19"/>
  <c r="Q50" i="19"/>
  <c r="E50" i="19"/>
  <c r="H50" i="19" s="1"/>
  <c r="AK49" i="19"/>
  <c r="AI49" i="19"/>
  <c r="AE49" i="19"/>
  <c r="AA49" i="19"/>
  <c r="Z49" i="19"/>
  <c r="Y49" i="19"/>
  <c r="X49" i="19"/>
  <c r="Q49" i="19"/>
  <c r="E49" i="19"/>
  <c r="AL48" i="19"/>
  <c r="AI48" i="19"/>
  <c r="AK48" i="19" s="1"/>
  <c r="AB48" i="19"/>
  <c r="AA48" i="19"/>
  <c r="Z48" i="19"/>
  <c r="Y48" i="19"/>
  <c r="X48" i="19"/>
  <c r="Q48" i="19"/>
  <c r="AC48" i="19" s="1"/>
  <c r="H48" i="19"/>
  <c r="E48" i="19"/>
  <c r="G48" i="19" s="1"/>
  <c r="AM47" i="19"/>
  <c r="G47" i="18" s="1"/>
  <c r="AL47" i="19"/>
  <c r="AI47" i="19"/>
  <c r="AK47" i="19" s="1"/>
  <c r="AA47" i="19"/>
  <c r="Z47" i="19"/>
  <c r="Y47" i="19"/>
  <c r="X47" i="19"/>
  <c r="Q47" i="19"/>
  <c r="AC47" i="19" s="1"/>
  <c r="H47" i="19"/>
  <c r="E47" i="19"/>
  <c r="G47" i="19" s="1"/>
  <c r="AI46" i="19"/>
  <c r="AK46" i="19" s="1"/>
  <c r="AE46" i="19"/>
  <c r="AA46" i="19"/>
  <c r="Z46" i="19"/>
  <c r="Y46" i="19"/>
  <c r="X46" i="19"/>
  <c r="Q46" i="19"/>
  <c r="H46" i="19"/>
  <c r="D46" i="18" s="1"/>
  <c r="E46" i="19"/>
  <c r="G46" i="19" s="1"/>
  <c r="AM45" i="19"/>
  <c r="AL45" i="19"/>
  <c r="AI45" i="19"/>
  <c r="AK45" i="19" s="1"/>
  <c r="AA45" i="19"/>
  <c r="Z45" i="19"/>
  <c r="Y45" i="19"/>
  <c r="X45" i="19"/>
  <c r="Q45" i="19"/>
  <c r="AC45" i="19" s="1"/>
  <c r="H45" i="19"/>
  <c r="E45" i="19"/>
  <c r="G45" i="19" s="1"/>
  <c r="AN44" i="19"/>
  <c r="AL44" i="19"/>
  <c r="AI44" i="19"/>
  <c r="AK44" i="19" s="1"/>
  <c r="AE44" i="19"/>
  <c r="AD44" i="19" s="1"/>
  <c r="AA44" i="19"/>
  <c r="Z44" i="19"/>
  <c r="Y44" i="19"/>
  <c r="X44" i="19"/>
  <c r="Q44" i="19"/>
  <c r="H44" i="19"/>
  <c r="D44" i="18" s="1"/>
  <c r="E44" i="19"/>
  <c r="G44" i="19" s="1"/>
  <c r="AI43" i="19"/>
  <c r="AA43" i="19"/>
  <c r="Z43" i="19"/>
  <c r="Y43" i="19"/>
  <c r="X43" i="19"/>
  <c r="Q43" i="19"/>
  <c r="AC43" i="19" s="1"/>
  <c r="H43" i="19"/>
  <c r="E43" i="19"/>
  <c r="G43" i="19" s="1"/>
  <c r="AN42" i="19"/>
  <c r="AL42" i="19"/>
  <c r="AI42" i="19"/>
  <c r="AK42" i="19" s="1"/>
  <c r="AB42" i="19"/>
  <c r="AA42" i="19"/>
  <c r="Z42" i="19"/>
  <c r="Y42" i="19"/>
  <c r="X42" i="19"/>
  <c r="Q42" i="19"/>
  <c r="AE42" i="19" s="1"/>
  <c r="E42" i="19"/>
  <c r="G42" i="19" s="1"/>
  <c r="AM41" i="19"/>
  <c r="AI41" i="19"/>
  <c r="AK41" i="19" s="1"/>
  <c r="AA41" i="19"/>
  <c r="Z41" i="19"/>
  <c r="Y41" i="19"/>
  <c r="X41" i="19"/>
  <c r="Q41" i="19"/>
  <c r="AC41" i="19" s="1"/>
  <c r="H41" i="19"/>
  <c r="E41" i="19"/>
  <c r="G41" i="19" s="1"/>
  <c r="AI40" i="19"/>
  <c r="AK40" i="19" s="1"/>
  <c r="AB40" i="19"/>
  <c r="AA40" i="19"/>
  <c r="Z40" i="19"/>
  <c r="Y40" i="19"/>
  <c r="X40" i="19"/>
  <c r="Q40" i="19"/>
  <c r="H40" i="19"/>
  <c r="D40" i="18" s="1"/>
  <c r="E40" i="19"/>
  <c r="G40" i="19" s="1"/>
  <c r="AM39" i="19"/>
  <c r="AL39" i="19"/>
  <c r="AI39" i="19"/>
  <c r="AK39" i="19" s="1"/>
  <c r="AA39" i="19"/>
  <c r="Z39" i="19"/>
  <c r="Y39" i="19"/>
  <c r="X39" i="19"/>
  <c r="Q39" i="19"/>
  <c r="AC39" i="19" s="1"/>
  <c r="H39" i="19"/>
  <c r="E39" i="19"/>
  <c r="G39" i="19" s="1"/>
  <c r="AN38" i="19"/>
  <c r="AI38" i="19"/>
  <c r="AK38" i="19" s="1"/>
  <c r="AA38" i="19"/>
  <c r="Z38" i="19"/>
  <c r="Y38" i="19"/>
  <c r="X38" i="19"/>
  <c r="Q38" i="19"/>
  <c r="AC38" i="19" s="1"/>
  <c r="H38" i="19"/>
  <c r="E38" i="19"/>
  <c r="G38" i="19" s="1"/>
  <c r="AL37" i="19"/>
  <c r="AI37" i="19"/>
  <c r="AK37" i="19" s="1"/>
  <c r="AM37" i="19" s="1"/>
  <c r="G37" i="18" s="1"/>
  <c r="AB37" i="19"/>
  <c r="AA37" i="19"/>
  <c r="Z37" i="19"/>
  <c r="Y37" i="19"/>
  <c r="X37" i="19"/>
  <c r="AE37" i="19" s="1"/>
  <c r="AD37" i="19" s="1"/>
  <c r="Q37" i="19"/>
  <c r="AC37" i="19" s="1"/>
  <c r="H37" i="19"/>
  <c r="E37" i="19"/>
  <c r="G37" i="19" s="1"/>
  <c r="AI36" i="19"/>
  <c r="AK36" i="19" s="1"/>
  <c r="AE36" i="19"/>
  <c r="AA36" i="19"/>
  <c r="Z36" i="19"/>
  <c r="Y36" i="19"/>
  <c r="X36" i="19"/>
  <c r="Q36" i="19"/>
  <c r="H36" i="19"/>
  <c r="D36" i="18" s="1"/>
  <c r="E36" i="19"/>
  <c r="G36" i="19" s="1"/>
  <c r="AN35" i="19"/>
  <c r="AM35" i="19"/>
  <c r="AL35" i="19"/>
  <c r="AI35" i="19"/>
  <c r="AK35" i="19" s="1"/>
  <c r="AO35" i="19" s="1"/>
  <c r="AB35" i="19"/>
  <c r="AA35" i="19"/>
  <c r="Z35" i="19"/>
  <c r="Y35" i="19"/>
  <c r="X35" i="19"/>
  <c r="AE35" i="19" s="1"/>
  <c r="AQ35" i="19" s="1"/>
  <c r="Q35" i="19"/>
  <c r="E35" i="19"/>
  <c r="G35" i="19" s="1"/>
  <c r="AL34" i="19"/>
  <c r="AI34" i="19"/>
  <c r="AK34" i="19" s="1"/>
  <c r="AA34" i="19"/>
  <c r="Z34" i="19"/>
  <c r="Y34" i="19"/>
  <c r="X34" i="19"/>
  <c r="AE34" i="19" s="1"/>
  <c r="Q34" i="19"/>
  <c r="AC34" i="19" s="1"/>
  <c r="H34" i="19"/>
  <c r="E34" i="19"/>
  <c r="G34" i="19" s="1"/>
  <c r="AN33" i="19"/>
  <c r="AM33" i="19"/>
  <c r="AI33" i="19"/>
  <c r="AK33" i="19" s="1"/>
  <c r="AO33" i="19" s="1"/>
  <c r="AA33" i="19"/>
  <c r="Z33" i="19"/>
  <c r="Y33" i="19"/>
  <c r="X33" i="19"/>
  <c r="AE33" i="19" s="1"/>
  <c r="AD33" i="19" s="1"/>
  <c r="Q33" i="19"/>
  <c r="H33" i="19"/>
  <c r="E33" i="19"/>
  <c r="G33" i="19" s="1"/>
  <c r="AL32" i="19"/>
  <c r="AI32" i="19"/>
  <c r="AK32" i="19" s="1"/>
  <c r="AN32" i="19" s="1"/>
  <c r="AA32" i="19"/>
  <c r="Z32" i="19"/>
  <c r="Y32" i="19"/>
  <c r="X32" i="19"/>
  <c r="Q32" i="19"/>
  <c r="AC32" i="19" s="1"/>
  <c r="E32" i="19"/>
  <c r="G32" i="19" s="1"/>
  <c r="AI31" i="19"/>
  <c r="AA31" i="19"/>
  <c r="Z31" i="19"/>
  <c r="Y31" i="19"/>
  <c r="X31" i="19"/>
  <c r="AE31" i="19" s="1"/>
  <c r="Q31" i="19"/>
  <c r="H31" i="19"/>
  <c r="E31" i="19"/>
  <c r="G31" i="19" s="1"/>
  <c r="AQ30" i="19"/>
  <c r="AN30" i="19"/>
  <c r="AL30" i="19"/>
  <c r="AI30" i="19"/>
  <c r="AK30" i="19" s="1"/>
  <c r="AE30" i="19"/>
  <c r="AD30" i="19"/>
  <c r="AA30" i="19"/>
  <c r="Z30" i="19"/>
  <c r="Y30" i="19"/>
  <c r="X30" i="19"/>
  <c r="Q30" i="19"/>
  <c r="E30" i="19"/>
  <c r="AQ29" i="19"/>
  <c r="AM29" i="19"/>
  <c r="AL29" i="19"/>
  <c r="AI29" i="19"/>
  <c r="AK29" i="19" s="1"/>
  <c r="AO29" i="19" s="1"/>
  <c r="AA29" i="19"/>
  <c r="Z29" i="19"/>
  <c r="Y29" i="19"/>
  <c r="X29" i="19"/>
  <c r="AE29" i="19" s="1"/>
  <c r="AD29" i="19" s="1"/>
  <c r="Q29" i="19"/>
  <c r="AC29" i="19" s="1"/>
  <c r="H29" i="19"/>
  <c r="E29" i="19"/>
  <c r="G29" i="19" s="1"/>
  <c r="AN28" i="19"/>
  <c r="AI28" i="19"/>
  <c r="AK28" i="19" s="1"/>
  <c r="AA28" i="19"/>
  <c r="Z28" i="19"/>
  <c r="Y28" i="19"/>
  <c r="X28" i="19"/>
  <c r="AB28" i="19" s="1"/>
  <c r="Q28" i="19"/>
  <c r="AC28" i="19" s="1"/>
  <c r="H28" i="19"/>
  <c r="E28" i="19"/>
  <c r="G28" i="19" s="1"/>
  <c r="AN27" i="19"/>
  <c r="AM27" i="19"/>
  <c r="G27" i="18" s="1"/>
  <c r="AL27" i="19"/>
  <c r="AI27" i="19"/>
  <c r="AK27" i="19" s="1"/>
  <c r="AO27" i="19" s="1"/>
  <c r="AA27" i="19"/>
  <c r="Z27" i="19"/>
  <c r="Y27" i="19"/>
  <c r="X27" i="19"/>
  <c r="Q27" i="19"/>
  <c r="AC27" i="19" s="1"/>
  <c r="E27" i="19"/>
  <c r="G27" i="19" s="1"/>
  <c r="AI26" i="19"/>
  <c r="AB26" i="19"/>
  <c r="AA26" i="19"/>
  <c r="Z26" i="19"/>
  <c r="Y26" i="19"/>
  <c r="X26" i="19"/>
  <c r="Q26" i="19"/>
  <c r="H26" i="19"/>
  <c r="E26" i="19"/>
  <c r="G26" i="19" s="1"/>
  <c r="AQ25" i="19"/>
  <c r="AN25" i="19"/>
  <c r="AI25" i="19"/>
  <c r="AK25" i="19" s="1"/>
  <c r="AO25" i="19" s="1"/>
  <c r="AD25" i="19"/>
  <c r="AA25" i="19"/>
  <c r="Z25" i="19"/>
  <c r="Y25" i="19"/>
  <c r="X25" i="19"/>
  <c r="AE25" i="19" s="1"/>
  <c r="Q25" i="19"/>
  <c r="E25" i="19"/>
  <c r="C25" i="19"/>
  <c r="C76" i="19" s="1"/>
  <c r="AO24" i="19"/>
  <c r="AM24" i="19"/>
  <c r="AK24" i="19"/>
  <c r="AI24" i="19"/>
  <c r="AC24" i="19"/>
  <c r="AA24" i="19"/>
  <c r="Z24" i="19"/>
  <c r="Y24" i="19"/>
  <c r="X24" i="19"/>
  <c r="AB24" i="19" s="1"/>
  <c r="Q24" i="19"/>
  <c r="G24" i="19"/>
  <c r="E24" i="19"/>
  <c r="H24" i="19" s="1"/>
  <c r="AO23" i="19"/>
  <c r="AM23" i="19"/>
  <c r="G23" i="18" s="1"/>
  <c r="AK23" i="19"/>
  <c r="AL23" i="19" s="1"/>
  <c r="AI23" i="19"/>
  <c r="AB23" i="19"/>
  <c r="AA23" i="19"/>
  <c r="Z23" i="19"/>
  <c r="Y23" i="19"/>
  <c r="X23" i="19"/>
  <c r="Q23" i="19"/>
  <c r="AE23" i="19" s="1"/>
  <c r="E23" i="19"/>
  <c r="H23" i="19" s="1"/>
  <c r="AO22" i="19"/>
  <c r="AK22" i="19"/>
  <c r="AI22" i="19"/>
  <c r="F22" i="18" s="1"/>
  <c r="AA22" i="19"/>
  <c r="Z22" i="19"/>
  <c r="Y22" i="19"/>
  <c r="X22" i="19"/>
  <c r="AB22" i="19" s="1"/>
  <c r="Q22" i="19"/>
  <c r="AE22" i="19" s="1"/>
  <c r="G22" i="19"/>
  <c r="E22" i="19"/>
  <c r="H22" i="19" s="1"/>
  <c r="AO21" i="19"/>
  <c r="AN21" i="19"/>
  <c r="AM21" i="19"/>
  <c r="G21" i="18" s="1"/>
  <c r="AK21" i="19"/>
  <c r="AL21" i="19" s="1"/>
  <c r="AI21" i="19"/>
  <c r="AA21" i="19"/>
  <c r="Z21" i="19"/>
  <c r="Y21" i="19"/>
  <c r="X21" i="19"/>
  <c r="Q21" i="19"/>
  <c r="AE21" i="19" s="1"/>
  <c r="G21" i="19"/>
  <c r="E21" i="19"/>
  <c r="H21" i="19" s="1"/>
  <c r="AM20" i="19"/>
  <c r="G20" i="18" s="1"/>
  <c r="AK20" i="19"/>
  <c r="AO20" i="19" s="1"/>
  <c r="AI20" i="19"/>
  <c r="AA20" i="19"/>
  <c r="Z20" i="19"/>
  <c r="Y20" i="19"/>
  <c r="X20" i="19"/>
  <c r="Q20" i="19"/>
  <c r="AC20" i="19" s="1"/>
  <c r="G20" i="19"/>
  <c r="E20" i="19"/>
  <c r="H20" i="19" s="1"/>
  <c r="AK19" i="19"/>
  <c r="AI19" i="19"/>
  <c r="AA19" i="19"/>
  <c r="Z19" i="19"/>
  <c r="Y19" i="19"/>
  <c r="X19" i="19"/>
  <c r="Q19" i="19"/>
  <c r="AE19" i="19" s="1"/>
  <c r="E19" i="19"/>
  <c r="H19" i="19" s="1"/>
  <c r="AO18" i="19"/>
  <c r="AN18" i="19"/>
  <c r="AM18" i="19"/>
  <c r="AL18" i="19"/>
  <c r="AI18" i="19"/>
  <c r="F18" i="18" s="1"/>
  <c r="AA18" i="19"/>
  <c r="Z18" i="19"/>
  <c r="Y18" i="19"/>
  <c r="X18" i="19"/>
  <c r="Q18" i="19"/>
  <c r="AC18" i="19" s="1"/>
  <c r="E18" i="19"/>
  <c r="G18" i="19" s="1"/>
  <c r="AI17" i="19"/>
  <c r="AA17" i="19"/>
  <c r="Z17" i="19"/>
  <c r="Y17" i="19"/>
  <c r="X17" i="19"/>
  <c r="AE17" i="19" s="1"/>
  <c r="Q17" i="19"/>
  <c r="H17" i="19"/>
  <c r="D17" i="18" s="1"/>
  <c r="E17" i="19"/>
  <c r="G17" i="19" s="1"/>
  <c r="AQ16" i="19"/>
  <c r="AN16" i="19"/>
  <c r="AL16" i="19"/>
  <c r="AI16" i="19"/>
  <c r="AK16" i="19" s="1"/>
  <c r="AE16" i="19"/>
  <c r="AD16" i="19"/>
  <c r="AA16" i="19"/>
  <c r="Z16" i="19"/>
  <c r="Y16" i="19"/>
  <c r="X16" i="19"/>
  <c r="Q16" i="19"/>
  <c r="E16" i="19"/>
  <c r="AM15" i="19"/>
  <c r="G15" i="18" s="1"/>
  <c r="AL15" i="19"/>
  <c r="AI15" i="19"/>
  <c r="AK15" i="19" s="1"/>
  <c r="AO15" i="19" s="1"/>
  <c r="AA15" i="19"/>
  <c r="Z15" i="19"/>
  <c r="Y15" i="19"/>
  <c r="X15" i="19"/>
  <c r="AE15" i="19" s="1"/>
  <c r="AQ15" i="19" s="1"/>
  <c r="Q15" i="19"/>
  <c r="AC15" i="19" s="1"/>
  <c r="H15" i="19"/>
  <c r="E15" i="19"/>
  <c r="G15" i="19" s="1"/>
  <c r="AI14" i="19"/>
  <c r="AK14" i="19" s="1"/>
  <c r="AA14" i="19"/>
  <c r="Z14" i="19"/>
  <c r="Y14" i="19"/>
  <c r="X14" i="19"/>
  <c r="AB14" i="19" s="1"/>
  <c r="Q14" i="19"/>
  <c r="AC14" i="19" s="1"/>
  <c r="H14" i="19"/>
  <c r="E14" i="19"/>
  <c r="G14" i="19" s="1"/>
  <c r="AN13" i="19"/>
  <c r="AM13" i="19"/>
  <c r="G13" i="18" s="1"/>
  <c r="AL13" i="19"/>
  <c r="AI13" i="19"/>
  <c r="AK13" i="19" s="1"/>
  <c r="AO13" i="19" s="1"/>
  <c r="AA13" i="19"/>
  <c r="Z13" i="19"/>
  <c r="Y13" i="19"/>
  <c r="X13" i="19"/>
  <c r="Q13" i="19"/>
  <c r="E13" i="19"/>
  <c r="G13" i="19" s="1"/>
  <c r="AI12" i="19"/>
  <c r="AB12" i="19"/>
  <c r="AA12" i="19"/>
  <c r="Z12" i="19"/>
  <c r="Y12" i="19"/>
  <c r="X12" i="19"/>
  <c r="Q12" i="19"/>
  <c r="H12" i="19"/>
  <c r="E12" i="19"/>
  <c r="G12" i="19" s="1"/>
  <c r="AQ11" i="19"/>
  <c r="AN11" i="19"/>
  <c r="AI11" i="19"/>
  <c r="AK11" i="19" s="1"/>
  <c r="AO11" i="19" s="1"/>
  <c r="AD11" i="19"/>
  <c r="AA11" i="19"/>
  <c r="Z11" i="19"/>
  <c r="Y11" i="19"/>
  <c r="X11" i="19"/>
  <c r="AE11" i="19" s="1"/>
  <c r="Q11" i="19"/>
  <c r="E11" i="19"/>
  <c r="AN10" i="19"/>
  <c r="AL10" i="19"/>
  <c r="AI10" i="19"/>
  <c r="AK10" i="19" s="1"/>
  <c r="AB10" i="19"/>
  <c r="AA10" i="19"/>
  <c r="Z10" i="19"/>
  <c r="Y10" i="19"/>
  <c r="X10" i="19"/>
  <c r="AE10" i="19" s="1"/>
  <c r="Q10" i="19"/>
  <c r="E10" i="19"/>
  <c r="G10" i="19" s="1"/>
  <c r="AQ9" i="19"/>
  <c r="AN9" i="19"/>
  <c r="AL9" i="19"/>
  <c r="AI9" i="19"/>
  <c r="AK9" i="19" s="1"/>
  <c r="AO9" i="19" s="1"/>
  <c r="AA9" i="19"/>
  <c r="Z9" i="19"/>
  <c r="Y9" i="19"/>
  <c r="X9" i="19"/>
  <c r="AE9" i="19" s="1"/>
  <c r="Q9" i="19"/>
  <c r="AC9" i="19" s="1"/>
  <c r="H9" i="19"/>
  <c r="E9" i="19"/>
  <c r="G9" i="19" s="1"/>
  <c r="AN8" i="19"/>
  <c r="AL8" i="19"/>
  <c r="AI8" i="19"/>
  <c r="AK8" i="19" s="1"/>
  <c r="AE8" i="19"/>
  <c r="AD8" i="19" s="1"/>
  <c r="AA8" i="19"/>
  <c r="Z8" i="19"/>
  <c r="Y8" i="19"/>
  <c r="X8" i="19"/>
  <c r="AB8" i="19" s="1"/>
  <c r="Q8" i="19"/>
  <c r="Q76" i="19" s="1"/>
  <c r="H8" i="19"/>
  <c r="E8" i="19"/>
  <c r="G8" i="19" s="1"/>
  <c r="AI7" i="19"/>
  <c r="F7" i="18" s="1"/>
  <c r="AB7" i="19"/>
  <c r="AA7" i="19"/>
  <c r="Z7" i="19"/>
  <c r="Y7" i="19"/>
  <c r="X7" i="19"/>
  <c r="Q7" i="19"/>
  <c r="AC7" i="19" s="1"/>
  <c r="H7" i="19"/>
  <c r="E7" i="19"/>
  <c r="K4" i="19"/>
  <c r="L4" i="19" s="1"/>
  <c r="M4" i="19" s="1"/>
  <c r="N4" i="19" s="1"/>
  <c r="O4" i="19" s="1"/>
  <c r="P4" i="19" s="1"/>
  <c r="Q4" i="19" s="1"/>
  <c r="R4" i="19" s="1"/>
  <c r="S4" i="19" s="1"/>
  <c r="T4" i="19" s="1"/>
  <c r="U4" i="19" s="1"/>
  <c r="V4" i="19" s="1"/>
  <c r="W4" i="19" s="1"/>
  <c r="X4" i="19" s="1"/>
  <c r="Y4" i="19" s="1"/>
  <c r="Z4" i="19" s="1"/>
  <c r="AA4" i="19" s="1"/>
  <c r="AB4" i="19" s="1"/>
  <c r="AC4" i="19" s="1"/>
  <c r="AD4" i="19" s="1"/>
  <c r="AE4" i="19" s="1"/>
  <c r="AF4" i="19" s="1"/>
  <c r="AG4" i="19" s="1"/>
  <c r="AH4" i="19" s="1"/>
  <c r="AI4" i="19" s="1"/>
  <c r="AJ4" i="19" s="1"/>
  <c r="AK4" i="19" s="1"/>
  <c r="AL4" i="19" s="1"/>
  <c r="AM4" i="19" s="1"/>
  <c r="AN4" i="19" s="1"/>
  <c r="AO4" i="19" s="1"/>
  <c r="AP4" i="19" s="1"/>
  <c r="AQ4" i="19" s="1"/>
  <c r="AR4" i="19" s="1"/>
  <c r="I4" i="19"/>
  <c r="J4" i="19" s="1"/>
  <c r="D4" i="19"/>
  <c r="I75" i="18"/>
  <c r="F75" i="18"/>
  <c r="C75" i="18"/>
  <c r="I74" i="18"/>
  <c r="F74" i="18"/>
  <c r="D74" i="18"/>
  <c r="I73" i="18"/>
  <c r="G73" i="18"/>
  <c r="F73" i="18"/>
  <c r="C73" i="18"/>
  <c r="I72" i="18"/>
  <c r="F72" i="18"/>
  <c r="D72" i="18"/>
  <c r="I71" i="18"/>
  <c r="G71" i="18"/>
  <c r="F71" i="18"/>
  <c r="C71" i="18"/>
  <c r="I70" i="18"/>
  <c r="D70" i="18"/>
  <c r="I69" i="18"/>
  <c r="F69" i="18"/>
  <c r="I68" i="18"/>
  <c r="F68" i="18"/>
  <c r="D68" i="18"/>
  <c r="C68" i="18"/>
  <c r="I67" i="18"/>
  <c r="G67" i="18"/>
  <c r="F67" i="18"/>
  <c r="C67" i="18"/>
  <c r="I66" i="18"/>
  <c r="F66" i="18"/>
  <c r="D66" i="18"/>
  <c r="C66" i="18"/>
  <c r="I65" i="18"/>
  <c r="F65" i="18"/>
  <c r="C65" i="18"/>
  <c r="I64" i="18"/>
  <c r="F64" i="18"/>
  <c r="D64" i="18"/>
  <c r="C64" i="18"/>
  <c r="I63" i="18"/>
  <c r="G63" i="18"/>
  <c r="F63" i="18"/>
  <c r="C63" i="18"/>
  <c r="I62" i="18"/>
  <c r="F62" i="18"/>
  <c r="D62" i="18"/>
  <c r="I61" i="18"/>
  <c r="F61" i="18"/>
  <c r="C61" i="18"/>
  <c r="I60" i="18"/>
  <c r="F60" i="18"/>
  <c r="D60" i="18"/>
  <c r="I59" i="18"/>
  <c r="F59" i="18"/>
  <c r="C59" i="18"/>
  <c r="I58" i="18"/>
  <c r="F58" i="18"/>
  <c r="D58" i="18"/>
  <c r="C58" i="18"/>
  <c r="I57" i="18"/>
  <c r="F57" i="18"/>
  <c r="I56" i="18"/>
  <c r="D56" i="18"/>
  <c r="I55" i="18"/>
  <c r="F55" i="18"/>
  <c r="I54" i="18"/>
  <c r="G54" i="18"/>
  <c r="F54" i="18"/>
  <c r="D54" i="18"/>
  <c r="I53" i="18"/>
  <c r="F53" i="18"/>
  <c r="I52" i="18"/>
  <c r="G52" i="18"/>
  <c r="F52" i="18"/>
  <c r="D52" i="18"/>
  <c r="I51" i="18"/>
  <c r="G51" i="18"/>
  <c r="F51" i="18"/>
  <c r="I50" i="18"/>
  <c r="G50" i="18"/>
  <c r="F50" i="18"/>
  <c r="D50" i="18"/>
  <c r="I49" i="18"/>
  <c r="F49" i="18"/>
  <c r="C49" i="18"/>
  <c r="I48" i="18"/>
  <c r="F48" i="18"/>
  <c r="D48" i="18"/>
  <c r="I47" i="18"/>
  <c r="F47" i="18"/>
  <c r="D47" i="18"/>
  <c r="I46" i="18"/>
  <c r="F46" i="18"/>
  <c r="I45" i="18"/>
  <c r="G45" i="18"/>
  <c r="F45" i="18"/>
  <c r="D45" i="18"/>
  <c r="I44" i="18"/>
  <c r="F44" i="18"/>
  <c r="C44" i="18"/>
  <c r="I43" i="18"/>
  <c r="D43" i="18"/>
  <c r="I42" i="18"/>
  <c r="F42" i="18"/>
  <c r="I41" i="18"/>
  <c r="G41" i="18"/>
  <c r="F41" i="18"/>
  <c r="D41" i="18"/>
  <c r="I40" i="18"/>
  <c r="F40" i="18"/>
  <c r="I39" i="18"/>
  <c r="G39" i="18"/>
  <c r="F39" i="18"/>
  <c r="D39" i="18"/>
  <c r="I38" i="18"/>
  <c r="F38" i="18"/>
  <c r="D38" i="18"/>
  <c r="I37" i="18"/>
  <c r="F37" i="18"/>
  <c r="D37" i="18"/>
  <c r="C37" i="18"/>
  <c r="I36" i="18"/>
  <c r="F36" i="18"/>
  <c r="I35" i="18"/>
  <c r="G35" i="18"/>
  <c r="F35" i="18"/>
  <c r="C35" i="18"/>
  <c r="I34" i="18"/>
  <c r="F34" i="18"/>
  <c r="D34" i="18"/>
  <c r="I33" i="18"/>
  <c r="G33" i="18"/>
  <c r="D33" i="18"/>
  <c r="C33" i="18"/>
  <c r="I32" i="18"/>
  <c r="I31" i="18"/>
  <c r="D31" i="18"/>
  <c r="C31" i="18"/>
  <c r="I30" i="18"/>
  <c r="F30" i="18"/>
  <c r="C30" i="18"/>
  <c r="I29" i="18"/>
  <c r="G29" i="18"/>
  <c r="F29" i="18"/>
  <c r="D29" i="18"/>
  <c r="C29" i="18"/>
  <c r="I28" i="18"/>
  <c r="D28" i="18"/>
  <c r="I27" i="18"/>
  <c r="F27" i="18"/>
  <c r="I26" i="18"/>
  <c r="D26" i="18"/>
  <c r="I25" i="18"/>
  <c r="F25" i="18"/>
  <c r="C25" i="18"/>
  <c r="I24" i="18"/>
  <c r="G24" i="18"/>
  <c r="F24" i="18"/>
  <c r="D24" i="18"/>
  <c r="I23" i="18"/>
  <c r="F23" i="18"/>
  <c r="D23" i="18"/>
  <c r="I22" i="18"/>
  <c r="D22" i="18"/>
  <c r="I21" i="18"/>
  <c r="F21" i="18"/>
  <c r="D21" i="18"/>
  <c r="I20" i="18"/>
  <c r="F20" i="18"/>
  <c r="D20" i="18"/>
  <c r="I19" i="18"/>
  <c r="F19" i="18"/>
  <c r="D19" i="18"/>
  <c r="I18" i="18"/>
  <c r="G18" i="18"/>
  <c r="I17" i="18"/>
  <c r="C17" i="18"/>
  <c r="I16" i="18"/>
  <c r="F16" i="18"/>
  <c r="C16" i="18"/>
  <c r="I15" i="18"/>
  <c r="F15" i="18"/>
  <c r="D15" i="18"/>
  <c r="C15" i="18"/>
  <c r="I14" i="18"/>
  <c r="D14" i="18"/>
  <c r="I13" i="18"/>
  <c r="F13" i="18"/>
  <c r="I12" i="18"/>
  <c r="D12" i="18"/>
  <c r="I11" i="18"/>
  <c r="C11" i="18"/>
  <c r="I10" i="18"/>
  <c r="F10" i="18"/>
  <c r="I9" i="18"/>
  <c r="D9" i="18"/>
  <c r="C9" i="18"/>
  <c r="I8" i="18"/>
  <c r="F8" i="18"/>
  <c r="D8" i="18"/>
  <c r="C8" i="18"/>
  <c r="I7" i="18"/>
  <c r="D7" i="18"/>
  <c r="D4" i="18"/>
  <c r="E4" i="18" s="1"/>
  <c r="F4" i="18" s="1"/>
  <c r="G4" i="18" s="1"/>
  <c r="H4" i="18" s="1"/>
  <c r="I4" i="18" s="1"/>
  <c r="J4" i="18" s="1"/>
  <c r="S44" i="17"/>
  <c r="S43" i="17"/>
  <c r="BD42" i="17"/>
  <c r="AZ42" i="17"/>
  <c r="I42" i="17"/>
  <c r="AX41" i="17"/>
  <c r="AW41" i="17"/>
  <c r="AV41" i="17"/>
  <c r="AU41" i="17"/>
  <c r="AT41" i="17"/>
  <c r="AS41" i="17"/>
  <c r="AR41" i="17"/>
  <c r="AQ41" i="17"/>
  <c r="AP41" i="17"/>
  <c r="BE41" i="17" s="1"/>
  <c r="BF41" i="17" s="1"/>
  <c r="AO41" i="17"/>
  <c r="AN41" i="17"/>
  <c r="AM41" i="17"/>
  <c r="AL41" i="17"/>
  <c r="AK41" i="17"/>
  <c r="AJ41" i="17"/>
  <c r="AI41" i="17"/>
  <c r="AG41" i="17"/>
  <c r="AF41" i="17"/>
  <c r="AE41" i="17"/>
  <c r="AD41" i="17"/>
  <c r="AC41" i="17"/>
  <c r="AB41" i="17"/>
  <c r="AA41" i="17"/>
  <c r="Z41" i="17"/>
  <c r="Y41" i="17"/>
  <c r="X41" i="17"/>
  <c r="BA41" i="17" s="1"/>
  <c r="BB41" i="17" s="1"/>
  <c r="W41" i="17"/>
  <c r="V41" i="17"/>
  <c r="U41" i="17"/>
  <c r="T41" i="17"/>
  <c r="S41" i="17"/>
  <c r="R41" i="17"/>
  <c r="P41" i="17"/>
  <c r="O41" i="17"/>
  <c r="M41" i="17"/>
  <c r="L41" i="17"/>
  <c r="J41" i="17"/>
  <c r="I41" i="17"/>
  <c r="G41" i="17"/>
  <c r="F41" i="17"/>
  <c r="D41" i="17"/>
  <c r="BB40" i="17"/>
  <c r="BA40" i="17"/>
  <c r="AX40" i="17"/>
  <c r="AV40" i="17"/>
  <c r="AU40" i="17"/>
  <c r="AT40" i="17"/>
  <c r="AS40" i="17"/>
  <c r="AR40" i="17"/>
  <c r="AQ40" i="17"/>
  <c r="AP40" i="17"/>
  <c r="BE40" i="17" s="1"/>
  <c r="BF40" i="17" s="1"/>
  <c r="AO40" i="17"/>
  <c r="AN40" i="17"/>
  <c r="AM40" i="17"/>
  <c r="AL40" i="17"/>
  <c r="AK40" i="17"/>
  <c r="AJ40" i="17"/>
  <c r="AI40" i="17"/>
  <c r="AG40" i="17"/>
  <c r="AF40" i="17"/>
  <c r="AE40" i="17"/>
  <c r="AD40" i="17"/>
  <c r="AC40" i="17"/>
  <c r="AB40" i="17"/>
  <c r="AW40" i="17" s="1"/>
  <c r="AA40" i="17"/>
  <c r="Z40" i="17"/>
  <c r="Y40" i="17"/>
  <c r="X40" i="17"/>
  <c r="W40" i="17"/>
  <c r="V40" i="17"/>
  <c r="U40" i="17"/>
  <c r="T40" i="17"/>
  <c r="S40" i="17"/>
  <c r="R40" i="17"/>
  <c r="P40" i="17"/>
  <c r="O40" i="17"/>
  <c r="M40" i="17"/>
  <c r="L40" i="17"/>
  <c r="J40" i="17"/>
  <c r="I40" i="17"/>
  <c r="G40" i="17"/>
  <c r="F40" i="17"/>
  <c r="D40" i="17"/>
  <c r="BE39" i="17"/>
  <c r="BF39" i="17" s="1"/>
  <c r="AW39" i="17"/>
  <c r="AV39" i="17"/>
  <c r="AU39" i="17"/>
  <c r="AT39" i="17"/>
  <c r="AS39" i="17"/>
  <c r="AR39" i="17"/>
  <c r="AQ39" i="17"/>
  <c r="AP39" i="17"/>
  <c r="AO39" i="17"/>
  <c r="AN39" i="17"/>
  <c r="AM39" i="17"/>
  <c r="AL39" i="17"/>
  <c r="AK39" i="17"/>
  <c r="AJ39" i="17"/>
  <c r="AI39" i="17"/>
  <c r="AG39" i="17"/>
  <c r="AF39" i="17"/>
  <c r="AE39" i="17"/>
  <c r="AX39" i="17" s="1"/>
  <c r="AD39" i="17"/>
  <c r="AC39" i="17"/>
  <c r="AB39" i="17"/>
  <c r="AA39" i="17"/>
  <c r="Z39" i="17"/>
  <c r="Y39" i="17"/>
  <c r="X39" i="17"/>
  <c r="BA39" i="17" s="1"/>
  <c r="BB39" i="17" s="1"/>
  <c r="W39" i="17"/>
  <c r="V39" i="17"/>
  <c r="U39" i="17"/>
  <c r="T39" i="17"/>
  <c r="S39" i="17"/>
  <c r="R39" i="17"/>
  <c r="P39" i="17"/>
  <c r="O39" i="17"/>
  <c r="M39" i="17"/>
  <c r="L39" i="17"/>
  <c r="J39" i="17"/>
  <c r="I39" i="17"/>
  <c r="G39" i="17"/>
  <c r="F39" i="17"/>
  <c r="D39" i="17"/>
  <c r="BF38" i="17"/>
  <c r="BE38" i="17"/>
  <c r="AW38" i="17"/>
  <c r="AV38" i="17"/>
  <c r="AU38" i="17"/>
  <c r="AT38" i="17"/>
  <c r="AS38" i="17"/>
  <c r="AR38" i="17"/>
  <c r="AQ38" i="17"/>
  <c r="AP38" i="17"/>
  <c r="AO38" i="17"/>
  <c r="AN38" i="17"/>
  <c r="AM38" i="17"/>
  <c r="AL38" i="17"/>
  <c r="AK38" i="17"/>
  <c r="AJ38" i="17"/>
  <c r="AI38" i="17"/>
  <c r="AG38" i="17"/>
  <c r="AF38" i="17"/>
  <c r="AE38" i="17"/>
  <c r="AX38" i="17" s="1"/>
  <c r="AD38" i="17"/>
  <c r="AC38" i="17"/>
  <c r="AB38" i="17"/>
  <c r="AA38" i="17"/>
  <c r="Z38" i="17"/>
  <c r="Y38" i="17"/>
  <c r="X38" i="17"/>
  <c r="BA38" i="17" s="1"/>
  <c r="BB38" i="17" s="1"/>
  <c r="W38" i="17"/>
  <c r="V38" i="17"/>
  <c r="U38" i="17"/>
  <c r="T38" i="17"/>
  <c r="S38" i="17"/>
  <c r="R38" i="17"/>
  <c r="P38" i="17"/>
  <c r="O38" i="17"/>
  <c r="M38" i="17"/>
  <c r="L38" i="17"/>
  <c r="J38" i="17"/>
  <c r="I38" i="17"/>
  <c r="G38" i="17"/>
  <c r="F38" i="17"/>
  <c r="D38" i="17"/>
  <c r="BF37" i="17"/>
  <c r="BE37" i="17"/>
  <c r="BA37" i="17"/>
  <c r="BB37" i="17" s="1"/>
  <c r="AX37" i="17"/>
  <c r="AV37" i="17"/>
  <c r="AU37" i="17"/>
  <c r="AT37" i="17"/>
  <c r="AS37" i="17"/>
  <c r="AR37" i="17"/>
  <c r="AQ37" i="17"/>
  <c r="AP37" i="17"/>
  <c r="AO37" i="17"/>
  <c r="AN37" i="17"/>
  <c r="AM37" i="17"/>
  <c r="AL37" i="17"/>
  <c r="AK37" i="17"/>
  <c r="AJ37" i="17"/>
  <c r="AI37" i="17"/>
  <c r="AG37" i="17"/>
  <c r="AF37" i="17"/>
  <c r="AE37" i="17"/>
  <c r="AD37" i="17"/>
  <c r="AC37" i="17"/>
  <c r="AB37" i="17"/>
  <c r="AW37" i="17" s="1"/>
  <c r="AA37" i="17"/>
  <c r="Z37" i="17"/>
  <c r="Y37" i="17"/>
  <c r="X37" i="17"/>
  <c r="W37" i="17"/>
  <c r="V37" i="17"/>
  <c r="U37" i="17"/>
  <c r="T37" i="17"/>
  <c r="S37" i="17"/>
  <c r="R37" i="17"/>
  <c r="P37" i="17"/>
  <c r="O37" i="17"/>
  <c r="M37" i="17"/>
  <c r="L37" i="17"/>
  <c r="J37" i="17"/>
  <c r="I37" i="17"/>
  <c r="G37" i="17"/>
  <c r="F37" i="17"/>
  <c r="D37" i="17"/>
  <c r="BA36" i="17"/>
  <c r="BB36" i="17" s="1"/>
  <c r="AV36" i="17"/>
  <c r="AU36" i="17"/>
  <c r="AT36" i="17"/>
  <c r="AS36" i="17"/>
  <c r="AR36" i="17"/>
  <c r="AQ36" i="17"/>
  <c r="AP36" i="17"/>
  <c r="BE36" i="17" s="1"/>
  <c r="BF36" i="17" s="1"/>
  <c r="AO36" i="17"/>
  <c r="AN36" i="17"/>
  <c r="AM36" i="17"/>
  <c r="AL36" i="17"/>
  <c r="AK36" i="17"/>
  <c r="AJ36" i="17"/>
  <c r="AI36" i="17"/>
  <c r="AG36" i="17"/>
  <c r="AF36" i="17"/>
  <c r="AE36" i="17"/>
  <c r="AX36" i="17" s="1"/>
  <c r="AD36" i="17"/>
  <c r="AC36" i="17"/>
  <c r="AB36" i="17"/>
  <c r="AW36" i="17" s="1"/>
  <c r="AA36" i="17"/>
  <c r="Z36" i="17"/>
  <c r="Y36" i="17"/>
  <c r="X36" i="17"/>
  <c r="W36" i="17"/>
  <c r="V36" i="17"/>
  <c r="U36" i="17"/>
  <c r="T36" i="17"/>
  <c r="S36" i="17"/>
  <c r="R36" i="17"/>
  <c r="P36" i="17"/>
  <c r="O36" i="17"/>
  <c r="M36" i="17"/>
  <c r="L36" i="17"/>
  <c r="J36" i="17"/>
  <c r="I36" i="17"/>
  <c r="G36" i="17"/>
  <c r="F36" i="17"/>
  <c r="D36" i="17"/>
  <c r="BE35" i="17"/>
  <c r="BF35" i="17" s="1"/>
  <c r="BB35" i="17"/>
  <c r="BA35" i="17"/>
  <c r="AV35" i="17"/>
  <c r="AU35" i="17"/>
  <c r="AT35" i="17"/>
  <c r="AS35" i="17"/>
  <c r="AR35" i="17"/>
  <c r="AQ35" i="17"/>
  <c r="AP35" i="17"/>
  <c r="AO35" i="17"/>
  <c r="AN35" i="17"/>
  <c r="AM35" i="17"/>
  <c r="AL35" i="17"/>
  <c r="AK35" i="17"/>
  <c r="AJ35" i="17"/>
  <c r="AI35" i="17"/>
  <c r="AG35" i="17"/>
  <c r="AF35" i="17"/>
  <c r="AE35" i="17"/>
  <c r="AX35" i="17" s="1"/>
  <c r="AD35" i="17"/>
  <c r="AC35" i="17"/>
  <c r="AB35" i="17"/>
  <c r="AW35" i="17" s="1"/>
  <c r="AA35" i="17"/>
  <c r="Z35" i="17"/>
  <c r="Y35" i="17"/>
  <c r="X35" i="17"/>
  <c r="W35" i="17"/>
  <c r="V35" i="17"/>
  <c r="U35" i="17"/>
  <c r="T35" i="17"/>
  <c r="S35" i="17"/>
  <c r="R35" i="17"/>
  <c r="P35" i="17"/>
  <c r="O35" i="17"/>
  <c r="M35" i="17"/>
  <c r="L35" i="17"/>
  <c r="J35" i="17"/>
  <c r="I35" i="17"/>
  <c r="G35" i="17"/>
  <c r="F35" i="17"/>
  <c r="D35" i="17"/>
  <c r="BE34" i="17"/>
  <c r="BF34" i="17" s="1"/>
  <c r="AX34" i="17"/>
  <c r="AV34" i="17"/>
  <c r="AU34" i="17"/>
  <c r="AT34" i="17"/>
  <c r="AS34" i="17"/>
  <c r="AR34" i="17"/>
  <c r="AQ34" i="17"/>
  <c r="AP34" i="17"/>
  <c r="AO34" i="17"/>
  <c r="AN34" i="17"/>
  <c r="AM34" i="17"/>
  <c r="AL34" i="17"/>
  <c r="AK34" i="17"/>
  <c r="AJ34" i="17"/>
  <c r="AI34" i="17"/>
  <c r="AG34" i="17"/>
  <c r="AF34" i="17"/>
  <c r="AE34" i="17"/>
  <c r="AD34" i="17"/>
  <c r="AC34" i="17"/>
  <c r="AB34" i="17"/>
  <c r="AW34" i="17" s="1"/>
  <c r="AA34" i="17"/>
  <c r="Z34" i="17"/>
  <c r="Y34" i="17"/>
  <c r="X34" i="17"/>
  <c r="BA34" i="17" s="1"/>
  <c r="BB34" i="17" s="1"/>
  <c r="W34" i="17"/>
  <c r="V34" i="17"/>
  <c r="U34" i="17"/>
  <c r="T34" i="17"/>
  <c r="S34" i="17"/>
  <c r="R34" i="17"/>
  <c r="P34" i="17"/>
  <c r="O34" i="17"/>
  <c r="M34" i="17"/>
  <c r="L34" i="17"/>
  <c r="J34" i="17"/>
  <c r="I34" i="17"/>
  <c r="G34" i="17"/>
  <c r="F34" i="17"/>
  <c r="D34" i="17"/>
  <c r="AX33" i="17"/>
  <c r="AW33" i="17"/>
  <c r="AV33" i="17"/>
  <c r="AU33" i="17"/>
  <c r="AT33" i="17"/>
  <c r="AS33" i="17"/>
  <c r="AR33" i="17"/>
  <c r="AQ33" i="17"/>
  <c r="AP33" i="17"/>
  <c r="BE33" i="17" s="1"/>
  <c r="BF33" i="17" s="1"/>
  <c r="AO33" i="17"/>
  <c r="AN33" i="17"/>
  <c r="AM33" i="17"/>
  <c r="AL33" i="17"/>
  <c r="AK33" i="17"/>
  <c r="AJ33" i="17"/>
  <c r="AI33" i="17"/>
  <c r="AG33" i="17"/>
  <c r="AF33" i="17"/>
  <c r="AE33" i="17"/>
  <c r="AD33" i="17"/>
  <c r="AC33" i="17"/>
  <c r="AB33" i="17"/>
  <c r="AA33" i="17"/>
  <c r="Z33" i="17"/>
  <c r="Y33" i="17"/>
  <c r="X33" i="17"/>
  <c r="BA33" i="17" s="1"/>
  <c r="BB33" i="17" s="1"/>
  <c r="W33" i="17"/>
  <c r="V33" i="17"/>
  <c r="U33" i="17"/>
  <c r="T33" i="17"/>
  <c r="S33" i="17"/>
  <c r="R33" i="17"/>
  <c r="P33" i="17"/>
  <c r="O33" i="17"/>
  <c r="M33" i="17"/>
  <c r="L33" i="17"/>
  <c r="J33" i="17"/>
  <c r="I33" i="17"/>
  <c r="G33" i="17"/>
  <c r="F33" i="17"/>
  <c r="D33" i="17"/>
  <c r="BB32" i="17"/>
  <c r="BA32" i="17"/>
  <c r="AX32" i="17"/>
  <c r="AV32" i="17"/>
  <c r="AU32" i="17"/>
  <c r="AT32" i="17"/>
  <c r="AS32" i="17"/>
  <c r="AR32" i="17"/>
  <c r="AQ32" i="17"/>
  <c r="AP32" i="17"/>
  <c r="BE32" i="17" s="1"/>
  <c r="BF32" i="17" s="1"/>
  <c r="AO32" i="17"/>
  <c r="AN32" i="17"/>
  <c r="AM32" i="17"/>
  <c r="AL32" i="17"/>
  <c r="AK32" i="17"/>
  <c r="AJ32" i="17"/>
  <c r="AI32" i="17"/>
  <c r="AG32" i="17"/>
  <c r="AF32" i="17"/>
  <c r="AE32" i="17"/>
  <c r="AD32" i="17"/>
  <c r="AC32" i="17"/>
  <c r="AB32" i="17"/>
  <c r="AW32" i="17" s="1"/>
  <c r="AA32" i="17"/>
  <c r="Z32" i="17"/>
  <c r="Y32" i="17"/>
  <c r="X32" i="17"/>
  <c r="W32" i="17"/>
  <c r="V32" i="17"/>
  <c r="U32" i="17"/>
  <c r="T32" i="17"/>
  <c r="S32" i="17"/>
  <c r="R32" i="17"/>
  <c r="P32" i="17"/>
  <c r="O32" i="17"/>
  <c r="M32" i="17"/>
  <c r="L32" i="17"/>
  <c r="J32" i="17"/>
  <c r="I32" i="17"/>
  <c r="G32" i="17"/>
  <c r="F32" i="17"/>
  <c r="D32" i="17"/>
  <c r="AW31" i="17"/>
  <c r="AV31" i="17"/>
  <c r="AU31" i="17"/>
  <c r="AT31" i="17"/>
  <c r="AS31" i="17"/>
  <c r="AR31" i="17"/>
  <c r="AQ31" i="17"/>
  <c r="AP31" i="17"/>
  <c r="BE31" i="17" s="1"/>
  <c r="BF31" i="17" s="1"/>
  <c r="AO31" i="17"/>
  <c r="AN31" i="17"/>
  <c r="AM31" i="17"/>
  <c r="AL31" i="17"/>
  <c r="AK31" i="17"/>
  <c r="AJ31" i="17"/>
  <c r="AI31" i="17"/>
  <c r="AG31" i="17"/>
  <c r="AF31" i="17"/>
  <c r="AE31" i="17"/>
  <c r="AX31" i="17" s="1"/>
  <c r="AD31" i="17"/>
  <c r="AC31" i="17"/>
  <c r="AB31" i="17"/>
  <c r="AA31" i="17"/>
  <c r="Z31" i="17"/>
  <c r="Y31" i="17"/>
  <c r="X31" i="17"/>
  <c r="BA31" i="17" s="1"/>
  <c r="BB31" i="17" s="1"/>
  <c r="W31" i="17"/>
  <c r="V31" i="17"/>
  <c r="U31" i="17"/>
  <c r="T31" i="17"/>
  <c r="S31" i="17"/>
  <c r="R31" i="17"/>
  <c r="P31" i="17"/>
  <c r="O31" i="17"/>
  <c r="M31" i="17"/>
  <c r="L31" i="17"/>
  <c r="J31" i="17"/>
  <c r="I31" i="17"/>
  <c r="G31" i="17"/>
  <c r="F31" i="17"/>
  <c r="D31" i="17"/>
  <c r="BF30" i="17"/>
  <c r="BE30" i="17"/>
  <c r="AW30" i="17"/>
  <c r="AV30" i="17"/>
  <c r="AU30" i="17"/>
  <c r="AT30" i="17"/>
  <c r="AS30" i="17"/>
  <c r="AR30" i="17"/>
  <c r="AQ30" i="17"/>
  <c r="AP30" i="17"/>
  <c r="AO30" i="17"/>
  <c r="AN30" i="17"/>
  <c r="AM30" i="17"/>
  <c r="AL30" i="17"/>
  <c r="AK30" i="17"/>
  <c r="AJ30" i="17"/>
  <c r="AI30" i="17"/>
  <c r="AG30" i="17"/>
  <c r="AF30" i="17"/>
  <c r="AE30" i="17"/>
  <c r="AX30" i="17" s="1"/>
  <c r="AD30" i="17"/>
  <c r="AC30" i="17"/>
  <c r="AB30" i="17"/>
  <c r="AA30" i="17"/>
  <c r="Z30" i="17"/>
  <c r="Y30" i="17"/>
  <c r="X30" i="17"/>
  <c r="BA30" i="17" s="1"/>
  <c r="BB30" i="17" s="1"/>
  <c r="W30" i="17"/>
  <c r="V30" i="17"/>
  <c r="U30" i="17"/>
  <c r="T30" i="17"/>
  <c r="S30" i="17"/>
  <c r="R30" i="17"/>
  <c r="P30" i="17"/>
  <c r="O30" i="17"/>
  <c r="M30" i="17"/>
  <c r="L30" i="17"/>
  <c r="J30" i="17"/>
  <c r="I30" i="17"/>
  <c r="G30" i="17"/>
  <c r="F30" i="17"/>
  <c r="D30" i="17"/>
  <c r="BF29" i="17"/>
  <c r="BE29" i="17"/>
  <c r="BA29" i="17"/>
  <c r="BB29" i="17" s="1"/>
  <c r="AX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G29" i="17"/>
  <c r="AF29" i="17"/>
  <c r="AE29" i="17"/>
  <c r="AD29" i="17"/>
  <c r="AC29" i="17"/>
  <c r="AB29" i="17"/>
  <c r="AW29" i="17" s="1"/>
  <c r="AA29" i="17"/>
  <c r="Z29" i="17"/>
  <c r="Y29" i="17"/>
  <c r="X29" i="17"/>
  <c r="W29" i="17"/>
  <c r="V29" i="17"/>
  <c r="U29" i="17"/>
  <c r="T29" i="17"/>
  <c r="S29" i="17"/>
  <c r="R29" i="17"/>
  <c r="P29" i="17"/>
  <c r="O29" i="17"/>
  <c r="M29" i="17"/>
  <c r="L29" i="17"/>
  <c r="J29" i="17"/>
  <c r="I29" i="17"/>
  <c r="G29" i="17"/>
  <c r="F29" i="17"/>
  <c r="D29" i="17"/>
  <c r="BA28" i="17"/>
  <c r="BB28" i="17" s="1"/>
  <c r="AV28" i="17"/>
  <c r="AU28" i="17"/>
  <c r="AT28" i="17"/>
  <c r="AS28" i="17"/>
  <c r="AR28" i="17"/>
  <c r="AQ28" i="17"/>
  <c r="AP28" i="17"/>
  <c r="BE28" i="17" s="1"/>
  <c r="BF28" i="17" s="1"/>
  <c r="AO28" i="17"/>
  <c r="AN28" i="17"/>
  <c r="AM28" i="17"/>
  <c r="AL28" i="17"/>
  <c r="AK28" i="17"/>
  <c r="AJ28" i="17"/>
  <c r="AI28" i="17"/>
  <c r="AG28" i="17"/>
  <c r="AF28" i="17"/>
  <c r="AE28" i="17"/>
  <c r="AX28" i="17" s="1"/>
  <c r="AD28" i="17"/>
  <c r="AC28" i="17"/>
  <c r="AB28" i="17"/>
  <c r="AW28" i="17" s="1"/>
  <c r="AA28" i="17"/>
  <c r="Z28" i="17"/>
  <c r="Y28" i="17"/>
  <c r="X28" i="17"/>
  <c r="W28" i="17"/>
  <c r="V28" i="17"/>
  <c r="U28" i="17"/>
  <c r="T28" i="17"/>
  <c r="S28" i="17"/>
  <c r="R28" i="17"/>
  <c r="P28" i="17"/>
  <c r="O28" i="17"/>
  <c r="M28" i="17"/>
  <c r="L28" i="17"/>
  <c r="J28" i="17"/>
  <c r="I28" i="17"/>
  <c r="G28" i="17"/>
  <c r="F28" i="17"/>
  <c r="D28" i="17"/>
  <c r="BE27" i="17"/>
  <c r="BF27" i="17" s="1"/>
  <c r="AV27" i="17"/>
  <c r="AU27" i="17"/>
  <c r="AT27" i="17"/>
  <c r="AS27" i="17"/>
  <c r="AR27" i="17"/>
  <c r="AQ27" i="17"/>
  <c r="AP27" i="17"/>
  <c r="AO27" i="17"/>
  <c r="AN27" i="17"/>
  <c r="AM27" i="17"/>
  <c r="AL27" i="17"/>
  <c r="AK27" i="17"/>
  <c r="AJ27" i="17"/>
  <c r="AI27" i="17"/>
  <c r="AG27" i="17"/>
  <c r="AF27" i="17"/>
  <c r="AE27" i="17"/>
  <c r="AX27" i="17" s="1"/>
  <c r="AD27" i="17"/>
  <c r="AC27" i="17"/>
  <c r="AB27" i="17"/>
  <c r="AW27" i="17" s="1"/>
  <c r="AA27" i="17"/>
  <c r="Z27" i="17"/>
  <c r="Y27" i="17"/>
  <c r="X27" i="17"/>
  <c r="BA27" i="17" s="1"/>
  <c r="BB27" i="17" s="1"/>
  <c r="W27" i="17"/>
  <c r="V27" i="17"/>
  <c r="U27" i="17"/>
  <c r="T27" i="17"/>
  <c r="S27" i="17"/>
  <c r="R27" i="17"/>
  <c r="P27" i="17"/>
  <c r="O27" i="17"/>
  <c r="M27" i="17"/>
  <c r="L27" i="17"/>
  <c r="J27" i="17"/>
  <c r="I27" i="17"/>
  <c r="G27" i="17"/>
  <c r="F27" i="17"/>
  <c r="D27" i="17"/>
  <c r="BE26" i="17"/>
  <c r="BF26" i="17" s="1"/>
  <c r="AX26" i="17"/>
  <c r="AV26" i="17"/>
  <c r="AU26" i="17"/>
  <c r="AT26" i="17"/>
  <c r="AS26" i="17"/>
  <c r="AR26" i="17"/>
  <c r="AQ26" i="17"/>
  <c r="AP26" i="17"/>
  <c r="AO26" i="17"/>
  <c r="AN26" i="17"/>
  <c r="AM26" i="17"/>
  <c r="AL26" i="17"/>
  <c r="AK26" i="17"/>
  <c r="AJ26" i="17"/>
  <c r="AI26" i="17"/>
  <c r="AG26" i="17"/>
  <c r="AF26" i="17"/>
  <c r="AE26" i="17"/>
  <c r="AD26" i="17"/>
  <c r="AC26" i="17"/>
  <c r="AB26" i="17"/>
  <c r="AW26" i="17" s="1"/>
  <c r="AA26" i="17"/>
  <c r="Z26" i="17"/>
  <c r="Y26" i="17"/>
  <c r="X26" i="17"/>
  <c r="BA26" i="17" s="1"/>
  <c r="BB26" i="17" s="1"/>
  <c r="W26" i="17"/>
  <c r="V26" i="17"/>
  <c r="U26" i="17"/>
  <c r="T26" i="17"/>
  <c r="S26" i="17"/>
  <c r="R26" i="17"/>
  <c r="P26" i="17"/>
  <c r="O26" i="17"/>
  <c r="M26" i="17"/>
  <c r="L26" i="17"/>
  <c r="J26" i="17"/>
  <c r="I26" i="17"/>
  <c r="G26" i="17"/>
  <c r="F26" i="17"/>
  <c r="D26" i="17"/>
  <c r="AX25" i="17"/>
  <c r="AW25" i="17"/>
  <c r="AV25" i="17"/>
  <c r="AU25" i="17"/>
  <c r="AT25" i="17"/>
  <c r="AS25" i="17"/>
  <c r="AR25" i="17"/>
  <c r="AQ25" i="17"/>
  <c r="AP25" i="17"/>
  <c r="BE25" i="17" s="1"/>
  <c r="BF25" i="17" s="1"/>
  <c r="AO25" i="17"/>
  <c r="AN25" i="17"/>
  <c r="AM25" i="17"/>
  <c r="AL25" i="17"/>
  <c r="AK25" i="17"/>
  <c r="AJ25" i="17"/>
  <c r="AI25" i="17"/>
  <c r="AG25" i="17"/>
  <c r="AF25" i="17"/>
  <c r="AE25" i="17"/>
  <c r="AD25" i="17"/>
  <c r="AC25" i="17"/>
  <c r="AB25" i="17"/>
  <c r="AA25" i="17"/>
  <c r="Z25" i="17"/>
  <c r="Y25" i="17"/>
  <c r="X25" i="17"/>
  <c r="BA25" i="17" s="1"/>
  <c r="BB25" i="17" s="1"/>
  <c r="W25" i="17"/>
  <c r="V25" i="17"/>
  <c r="U25" i="17"/>
  <c r="T25" i="17"/>
  <c r="S25" i="17"/>
  <c r="R25" i="17"/>
  <c r="P25" i="17"/>
  <c r="O25" i="17"/>
  <c r="M25" i="17"/>
  <c r="L25" i="17"/>
  <c r="J25" i="17"/>
  <c r="I25" i="17"/>
  <c r="G25" i="17"/>
  <c r="F25" i="17"/>
  <c r="D25" i="17"/>
  <c r="BB24" i="17"/>
  <c r="BA24" i="17"/>
  <c r="AV24" i="17"/>
  <c r="AU24" i="17"/>
  <c r="AT24" i="17"/>
  <c r="AS24" i="17"/>
  <c r="AR24" i="17"/>
  <c r="AQ24" i="17"/>
  <c r="AP24" i="17"/>
  <c r="BE24" i="17" s="1"/>
  <c r="BF24" i="17" s="1"/>
  <c r="AO24" i="17"/>
  <c r="AN24" i="17"/>
  <c r="AM24" i="17"/>
  <c r="AL24" i="17"/>
  <c r="AK24" i="17"/>
  <c r="AJ24" i="17"/>
  <c r="AI24" i="17"/>
  <c r="AG24" i="17"/>
  <c r="AF24" i="17"/>
  <c r="AE24" i="17"/>
  <c r="AX24" i="17" s="1"/>
  <c r="AD24" i="17"/>
  <c r="AC24" i="17"/>
  <c r="AB24" i="17"/>
  <c r="AW24" i="17" s="1"/>
  <c r="AA24" i="17"/>
  <c r="Z24" i="17"/>
  <c r="Y24" i="17"/>
  <c r="X24" i="17"/>
  <c r="W24" i="17"/>
  <c r="V24" i="17"/>
  <c r="U24" i="17"/>
  <c r="T24" i="17"/>
  <c r="S24" i="17"/>
  <c r="R24" i="17"/>
  <c r="P24" i="17"/>
  <c r="O24" i="17"/>
  <c r="M24" i="17"/>
  <c r="L24" i="17"/>
  <c r="J24" i="17"/>
  <c r="I24" i="17"/>
  <c r="G24" i="17"/>
  <c r="F24" i="17"/>
  <c r="D24" i="17"/>
  <c r="AW23" i="17"/>
  <c r="AV23" i="17"/>
  <c r="AU23" i="17"/>
  <c r="AT23" i="17"/>
  <c r="AS23" i="17"/>
  <c r="AR23" i="17"/>
  <c r="AQ23" i="17"/>
  <c r="AP23" i="17"/>
  <c r="BE23" i="17" s="1"/>
  <c r="BF23" i="17" s="1"/>
  <c r="AO23" i="17"/>
  <c r="AN23" i="17"/>
  <c r="AM23" i="17"/>
  <c r="AL23" i="17"/>
  <c r="AK23" i="17"/>
  <c r="AJ23" i="17"/>
  <c r="AI23" i="17"/>
  <c r="AG23" i="17"/>
  <c r="AF23" i="17"/>
  <c r="AE23" i="17"/>
  <c r="AX23" i="17" s="1"/>
  <c r="AD23" i="17"/>
  <c r="AC23" i="17"/>
  <c r="AB23" i="17"/>
  <c r="AA23" i="17"/>
  <c r="Z23" i="17"/>
  <c r="Y23" i="17"/>
  <c r="X23" i="17"/>
  <c r="BA23" i="17" s="1"/>
  <c r="BB23" i="17" s="1"/>
  <c r="W23" i="17"/>
  <c r="V23" i="17"/>
  <c r="U23" i="17"/>
  <c r="T23" i="17"/>
  <c r="S23" i="17"/>
  <c r="R23" i="17"/>
  <c r="P23" i="17"/>
  <c r="O23" i="17"/>
  <c r="M23" i="17"/>
  <c r="L23" i="17"/>
  <c r="J23" i="17"/>
  <c r="I23" i="17"/>
  <c r="G23" i="17"/>
  <c r="F23" i="17"/>
  <c r="D23" i="17"/>
  <c r="BF22" i="17"/>
  <c r="BE22" i="17"/>
  <c r="AW22" i="17"/>
  <c r="AV22" i="17"/>
  <c r="AU22" i="17"/>
  <c r="AT22" i="17"/>
  <c r="AS22" i="17"/>
  <c r="AR22" i="17"/>
  <c r="AQ22" i="17"/>
  <c r="AP22" i="17"/>
  <c r="AO22" i="17"/>
  <c r="AN22" i="17"/>
  <c r="AM22" i="17"/>
  <c r="AL22" i="17"/>
  <c r="AK22" i="17"/>
  <c r="AJ22" i="17"/>
  <c r="AI22" i="17"/>
  <c r="AG22" i="17"/>
  <c r="AF22" i="17"/>
  <c r="AE22" i="17"/>
  <c r="AX22" i="17" s="1"/>
  <c r="AD22" i="17"/>
  <c r="AC22" i="17"/>
  <c r="AB22" i="17"/>
  <c r="AA22" i="17"/>
  <c r="Z22" i="17"/>
  <c r="Y22" i="17"/>
  <c r="X22" i="17"/>
  <c r="BA22" i="17" s="1"/>
  <c r="BB22" i="17" s="1"/>
  <c r="W22" i="17"/>
  <c r="V22" i="17"/>
  <c r="U22" i="17"/>
  <c r="T22" i="17"/>
  <c r="S22" i="17"/>
  <c r="R22" i="17"/>
  <c r="P22" i="17"/>
  <c r="O22" i="17"/>
  <c r="M22" i="17"/>
  <c r="L22" i="17"/>
  <c r="J22" i="17"/>
  <c r="I22" i="17"/>
  <c r="G22" i="17"/>
  <c r="F22" i="17"/>
  <c r="D22" i="17"/>
  <c r="BF21" i="17"/>
  <c r="BE21" i="17"/>
  <c r="BA21" i="17"/>
  <c r="BB21" i="17" s="1"/>
  <c r="AX21" i="17"/>
  <c r="AV21" i="17"/>
  <c r="AU21" i="17"/>
  <c r="AT21" i="17"/>
  <c r="AS21" i="17"/>
  <c r="AR21" i="17"/>
  <c r="AQ21" i="17"/>
  <c r="AP21" i="17"/>
  <c r="AO21" i="17"/>
  <c r="AN21" i="17"/>
  <c r="AM21" i="17"/>
  <c r="AL21" i="17"/>
  <c r="AK21" i="17"/>
  <c r="AJ21" i="17"/>
  <c r="AI21" i="17"/>
  <c r="AG21" i="17"/>
  <c r="AF21" i="17"/>
  <c r="AE21" i="17"/>
  <c r="AD21" i="17"/>
  <c r="AC21" i="17"/>
  <c r="AB21" i="17"/>
  <c r="AW21" i="17" s="1"/>
  <c r="AA21" i="17"/>
  <c r="Z21" i="17"/>
  <c r="Y21" i="17"/>
  <c r="X21" i="17"/>
  <c r="W21" i="17"/>
  <c r="V21" i="17"/>
  <c r="U21" i="17"/>
  <c r="T21" i="17"/>
  <c r="S21" i="17"/>
  <c r="R21" i="17"/>
  <c r="P21" i="17"/>
  <c r="O21" i="17"/>
  <c r="M21" i="17"/>
  <c r="L21" i="17"/>
  <c r="J21" i="17"/>
  <c r="I21" i="17"/>
  <c r="G21" i="17"/>
  <c r="F21" i="17"/>
  <c r="D21" i="17"/>
  <c r="BA20" i="17"/>
  <c r="BB20" i="17" s="1"/>
  <c r="AV20" i="17"/>
  <c r="AU20" i="17"/>
  <c r="AT20" i="17"/>
  <c r="AS20" i="17"/>
  <c r="AR20" i="17"/>
  <c r="AQ20" i="17"/>
  <c r="AP20" i="17"/>
  <c r="BE20" i="17" s="1"/>
  <c r="BF20" i="17" s="1"/>
  <c r="AO20" i="17"/>
  <c r="AN20" i="17"/>
  <c r="AM20" i="17"/>
  <c r="AL20" i="17"/>
  <c r="AK20" i="17"/>
  <c r="AJ20" i="17"/>
  <c r="AI20" i="17"/>
  <c r="AG20" i="17"/>
  <c r="AF20" i="17"/>
  <c r="AE20" i="17"/>
  <c r="AX20" i="17" s="1"/>
  <c r="AD20" i="17"/>
  <c r="AC20" i="17"/>
  <c r="AB20" i="17"/>
  <c r="AW20" i="17" s="1"/>
  <c r="AA20" i="17"/>
  <c r="Z20" i="17"/>
  <c r="Y20" i="17"/>
  <c r="X20" i="17"/>
  <c r="W20" i="17"/>
  <c r="V20" i="17"/>
  <c r="U20" i="17"/>
  <c r="T20" i="17"/>
  <c r="S20" i="17"/>
  <c r="R20" i="17"/>
  <c r="P20" i="17"/>
  <c r="O20" i="17"/>
  <c r="M20" i="17"/>
  <c r="L20" i="17"/>
  <c r="J20" i="17"/>
  <c r="I20" i="17"/>
  <c r="G20" i="17"/>
  <c r="F20" i="17"/>
  <c r="D20" i="17"/>
  <c r="BE19" i="17"/>
  <c r="BF19" i="17" s="1"/>
  <c r="AV19" i="17"/>
  <c r="AU19" i="17"/>
  <c r="AT19" i="17"/>
  <c r="AS19" i="17"/>
  <c r="AR19" i="17"/>
  <c r="AQ19" i="17"/>
  <c r="AP19" i="17"/>
  <c r="AO19" i="17"/>
  <c r="AN19" i="17"/>
  <c r="AM19" i="17"/>
  <c r="AL19" i="17"/>
  <c r="AK19" i="17"/>
  <c r="AJ19" i="17"/>
  <c r="AI19" i="17"/>
  <c r="AG19" i="17"/>
  <c r="AF19" i="17"/>
  <c r="AE19" i="17"/>
  <c r="AX19" i="17" s="1"/>
  <c r="AD19" i="17"/>
  <c r="AC19" i="17"/>
  <c r="AB19" i="17"/>
  <c r="AW19" i="17" s="1"/>
  <c r="AA19" i="17"/>
  <c r="Z19" i="17"/>
  <c r="Y19" i="17"/>
  <c r="X19" i="17"/>
  <c r="BA19" i="17" s="1"/>
  <c r="BB19" i="17" s="1"/>
  <c r="W19" i="17"/>
  <c r="V19" i="17"/>
  <c r="U19" i="17"/>
  <c r="T19" i="17"/>
  <c r="S19" i="17"/>
  <c r="R19" i="17"/>
  <c r="P19" i="17"/>
  <c r="O19" i="17"/>
  <c r="M19" i="17"/>
  <c r="L19" i="17"/>
  <c r="J19" i="17"/>
  <c r="I19" i="17"/>
  <c r="G19" i="17"/>
  <c r="F19" i="17"/>
  <c r="D19" i="17"/>
  <c r="BE18" i="17"/>
  <c r="BF18" i="17" s="1"/>
  <c r="AX18" i="17"/>
  <c r="AV18" i="17"/>
  <c r="AU18" i="17"/>
  <c r="AT18" i="17"/>
  <c r="AS18" i="17"/>
  <c r="AR18" i="17"/>
  <c r="AQ18" i="17"/>
  <c r="AP18" i="17"/>
  <c r="AO18" i="17"/>
  <c r="AN18" i="17"/>
  <c r="AM18" i="17"/>
  <c r="AL18" i="17"/>
  <c r="AK18" i="17"/>
  <c r="AJ18" i="17"/>
  <c r="AI18" i="17"/>
  <c r="AG18" i="17"/>
  <c r="AF18" i="17"/>
  <c r="AE18" i="17"/>
  <c r="AD18" i="17"/>
  <c r="AC18" i="17"/>
  <c r="AB18" i="17"/>
  <c r="AW18" i="17" s="1"/>
  <c r="AA18" i="17"/>
  <c r="Z18" i="17"/>
  <c r="Y18" i="17"/>
  <c r="X18" i="17"/>
  <c r="BA18" i="17" s="1"/>
  <c r="BB18" i="17" s="1"/>
  <c r="W18" i="17"/>
  <c r="V18" i="17"/>
  <c r="U18" i="17"/>
  <c r="T18" i="17"/>
  <c r="S18" i="17"/>
  <c r="R18" i="17"/>
  <c r="P18" i="17"/>
  <c r="O18" i="17"/>
  <c r="M18" i="17"/>
  <c r="L18" i="17"/>
  <c r="J18" i="17"/>
  <c r="I18" i="17"/>
  <c r="G18" i="17"/>
  <c r="F18" i="17"/>
  <c r="D18" i="17"/>
  <c r="AX17" i="17"/>
  <c r="AW17" i="17"/>
  <c r="AV17" i="17"/>
  <c r="AU17" i="17"/>
  <c r="AT17" i="17"/>
  <c r="AS17" i="17"/>
  <c r="AR17" i="17"/>
  <c r="AQ17" i="17"/>
  <c r="AP17" i="17"/>
  <c r="BE17" i="17" s="1"/>
  <c r="BF17" i="17" s="1"/>
  <c r="AO17" i="17"/>
  <c r="AN17" i="17"/>
  <c r="AM17" i="17"/>
  <c r="AL17" i="17"/>
  <c r="AK17" i="17"/>
  <c r="AJ17" i="17"/>
  <c r="AI17" i="17"/>
  <c r="AG17" i="17"/>
  <c r="AF17" i="17"/>
  <c r="AE17" i="17"/>
  <c r="AD17" i="17"/>
  <c r="AC17" i="17"/>
  <c r="AB17" i="17"/>
  <c r="AA17" i="17"/>
  <c r="Z17" i="17"/>
  <c r="Y17" i="17"/>
  <c r="X17" i="17"/>
  <c r="BA17" i="17" s="1"/>
  <c r="BB17" i="17" s="1"/>
  <c r="W17" i="17"/>
  <c r="V17" i="17"/>
  <c r="U17" i="17"/>
  <c r="T17" i="17"/>
  <c r="S17" i="17"/>
  <c r="R17" i="17"/>
  <c r="P17" i="17"/>
  <c r="O17" i="17"/>
  <c r="M17" i="17"/>
  <c r="L17" i="17"/>
  <c r="J17" i="17"/>
  <c r="I17" i="17"/>
  <c r="G17" i="17"/>
  <c r="F17" i="17"/>
  <c r="D17" i="17"/>
  <c r="AV16" i="17"/>
  <c r="AU16" i="17"/>
  <c r="AT16" i="17"/>
  <c r="AS16" i="17"/>
  <c r="AR16" i="17"/>
  <c r="AQ16" i="17"/>
  <c r="AP16" i="17"/>
  <c r="BE16" i="17" s="1"/>
  <c r="BF16" i="17" s="1"/>
  <c r="AO16" i="17"/>
  <c r="AN16" i="17"/>
  <c r="AM16" i="17"/>
  <c r="AL16" i="17"/>
  <c r="AK16" i="17"/>
  <c r="AJ16" i="17"/>
  <c r="AI16" i="17"/>
  <c r="AG16" i="17"/>
  <c r="AF16" i="17"/>
  <c r="AE16" i="17"/>
  <c r="AX16" i="17" s="1"/>
  <c r="AD16" i="17"/>
  <c r="AC16" i="17"/>
  <c r="AB16" i="17"/>
  <c r="AW16" i="17" s="1"/>
  <c r="AA16" i="17"/>
  <c r="Z16" i="17"/>
  <c r="Y16" i="17"/>
  <c r="X16" i="17"/>
  <c r="BA16" i="17" s="1"/>
  <c r="BB16" i="17" s="1"/>
  <c r="W16" i="17"/>
  <c r="V16" i="17"/>
  <c r="U16" i="17"/>
  <c r="T16" i="17"/>
  <c r="S16" i="17"/>
  <c r="R16" i="17"/>
  <c r="P16" i="17"/>
  <c r="O16" i="17"/>
  <c r="M16" i="17"/>
  <c r="L16" i="17"/>
  <c r="J16" i="17"/>
  <c r="I16" i="17"/>
  <c r="G16" i="17"/>
  <c r="F16" i="17"/>
  <c r="D16" i="17"/>
  <c r="BB15" i="17"/>
  <c r="AW15" i="17"/>
  <c r="AV15" i="17"/>
  <c r="AU15" i="17"/>
  <c r="AT15" i="17"/>
  <c r="AS15" i="17"/>
  <c r="AR15" i="17"/>
  <c r="AQ15" i="17"/>
  <c r="AP15" i="17"/>
  <c r="BE15" i="17" s="1"/>
  <c r="BF15" i="17" s="1"/>
  <c r="AO15" i="17"/>
  <c r="AN15" i="17"/>
  <c r="AM15" i="17"/>
  <c r="AL15" i="17"/>
  <c r="AK15" i="17"/>
  <c r="AJ15" i="17"/>
  <c r="AI15" i="17"/>
  <c r="AG15" i="17"/>
  <c r="AF15" i="17"/>
  <c r="AE15" i="17"/>
  <c r="AX15" i="17" s="1"/>
  <c r="AD15" i="17"/>
  <c r="AC15" i="17"/>
  <c r="AB15" i="17"/>
  <c r="AA15" i="17"/>
  <c r="Z15" i="17"/>
  <c r="Y15" i="17"/>
  <c r="X15" i="17"/>
  <c r="BA15" i="17" s="1"/>
  <c r="W15" i="17"/>
  <c r="V15" i="17"/>
  <c r="U15" i="17"/>
  <c r="T15" i="17"/>
  <c r="S15" i="17"/>
  <c r="R15" i="17"/>
  <c r="P15" i="17"/>
  <c r="O15" i="17"/>
  <c r="M15" i="17"/>
  <c r="L15" i="17"/>
  <c r="J15" i="17"/>
  <c r="I15" i="17"/>
  <c r="G15" i="17"/>
  <c r="F15" i="17"/>
  <c r="D15" i="17"/>
  <c r="AW14" i="17"/>
  <c r="AV14" i="17"/>
  <c r="AU14" i="17"/>
  <c r="AT14" i="17"/>
  <c r="AS14" i="17"/>
  <c r="AR14" i="17"/>
  <c r="AQ14" i="17"/>
  <c r="AP14" i="17"/>
  <c r="BE14" i="17" s="1"/>
  <c r="BF14" i="17" s="1"/>
  <c r="AO14" i="17"/>
  <c r="AN14" i="17"/>
  <c r="AM14" i="17"/>
  <c r="AL14" i="17"/>
  <c r="AK14" i="17"/>
  <c r="AJ14" i="17"/>
  <c r="AI14" i="17"/>
  <c r="AG14" i="17"/>
  <c r="AF14" i="17"/>
  <c r="AE14" i="17"/>
  <c r="AX14" i="17" s="1"/>
  <c r="AD14" i="17"/>
  <c r="AC14" i="17"/>
  <c r="AB14" i="17"/>
  <c r="AA14" i="17"/>
  <c r="Z14" i="17"/>
  <c r="Y14" i="17"/>
  <c r="X14" i="17"/>
  <c r="BA14" i="17" s="1"/>
  <c r="BB14" i="17" s="1"/>
  <c r="W14" i="17"/>
  <c r="V14" i="17"/>
  <c r="U14" i="17"/>
  <c r="T14" i="17"/>
  <c r="S14" i="17"/>
  <c r="R14" i="17"/>
  <c r="P14" i="17"/>
  <c r="O14" i="17"/>
  <c r="M14" i="17"/>
  <c r="L14" i="17"/>
  <c r="J14" i="17"/>
  <c r="I14" i="17"/>
  <c r="G14" i="17"/>
  <c r="F14" i="17"/>
  <c r="D14" i="17"/>
  <c r="BF13" i="17"/>
  <c r="BE13" i="17"/>
  <c r="BA13" i="17"/>
  <c r="BB13" i="17" s="1"/>
  <c r="AV13" i="17"/>
  <c r="AU13" i="17"/>
  <c r="AT13" i="17"/>
  <c r="AS13" i="17"/>
  <c r="AR13" i="17"/>
  <c r="AQ13" i="17"/>
  <c r="AP13" i="17"/>
  <c r="AO13" i="17"/>
  <c r="AN13" i="17"/>
  <c r="AM13" i="17"/>
  <c r="AL13" i="17"/>
  <c r="AK13" i="17"/>
  <c r="AJ13" i="17"/>
  <c r="AI13" i="17"/>
  <c r="AG13" i="17"/>
  <c r="AF13" i="17"/>
  <c r="AE13" i="17"/>
  <c r="AX13" i="17" s="1"/>
  <c r="AD13" i="17"/>
  <c r="AC13" i="17"/>
  <c r="AB13" i="17"/>
  <c r="AW13" i="17" s="1"/>
  <c r="AA13" i="17"/>
  <c r="Z13" i="17"/>
  <c r="Y13" i="17"/>
  <c r="X13" i="17"/>
  <c r="W13" i="17"/>
  <c r="V13" i="17"/>
  <c r="U13" i="17"/>
  <c r="T13" i="17"/>
  <c r="S13" i="17"/>
  <c r="R13" i="17"/>
  <c r="P13" i="17"/>
  <c r="O13" i="17"/>
  <c r="M13" i="17"/>
  <c r="L13" i="17"/>
  <c r="J13" i="17"/>
  <c r="I13" i="17"/>
  <c r="G13" i="17"/>
  <c r="F13" i="17"/>
  <c r="D13" i="17"/>
  <c r="BA12" i="17"/>
  <c r="BB12" i="17" s="1"/>
  <c r="AV12" i="17"/>
  <c r="AU12" i="17"/>
  <c r="AT12" i="17"/>
  <c r="AS12" i="17"/>
  <c r="AR12" i="17"/>
  <c r="AQ12" i="17"/>
  <c r="AP12" i="17"/>
  <c r="BE12" i="17" s="1"/>
  <c r="BF12" i="17" s="1"/>
  <c r="AO12" i="17"/>
  <c r="AN12" i="17"/>
  <c r="AM12" i="17"/>
  <c r="AL12" i="17"/>
  <c r="AK12" i="17"/>
  <c r="AJ12" i="17"/>
  <c r="AI12" i="17"/>
  <c r="AG12" i="17"/>
  <c r="AF12" i="17"/>
  <c r="AE12" i="17"/>
  <c r="AX12" i="17" s="1"/>
  <c r="AD12" i="17"/>
  <c r="AC12" i="17"/>
  <c r="AB12" i="17"/>
  <c r="AW12" i="17" s="1"/>
  <c r="AA12" i="17"/>
  <c r="Z12" i="17"/>
  <c r="Y12" i="17"/>
  <c r="X12" i="17"/>
  <c r="W12" i="17"/>
  <c r="V12" i="17"/>
  <c r="U12" i="17"/>
  <c r="T12" i="17"/>
  <c r="S12" i="17"/>
  <c r="R12" i="17"/>
  <c r="P12" i="17"/>
  <c r="O12" i="17"/>
  <c r="M12" i="17"/>
  <c r="L12" i="17"/>
  <c r="J12" i="17"/>
  <c r="I12" i="17"/>
  <c r="G12" i="17"/>
  <c r="F12" i="17"/>
  <c r="D12" i="17"/>
  <c r="BE11" i="17"/>
  <c r="BF11" i="17" s="1"/>
  <c r="AV11" i="17"/>
  <c r="AU11" i="17"/>
  <c r="AT11" i="17"/>
  <c r="AS11" i="17"/>
  <c r="AR11" i="17"/>
  <c r="AQ11" i="17"/>
  <c r="AP11" i="17"/>
  <c r="AO11" i="17"/>
  <c r="AN11" i="17"/>
  <c r="AM11" i="17"/>
  <c r="AL11" i="17"/>
  <c r="AK11" i="17"/>
  <c r="AJ11" i="17"/>
  <c r="AI11" i="17"/>
  <c r="AG11" i="17"/>
  <c r="AF11" i="17"/>
  <c r="AE11" i="17"/>
  <c r="AX11" i="17" s="1"/>
  <c r="AD11" i="17"/>
  <c r="AC11" i="17"/>
  <c r="AB11" i="17"/>
  <c r="AW11" i="17" s="1"/>
  <c r="AA11" i="17"/>
  <c r="Z11" i="17"/>
  <c r="Y11" i="17"/>
  <c r="X11" i="17"/>
  <c r="BA11" i="17" s="1"/>
  <c r="BB11" i="17" s="1"/>
  <c r="W11" i="17"/>
  <c r="V11" i="17"/>
  <c r="U11" i="17"/>
  <c r="T11" i="17"/>
  <c r="S11" i="17"/>
  <c r="R11" i="17"/>
  <c r="P11" i="17"/>
  <c r="O11" i="17"/>
  <c r="M11" i="17"/>
  <c r="L11" i="17"/>
  <c r="J11" i="17"/>
  <c r="I11" i="17"/>
  <c r="G11" i="17"/>
  <c r="F11" i="17"/>
  <c r="D11" i="17"/>
  <c r="BE10" i="17"/>
  <c r="BF10" i="17" s="1"/>
  <c r="AX10" i="17"/>
  <c r="AV10" i="17"/>
  <c r="AU10" i="17"/>
  <c r="AT10" i="17"/>
  <c r="AS10" i="17"/>
  <c r="AS42" i="17" s="1"/>
  <c r="AR10" i="17"/>
  <c r="AQ10" i="17"/>
  <c r="AP10" i="17"/>
  <c r="AO10" i="17"/>
  <c r="AN10" i="17"/>
  <c r="AM10" i="17"/>
  <c r="AL10" i="17"/>
  <c r="AK10" i="17"/>
  <c r="AK42" i="17" s="1"/>
  <c r="AJ10" i="17"/>
  <c r="AI10" i="17"/>
  <c r="AG10" i="17"/>
  <c r="AF10" i="17"/>
  <c r="AE10" i="17"/>
  <c r="AD10" i="17"/>
  <c r="AC10" i="17"/>
  <c r="AB10" i="17"/>
  <c r="AW10" i="17" s="1"/>
  <c r="AA10" i="17"/>
  <c r="Z10" i="17"/>
  <c r="Y10" i="17"/>
  <c r="X10" i="17"/>
  <c r="BA10" i="17" s="1"/>
  <c r="BB10" i="17" s="1"/>
  <c r="W10" i="17"/>
  <c r="V10" i="17"/>
  <c r="U10" i="17"/>
  <c r="T10" i="17"/>
  <c r="T42" i="17" s="1"/>
  <c r="S10" i="17"/>
  <c r="R10" i="17"/>
  <c r="P10" i="17"/>
  <c r="O10" i="17"/>
  <c r="M10" i="17"/>
  <c r="L10" i="17"/>
  <c r="J10" i="17"/>
  <c r="I10" i="17"/>
  <c r="G10" i="17"/>
  <c r="F10" i="17"/>
  <c r="D10" i="17"/>
  <c r="AX9" i="17"/>
  <c r="AW9" i="17"/>
  <c r="AV9" i="17"/>
  <c r="AU9" i="17"/>
  <c r="AT9" i="17"/>
  <c r="AS9" i="17"/>
  <c r="AR9" i="17"/>
  <c r="AQ9" i="17"/>
  <c r="AP9" i="17"/>
  <c r="BE9" i="17" s="1"/>
  <c r="BF9" i="17" s="1"/>
  <c r="AO9" i="17"/>
  <c r="AN9" i="17"/>
  <c r="AM9" i="17"/>
  <c r="AL9" i="17"/>
  <c r="AK9" i="17"/>
  <c r="AJ9" i="17"/>
  <c r="AI9" i="17"/>
  <c r="AG9" i="17"/>
  <c r="AF9" i="17"/>
  <c r="AE9" i="17"/>
  <c r="AD9" i="17"/>
  <c r="AC9" i="17"/>
  <c r="AB9" i="17"/>
  <c r="AA9" i="17"/>
  <c r="Z9" i="17"/>
  <c r="Y9" i="17"/>
  <c r="X9" i="17"/>
  <c r="BA9" i="17" s="1"/>
  <c r="BB9" i="17" s="1"/>
  <c r="W9" i="17"/>
  <c r="V9" i="17"/>
  <c r="U9" i="17"/>
  <c r="T9" i="17"/>
  <c r="S9" i="17"/>
  <c r="R9" i="17"/>
  <c r="P9" i="17"/>
  <c r="O9" i="17"/>
  <c r="M9" i="17"/>
  <c r="L9" i="17"/>
  <c r="J9" i="17"/>
  <c r="I9" i="17"/>
  <c r="G9" i="17"/>
  <c r="F9" i="17"/>
  <c r="D9" i="17"/>
  <c r="AV8" i="17"/>
  <c r="AU8" i="17"/>
  <c r="AT8" i="17"/>
  <c r="AS8" i="17"/>
  <c r="AR8" i="17"/>
  <c r="AQ8" i="17"/>
  <c r="AP8" i="17"/>
  <c r="BE8" i="17" s="1"/>
  <c r="BF8" i="17" s="1"/>
  <c r="AO8" i="17"/>
  <c r="AN8" i="17"/>
  <c r="AM8" i="17"/>
  <c r="AL8" i="17"/>
  <c r="AK8" i="17"/>
  <c r="AJ8" i="17"/>
  <c r="AI8" i="17"/>
  <c r="AG8" i="17"/>
  <c r="AF8" i="17"/>
  <c r="AE8" i="17"/>
  <c r="AX8" i="17" s="1"/>
  <c r="AD8" i="17"/>
  <c r="AC8" i="17"/>
  <c r="AB8" i="17"/>
  <c r="AW8" i="17" s="1"/>
  <c r="AA8" i="17"/>
  <c r="Z8" i="17"/>
  <c r="Y8" i="17"/>
  <c r="X8" i="17"/>
  <c r="BA8" i="17" s="1"/>
  <c r="BB8" i="17" s="1"/>
  <c r="W8" i="17"/>
  <c r="V8" i="17"/>
  <c r="U8" i="17"/>
  <c r="T8" i="17"/>
  <c r="S8" i="17"/>
  <c r="R8" i="17"/>
  <c r="P8" i="17"/>
  <c r="O8" i="17"/>
  <c r="M8" i="17"/>
  <c r="L8" i="17"/>
  <c r="J8" i="17"/>
  <c r="I8" i="17"/>
  <c r="G8" i="17"/>
  <c r="F8" i="17"/>
  <c r="D8" i="17"/>
  <c r="BA7" i="17"/>
  <c r="AW7" i="17"/>
  <c r="AV7" i="17"/>
  <c r="AU7" i="17"/>
  <c r="AU42" i="17" s="1"/>
  <c r="AT7" i="17"/>
  <c r="AS7" i="17"/>
  <c r="AR7" i="17"/>
  <c r="AQ7" i="17"/>
  <c r="AP7" i="17"/>
  <c r="AP42" i="17" s="1"/>
  <c r="AO7" i="17"/>
  <c r="AN7" i="17"/>
  <c r="AM7" i="17"/>
  <c r="AM42" i="17" s="1"/>
  <c r="AL7" i="17"/>
  <c r="AK7" i="17"/>
  <c r="AJ7" i="17"/>
  <c r="AI7" i="17"/>
  <c r="AG7" i="17"/>
  <c r="AG42" i="17" s="1"/>
  <c r="AF7" i="17"/>
  <c r="AE7" i="17"/>
  <c r="AX7" i="17" s="1"/>
  <c r="AD7" i="17"/>
  <c r="AD42" i="17" s="1"/>
  <c r="AC7" i="17"/>
  <c r="AB7" i="17"/>
  <c r="AA7" i="17"/>
  <c r="Z7" i="17"/>
  <c r="Y7" i="17"/>
  <c r="Y42" i="17" s="1"/>
  <c r="X7" i="17"/>
  <c r="W7" i="17"/>
  <c r="V7" i="17"/>
  <c r="V42" i="17" s="1"/>
  <c r="U7" i="17"/>
  <c r="T7" i="17"/>
  <c r="S7" i="17"/>
  <c r="R7" i="17"/>
  <c r="P7" i="17"/>
  <c r="P42" i="17" s="1"/>
  <c r="O7" i="17"/>
  <c r="M7" i="17"/>
  <c r="L7" i="17"/>
  <c r="L42" i="17" s="1"/>
  <c r="J7" i="17"/>
  <c r="I7" i="17"/>
  <c r="G7" i="17"/>
  <c r="F7" i="17"/>
  <c r="D7" i="17"/>
  <c r="D42" i="17" s="1"/>
  <c r="AJ4" i="17"/>
  <c r="AK4" i="17" s="1"/>
  <c r="AL4" i="17" s="1"/>
  <c r="AM4" i="17" s="1"/>
  <c r="AN4" i="17" s="1"/>
  <c r="AO4" i="17" s="1"/>
  <c r="AP4" i="17" s="1"/>
  <c r="AQ4" i="17" s="1"/>
  <c r="AR4" i="17" s="1"/>
  <c r="AS4" i="17" s="1"/>
  <c r="AT4" i="17" s="1"/>
  <c r="AU4" i="17" s="1"/>
  <c r="AV4" i="17" s="1"/>
  <c r="AW4" i="17" s="1"/>
  <c r="AX4" i="17" s="1"/>
  <c r="AY4" i="17" s="1"/>
  <c r="AZ4" i="17" s="1"/>
  <c r="BA4" i="17" s="1"/>
  <c r="BB4" i="17" s="1"/>
  <c r="BC4" i="17" s="1"/>
  <c r="BD4" i="17" s="1"/>
  <c r="BE4" i="17" s="1"/>
  <c r="BF4" i="17" s="1"/>
  <c r="AH4" i="17"/>
  <c r="AI4" i="17" s="1"/>
  <c r="AC4" i="17"/>
  <c r="AD4" i="17" s="1"/>
  <c r="AE4" i="17" s="1"/>
  <c r="H4" i="17"/>
  <c r="I4" i="17" s="1"/>
  <c r="J4" i="17" s="1"/>
  <c r="K4" i="17" s="1"/>
  <c r="L4" i="17" s="1"/>
  <c r="M4" i="17" s="1"/>
  <c r="N4" i="17" s="1"/>
  <c r="O4" i="17" s="1"/>
  <c r="P4" i="17" s="1"/>
  <c r="Q4" i="17" s="1"/>
  <c r="R4" i="17" s="1"/>
  <c r="S4" i="17" s="1"/>
  <c r="T4" i="17" s="1"/>
  <c r="U4" i="17" s="1"/>
  <c r="V4" i="17" s="1"/>
  <c r="W4" i="17" s="1"/>
  <c r="X4" i="17" s="1"/>
  <c r="Y4" i="17" s="1"/>
  <c r="Z4" i="17" s="1"/>
  <c r="F4" i="17"/>
  <c r="G4" i="17" s="1"/>
  <c r="E4" i="17"/>
  <c r="AP28" i="16"/>
  <c r="AJ28" i="16"/>
  <c r="AI28" i="16"/>
  <c r="AG28" i="16"/>
  <c r="AE28" i="16"/>
  <c r="AK28" i="16" s="1"/>
  <c r="R28" i="16"/>
  <c r="L28" i="16"/>
  <c r="D28" i="16"/>
  <c r="H28" i="16" s="1"/>
  <c r="AT27" i="16"/>
  <c r="AR17" i="16"/>
  <c r="AP17" i="16"/>
  <c r="AH17" i="16"/>
  <c r="AF17" i="16"/>
  <c r="AD17" i="16"/>
  <c r="W17" i="16"/>
  <c r="R17" i="16"/>
  <c r="K17" i="16"/>
  <c r="K18" i="16" s="1"/>
  <c r="K20" i="16" s="1"/>
  <c r="J17" i="16"/>
  <c r="L17" i="16" s="1"/>
  <c r="H17" i="16"/>
  <c r="D17" i="16"/>
  <c r="AR16" i="16"/>
  <c r="AP16" i="16"/>
  <c r="AI16" i="16"/>
  <c r="AH16" i="16"/>
  <c r="AG16" i="16"/>
  <c r="AJ16" i="16" s="1"/>
  <c r="AF16" i="16"/>
  <c r="AD16" i="16"/>
  <c r="AE16" i="16" s="1"/>
  <c r="AK16" i="16" s="1"/>
  <c r="W16" i="16"/>
  <c r="R16" i="16"/>
  <c r="L16" i="16"/>
  <c r="K16" i="16"/>
  <c r="J16" i="16"/>
  <c r="D16" i="16"/>
  <c r="H16" i="16" s="1"/>
  <c r="AR15" i="16"/>
  <c r="AP15" i="16"/>
  <c r="AH15" i="16"/>
  <c r="AF15" i="16"/>
  <c r="AG15" i="16" s="1"/>
  <c r="AD15" i="16"/>
  <c r="AI15" i="16" s="1"/>
  <c r="AJ15" i="16" s="1"/>
  <c r="W15" i="16"/>
  <c r="R15" i="16"/>
  <c r="K15" i="16"/>
  <c r="J15" i="16"/>
  <c r="L15" i="16" s="1"/>
  <c r="D15" i="16"/>
  <c r="AR14" i="16"/>
  <c r="AP14" i="16"/>
  <c r="AI14" i="16"/>
  <c r="AH14" i="16"/>
  <c r="AG14" i="16"/>
  <c r="AJ14" i="16" s="1"/>
  <c r="AF14" i="16"/>
  <c r="AD14" i="16"/>
  <c r="AE14" i="16" s="1"/>
  <c r="AK14" i="16" s="1"/>
  <c r="W14" i="16"/>
  <c r="R14" i="16"/>
  <c r="L14" i="16"/>
  <c r="K14" i="16"/>
  <c r="J14" i="16"/>
  <c r="D14" i="16"/>
  <c r="H14" i="16" s="1"/>
  <c r="AR13" i="16"/>
  <c r="AP13" i="16"/>
  <c r="AH13" i="16"/>
  <c r="AF13" i="16"/>
  <c r="AG13" i="16" s="1"/>
  <c r="AD13" i="16"/>
  <c r="AI13" i="16" s="1"/>
  <c r="AJ13" i="16" s="1"/>
  <c r="W13" i="16"/>
  <c r="R13" i="16"/>
  <c r="K13" i="16"/>
  <c r="J13" i="16"/>
  <c r="L13" i="16" s="1"/>
  <c r="D13" i="16"/>
  <c r="AR12" i="16"/>
  <c r="AP12" i="16"/>
  <c r="AI12" i="16"/>
  <c r="AH12" i="16"/>
  <c r="AG12" i="16"/>
  <c r="AJ12" i="16" s="1"/>
  <c r="AF12" i="16"/>
  <c r="AD12" i="16"/>
  <c r="AE12" i="16" s="1"/>
  <c r="AK12" i="16" s="1"/>
  <c r="W12" i="16"/>
  <c r="R12" i="16"/>
  <c r="L12" i="16"/>
  <c r="K12" i="16"/>
  <c r="J12" i="16"/>
  <c r="D12" i="16"/>
  <c r="H12" i="16" s="1"/>
  <c r="AR11" i="16"/>
  <c r="AP11" i="16"/>
  <c r="AH11" i="16"/>
  <c r="AF11" i="16"/>
  <c r="AG11" i="16" s="1"/>
  <c r="AD11" i="16"/>
  <c r="AI11" i="16" s="1"/>
  <c r="AJ11" i="16" s="1"/>
  <c r="W11" i="16"/>
  <c r="R11" i="16"/>
  <c r="K11" i="16"/>
  <c r="J11" i="16"/>
  <c r="L11" i="16" s="1"/>
  <c r="D11" i="16"/>
  <c r="AR10" i="16"/>
  <c r="AR18" i="16" s="1"/>
  <c r="AP10" i="16"/>
  <c r="AH10" i="16"/>
  <c r="AG10" i="16"/>
  <c r="AF10" i="16"/>
  <c r="AD10" i="16"/>
  <c r="AE10" i="16" s="1"/>
  <c r="W10" i="16"/>
  <c r="R10" i="16"/>
  <c r="R18" i="16" s="1"/>
  <c r="L10" i="16"/>
  <c r="L18" i="16" s="1"/>
  <c r="K10" i="16"/>
  <c r="J10" i="16"/>
  <c r="J18" i="16" s="1"/>
  <c r="D10" i="16"/>
  <c r="AN8" i="16"/>
  <c r="AM8" i="16"/>
  <c r="AL8" i="16"/>
  <c r="W8" i="16"/>
  <c r="T8" i="16"/>
  <c r="O8" i="16"/>
  <c r="N8" i="16"/>
  <c r="AR7" i="16"/>
  <c r="AR8" i="16" s="1"/>
  <c r="AP7" i="16"/>
  <c r="AP8" i="16" s="1"/>
  <c r="AN7" i="16"/>
  <c r="AH7" i="16"/>
  <c r="AH8" i="16" s="1"/>
  <c r="AF7" i="16"/>
  <c r="AG7" i="16" s="1"/>
  <c r="AG8" i="16" s="1"/>
  <c r="AD7" i="16"/>
  <c r="AI7" i="16" s="1"/>
  <c r="Z7" i="16"/>
  <c r="Z8" i="16" s="1"/>
  <c r="W7" i="16"/>
  <c r="T7" i="16"/>
  <c r="R7" i="16"/>
  <c r="R8" i="16" s="1"/>
  <c r="P7" i="16"/>
  <c r="P8" i="16" s="1"/>
  <c r="K7" i="16"/>
  <c r="K8" i="16" s="1"/>
  <c r="J7" i="16"/>
  <c r="J8" i="16" s="1"/>
  <c r="D7" i="16"/>
  <c r="H7" i="16" s="1"/>
  <c r="H8" i="16" s="1"/>
  <c r="K4" i="16"/>
  <c r="L4" i="16" s="1"/>
  <c r="M4" i="16" s="1"/>
  <c r="N4" i="16" s="1"/>
  <c r="O4" i="16" s="1"/>
  <c r="P4" i="16" s="1"/>
  <c r="Q4" i="16" s="1"/>
  <c r="R4" i="16" s="1"/>
  <c r="S4" i="16" s="1"/>
  <c r="T4" i="16" s="1"/>
  <c r="U4" i="16" s="1"/>
  <c r="V4" i="16" s="1"/>
  <c r="W4" i="16" s="1"/>
  <c r="X4" i="16" s="1"/>
  <c r="Y4" i="16" s="1"/>
  <c r="Z4" i="16" s="1"/>
  <c r="AA4" i="16" s="1"/>
  <c r="AB4" i="16" s="1"/>
  <c r="AC4" i="16" s="1"/>
  <c r="AD4" i="16" s="1"/>
  <c r="AE4" i="16" s="1"/>
  <c r="AF4" i="16" s="1"/>
  <c r="AG4" i="16" s="1"/>
  <c r="AH4" i="16" s="1"/>
  <c r="AI4" i="16" s="1"/>
  <c r="AJ4" i="16" s="1"/>
  <c r="AK4" i="16" s="1"/>
  <c r="AL4" i="16" s="1"/>
  <c r="AM4" i="16" s="1"/>
  <c r="AN4" i="16" s="1"/>
  <c r="AO4" i="16" s="1"/>
  <c r="AP4" i="16" s="1"/>
  <c r="AQ4" i="16" s="1"/>
  <c r="AR4" i="16" s="1"/>
  <c r="AS4" i="16" s="1"/>
  <c r="AT4" i="16" s="1"/>
  <c r="AU4" i="16" s="1"/>
  <c r="AV4" i="16" s="1"/>
  <c r="AW4" i="16" s="1"/>
  <c r="AX4" i="16" s="1"/>
  <c r="AY4" i="16" s="1"/>
  <c r="AZ4" i="16" s="1"/>
  <c r="BA4" i="16" s="1"/>
  <c r="BB4" i="16" s="1"/>
  <c r="BC4" i="16" s="1"/>
  <c r="BD4" i="16" s="1"/>
  <c r="BE4" i="16" s="1"/>
  <c r="BF4" i="16" s="1"/>
  <c r="BG4" i="16" s="1"/>
  <c r="BH4" i="16" s="1"/>
  <c r="F4" i="16"/>
  <c r="G4" i="16" s="1"/>
  <c r="H4" i="16" s="1"/>
  <c r="I4" i="16" s="1"/>
  <c r="J4" i="16" s="1"/>
  <c r="E4" i="16"/>
  <c r="AH40" i="15"/>
  <c r="AJ40" i="15" s="1"/>
  <c r="AQ37" i="15"/>
  <c r="AW36" i="15"/>
  <c r="AU36" i="15"/>
  <c r="AM36" i="15"/>
  <c r="AK36" i="15"/>
  <c r="AH36" i="15"/>
  <c r="Z36" i="15"/>
  <c r="W36" i="15"/>
  <c r="V36" i="15"/>
  <c r="X36" i="15" s="1"/>
  <c r="R36" i="15"/>
  <c r="O36" i="15"/>
  <c r="L36" i="15"/>
  <c r="I36" i="15"/>
  <c r="D36" i="15"/>
  <c r="H36" i="15" s="1"/>
  <c r="AW35" i="15"/>
  <c r="AU35" i="15"/>
  <c r="AN35" i="15"/>
  <c r="AM35" i="15"/>
  <c r="AK35" i="15"/>
  <c r="AH35" i="15"/>
  <c r="AL35" i="15" s="1"/>
  <c r="AO35" i="15" s="1"/>
  <c r="Z35" i="15"/>
  <c r="W35" i="15"/>
  <c r="V35" i="15"/>
  <c r="X35" i="15" s="1"/>
  <c r="R35" i="15"/>
  <c r="O35" i="15"/>
  <c r="L35" i="15"/>
  <c r="I35" i="15"/>
  <c r="H35" i="15"/>
  <c r="D35" i="15"/>
  <c r="AW34" i="15"/>
  <c r="AU34" i="15"/>
  <c r="AT34" i="15"/>
  <c r="AV34" i="15" s="1"/>
  <c r="AX34" i="15" s="1"/>
  <c r="AY34" i="15" s="1"/>
  <c r="AN34" i="15"/>
  <c r="AM34" i="15"/>
  <c r="AK34" i="15"/>
  <c r="AL34" i="15" s="1"/>
  <c r="AO34" i="15" s="1"/>
  <c r="AP34" i="15" s="1"/>
  <c r="AR34" i="15" s="1"/>
  <c r="AS34" i="15" s="1"/>
  <c r="AJ34" i="15"/>
  <c r="AH34" i="15"/>
  <c r="Z34" i="15"/>
  <c r="W34" i="15"/>
  <c r="V34" i="15"/>
  <c r="X34" i="15" s="1"/>
  <c r="R34" i="15"/>
  <c r="O34" i="15"/>
  <c r="L34" i="15"/>
  <c r="I34" i="15"/>
  <c r="H34" i="15"/>
  <c r="D34" i="15"/>
  <c r="AW33" i="15"/>
  <c r="AU33" i="15"/>
  <c r="AM33" i="15"/>
  <c r="AK33" i="15"/>
  <c r="Z33" i="15"/>
  <c r="W33" i="15"/>
  <c r="V33" i="15"/>
  <c r="X33" i="15" s="1"/>
  <c r="R33" i="15"/>
  <c r="O33" i="15"/>
  <c r="L33" i="15"/>
  <c r="I33" i="15"/>
  <c r="H33" i="15"/>
  <c r="D33" i="15"/>
  <c r="AW32" i="15"/>
  <c r="AU32" i="15"/>
  <c r="AM32" i="15"/>
  <c r="AN32" i="15" s="1"/>
  <c r="AK32" i="15"/>
  <c r="AL32" i="15" s="1"/>
  <c r="AJ32" i="15"/>
  <c r="AH32" i="15"/>
  <c r="Z32" i="15"/>
  <c r="W32" i="15"/>
  <c r="V32" i="15"/>
  <c r="X32" i="15" s="1"/>
  <c r="R32" i="15"/>
  <c r="O32" i="15"/>
  <c r="L32" i="15"/>
  <c r="I32" i="15"/>
  <c r="H32" i="15"/>
  <c r="D32" i="15"/>
  <c r="AW31" i="15"/>
  <c r="AU31" i="15"/>
  <c r="AM31" i="15"/>
  <c r="AN31" i="15" s="1"/>
  <c r="AO31" i="15" s="1"/>
  <c r="AP31" i="15" s="1"/>
  <c r="AL31" i="15"/>
  <c r="AK31" i="15"/>
  <c r="AJ31" i="15"/>
  <c r="AH31" i="15"/>
  <c r="Z31" i="15"/>
  <c r="W31" i="15"/>
  <c r="V31" i="15"/>
  <c r="X31" i="15" s="1"/>
  <c r="R31" i="15"/>
  <c r="O31" i="15"/>
  <c r="L31" i="15"/>
  <c r="I31" i="15"/>
  <c r="H31" i="15"/>
  <c r="D31" i="15"/>
  <c r="AW30" i="15"/>
  <c r="AU30" i="15"/>
  <c r="AM30" i="15"/>
  <c r="AL30" i="15"/>
  <c r="AK30" i="15"/>
  <c r="AJ30" i="15"/>
  <c r="AH30" i="15"/>
  <c r="AN30" i="15" s="1"/>
  <c r="AO30" i="15" s="1"/>
  <c r="AP30" i="15" s="1"/>
  <c r="Z30" i="15"/>
  <c r="X30" i="15"/>
  <c r="W30" i="15"/>
  <c r="V30" i="15"/>
  <c r="R30" i="15"/>
  <c r="O30" i="15"/>
  <c r="L30" i="15"/>
  <c r="I30" i="15"/>
  <c r="H30" i="15"/>
  <c r="D30" i="15"/>
  <c r="AW29" i="15"/>
  <c r="AU29" i="15"/>
  <c r="AM29" i="15"/>
  <c r="AL29" i="15"/>
  <c r="AK29" i="15"/>
  <c r="AH29" i="15"/>
  <c r="Z29" i="15"/>
  <c r="X29" i="15"/>
  <c r="W29" i="15"/>
  <c r="V29" i="15"/>
  <c r="R29" i="15"/>
  <c r="O29" i="15"/>
  <c r="L29" i="15"/>
  <c r="I29" i="15"/>
  <c r="D29" i="15"/>
  <c r="AW28" i="15"/>
  <c r="AU28" i="15"/>
  <c r="AS28" i="15"/>
  <c r="AM28" i="15"/>
  <c r="AK28" i="15"/>
  <c r="Z28" i="15"/>
  <c r="W28" i="15"/>
  <c r="V28" i="15"/>
  <c r="X28" i="15" s="1"/>
  <c r="R28" i="15"/>
  <c r="O28" i="15"/>
  <c r="L28" i="15"/>
  <c r="I28" i="15"/>
  <c r="D28" i="15"/>
  <c r="H28" i="15" s="1"/>
  <c r="AW27" i="15"/>
  <c r="AU27" i="15"/>
  <c r="AM27" i="15"/>
  <c r="AN27" i="15" s="1"/>
  <c r="AK27" i="15"/>
  <c r="AJ27" i="15"/>
  <c r="AH27" i="15"/>
  <c r="AL27" i="15" s="1"/>
  <c r="AO27" i="15" s="1"/>
  <c r="AP27" i="15" s="1"/>
  <c r="Z27" i="15"/>
  <c r="W27" i="15"/>
  <c r="V27" i="15"/>
  <c r="X27" i="15" s="1"/>
  <c r="R27" i="15"/>
  <c r="O27" i="15"/>
  <c r="L27" i="15"/>
  <c r="I27" i="15"/>
  <c r="H27" i="15"/>
  <c r="D27" i="15"/>
  <c r="AW26" i="15"/>
  <c r="AU26" i="15"/>
  <c r="AM26" i="15"/>
  <c r="AN26" i="15" s="1"/>
  <c r="AK26" i="15"/>
  <c r="AL26" i="15" s="1"/>
  <c r="AO26" i="15" s="1"/>
  <c r="AP26" i="15" s="1"/>
  <c r="AJ26" i="15"/>
  <c r="AH26" i="15"/>
  <c r="Z26" i="15"/>
  <c r="W26" i="15"/>
  <c r="V26" i="15"/>
  <c r="X26" i="15" s="1"/>
  <c r="R26" i="15"/>
  <c r="O26" i="15"/>
  <c r="L26" i="15"/>
  <c r="I26" i="15"/>
  <c r="H26" i="15"/>
  <c r="D26" i="15"/>
  <c r="AW25" i="15"/>
  <c r="AU25" i="15"/>
  <c r="AO25" i="15"/>
  <c r="AP25" i="15" s="1"/>
  <c r="AM25" i="15"/>
  <c r="AN25" i="15" s="1"/>
  <c r="AL25" i="15"/>
  <c r="AK25" i="15"/>
  <c r="AJ25" i="15"/>
  <c r="AH25" i="15"/>
  <c r="Z25" i="15"/>
  <c r="X25" i="15"/>
  <c r="W25" i="15"/>
  <c r="V25" i="15"/>
  <c r="R25" i="15"/>
  <c r="O25" i="15"/>
  <c r="L25" i="15"/>
  <c r="I25" i="15"/>
  <c r="H25" i="15"/>
  <c r="D25" i="15"/>
  <c r="AW24" i="15"/>
  <c r="AU24" i="15"/>
  <c r="AM24" i="15"/>
  <c r="AL24" i="15"/>
  <c r="AK24" i="15"/>
  <c r="AH24" i="15"/>
  <c r="AJ24" i="15" s="1"/>
  <c r="Z24" i="15"/>
  <c r="X24" i="15"/>
  <c r="W24" i="15"/>
  <c r="V24" i="15"/>
  <c r="R24" i="15"/>
  <c r="O24" i="15"/>
  <c r="L24" i="15"/>
  <c r="I24" i="15"/>
  <c r="D24" i="15"/>
  <c r="AW23" i="15"/>
  <c r="AU23" i="15"/>
  <c r="AM23" i="15"/>
  <c r="AK23" i="15"/>
  <c r="Z23" i="15"/>
  <c r="W23" i="15"/>
  <c r="V23" i="15"/>
  <c r="X23" i="15" s="1"/>
  <c r="R23" i="15"/>
  <c r="O23" i="15"/>
  <c r="L23" i="15"/>
  <c r="I23" i="15"/>
  <c r="D23" i="15"/>
  <c r="H23" i="15" s="1"/>
  <c r="AW22" i="15"/>
  <c r="AS22" i="15"/>
  <c r="AM22" i="15"/>
  <c r="AK22" i="15"/>
  <c r="Z22" i="15"/>
  <c r="X22" i="15"/>
  <c r="W22" i="15"/>
  <c r="V22" i="15"/>
  <c r="R22" i="15"/>
  <c r="O22" i="15"/>
  <c r="L22" i="15"/>
  <c r="I22" i="15"/>
  <c r="D22" i="15"/>
  <c r="AW21" i="15"/>
  <c r="AS21" i="15"/>
  <c r="AM21" i="15"/>
  <c r="AK21" i="15"/>
  <c r="Z21" i="15"/>
  <c r="X21" i="15"/>
  <c r="W21" i="15"/>
  <c r="V21" i="15"/>
  <c r="R21" i="15"/>
  <c r="O21" i="15"/>
  <c r="L21" i="15"/>
  <c r="I21" i="15"/>
  <c r="H21" i="15"/>
  <c r="D21" i="15"/>
  <c r="AW20" i="15"/>
  <c r="AS20" i="15"/>
  <c r="AM20" i="15"/>
  <c r="AK20" i="15"/>
  <c r="Z20" i="15"/>
  <c r="X20" i="15"/>
  <c r="W20" i="15"/>
  <c r="V20" i="15"/>
  <c r="R20" i="15"/>
  <c r="O20" i="15"/>
  <c r="L20" i="15"/>
  <c r="I20" i="15"/>
  <c r="H20" i="15"/>
  <c r="D20" i="15"/>
  <c r="AW19" i="15"/>
  <c r="AS19" i="15"/>
  <c r="AM19" i="15"/>
  <c r="AK19" i="15"/>
  <c r="Z19" i="15"/>
  <c r="W19" i="15"/>
  <c r="V19" i="15"/>
  <c r="X19" i="15" s="1"/>
  <c r="R19" i="15"/>
  <c r="O19" i="15"/>
  <c r="L19" i="15"/>
  <c r="I19" i="15"/>
  <c r="H19" i="15"/>
  <c r="D19" i="15"/>
  <c r="AW18" i="15"/>
  <c r="AS18" i="15"/>
  <c r="AM18" i="15"/>
  <c r="AK18" i="15"/>
  <c r="Z18" i="15"/>
  <c r="W18" i="15"/>
  <c r="V18" i="15"/>
  <c r="X18" i="15" s="1"/>
  <c r="R18" i="15"/>
  <c r="O18" i="15"/>
  <c r="L18" i="15"/>
  <c r="I18" i="15"/>
  <c r="D18" i="15"/>
  <c r="H18" i="15" s="1"/>
  <c r="AW17" i="15"/>
  <c r="AS17" i="15"/>
  <c r="AM17" i="15"/>
  <c r="AK17" i="15"/>
  <c r="Z17" i="15"/>
  <c r="X17" i="15"/>
  <c r="W17" i="15"/>
  <c r="V17" i="15"/>
  <c r="R17" i="15"/>
  <c r="O17" i="15"/>
  <c r="L17" i="15"/>
  <c r="I17" i="15"/>
  <c r="H17" i="15"/>
  <c r="D17" i="15"/>
  <c r="AW16" i="15"/>
  <c r="AS16" i="15"/>
  <c r="AM16" i="15"/>
  <c r="AK16" i="15"/>
  <c r="Z16" i="15"/>
  <c r="W16" i="15"/>
  <c r="X16" i="15" s="1"/>
  <c r="V16" i="15"/>
  <c r="R16" i="15"/>
  <c r="O16" i="15"/>
  <c r="L16" i="15"/>
  <c r="I16" i="15"/>
  <c r="H16" i="15"/>
  <c r="D16" i="15"/>
  <c r="AW15" i="15"/>
  <c r="AS15" i="15"/>
  <c r="AM15" i="15"/>
  <c r="AK15" i="15"/>
  <c r="AH15" i="15"/>
  <c r="Z15" i="15"/>
  <c r="W15" i="15"/>
  <c r="V15" i="15"/>
  <c r="X15" i="15" s="1"/>
  <c r="R15" i="15"/>
  <c r="O15" i="15"/>
  <c r="L15" i="15"/>
  <c r="I15" i="15"/>
  <c r="D15" i="15"/>
  <c r="H15" i="15" s="1"/>
  <c r="AW14" i="15"/>
  <c r="AS14" i="15"/>
  <c r="AM14" i="15"/>
  <c r="AK14" i="15"/>
  <c r="Z14" i="15"/>
  <c r="X14" i="15"/>
  <c r="W14" i="15"/>
  <c r="V14" i="15"/>
  <c r="R14" i="15"/>
  <c r="O14" i="15"/>
  <c r="L14" i="15"/>
  <c r="I14" i="15"/>
  <c r="D14" i="15"/>
  <c r="AW13" i="15"/>
  <c r="AS13" i="15"/>
  <c r="AM13" i="15"/>
  <c r="AK13" i="15"/>
  <c r="Z13" i="15"/>
  <c r="X13" i="15"/>
  <c r="W13" i="15"/>
  <c r="V13" i="15"/>
  <c r="R13" i="15"/>
  <c r="O13" i="15"/>
  <c r="L13" i="15"/>
  <c r="I13" i="15"/>
  <c r="D13" i="15"/>
  <c r="AW12" i="15"/>
  <c r="AS12" i="15"/>
  <c r="AM12" i="15"/>
  <c r="AM40" i="15" s="1"/>
  <c r="AN40" i="15" s="1"/>
  <c r="AK12" i="15"/>
  <c r="AK40" i="15" s="1"/>
  <c r="AL40" i="15" s="1"/>
  <c r="AO40" i="15" s="1"/>
  <c r="Z12" i="15"/>
  <c r="W12" i="15"/>
  <c r="V12" i="15"/>
  <c r="X12" i="15" s="1"/>
  <c r="R12" i="15"/>
  <c r="O12" i="15"/>
  <c r="L12" i="15"/>
  <c r="I12" i="15"/>
  <c r="H12" i="15"/>
  <c r="D12" i="15"/>
  <c r="AW11" i="15"/>
  <c r="AS11" i="15"/>
  <c r="AM11" i="15"/>
  <c r="AK11" i="15"/>
  <c r="Z11" i="15"/>
  <c r="W11" i="15"/>
  <c r="V11" i="15"/>
  <c r="X11" i="15" s="1"/>
  <c r="R11" i="15"/>
  <c r="O11" i="15"/>
  <c r="L11" i="15"/>
  <c r="I11" i="15"/>
  <c r="D11" i="15"/>
  <c r="H11" i="15" s="1"/>
  <c r="AW10" i="15"/>
  <c r="AS10" i="15"/>
  <c r="AM10" i="15"/>
  <c r="AK10" i="15"/>
  <c r="Z10" i="15"/>
  <c r="X10" i="15"/>
  <c r="W10" i="15"/>
  <c r="V10" i="15"/>
  <c r="R10" i="15"/>
  <c r="O10" i="15"/>
  <c r="L10" i="15"/>
  <c r="I10" i="15"/>
  <c r="H10" i="15"/>
  <c r="D10" i="15"/>
  <c r="AW9" i="15"/>
  <c r="AS9" i="15"/>
  <c r="AM9" i="15"/>
  <c r="AK9" i="15"/>
  <c r="Z9" i="15"/>
  <c r="W9" i="15"/>
  <c r="X9" i="15" s="1"/>
  <c r="V9" i="15"/>
  <c r="R9" i="15"/>
  <c r="O9" i="15"/>
  <c r="L9" i="15"/>
  <c r="I9" i="15"/>
  <c r="D9" i="15"/>
  <c r="H9" i="15" s="1"/>
  <c r="AW8" i="15"/>
  <c r="AS8" i="15"/>
  <c r="AM8" i="15"/>
  <c r="AK8" i="15"/>
  <c r="Z8" i="15"/>
  <c r="X8" i="15"/>
  <c r="W8" i="15"/>
  <c r="V8" i="15"/>
  <c r="R8" i="15"/>
  <c r="O8" i="15"/>
  <c r="L8" i="15"/>
  <c r="I8" i="15"/>
  <c r="H8" i="15"/>
  <c r="D8" i="15"/>
  <c r="AW7" i="15"/>
  <c r="AS7" i="15"/>
  <c r="AM7" i="15"/>
  <c r="AK7" i="15"/>
  <c r="Z7" i="15"/>
  <c r="W7" i="15"/>
  <c r="W37" i="15" s="1"/>
  <c r="V7" i="15"/>
  <c r="R7" i="15"/>
  <c r="O7" i="15"/>
  <c r="L7" i="15"/>
  <c r="I7" i="15"/>
  <c r="D7" i="15"/>
  <c r="D37" i="15" s="1"/>
  <c r="P4" i="15"/>
  <c r="Q4" i="15" s="1"/>
  <c r="R4" i="15" s="1"/>
  <c r="S4" i="15" s="1"/>
  <c r="T4" i="15" s="1"/>
  <c r="U4" i="15" s="1"/>
  <c r="V4" i="15" s="1"/>
  <c r="W4" i="15" s="1"/>
  <c r="X4" i="15" s="1"/>
  <c r="Y4" i="15" s="1"/>
  <c r="Z4" i="15" s="1"/>
  <c r="AA4" i="15" s="1"/>
  <c r="AB4" i="15" s="1"/>
  <c r="AC4" i="15" s="1"/>
  <c r="AD4" i="15" s="1"/>
  <c r="AE4" i="15" s="1"/>
  <c r="AF4" i="15" s="1"/>
  <c r="AG4" i="15" s="1"/>
  <c r="AH4" i="15" s="1"/>
  <c r="AJ4" i="15" s="1"/>
  <c r="AK4" i="15" s="1"/>
  <c r="AL4" i="15" s="1"/>
  <c r="AM4" i="15" s="1"/>
  <c r="AN4" i="15" s="1"/>
  <c r="AO4" i="15" s="1"/>
  <c r="AP4" i="15" s="1"/>
  <c r="AQ4" i="15" s="1"/>
  <c r="AR4" i="15" s="1"/>
  <c r="AS4" i="15" s="1"/>
  <c r="AT4" i="15" s="1"/>
  <c r="AU4" i="15" s="1"/>
  <c r="AV4" i="15" s="1"/>
  <c r="AW4" i="15" s="1"/>
  <c r="AX4" i="15" s="1"/>
  <c r="AY4" i="15" s="1"/>
  <c r="AZ4" i="15" s="1"/>
  <c r="BA4" i="15" s="1"/>
  <c r="BB4" i="15" s="1"/>
  <c r="BC4" i="15" s="1"/>
  <c r="BD4" i="15" s="1"/>
  <c r="BE4" i="15" s="1"/>
  <c r="H4" i="15"/>
  <c r="I4" i="15" s="1"/>
  <c r="J4" i="15" s="1"/>
  <c r="K4" i="15" s="1"/>
  <c r="L4" i="15" s="1"/>
  <c r="M4" i="15" s="1"/>
  <c r="N4" i="15" s="1"/>
  <c r="O4" i="15" s="1"/>
  <c r="G4" i="15"/>
  <c r="F4" i="15"/>
  <c r="E4" i="15"/>
  <c r="AI2" i="15"/>
  <c r="AI39" i="15" s="1"/>
  <c r="AH2" i="15"/>
  <c r="AH11" i="15" s="1"/>
  <c r="AA52" i="14"/>
  <c r="D52" i="14"/>
  <c r="Y52" i="14" s="1"/>
  <c r="AA51" i="14"/>
  <c r="Y51" i="14"/>
  <c r="AA50" i="14"/>
  <c r="D50" i="14"/>
  <c r="Y50" i="14" s="1"/>
  <c r="AA49" i="14"/>
  <c r="D49" i="14"/>
  <c r="Y49" i="14" s="1"/>
  <c r="AK46" i="14"/>
  <c r="AA46" i="14"/>
  <c r="Y46" i="14"/>
  <c r="L46" i="14"/>
  <c r="K46" i="14"/>
  <c r="J46" i="14"/>
  <c r="H46" i="14"/>
  <c r="AC45" i="14"/>
  <c r="AB45" i="14"/>
  <c r="Z45" i="14"/>
  <c r="Y45" i="14"/>
  <c r="L45" i="14"/>
  <c r="K45" i="14"/>
  <c r="J45" i="14"/>
  <c r="D45" i="14"/>
  <c r="X45" i="14" s="1"/>
  <c r="AD45" i="14" s="1"/>
  <c r="AK44" i="14"/>
  <c r="AI44" i="14"/>
  <c r="AA44" i="14"/>
  <c r="Y44" i="14"/>
  <c r="N44" i="14"/>
  <c r="K44" i="14"/>
  <c r="J44" i="14"/>
  <c r="L44" i="14" s="1"/>
  <c r="D44" i="14"/>
  <c r="H44" i="14" s="1"/>
  <c r="AK43" i="14"/>
  <c r="AI43" i="14"/>
  <c r="AA43" i="14"/>
  <c r="Y43" i="14"/>
  <c r="N43" i="14"/>
  <c r="L43" i="14"/>
  <c r="K43" i="14"/>
  <c r="J43" i="14"/>
  <c r="H43" i="14"/>
  <c r="D43" i="14"/>
  <c r="AK42" i="14"/>
  <c r="AI42" i="14"/>
  <c r="AA42" i="14"/>
  <c r="Y42" i="14"/>
  <c r="N42" i="14"/>
  <c r="K42" i="14"/>
  <c r="J42" i="14"/>
  <c r="H42" i="14"/>
  <c r="D42" i="14"/>
  <c r="AK41" i="14"/>
  <c r="AI41" i="14"/>
  <c r="AA41" i="14"/>
  <c r="Y41" i="14"/>
  <c r="N41" i="14"/>
  <c r="L41" i="14"/>
  <c r="K41" i="14"/>
  <c r="J41" i="14"/>
  <c r="D41" i="14"/>
  <c r="AK40" i="14"/>
  <c r="AI40" i="14"/>
  <c r="AA40" i="14"/>
  <c r="Y40" i="14"/>
  <c r="W40" i="14"/>
  <c r="N40" i="14"/>
  <c r="K40" i="14"/>
  <c r="L40" i="14" s="1"/>
  <c r="J40" i="14"/>
  <c r="H40" i="14"/>
  <c r="D40" i="14"/>
  <c r="AK39" i="14"/>
  <c r="AI39" i="14"/>
  <c r="AA39" i="14"/>
  <c r="Y39" i="14"/>
  <c r="N39" i="14"/>
  <c r="K39" i="14"/>
  <c r="J39" i="14"/>
  <c r="L39" i="14" s="1"/>
  <c r="D39" i="14"/>
  <c r="H39" i="14" s="1"/>
  <c r="AK38" i="14"/>
  <c r="AI38" i="14"/>
  <c r="AA38" i="14"/>
  <c r="Y38" i="14"/>
  <c r="N38" i="14"/>
  <c r="L38" i="14"/>
  <c r="K38" i="14"/>
  <c r="J38" i="14"/>
  <c r="D38" i="14"/>
  <c r="H38" i="14" s="1"/>
  <c r="AK37" i="14"/>
  <c r="AI37" i="14"/>
  <c r="AA37" i="14"/>
  <c r="Y37" i="14"/>
  <c r="N37" i="14"/>
  <c r="L37" i="14"/>
  <c r="K37" i="14"/>
  <c r="J37" i="14"/>
  <c r="D37" i="14"/>
  <c r="AK36" i="14"/>
  <c r="AI36" i="14"/>
  <c r="AA36" i="14"/>
  <c r="Y36" i="14"/>
  <c r="N36" i="14"/>
  <c r="K36" i="14"/>
  <c r="L36" i="14" s="1"/>
  <c r="J36" i="14"/>
  <c r="H36" i="14"/>
  <c r="D36" i="14"/>
  <c r="AK35" i="14"/>
  <c r="AI35" i="14"/>
  <c r="AA35" i="14"/>
  <c r="Y35" i="14"/>
  <c r="N35" i="14"/>
  <c r="K35" i="14"/>
  <c r="J35" i="14"/>
  <c r="L35" i="14" s="1"/>
  <c r="D35" i="14"/>
  <c r="H35" i="14" s="1"/>
  <c r="AK34" i="14"/>
  <c r="AA34" i="14"/>
  <c r="Y34" i="14"/>
  <c r="K34" i="14"/>
  <c r="J34" i="14"/>
  <c r="L34" i="14" s="1"/>
  <c r="D34" i="14"/>
  <c r="H34" i="14" s="1"/>
  <c r="AK33" i="14"/>
  <c r="AI33" i="14"/>
  <c r="AA33" i="14"/>
  <c r="Y33" i="14"/>
  <c r="N33" i="14"/>
  <c r="L33" i="14"/>
  <c r="K33" i="14"/>
  <c r="J33" i="14"/>
  <c r="D33" i="14"/>
  <c r="H33" i="14" s="1"/>
  <c r="AK32" i="14"/>
  <c r="AI32" i="14"/>
  <c r="AA32" i="14"/>
  <c r="Y32" i="14"/>
  <c r="N32" i="14"/>
  <c r="L32" i="14"/>
  <c r="K32" i="14"/>
  <c r="J32" i="14"/>
  <c r="D32" i="14"/>
  <c r="AK31" i="14"/>
  <c r="AI31" i="14"/>
  <c r="AA31" i="14"/>
  <c r="Y31" i="14"/>
  <c r="N31" i="14"/>
  <c r="K31" i="14"/>
  <c r="L31" i="14" s="1"/>
  <c r="J31" i="14"/>
  <c r="H31" i="14"/>
  <c r="D31" i="14"/>
  <c r="AK30" i="14"/>
  <c r="AI30" i="14"/>
  <c r="AA30" i="14"/>
  <c r="Y30" i="14"/>
  <c r="N30" i="14"/>
  <c r="K30" i="14"/>
  <c r="J30" i="14"/>
  <c r="L30" i="14" s="1"/>
  <c r="D30" i="14"/>
  <c r="H30" i="14" s="1"/>
  <c r="AK29" i="14"/>
  <c r="AI29" i="14"/>
  <c r="AA29" i="14"/>
  <c r="Y29" i="14"/>
  <c r="N29" i="14"/>
  <c r="L29" i="14"/>
  <c r="K29" i="14"/>
  <c r="J29" i="14"/>
  <c r="D29" i="14"/>
  <c r="H29" i="14" s="1"/>
  <c r="AK28" i="14"/>
  <c r="AI28" i="14"/>
  <c r="AA28" i="14"/>
  <c r="Y28" i="14"/>
  <c r="N28" i="14"/>
  <c r="L28" i="14"/>
  <c r="K28" i="14"/>
  <c r="J28" i="14"/>
  <c r="D28" i="14"/>
  <c r="AK27" i="14"/>
  <c r="AI27" i="14"/>
  <c r="AA27" i="14"/>
  <c r="Y27" i="14"/>
  <c r="N27" i="14"/>
  <c r="K27" i="14"/>
  <c r="J27" i="14"/>
  <c r="H27" i="14"/>
  <c r="D27" i="14"/>
  <c r="AK26" i="14"/>
  <c r="AI26" i="14"/>
  <c r="AA26" i="14"/>
  <c r="Y26" i="14"/>
  <c r="N26" i="14"/>
  <c r="K26" i="14"/>
  <c r="J26" i="14"/>
  <c r="L26" i="14" s="1"/>
  <c r="H26" i="14"/>
  <c r="D26" i="14"/>
  <c r="AK25" i="14"/>
  <c r="AI25" i="14"/>
  <c r="AA25" i="14"/>
  <c r="Y25" i="14"/>
  <c r="N25" i="14"/>
  <c r="L25" i="14"/>
  <c r="K25" i="14"/>
  <c r="J25" i="14"/>
  <c r="D25" i="14"/>
  <c r="H25" i="14" s="1"/>
  <c r="AK24" i="14"/>
  <c r="AI24" i="14"/>
  <c r="AA24" i="14"/>
  <c r="Y24" i="14"/>
  <c r="N24" i="14"/>
  <c r="K24" i="14"/>
  <c r="J24" i="14"/>
  <c r="L24" i="14" s="1"/>
  <c r="H24" i="14"/>
  <c r="D24" i="14"/>
  <c r="AK23" i="14"/>
  <c r="AI23" i="14"/>
  <c r="AA23" i="14"/>
  <c r="Y23" i="14"/>
  <c r="V23" i="14"/>
  <c r="N23" i="14"/>
  <c r="K23" i="14"/>
  <c r="J23" i="14"/>
  <c r="H23" i="14"/>
  <c r="D23" i="14"/>
  <c r="AK22" i="14"/>
  <c r="AI22" i="14"/>
  <c r="AA22" i="14"/>
  <c r="Y22" i="14"/>
  <c r="N22" i="14"/>
  <c r="K22" i="14"/>
  <c r="J22" i="14"/>
  <c r="L22" i="14" s="1"/>
  <c r="D22" i="14"/>
  <c r="AK21" i="14"/>
  <c r="AA21" i="14"/>
  <c r="Y21" i="14"/>
  <c r="K21" i="14"/>
  <c r="L21" i="14" s="1"/>
  <c r="J21" i="14"/>
  <c r="D21" i="14"/>
  <c r="H21" i="14" s="1"/>
  <c r="AK20" i="14"/>
  <c r="AI20" i="14"/>
  <c r="AA20" i="14"/>
  <c r="Y20" i="14"/>
  <c r="V20" i="14"/>
  <c r="N20" i="14"/>
  <c r="L20" i="14"/>
  <c r="K20" i="14"/>
  <c r="J20" i="14"/>
  <c r="G20" i="14"/>
  <c r="D20" i="14"/>
  <c r="AK19" i="14"/>
  <c r="AI19" i="14"/>
  <c r="AA19" i="14"/>
  <c r="Y19" i="14"/>
  <c r="N19" i="14"/>
  <c r="K19" i="14"/>
  <c r="L19" i="14" s="1"/>
  <c r="J19" i="14"/>
  <c r="D19" i="14"/>
  <c r="H19" i="14" s="1"/>
  <c r="AK18" i="14"/>
  <c r="AI18" i="14"/>
  <c r="AA18" i="14"/>
  <c r="Y18" i="14"/>
  <c r="N18" i="14"/>
  <c r="L18" i="14"/>
  <c r="K18" i="14"/>
  <c r="J18" i="14"/>
  <c r="D18" i="14"/>
  <c r="H18" i="14" s="1"/>
  <c r="AK17" i="14"/>
  <c r="AI17" i="14"/>
  <c r="AA17" i="14"/>
  <c r="Y17" i="14"/>
  <c r="N17" i="14"/>
  <c r="K17" i="14"/>
  <c r="J17" i="14"/>
  <c r="H17" i="14"/>
  <c r="D17" i="14"/>
  <c r="AK16" i="14"/>
  <c r="AI16" i="14"/>
  <c r="AA16" i="14"/>
  <c r="Y16" i="14"/>
  <c r="N16" i="14"/>
  <c r="L16" i="14"/>
  <c r="K16" i="14"/>
  <c r="J16" i="14"/>
  <c r="D16" i="14"/>
  <c r="AK15" i="14"/>
  <c r="AI15" i="14"/>
  <c r="AA15" i="14"/>
  <c r="Y15" i="14"/>
  <c r="N15" i="14"/>
  <c r="K15" i="14"/>
  <c r="L15" i="14" s="1"/>
  <c r="J15" i="14"/>
  <c r="H15" i="14"/>
  <c r="D15" i="14"/>
  <c r="AK14" i="14"/>
  <c r="AI14" i="14"/>
  <c r="AA14" i="14"/>
  <c r="Y14" i="14"/>
  <c r="N14" i="14"/>
  <c r="L14" i="14"/>
  <c r="K14" i="14"/>
  <c r="J14" i="14"/>
  <c r="H14" i="14"/>
  <c r="D14" i="14"/>
  <c r="AK13" i="14"/>
  <c r="AI13" i="14"/>
  <c r="AA13" i="14"/>
  <c r="Y13" i="14"/>
  <c r="N13" i="14"/>
  <c r="K13" i="14"/>
  <c r="J13" i="14"/>
  <c r="H13" i="14"/>
  <c r="D13" i="14"/>
  <c r="AK12" i="14"/>
  <c r="AI12" i="14"/>
  <c r="AA12" i="14"/>
  <c r="Y12" i="14"/>
  <c r="N12" i="14"/>
  <c r="L12" i="14"/>
  <c r="K12" i="14"/>
  <c r="J12" i="14"/>
  <c r="D12" i="14"/>
  <c r="AK11" i="14"/>
  <c r="AI11" i="14"/>
  <c r="AA11" i="14"/>
  <c r="Y11" i="14"/>
  <c r="N11" i="14"/>
  <c r="L11" i="14"/>
  <c r="K11" i="14"/>
  <c r="J11" i="14"/>
  <c r="H11" i="14"/>
  <c r="D11" i="14"/>
  <c r="AK10" i="14"/>
  <c r="AI10" i="14"/>
  <c r="AA10" i="14"/>
  <c r="Y10" i="14"/>
  <c r="N10" i="14"/>
  <c r="K10" i="14"/>
  <c r="J10" i="14"/>
  <c r="L10" i="14" s="1"/>
  <c r="H10" i="14"/>
  <c r="D10" i="14"/>
  <c r="AK9" i="14"/>
  <c r="AI9" i="14"/>
  <c r="AB9" i="14"/>
  <c r="AA9" i="14"/>
  <c r="Y9" i="14"/>
  <c r="W9" i="14"/>
  <c r="N9" i="14"/>
  <c r="K9" i="14"/>
  <c r="J9" i="14"/>
  <c r="L9" i="14" s="1"/>
  <c r="H9" i="14"/>
  <c r="D9" i="14"/>
  <c r="AK8" i="14"/>
  <c r="AK47" i="14" s="1"/>
  <c r="AI8" i="14"/>
  <c r="AI47" i="14" s="1"/>
  <c r="AU44" i="15" s="1"/>
  <c r="AA8" i="14"/>
  <c r="Y8" i="14"/>
  <c r="V8" i="14"/>
  <c r="N8" i="14"/>
  <c r="L8" i="14"/>
  <c r="K8" i="14"/>
  <c r="J8" i="14"/>
  <c r="J47" i="14" s="1"/>
  <c r="H8" i="14"/>
  <c r="D8" i="14"/>
  <c r="F5" i="14"/>
  <c r="G5" i="14" s="1"/>
  <c r="H5" i="14" s="1"/>
  <c r="I5" i="14" s="1"/>
  <c r="J5" i="14" s="1"/>
  <c r="K5" i="14" s="1"/>
  <c r="L5" i="14" s="1"/>
  <c r="M5" i="14" s="1"/>
  <c r="N5" i="14" s="1"/>
  <c r="O5" i="14" s="1"/>
  <c r="P5" i="14" s="1"/>
  <c r="Q5" i="14" s="1"/>
  <c r="R5" i="14" s="1"/>
  <c r="S5" i="14" s="1"/>
  <c r="T5" i="14" s="1"/>
  <c r="U5" i="14" s="1"/>
  <c r="V5" i="14" s="1"/>
  <c r="W5" i="14" s="1"/>
  <c r="X5" i="14" s="1"/>
  <c r="Y5" i="14" s="1"/>
  <c r="Z5" i="14" s="1"/>
  <c r="AA5" i="14" s="1"/>
  <c r="AB5" i="14" s="1"/>
  <c r="AC5" i="14" s="1"/>
  <c r="AD5" i="14" s="1"/>
  <c r="AE5" i="14" s="1"/>
  <c r="AF5" i="14" s="1"/>
  <c r="AG5" i="14" s="1"/>
  <c r="AH5" i="14" s="1"/>
  <c r="AI5" i="14" s="1"/>
  <c r="AJ5" i="14" s="1"/>
  <c r="AK5" i="14" s="1"/>
  <c r="AL5" i="14" s="1"/>
  <c r="AM5" i="14" s="1"/>
  <c r="AN5" i="14" s="1"/>
  <c r="AO5" i="14" s="1"/>
  <c r="AP5" i="14" s="1"/>
  <c r="AQ5" i="14" s="1"/>
  <c r="AR5" i="14" s="1"/>
  <c r="AS5" i="14" s="1"/>
  <c r="E5" i="14"/>
  <c r="W4" i="14"/>
  <c r="W27" i="14" s="1"/>
  <c r="V4" i="14"/>
  <c r="F83" i="13"/>
  <c r="C83" i="13"/>
  <c r="O82" i="13"/>
  <c r="O81" i="13"/>
  <c r="O80" i="13"/>
  <c r="O79" i="13"/>
  <c r="O78" i="13"/>
  <c r="M76" i="13"/>
  <c r="M83" i="13" s="1"/>
  <c r="C76" i="13"/>
  <c r="O75" i="13"/>
  <c r="K75" i="13"/>
  <c r="J75" i="13"/>
  <c r="I75" i="13"/>
  <c r="G75" i="13"/>
  <c r="O74" i="13"/>
  <c r="J74" i="13"/>
  <c r="I74" i="13"/>
  <c r="K74" i="13" s="1"/>
  <c r="G74" i="13"/>
  <c r="O73" i="13"/>
  <c r="J73" i="13"/>
  <c r="I73" i="13"/>
  <c r="K73" i="13" s="1"/>
  <c r="G73" i="13"/>
  <c r="O72" i="13"/>
  <c r="J72" i="13"/>
  <c r="K72" i="13" s="1"/>
  <c r="I72" i="13"/>
  <c r="G72" i="13"/>
  <c r="O71" i="13"/>
  <c r="J71" i="13"/>
  <c r="K71" i="13" s="1"/>
  <c r="I71" i="13"/>
  <c r="G71" i="13"/>
  <c r="O70" i="13"/>
  <c r="J70" i="13"/>
  <c r="I70" i="13"/>
  <c r="K70" i="13" s="1"/>
  <c r="G70" i="13"/>
  <c r="O69" i="13"/>
  <c r="J69" i="13"/>
  <c r="I69" i="13"/>
  <c r="G69" i="13"/>
  <c r="O68" i="13"/>
  <c r="J68" i="13"/>
  <c r="I68" i="13"/>
  <c r="K68" i="13" s="1"/>
  <c r="G68" i="13"/>
  <c r="O67" i="13"/>
  <c r="K67" i="13"/>
  <c r="J67" i="13"/>
  <c r="I67" i="13"/>
  <c r="G67" i="13"/>
  <c r="O66" i="13"/>
  <c r="K66" i="13"/>
  <c r="J66" i="13"/>
  <c r="I66" i="13"/>
  <c r="G66" i="13"/>
  <c r="O65" i="13"/>
  <c r="J65" i="13"/>
  <c r="I65" i="13"/>
  <c r="K65" i="13" s="1"/>
  <c r="G65" i="13"/>
  <c r="O64" i="13"/>
  <c r="J64" i="13"/>
  <c r="I64" i="13"/>
  <c r="K64" i="13" s="1"/>
  <c r="G64" i="13"/>
  <c r="O63" i="13"/>
  <c r="J63" i="13"/>
  <c r="K63" i="13" s="1"/>
  <c r="I63" i="13"/>
  <c r="G63" i="13"/>
  <c r="O62" i="13"/>
  <c r="K62" i="13"/>
  <c r="J62" i="13"/>
  <c r="I62" i="13"/>
  <c r="G62" i="13"/>
  <c r="O61" i="13"/>
  <c r="J61" i="13"/>
  <c r="I61" i="13"/>
  <c r="G61" i="13"/>
  <c r="O60" i="13"/>
  <c r="K60" i="13"/>
  <c r="J60" i="13"/>
  <c r="I60" i="13"/>
  <c r="G60" i="13"/>
  <c r="O59" i="13"/>
  <c r="J59" i="13"/>
  <c r="K59" i="13" s="1"/>
  <c r="I59" i="13"/>
  <c r="G59" i="13"/>
  <c r="O58" i="13"/>
  <c r="K58" i="13"/>
  <c r="J58" i="13"/>
  <c r="I58" i="13"/>
  <c r="G58" i="13"/>
  <c r="O57" i="13"/>
  <c r="J57" i="13"/>
  <c r="I57" i="13"/>
  <c r="K57" i="13" s="1"/>
  <c r="G57" i="13"/>
  <c r="O56" i="13"/>
  <c r="J56" i="13"/>
  <c r="K56" i="13" s="1"/>
  <c r="I56" i="13"/>
  <c r="G56" i="13"/>
  <c r="O55" i="13"/>
  <c r="J55" i="13"/>
  <c r="K55" i="13" s="1"/>
  <c r="I55" i="13"/>
  <c r="G55" i="13"/>
  <c r="O54" i="13"/>
  <c r="J54" i="13"/>
  <c r="I54" i="13"/>
  <c r="K54" i="13" s="1"/>
  <c r="G54" i="13"/>
  <c r="O53" i="13"/>
  <c r="J53" i="13"/>
  <c r="I53" i="13"/>
  <c r="G53" i="13"/>
  <c r="O52" i="13"/>
  <c r="K52" i="13"/>
  <c r="J52" i="13"/>
  <c r="I52" i="13"/>
  <c r="G52" i="13"/>
  <c r="O51" i="13"/>
  <c r="K51" i="13"/>
  <c r="J51" i="13"/>
  <c r="I51" i="13"/>
  <c r="G51" i="13"/>
  <c r="O50" i="13"/>
  <c r="K50" i="13"/>
  <c r="J50" i="13"/>
  <c r="I50" i="13"/>
  <c r="G50" i="13"/>
  <c r="O49" i="13"/>
  <c r="J49" i="13"/>
  <c r="I49" i="13"/>
  <c r="K49" i="13" s="1"/>
  <c r="G49" i="13"/>
  <c r="O48" i="13"/>
  <c r="J48" i="13"/>
  <c r="I48" i="13"/>
  <c r="K48" i="13" s="1"/>
  <c r="G48" i="13"/>
  <c r="O47" i="13"/>
  <c r="J47" i="13"/>
  <c r="K47" i="13" s="1"/>
  <c r="I47" i="13"/>
  <c r="G47" i="13"/>
  <c r="O46" i="13"/>
  <c r="K46" i="13"/>
  <c r="J46" i="13"/>
  <c r="I46" i="13"/>
  <c r="G46" i="13"/>
  <c r="O45" i="13"/>
  <c r="J45" i="13"/>
  <c r="I45" i="13"/>
  <c r="G45" i="13"/>
  <c r="O44" i="13"/>
  <c r="J44" i="13"/>
  <c r="K44" i="13" s="1"/>
  <c r="I44" i="13"/>
  <c r="G44" i="13"/>
  <c r="O43" i="13"/>
  <c r="J43" i="13"/>
  <c r="I43" i="13"/>
  <c r="K43" i="13" s="1"/>
  <c r="G43" i="13"/>
  <c r="O42" i="13"/>
  <c r="K42" i="13"/>
  <c r="J42" i="13"/>
  <c r="I42" i="13"/>
  <c r="G42" i="13"/>
  <c r="O41" i="13"/>
  <c r="J41" i="13"/>
  <c r="I41" i="13"/>
  <c r="K41" i="13" s="1"/>
  <c r="G41" i="13"/>
  <c r="O40" i="13"/>
  <c r="K40" i="13"/>
  <c r="J40" i="13"/>
  <c r="I40" i="13"/>
  <c r="G40" i="13"/>
  <c r="O39" i="13"/>
  <c r="J39" i="13"/>
  <c r="K39" i="13" s="1"/>
  <c r="I39" i="13"/>
  <c r="G39" i="13"/>
  <c r="O38" i="13"/>
  <c r="J38" i="13"/>
  <c r="K38" i="13" s="1"/>
  <c r="I38" i="13"/>
  <c r="G38" i="13"/>
  <c r="O37" i="13"/>
  <c r="J37" i="13"/>
  <c r="I37" i="13"/>
  <c r="K37" i="13" s="1"/>
  <c r="G37" i="13"/>
  <c r="O36" i="13"/>
  <c r="K36" i="13"/>
  <c r="J36" i="13"/>
  <c r="I36" i="13"/>
  <c r="G36" i="13"/>
  <c r="O35" i="13"/>
  <c r="J35" i="13"/>
  <c r="I35" i="13"/>
  <c r="K35" i="13" s="1"/>
  <c r="G35" i="13"/>
  <c r="O34" i="13"/>
  <c r="J34" i="13"/>
  <c r="I34" i="13"/>
  <c r="K34" i="13" s="1"/>
  <c r="G34" i="13"/>
  <c r="O33" i="13"/>
  <c r="J33" i="13"/>
  <c r="I33" i="13"/>
  <c r="K33" i="13" s="1"/>
  <c r="G33" i="13"/>
  <c r="O32" i="13"/>
  <c r="J32" i="13"/>
  <c r="I32" i="13"/>
  <c r="K32" i="13" s="1"/>
  <c r="G32" i="13"/>
  <c r="O31" i="13"/>
  <c r="J31" i="13"/>
  <c r="K31" i="13" s="1"/>
  <c r="I31" i="13"/>
  <c r="G31" i="13"/>
  <c r="O30" i="13"/>
  <c r="K30" i="13"/>
  <c r="J30" i="13"/>
  <c r="I30" i="13"/>
  <c r="G30" i="13"/>
  <c r="O29" i="13"/>
  <c r="J29" i="13"/>
  <c r="I29" i="13"/>
  <c r="K29" i="13" s="1"/>
  <c r="G29" i="13"/>
  <c r="O28" i="13"/>
  <c r="J28" i="13"/>
  <c r="I28" i="13"/>
  <c r="K28" i="13" s="1"/>
  <c r="G28" i="13"/>
  <c r="O27" i="13"/>
  <c r="K27" i="13"/>
  <c r="J27" i="13"/>
  <c r="I27" i="13"/>
  <c r="G27" i="13"/>
  <c r="O26" i="13"/>
  <c r="K26" i="13"/>
  <c r="J26" i="13"/>
  <c r="I26" i="13"/>
  <c r="G26" i="13"/>
  <c r="O25" i="13"/>
  <c r="K25" i="13"/>
  <c r="J25" i="13"/>
  <c r="I25" i="13"/>
  <c r="G25" i="13"/>
  <c r="O24" i="13"/>
  <c r="K24" i="13"/>
  <c r="J24" i="13"/>
  <c r="I24" i="13"/>
  <c r="G24" i="13"/>
  <c r="O23" i="13"/>
  <c r="K23" i="13"/>
  <c r="J23" i="13"/>
  <c r="I23" i="13"/>
  <c r="G23" i="13"/>
  <c r="O22" i="13"/>
  <c r="J22" i="13"/>
  <c r="I22" i="13"/>
  <c r="K22" i="13" s="1"/>
  <c r="G22" i="13"/>
  <c r="O21" i="13"/>
  <c r="J21" i="13"/>
  <c r="I21" i="13"/>
  <c r="K21" i="13" s="1"/>
  <c r="G21" i="13"/>
  <c r="O20" i="13"/>
  <c r="K20" i="13"/>
  <c r="J20" i="13"/>
  <c r="I20" i="13"/>
  <c r="G20" i="13"/>
  <c r="O19" i="13"/>
  <c r="J19" i="13"/>
  <c r="K19" i="13" s="1"/>
  <c r="I19" i="13"/>
  <c r="G19" i="13"/>
  <c r="O18" i="13"/>
  <c r="K18" i="13"/>
  <c r="J18" i="13"/>
  <c r="I18" i="13"/>
  <c r="G18" i="13"/>
  <c r="O17" i="13"/>
  <c r="J17" i="13"/>
  <c r="K17" i="13" s="1"/>
  <c r="I17" i="13"/>
  <c r="G17" i="13"/>
  <c r="O16" i="13"/>
  <c r="J16" i="13"/>
  <c r="K16" i="13" s="1"/>
  <c r="I16" i="13"/>
  <c r="G16" i="13"/>
  <c r="O15" i="13"/>
  <c r="J15" i="13"/>
  <c r="K15" i="13" s="1"/>
  <c r="I15" i="13"/>
  <c r="G15" i="13"/>
  <c r="O14" i="13"/>
  <c r="K14" i="13"/>
  <c r="J14" i="13"/>
  <c r="I14" i="13"/>
  <c r="G14" i="13"/>
  <c r="O13" i="13"/>
  <c r="J13" i="13"/>
  <c r="I13" i="13"/>
  <c r="G13" i="13"/>
  <c r="O12" i="13"/>
  <c r="J12" i="13"/>
  <c r="K12" i="13" s="1"/>
  <c r="I12" i="13"/>
  <c r="G12" i="13"/>
  <c r="O11" i="13"/>
  <c r="K11" i="13"/>
  <c r="J11" i="13"/>
  <c r="I11" i="13"/>
  <c r="G11" i="13"/>
  <c r="O10" i="13"/>
  <c r="J10" i="13"/>
  <c r="I10" i="13"/>
  <c r="K10" i="13" s="1"/>
  <c r="G10" i="13"/>
  <c r="O9" i="13"/>
  <c r="K9" i="13"/>
  <c r="J9" i="13"/>
  <c r="I9" i="13"/>
  <c r="G9" i="13"/>
  <c r="O8" i="13"/>
  <c r="J8" i="13"/>
  <c r="I8" i="13"/>
  <c r="G8" i="13"/>
  <c r="O7" i="13"/>
  <c r="J7" i="13"/>
  <c r="I7" i="13"/>
  <c r="G7" i="13"/>
  <c r="G76" i="13" s="1"/>
  <c r="G83" i="13" s="1"/>
  <c r="D4" i="13"/>
  <c r="E4" i="13" s="1"/>
  <c r="F4" i="13" s="1"/>
  <c r="G4" i="13" s="1"/>
  <c r="H4" i="13" s="1"/>
  <c r="I4" i="13" s="1"/>
  <c r="J4" i="13" s="1"/>
  <c r="K4" i="13" s="1"/>
  <c r="L4" i="13" s="1"/>
  <c r="M4" i="13" s="1"/>
  <c r="N4" i="13" s="1"/>
  <c r="O4" i="13" s="1"/>
  <c r="P4" i="13" s="1"/>
  <c r="Q4" i="13" s="1"/>
  <c r="R4" i="13" s="1"/>
  <c r="M83" i="12"/>
  <c r="F83" i="12"/>
  <c r="O82" i="12"/>
  <c r="O81" i="12"/>
  <c r="O80" i="12"/>
  <c r="O79" i="12"/>
  <c r="O78" i="12"/>
  <c r="M76" i="12"/>
  <c r="J76" i="12"/>
  <c r="J83" i="12" s="1"/>
  <c r="O75" i="12"/>
  <c r="K75" i="12"/>
  <c r="J75" i="12"/>
  <c r="I75" i="12"/>
  <c r="G75" i="12"/>
  <c r="C75" i="12"/>
  <c r="O74" i="12"/>
  <c r="K74" i="12"/>
  <c r="J74" i="12"/>
  <c r="I74" i="12"/>
  <c r="G74" i="12"/>
  <c r="C74" i="12"/>
  <c r="O73" i="12"/>
  <c r="K73" i="12"/>
  <c r="J73" i="12"/>
  <c r="I73" i="12"/>
  <c r="C73" i="12"/>
  <c r="G73" i="12" s="1"/>
  <c r="O72" i="12"/>
  <c r="J72" i="12"/>
  <c r="I72" i="12"/>
  <c r="K72" i="12" s="1"/>
  <c r="G72" i="12"/>
  <c r="C72" i="12"/>
  <c r="O71" i="12"/>
  <c r="K71" i="12"/>
  <c r="J71" i="12"/>
  <c r="I71" i="12"/>
  <c r="G71" i="12"/>
  <c r="C71" i="12"/>
  <c r="O70" i="12"/>
  <c r="K70" i="12"/>
  <c r="J70" i="12"/>
  <c r="I70" i="12"/>
  <c r="G70" i="12"/>
  <c r="C70" i="12"/>
  <c r="O69" i="12"/>
  <c r="J69" i="12"/>
  <c r="I69" i="12"/>
  <c r="K69" i="12" s="1"/>
  <c r="C69" i="12"/>
  <c r="G69" i="12" s="1"/>
  <c r="O68" i="12"/>
  <c r="J68" i="12"/>
  <c r="I68" i="12"/>
  <c r="K68" i="12" s="1"/>
  <c r="G68" i="12"/>
  <c r="C68" i="12"/>
  <c r="O67" i="12"/>
  <c r="K67" i="12"/>
  <c r="J67" i="12"/>
  <c r="I67" i="12"/>
  <c r="G67" i="12"/>
  <c r="C67" i="12"/>
  <c r="O66" i="12"/>
  <c r="K66" i="12"/>
  <c r="J66" i="12"/>
  <c r="I66" i="12"/>
  <c r="G66" i="12"/>
  <c r="C66" i="12"/>
  <c r="O65" i="12"/>
  <c r="K65" i="12"/>
  <c r="J65" i="12"/>
  <c r="I65" i="12"/>
  <c r="C65" i="12"/>
  <c r="G65" i="12" s="1"/>
  <c r="O64" i="12"/>
  <c r="J64" i="12"/>
  <c r="I64" i="12"/>
  <c r="K64" i="12" s="1"/>
  <c r="G64" i="12"/>
  <c r="C64" i="12"/>
  <c r="O63" i="12"/>
  <c r="K63" i="12"/>
  <c r="J63" i="12"/>
  <c r="I63" i="12"/>
  <c r="G63" i="12"/>
  <c r="C63" i="12"/>
  <c r="O62" i="12"/>
  <c r="K62" i="12"/>
  <c r="J62" i="12"/>
  <c r="I62" i="12"/>
  <c r="G62" i="12"/>
  <c r="C62" i="12"/>
  <c r="O61" i="12"/>
  <c r="J61" i="12"/>
  <c r="I61" i="12"/>
  <c r="K61" i="12" s="1"/>
  <c r="C61" i="12"/>
  <c r="G61" i="12" s="1"/>
  <c r="O60" i="12"/>
  <c r="J60" i="12"/>
  <c r="I60" i="12"/>
  <c r="K60" i="12" s="1"/>
  <c r="G60" i="12"/>
  <c r="C60" i="12"/>
  <c r="O59" i="12"/>
  <c r="K59" i="12"/>
  <c r="J59" i="12"/>
  <c r="I59" i="12"/>
  <c r="G59" i="12"/>
  <c r="C59" i="12"/>
  <c r="O58" i="12"/>
  <c r="K58" i="12"/>
  <c r="J58" i="12"/>
  <c r="I58" i="12"/>
  <c r="G58" i="12"/>
  <c r="C58" i="12"/>
  <c r="O57" i="12"/>
  <c r="K57" i="12"/>
  <c r="J57" i="12"/>
  <c r="I57" i="12"/>
  <c r="C57" i="12"/>
  <c r="G57" i="12" s="1"/>
  <c r="O56" i="12"/>
  <c r="J56" i="12"/>
  <c r="I56" i="12"/>
  <c r="K56" i="12" s="1"/>
  <c r="G56" i="12"/>
  <c r="C56" i="12"/>
  <c r="O55" i="12"/>
  <c r="K55" i="12"/>
  <c r="J55" i="12"/>
  <c r="I55" i="12"/>
  <c r="G55" i="12"/>
  <c r="C55" i="12"/>
  <c r="O54" i="12"/>
  <c r="K54" i="12"/>
  <c r="J54" i="12"/>
  <c r="I54" i="12"/>
  <c r="G54" i="12"/>
  <c r="C54" i="12"/>
  <c r="O53" i="12"/>
  <c r="J53" i="12"/>
  <c r="I53" i="12"/>
  <c r="K53" i="12" s="1"/>
  <c r="C53" i="12"/>
  <c r="G53" i="12" s="1"/>
  <c r="O52" i="12"/>
  <c r="J52" i="12"/>
  <c r="I52" i="12"/>
  <c r="K52" i="12" s="1"/>
  <c r="G52" i="12"/>
  <c r="C52" i="12"/>
  <c r="O51" i="12"/>
  <c r="K51" i="12"/>
  <c r="J51" i="12"/>
  <c r="I51" i="12"/>
  <c r="G51" i="12"/>
  <c r="C51" i="12"/>
  <c r="O50" i="12"/>
  <c r="K50" i="12"/>
  <c r="J50" i="12"/>
  <c r="I50" i="12"/>
  <c r="G50" i="12"/>
  <c r="C50" i="12"/>
  <c r="O49" i="12"/>
  <c r="K49" i="12"/>
  <c r="J49" i="12"/>
  <c r="I49" i="12"/>
  <c r="C49" i="12"/>
  <c r="G49" i="12" s="1"/>
  <c r="O48" i="12"/>
  <c r="J48" i="12"/>
  <c r="I48" i="12"/>
  <c r="K48" i="12" s="1"/>
  <c r="G48" i="12"/>
  <c r="C48" i="12"/>
  <c r="O47" i="12"/>
  <c r="K47" i="12"/>
  <c r="J47" i="12"/>
  <c r="I47" i="12"/>
  <c r="G47" i="12"/>
  <c r="C47" i="12"/>
  <c r="O46" i="12"/>
  <c r="K46" i="12"/>
  <c r="J46" i="12"/>
  <c r="I46" i="12"/>
  <c r="G46" i="12"/>
  <c r="C46" i="12"/>
  <c r="O45" i="12"/>
  <c r="J45" i="12"/>
  <c r="I45" i="12"/>
  <c r="K45" i="12" s="1"/>
  <c r="C45" i="12"/>
  <c r="G45" i="12" s="1"/>
  <c r="O44" i="12"/>
  <c r="J44" i="12"/>
  <c r="I44" i="12"/>
  <c r="K44" i="12" s="1"/>
  <c r="G44" i="12"/>
  <c r="C44" i="12"/>
  <c r="O43" i="12"/>
  <c r="K43" i="12"/>
  <c r="J43" i="12"/>
  <c r="I43" i="12"/>
  <c r="G43" i="12"/>
  <c r="C43" i="12"/>
  <c r="O42" i="12"/>
  <c r="K42" i="12"/>
  <c r="J42" i="12"/>
  <c r="I42" i="12"/>
  <c r="G42" i="12"/>
  <c r="C42" i="12"/>
  <c r="O41" i="12"/>
  <c r="K41" i="12"/>
  <c r="J41" i="12"/>
  <c r="I41" i="12"/>
  <c r="C41" i="12"/>
  <c r="G41" i="12" s="1"/>
  <c r="O40" i="12"/>
  <c r="J40" i="12"/>
  <c r="I40" i="12"/>
  <c r="K40" i="12" s="1"/>
  <c r="G40" i="12"/>
  <c r="C40" i="12"/>
  <c r="O39" i="12"/>
  <c r="K39" i="12"/>
  <c r="J39" i="12"/>
  <c r="I39" i="12"/>
  <c r="G39" i="12"/>
  <c r="C39" i="12"/>
  <c r="O38" i="12"/>
  <c r="J38" i="12"/>
  <c r="I38" i="12"/>
  <c r="K38" i="12" s="1"/>
  <c r="G38" i="12"/>
  <c r="C38" i="12"/>
  <c r="O37" i="12"/>
  <c r="K37" i="12"/>
  <c r="J37" i="12"/>
  <c r="I37" i="12"/>
  <c r="G37" i="12"/>
  <c r="C37" i="12"/>
  <c r="O36" i="12"/>
  <c r="J36" i="12"/>
  <c r="I36" i="12"/>
  <c r="K36" i="12" s="1"/>
  <c r="G36" i="12"/>
  <c r="C36" i="12"/>
  <c r="O35" i="12"/>
  <c r="K35" i="12"/>
  <c r="J35" i="12"/>
  <c r="I35" i="12"/>
  <c r="G35" i="12"/>
  <c r="C35" i="12"/>
  <c r="O34" i="12"/>
  <c r="J34" i="12"/>
  <c r="I34" i="12"/>
  <c r="K34" i="12" s="1"/>
  <c r="G34" i="12"/>
  <c r="C34" i="12"/>
  <c r="O33" i="12"/>
  <c r="J33" i="12"/>
  <c r="I33" i="12"/>
  <c r="K33" i="12" s="1"/>
  <c r="G33" i="12"/>
  <c r="C33" i="12"/>
  <c r="O32" i="12"/>
  <c r="J32" i="12"/>
  <c r="I32" i="12"/>
  <c r="K32" i="12" s="1"/>
  <c r="G32" i="12"/>
  <c r="C32" i="12"/>
  <c r="O31" i="12"/>
  <c r="K31" i="12"/>
  <c r="J31" i="12"/>
  <c r="I31" i="12"/>
  <c r="G31" i="12"/>
  <c r="C31" i="12"/>
  <c r="O30" i="12"/>
  <c r="K30" i="12"/>
  <c r="J30" i="12"/>
  <c r="I30" i="12"/>
  <c r="G30" i="12"/>
  <c r="C30" i="12"/>
  <c r="O29" i="12"/>
  <c r="J29" i="12"/>
  <c r="I29" i="12"/>
  <c r="K29" i="12" s="1"/>
  <c r="G29" i="12"/>
  <c r="C29" i="12"/>
  <c r="O28" i="12"/>
  <c r="J28" i="12"/>
  <c r="I28" i="12"/>
  <c r="K28" i="12" s="1"/>
  <c r="G28" i="12"/>
  <c r="C28" i="12"/>
  <c r="O27" i="12"/>
  <c r="K27" i="12"/>
  <c r="J27" i="12"/>
  <c r="I27" i="12"/>
  <c r="G27" i="12"/>
  <c r="C27" i="12"/>
  <c r="O26" i="12"/>
  <c r="K26" i="12"/>
  <c r="J26" i="12"/>
  <c r="I26" i="12"/>
  <c r="G26" i="12"/>
  <c r="C26" i="12"/>
  <c r="O25" i="12"/>
  <c r="K25" i="12"/>
  <c r="J25" i="12"/>
  <c r="I25" i="12"/>
  <c r="G25" i="12"/>
  <c r="C25" i="12"/>
  <c r="O24" i="12"/>
  <c r="J24" i="12"/>
  <c r="I24" i="12"/>
  <c r="K24" i="12" s="1"/>
  <c r="G24" i="12"/>
  <c r="C24" i="12"/>
  <c r="O23" i="12"/>
  <c r="K23" i="12"/>
  <c r="J23" i="12"/>
  <c r="I23" i="12"/>
  <c r="G23" i="12"/>
  <c r="C23" i="12"/>
  <c r="O22" i="12"/>
  <c r="J22" i="12"/>
  <c r="I22" i="12"/>
  <c r="K22" i="12" s="1"/>
  <c r="G22" i="12"/>
  <c r="C22" i="12"/>
  <c r="O21" i="12"/>
  <c r="K21" i="12"/>
  <c r="J21" i="12"/>
  <c r="I21" i="12"/>
  <c r="G21" i="12"/>
  <c r="C21" i="12"/>
  <c r="O20" i="12"/>
  <c r="J20" i="12"/>
  <c r="I20" i="12"/>
  <c r="K20" i="12" s="1"/>
  <c r="G20" i="12"/>
  <c r="C20" i="12"/>
  <c r="O19" i="12"/>
  <c r="K19" i="12"/>
  <c r="J19" i="12"/>
  <c r="I19" i="12"/>
  <c r="G19" i="12"/>
  <c r="C19" i="12"/>
  <c r="O18" i="12"/>
  <c r="J18" i="12"/>
  <c r="I18" i="12"/>
  <c r="K18" i="12" s="1"/>
  <c r="G18" i="12"/>
  <c r="C18" i="12"/>
  <c r="O17" i="12"/>
  <c r="J17" i="12"/>
  <c r="I17" i="12"/>
  <c r="K17" i="12" s="1"/>
  <c r="G17" i="12"/>
  <c r="C17" i="12"/>
  <c r="O16" i="12"/>
  <c r="J16" i="12"/>
  <c r="I16" i="12"/>
  <c r="K16" i="12" s="1"/>
  <c r="G16" i="12"/>
  <c r="C16" i="12"/>
  <c r="O15" i="12"/>
  <c r="K15" i="12"/>
  <c r="J15" i="12"/>
  <c r="I15" i="12"/>
  <c r="G15" i="12"/>
  <c r="C15" i="12"/>
  <c r="O14" i="12"/>
  <c r="K14" i="12"/>
  <c r="J14" i="12"/>
  <c r="I14" i="12"/>
  <c r="G14" i="12"/>
  <c r="C14" i="12"/>
  <c r="O13" i="12"/>
  <c r="J13" i="12"/>
  <c r="I13" i="12"/>
  <c r="K13" i="12" s="1"/>
  <c r="G13" i="12"/>
  <c r="C13" i="12"/>
  <c r="O12" i="12"/>
  <c r="J12" i="12"/>
  <c r="I12" i="12"/>
  <c r="K12" i="12" s="1"/>
  <c r="G12" i="12"/>
  <c r="C12" i="12"/>
  <c r="O11" i="12"/>
  <c r="K11" i="12"/>
  <c r="J11" i="12"/>
  <c r="I11" i="12"/>
  <c r="G11" i="12"/>
  <c r="C11" i="12"/>
  <c r="O10" i="12"/>
  <c r="K10" i="12"/>
  <c r="J10" i="12"/>
  <c r="I10" i="12"/>
  <c r="G10" i="12"/>
  <c r="C10" i="12"/>
  <c r="O9" i="12"/>
  <c r="K9" i="12"/>
  <c r="J9" i="12"/>
  <c r="I9" i="12"/>
  <c r="G9" i="12"/>
  <c r="C9" i="12"/>
  <c r="O8" i="12"/>
  <c r="J8" i="12"/>
  <c r="I8" i="12"/>
  <c r="K8" i="12" s="1"/>
  <c r="G8" i="12"/>
  <c r="C8" i="12"/>
  <c r="O7" i="12"/>
  <c r="O76" i="12" s="1"/>
  <c r="O83" i="12" s="1"/>
  <c r="K7" i="12"/>
  <c r="J7" i="12"/>
  <c r="I7" i="12"/>
  <c r="I76" i="12" s="1"/>
  <c r="I83" i="12" s="1"/>
  <c r="G7" i="12"/>
  <c r="C7" i="12"/>
  <c r="F4" i="12"/>
  <c r="G4" i="12" s="1"/>
  <c r="H4" i="12" s="1"/>
  <c r="I4" i="12" s="1"/>
  <c r="J4" i="12" s="1"/>
  <c r="K4" i="12" s="1"/>
  <c r="L4" i="12" s="1"/>
  <c r="M4" i="12" s="1"/>
  <c r="N4" i="12" s="1"/>
  <c r="O4" i="12" s="1"/>
  <c r="P4" i="12" s="1"/>
  <c r="Q4" i="12" s="1"/>
  <c r="R4" i="12" s="1"/>
  <c r="D4" i="12"/>
  <c r="E4" i="12" s="1"/>
  <c r="F83" i="11"/>
  <c r="O82" i="11"/>
  <c r="O81" i="11"/>
  <c r="O80" i="11"/>
  <c r="O79" i="11"/>
  <c r="O78" i="11"/>
  <c r="M76" i="11"/>
  <c r="M83" i="11" s="1"/>
  <c r="O75" i="11"/>
  <c r="J75" i="11"/>
  <c r="I75" i="11"/>
  <c r="K75" i="11" s="1"/>
  <c r="G75" i="11"/>
  <c r="C75" i="11"/>
  <c r="O74" i="11"/>
  <c r="K74" i="11"/>
  <c r="J74" i="11"/>
  <c r="I74" i="11"/>
  <c r="G74" i="11"/>
  <c r="C74" i="11"/>
  <c r="O73" i="11"/>
  <c r="K73" i="11"/>
  <c r="J73" i="11"/>
  <c r="I73" i="11"/>
  <c r="G73" i="11"/>
  <c r="C73" i="11"/>
  <c r="O72" i="11"/>
  <c r="K72" i="11"/>
  <c r="J72" i="11"/>
  <c r="I72" i="11"/>
  <c r="C72" i="11"/>
  <c r="O71" i="11"/>
  <c r="J71" i="11"/>
  <c r="I71" i="11"/>
  <c r="G71" i="11"/>
  <c r="C71" i="11"/>
  <c r="O70" i="11"/>
  <c r="K70" i="11"/>
  <c r="J70" i="11"/>
  <c r="I70" i="11"/>
  <c r="G70" i="11"/>
  <c r="C70" i="11"/>
  <c r="O69" i="11"/>
  <c r="K69" i="11"/>
  <c r="J69" i="11"/>
  <c r="I69" i="11"/>
  <c r="G69" i="11"/>
  <c r="C69" i="11"/>
  <c r="O68" i="11"/>
  <c r="J68" i="11"/>
  <c r="I68" i="11"/>
  <c r="K68" i="11" s="1"/>
  <c r="C68" i="11"/>
  <c r="O67" i="11"/>
  <c r="J67" i="11"/>
  <c r="I67" i="11"/>
  <c r="G67" i="11"/>
  <c r="C67" i="11"/>
  <c r="O66" i="11"/>
  <c r="K66" i="11"/>
  <c r="J66" i="11"/>
  <c r="I66" i="11"/>
  <c r="G66" i="11"/>
  <c r="C66" i="11"/>
  <c r="O65" i="11"/>
  <c r="J65" i="11"/>
  <c r="I65" i="11"/>
  <c r="K65" i="11" s="1"/>
  <c r="G65" i="11"/>
  <c r="C65" i="11"/>
  <c r="O64" i="11"/>
  <c r="J64" i="11"/>
  <c r="I64" i="11"/>
  <c r="K64" i="11" s="1"/>
  <c r="G64" i="11"/>
  <c r="C64" i="11"/>
  <c r="O63" i="11"/>
  <c r="J63" i="11"/>
  <c r="I63" i="11"/>
  <c r="K63" i="11" s="1"/>
  <c r="G63" i="11"/>
  <c r="C63" i="11"/>
  <c r="O62" i="11"/>
  <c r="K62" i="11"/>
  <c r="J62" i="11"/>
  <c r="I62" i="11"/>
  <c r="G62" i="11"/>
  <c r="C62" i="11"/>
  <c r="O61" i="11"/>
  <c r="J61" i="11"/>
  <c r="I61" i="11"/>
  <c r="K61" i="11" s="1"/>
  <c r="G61" i="11"/>
  <c r="C61" i="11"/>
  <c r="O60" i="11"/>
  <c r="K60" i="11"/>
  <c r="J60" i="11"/>
  <c r="I60" i="11"/>
  <c r="G60" i="11"/>
  <c r="C60" i="11"/>
  <c r="O59" i="11"/>
  <c r="J59" i="11"/>
  <c r="I59" i="11"/>
  <c r="K59" i="11" s="1"/>
  <c r="G59" i="11"/>
  <c r="C59" i="11"/>
  <c r="O58" i="11"/>
  <c r="K58" i="11"/>
  <c r="J58" i="11"/>
  <c r="I58" i="11"/>
  <c r="G58" i="11"/>
  <c r="C58" i="11"/>
  <c r="O57" i="11"/>
  <c r="K57" i="11"/>
  <c r="J57" i="11"/>
  <c r="I57" i="11"/>
  <c r="G57" i="11"/>
  <c r="C57" i="11"/>
  <c r="O56" i="11"/>
  <c r="K56" i="11"/>
  <c r="J56" i="11"/>
  <c r="I56" i="11"/>
  <c r="C56" i="11"/>
  <c r="O55" i="11"/>
  <c r="J55" i="11"/>
  <c r="I55" i="11"/>
  <c r="G55" i="11"/>
  <c r="C55" i="11"/>
  <c r="O54" i="11"/>
  <c r="K54" i="11"/>
  <c r="J54" i="11"/>
  <c r="I54" i="11"/>
  <c r="G54" i="11"/>
  <c r="C54" i="11"/>
  <c r="O53" i="11"/>
  <c r="K53" i="11"/>
  <c r="J53" i="11"/>
  <c r="I53" i="11"/>
  <c r="G53" i="11"/>
  <c r="C53" i="11"/>
  <c r="O52" i="11"/>
  <c r="J52" i="11"/>
  <c r="I52" i="11"/>
  <c r="K52" i="11" s="1"/>
  <c r="C52" i="11"/>
  <c r="G52" i="11" s="1"/>
  <c r="O51" i="11"/>
  <c r="J51" i="11"/>
  <c r="I51" i="11"/>
  <c r="G51" i="11"/>
  <c r="C51" i="11"/>
  <c r="O50" i="11"/>
  <c r="K50" i="11"/>
  <c r="J50" i="11"/>
  <c r="I50" i="11"/>
  <c r="G50" i="11"/>
  <c r="C50" i="11"/>
  <c r="O49" i="11"/>
  <c r="J49" i="11"/>
  <c r="I49" i="11"/>
  <c r="K49" i="11" s="1"/>
  <c r="G49" i="11"/>
  <c r="C49" i="11"/>
  <c r="O48" i="11"/>
  <c r="J48" i="11"/>
  <c r="I48" i="11"/>
  <c r="K48" i="11" s="1"/>
  <c r="G48" i="11"/>
  <c r="C48" i="11"/>
  <c r="O47" i="11"/>
  <c r="J47" i="11"/>
  <c r="I47" i="11"/>
  <c r="K47" i="11" s="1"/>
  <c r="G47" i="11"/>
  <c r="C47" i="11"/>
  <c r="O46" i="11"/>
  <c r="K46" i="11"/>
  <c r="J46" i="11"/>
  <c r="I46" i="11"/>
  <c r="G46" i="11"/>
  <c r="C46" i="11"/>
  <c r="O45" i="11"/>
  <c r="J45" i="11"/>
  <c r="I45" i="11"/>
  <c r="K45" i="11" s="1"/>
  <c r="G45" i="11"/>
  <c r="C45" i="11"/>
  <c r="O44" i="11"/>
  <c r="K44" i="11"/>
  <c r="J44" i="11"/>
  <c r="I44" i="11"/>
  <c r="G44" i="11"/>
  <c r="C44" i="11"/>
  <c r="O43" i="11"/>
  <c r="J43" i="11"/>
  <c r="I43" i="11"/>
  <c r="K43" i="11" s="1"/>
  <c r="G43" i="11"/>
  <c r="C43" i="11"/>
  <c r="O42" i="11"/>
  <c r="K42" i="11"/>
  <c r="J42" i="11"/>
  <c r="I42" i="11"/>
  <c r="G42" i="11"/>
  <c r="C42" i="11"/>
  <c r="O41" i="11"/>
  <c r="K41" i="11"/>
  <c r="J41" i="11"/>
  <c r="I41" i="11"/>
  <c r="G41" i="11"/>
  <c r="C41" i="11"/>
  <c r="O40" i="11"/>
  <c r="K40" i="11"/>
  <c r="J40" i="11"/>
  <c r="I40" i="11"/>
  <c r="C40" i="11"/>
  <c r="O39" i="11"/>
  <c r="J39" i="11"/>
  <c r="I39" i="11"/>
  <c r="G39" i="11"/>
  <c r="C39" i="11"/>
  <c r="O38" i="11"/>
  <c r="K38" i="11"/>
  <c r="J38" i="11"/>
  <c r="I38" i="11"/>
  <c r="G38" i="11"/>
  <c r="C38" i="11"/>
  <c r="O37" i="11"/>
  <c r="K37" i="11"/>
  <c r="J37" i="11"/>
  <c r="I37" i="11"/>
  <c r="G37" i="11"/>
  <c r="C37" i="11"/>
  <c r="O36" i="11"/>
  <c r="J36" i="11"/>
  <c r="I36" i="11"/>
  <c r="K36" i="11" s="1"/>
  <c r="C36" i="11"/>
  <c r="O35" i="11"/>
  <c r="J35" i="11"/>
  <c r="I35" i="11"/>
  <c r="G35" i="11"/>
  <c r="C35" i="11"/>
  <c r="O34" i="11"/>
  <c r="K34" i="11"/>
  <c r="J34" i="11"/>
  <c r="I34" i="11"/>
  <c r="G34" i="11"/>
  <c r="C34" i="11"/>
  <c r="O33" i="11"/>
  <c r="J33" i="11"/>
  <c r="I33" i="11"/>
  <c r="K33" i="11" s="1"/>
  <c r="G33" i="11"/>
  <c r="C33" i="11"/>
  <c r="O32" i="11"/>
  <c r="J32" i="11"/>
  <c r="I32" i="11"/>
  <c r="K32" i="11" s="1"/>
  <c r="G32" i="11"/>
  <c r="C32" i="11"/>
  <c r="O31" i="11"/>
  <c r="J31" i="11"/>
  <c r="I31" i="11"/>
  <c r="K31" i="11" s="1"/>
  <c r="G31" i="11"/>
  <c r="C31" i="11"/>
  <c r="O30" i="11"/>
  <c r="K30" i="11"/>
  <c r="J30" i="11"/>
  <c r="I30" i="11"/>
  <c r="G30" i="11"/>
  <c r="C30" i="11"/>
  <c r="O29" i="11"/>
  <c r="J29" i="11"/>
  <c r="I29" i="11"/>
  <c r="K29" i="11" s="1"/>
  <c r="G29" i="11"/>
  <c r="C29" i="11"/>
  <c r="O28" i="11"/>
  <c r="J28" i="11"/>
  <c r="I28" i="11"/>
  <c r="K28" i="11" s="1"/>
  <c r="C28" i="11"/>
  <c r="O27" i="11"/>
  <c r="K27" i="11"/>
  <c r="J27" i="11"/>
  <c r="I27" i="11"/>
  <c r="G27" i="11"/>
  <c r="C27" i="11"/>
  <c r="O26" i="11"/>
  <c r="K26" i="11"/>
  <c r="J26" i="11"/>
  <c r="I26" i="11"/>
  <c r="G26" i="11"/>
  <c r="C26" i="11"/>
  <c r="O25" i="11"/>
  <c r="J25" i="11"/>
  <c r="I25" i="11"/>
  <c r="K25" i="11" s="1"/>
  <c r="G25" i="11"/>
  <c r="C25" i="11"/>
  <c r="O24" i="11"/>
  <c r="J24" i="11"/>
  <c r="I24" i="11"/>
  <c r="K24" i="11" s="1"/>
  <c r="C24" i="11"/>
  <c r="G24" i="11" s="1"/>
  <c r="O23" i="11"/>
  <c r="K23" i="11"/>
  <c r="J23" i="11"/>
  <c r="I23" i="11"/>
  <c r="G23" i="11"/>
  <c r="C23" i="11"/>
  <c r="O22" i="11"/>
  <c r="K22" i="11"/>
  <c r="J22" i="11"/>
  <c r="I22" i="11"/>
  <c r="G22" i="11"/>
  <c r="C22" i="11"/>
  <c r="O21" i="11"/>
  <c r="J21" i="11"/>
  <c r="I21" i="11"/>
  <c r="K21" i="11" s="1"/>
  <c r="G21" i="11"/>
  <c r="C21" i="11"/>
  <c r="O20" i="11"/>
  <c r="J20" i="11"/>
  <c r="I20" i="11"/>
  <c r="K20" i="11" s="1"/>
  <c r="C20" i="11"/>
  <c r="O19" i="11"/>
  <c r="K19" i="11"/>
  <c r="J19" i="11"/>
  <c r="I19" i="11"/>
  <c r="G19" i="11"/>
  <c r="C19" i="11"/>
  <c r="O18" i="11"/>
  <c r="K18" i="11"/>
  <c r="J18" i="11"/>
  <c r="I18" i="11"/>
  <c r="G18" i="11"/>
  <c r="C18" i="11"/>
  <c r="O17" i="11"/>
  <c r="J17" i="11"/>
  <c r="I17" i="11"/>
  <c r="K17" i="11" s="1"/>
  <c r="G17" i="11"/>
  <c r="C17" i="11"/>
  <c r="O16" i="11"/>
  <c r="J16" i="11"/>
  <c r="I16" i="11"/>
  <c r="K16" i="11" s="1"/>
  <c r="C16" i="11"/>
  <c r="O15" i="11"/>
  <c r="J15" i="11"/>
  <c r="I15" i="11"/>
  <c r="K15" i="11" s="1"/>
  <c r="G15" i="11"/>
  <c r="C15" i="11"/>
  <c r="O14" i="11"/>
  <c r="J14" i="11"/>
  <c r="I14" i="11"/>
  <c r="K14" i="11" s="1"/>
  <c r="C14" i="11"/>
  <c r="O13" i="11"/>
  <c r="J13" i="11"/>
  <c r="I13" i="11"/>
  <c r="K13" i="11" s="1"/>
  <c r="G13" i="11"/>
  <c r="C13" i="11"/>
  <c r="O12" i="11"/>
  <c r="J12" i="11"/>
  <c r="I12" i="11"/>
  <c r="K12" i="11" s="1"/>
  <c r="C12" i="11"/>
  <c r="O11" i="11"/>
  <c r="J11" i="11"/>
  <c r="I11" i="11"/>
  <c r="K11" i="11" s="1"/>
  <c r="G11" i="11"/>
  <c r="C11" i="11"/>
  <c r="O10" i="11"/>
  <c r="J10" i="11"/>
  <c r="I10" i="11"/>
  <c r="K10" i="11" s="1"/>
  <c r="C10" i="11"/>
  <c r="C76" i="11" s="1"/>
  <c r="C83" i="11" s="1"/>
  <c r="O9" i="11"/>
  <c r="J9" i="11"/>
  <c r="I9" i="11"/>
  <c r="K9" i="11" s="1"/>
  <c r="G9" i="11"/>
  <c r="C9" i="11"/>
  <c r="O8" i="11"/>
  <c r="J8" i="11"/>
  <c r="I8" i="11"/>
  <c r="K8" i="11" s="1"/>
  <c r="G8" i="11"/>
  <c r="C8" i="11"/>
  <c r="O7" i="11"/>
  <c r="K7" i="11"/>
  <c r="J7" i="11"/>
  <c r="J76" i="11" s="1"/>
  <c r="J83" i="11" s="1"/>
  <c r="I7" i="11"/>
  <c r="G7" i="11"/>
  <c r="C7" i="11"/>
  <c r="D4" i="11"/>
  <c r="E4" i="11" s="1"/>
  <c r="F4" i="11" s="1"/>
  <c r="G4" i="11" s="1"/>
  <c r="H4" i="11" s="1"/>
  <c r="I4" i="11" s="1"/>
  <c r="J4" i="11" s="1"/>
  <c r="K4" i="11" s="1"/>
  <c r="L4" i="11" s="1"/>
  <c r="M4" i="11" s="1"/>
  <c r="N4" i="11" s="1"/>
  <c r="O4" i="11" s="1"/>
  <c r="P4" i="11" s="1"/>
  <c r="Q4" i="11" s="1"/>
  <c r="R4" i="11" s="1"/>
  <c r="S85" i="10"/>
  <c r="H82" i="10"/>
  <c r="U81" i="10"/>
  <c r="T81" i="10"/>
  <c r="H81" i="10"/>
  <c r="U80" i="10"/>
  <c r="T80" i="10"/>
  <c r="H80" i="10"/>
  <c r="U79" i="10"/>
  <c r="T79" i="10"/>
  <c r="H79" i="10"/>
  <c r="H78" i="10"/>
  <c r="Q75" i="10"/>
  <c r="H75" i="10"/>
  <c r="C75" i="10"/>
  <c r="Q74" i="10"/>
  <c r="H74" i="10"/>
  <c r="C74" i="10"/>
  <c r="Q73" i="10"/>
  <c r="H73" i="10"/>
  <c r="C73" i="10"/>
  <c r="Q72" i="10"/>
  <c r="H72" i="10"/>
  <c r="C72" i="10"/>
  <c r="Q71" i="10"/>
  <c r="H71" i="10"/>
  <c r="C71" i="10"/>
  <c r="Q70" i="10"/>
  <c r="H70" i="10"/>
  <c r="C70" i="10"/>
  <c r="Q69" i="10"/>
  <c r="H69" i="10"/>
  <c r="C69" i="10"/>
  <c r="Q68" i="10"/>
  <c r="H68" i="10"/>
  <c r="C68" i="10"/>
  <c r="Q67" i="10"/>
  <c r="H67" i="10"/>
  <c r="C67" i="10"/>
  <c r="Q66" i="10"/>
  <c r="H66" i="10"/>
  <c r="C66" i="10"/>
  <c r="Q65" i="10"/>
  <c r="H65" i="10"/>
  <c r="C65" i="10"/>
  <c r="Q64" i="10"/>
  <c r="H64" i="10"/>
  <c r="C64" i="10"/>
  <c r="Q63" i="10"/>
  <c r="H63" i="10"/>
  <c r="C63" i="10"/>
  <c r="Q62" i="10"/>
  <c r="H62" i="10"/>
  <c r="C62" i="10"/>
  <c r="Q61" i="10"/>
  <c r="H61" i="10"/>
  <c r="C61" i="10"/>
  <c r="Q60" i="10"/>
  <c r="H60" i="10"/>
  <c r="C60" i="10"/>
  <c r="Q59" i="10"/>
  <c r="H59" i="10"/>
  <c r="C59" i="10"/>
  <c r="Q58" i="10"/>
  <c r="H58" i="10"/>
  <c r="C58" i="10"/>
  <c r="Q57" i="10"/>
  <c r="H57" i="10"/>
  <c r="C57" i="10"/>
  <c r="Q56" i="10"/>
  <c r="H56" i="10"/>
  <c r="C56" i="10"/>
  <c r="Q55" i="10"/>
  <c r="H55" i="10"/>
  <c r="C55" i="10"/>
  <c r="Q54" i="10"/>
  <c r="H54" i="10"/>
  <c r="C54" i="10"/>
  <c r="Q53" i="10"/>
  <c r="H53" i="10"/>
  <c r="C53" i="10"/>
  <c r="Q52" i="10"/>
  <c r="H52" i="10"/>
  <c r="C52" i="10"/>
  <c r="Q51" i="10"/>
  <c r="H51" i="10"/>
  <c r="C51" i="10"/>
  <c r="Q50" i="10"/>
  <c r="H50" i="10"/>
  <c r="C50" i="10"/>
  <c r="Q49" i="10"/>
  <c r="H49" i="10"/>
  <c r="C49" i="10"/>
  <c r="Q48" i="10"/>
  <c r="H48" i="10"/>
  <c r="C48" i="10"/>
  <c r="Q47" i="10"/>
  <c r="H47" i="10"/>
  <c r="C47" i="10"/>
  <c r="Q46" i="10"/>
  <c r="H46" i="10"/>
  <c r="C46" i="10"/>
  <c r="Q45" i="10"/>
  <c r="H45" i="10"/>
  <c r="C45" i="10"/>
  <c r="Q44" i="10"/>
  <c r="H44" i="10"/>
  <c r="C44" i="10"/>
  <c r="Q43" i="10"/>
  <c r="H43" i="10"/>
  <c r="C43" i="10"/>
  <c r="Q42" i="10"/>
  <c r="H42" i="10"/>
  <c r="C42" i="10"/>
  <c r="Q41" i="10"/>
  <c r="H41" i="10"/>
  <c r="C41" i="10"/>
  <c r="Q40" i="10"/>
  <c r="H40" i="10"/>
  <c r="C40" i="10"/>
  <c r="Q39" i="10"/>
  <c r="H39" i="10"/>
  <c r="C39" i="10"/>
  <c r="Q38" i="10"/>
  <c r="H38" i="10"/>
  <c r="C38" i="10"/>
  <c r="Q37" i="10"/>
  <c r="H37" i="10"/>
  <c r="C37" i="10"/>
  <c r="Q36" i="10"/>
  <c r="H36" i="10"/>
  <c r="C36" i="10"/>
  <c r="Q35" i="10"/>
  <c r="H35" i="10"/>
  <c r="C35" i="10"/>
  <c r="Q34" i="10"/>
  <c r="H34" i="10"/>
  <c r="C34" i="10"/>
  <c r="Q33" i="10"/>
  <c r="H33" i="10"/>
  <c r="C33" i="10"/>
  <c r="Q32" i="10"/>
  <c r="H32" i="10"/>
  <c r="C32" i="10"/>
  <c r="Q31" i="10"/>
  <c r="H31" i="10"/>
  <c r="C31" i="10"/>
  <c r="Q30" i="10"/>
  <c r="H30" i="10"/>
  <c r="C30" i="10"/>
  <c r="Q29" i="10"/>
  <c r="H29" i="10"/>
  <c r="C29" i="10"/>
  <c r="Q28" i="10"/>
  <c r="H28" i="10"/>
  <c r="C28" i="10"/>
  <c r="Q27" i="10"/>
  <c r="H27" i="10"/>
  <c r="C27" i="10"/>
  <c r="Q26" i="10"/>
  <c r="H26" i="10"/>
  <c r="C26" i="10"/>
  <c r="Q25" i="10"/>
  <c r="H25" i="10"/>
  <c r="C25" i="10"/>
  <c r="Q24" i="10"/>
  <c r="H24" i="10"/>
  <c r="C24" i="10"/>
  <c r="Q23" i="10"/>
  <c r="H23" i="10"/>
  <c r="C23" i="10"/>
  <c r="Q22" i="10"/>
  <c r="H22" i="10"/>
  <c r="C22" i="10"/>
  <c r="Q21" i="10"/>
  <c r="H21" i="10"/>
  <c r="C21" i="10"/>
  <c r="Q20" i="10"/>
  <c r="H20" i="10"/>
  <c r="C20" i="10"/>
  <c r="Q19" i="10"/>
  <c r="H19" i="10"/>
  <c r="C19" i="10"/>
  <c r="Q18" i="10"/>
  <c r="H18" i="10"/>
  <c r="C18" i="10"/>
  <c r="Q17" i="10"/>
  <c r="H17" i="10"/>
  <c r="C17" i="10"/>
  <c r="Q16" i="10"/>
  <c r="H16" i="10"/>
  <c r="C16" i="10"/>
  <c r="Q15" i="10"/>
  <c r="H15" i="10"/>
  <c r="C15" i="10"/>
  <c r="Q14" i="10"/>
  <c r="H14" i="10"/>
  <c r="C14" i="10"/>
  <c r="Q13" i="10"/>
  <c r="H13" i="10"/>
  <c r="C13" i="10"/>
  <c r="Q12" i="10"/>
  <c r="H12" i="10"/>
  <c r="C12" i="10"/>
  <c r="Q11" i="10"/>
  <c r="H11" i="10"/>
  <c r="C11" i="10"/>
  <c r="Q10" i="10"/>
  <c r="H10" i="10"/>
  <c r="C10" i="10"/>
  <c r="Q9" i="10"/>
  <c r="H9" i="10"/>
  <c r="C9" i="10"/>
  <c r="Q8" i="10"/>
  <c r="H8" i="10"/>
  <c r="C8" i="10"/>
  <c r="Q7" i="10"/>
  <c r="H7" i="10"/>
  <c r="C7" i="10"/>
  <c r="F4" i="10"/>
  <c r="G4" i="10" s="1"/>
  <c r="H4" i="10" s="1"/>
  <c r="I4" i="10" s="1"/>
  <c r="J4" i="10" s="1"/>
  <c r="K4" i="10" s="1"/>
  <c r="L4" i="10" s="1"/>
  <c r="M4" i="10" s="1"/>
  <c r="N4" i="10" s="1"/>
  <c r="O4" i="10" s="1"/>
  <c r="P4" i="10" s="1"/>
  <c r="Q4" i="10" s="1"/>
  <c r="R4" i="10" s="1"/>
  <c r="S4" i="10" s="1"/>
  <c r="T4" i="10" s="1"/>
  <c r="U4" i="10" s="1"/>
  <c r="E4" i="10"/>
  <c r="D4" i="10"/>
  <c r="U16" i="9"/>
  <c r="AJ14" i="9"/>
  <c r="AH14" i="9"/>
  <c r="AF14" i="9"/>
  <c r="AD14" i="9"/>
  <c r="W14" i="9"/>
  <c r="T14" i="9"/>
  <c r="T17" i="9" s="1"/>
  <c r="Q14" i="9"/>
  <c r="N14" i="9"/>
  <c r="K14" i="9"/>
  <c r="AH13" i="9"/>
  <c r="AG13" i="9"/>
  <c r="AF13" i="9"/>
  <c r="AE13" i="9"/>
  <c r="AD13" i="9"/>
  <c r="AC13" i="9"/>
  <c r="AB13" i="9"/>
  <c r="AA13" i="9"/>
  <c r="Z13" i="9"/>
  <c r="Y13" i="9"/>
  <c r="AK13" i="9" s="1"/>
  <c r="AL13" i="9" s="1"/>
  <c r="X13" i="9"/>
  <c r="W13" i="9"/>
  <c r="V13" i="9"/>
  <c r="U13" i="9"/>
  <c r="T13" i="9"/>
  <c r="S13" i="9"/>
  <c r="Q13" i="9"/>
  <c r="P13" i="9"/>
  <c r="N13" i="9"/>
  <c r="M13" i="9"/>
  <c r="K13" i="9"/>
  <c r="J13" i="9"/>
  <c r="H13" i="9"/>
  <c r="G13" i="9"/>
  <c r="E13" i="9"/>
  <c r="C13" i="9"/>
  <c r="AH12" i="9"/>
  <c r="AG12" i="9"/>
  <c r="AF12" i="9"/>
  <c r="AE12" i="9"/>
  <c r="AD12" i="9"/>
  <c r="AC12" i="9"/>
  <c r="AB12" i="9"/>
  <c r="AA12" i="9"/>
  <c r="Z12" i="9"/>
  <c r="Y12" i="9"/>
  <c r="AK12" i="9" s="1"/>
  <c r="AL12" i="9" s="1"/>
  <c r="X12" i="9"/>
  <c r="W12" i="9"/>
  <c r="V12" i="9"/>
  <c r="U12" i="9"/>
  <c r="T12" i="9"/>
  <c r="S12" i="9"/>
  <c r="Q12" i="9"/>
  <c r="P12" i="9"/>
  <c r="N12" i="9"/>
  <c r="M12" i="9"/>
  <c r="K12" i="9"/>
  <c r="J12" i="9"/>
  <c r="H12" i="9"/>
  <c r="G12" i="9"/>
  <c r="E12" i="9"/>
  <c r="C12" i="9"/>
  <c r="AH11" i="9"/>
  <c r="AG11" i="9"/>
  <c r="AF11" i="9"/>
  <c r="AE11" i="9"/>
  <c r="AD11" i="9"/>
  <c r="AC11" i="9"/>
  <c r="AB11" i="9"/>
  <c r="AA11" i="9"/>
  <c r="Z11" i="9"/>
  <c r="Y11" i="9"/>
  <c r="AK11" i="9" s="1"/>
  <c r="AL11" i="9" s="1"/>
  <c r="X11" i="9"/>
  <c r="W11" i="9"/>
  <c r="V11" i="9"/>
  <c r="U11" i="9"/>
  <c r="T11" i="9"/>
  <c r="S11" i="9"/>
  <c r="Q11" i="9"/>
  <c r="P11" i="9"/>
  <c r="N11" i="9"/>
  <c r="M11" i="9"/>
  <c r="K11" i="9"/>
  <c r="J11" i="9"/>
  <c r="H11" i="9"/>
  <c r="G11" i="9"/>
  <c r="E11" i="9"/>
  <c r="C11" i="9"/>
  <c r="AH10" i="9"/>
  <c r="AG10" i="9"/>
  <c r="AF10" i="9"/>
  <c r="AE10" i="9"/>
  <c r="AD10" i="9"/>
  <c r="AC10" i="9"/>
  <c r="AB10" i="9"/>
  <c r="AA10" i="9"/>
  <c r="Z10" i="9"/>
  <c r="Y10" i="9"/>
  <c r="AK10" i="9" s="1"/>
  <c r="AL10" i="9" s="1"/>
  <c r="X10" i="9"/>
  <c r="W10" i="9"/>
  <c r="V10" i="9"/>
  <c r="U10" i="9"/>
  <c r="T10" i="9"/>
  <c r="S10" i="9"/>
  <c r="Q10" i="9"/>
  <c r="P10" i="9"/>
  <c r="N10" i="9"/>
  <c r="M10" i="9"/>
  <c r="K10" i="9"/>
  <c r="J10" i="9"/>
  <c r="H10" i="9"/>
  <c r="G10" i="9"/>
  <c r="E10" i="9"/>
  <c r="C10" i="9"/>
  <c r="AH9" i="9"/>
  <c r="AG9" i="9"/>
  <c r="AF9" i="9"/>
  <c r="AE9" i="9"/>
  <c r="AD9" i="9"/>
  <c r="AC9" i="9"/>
  <c r="AB9" i="9"/>
  <c r="AA9" i="9"/>
  <c r="Z9" i="9"/>
  <c r="Y9" i="9"/>
  <c r="AK9" i="9" s="1"/>
  <c r="AL9" i="9" s="1"/>
  <c r="X9" i="9"/>
  <c r="W9" i="9"/>
  <c r="V9" i="9"/>
  <c r="U9" i="9"/>
  <c r="T9" i="9"/>
  <c r="S9" i="9"/>
  <c r="Q9" i="9"/>
  <c r="P9" i="9"/>
  <c r="N9" i="9"/>
  <c r="M9" i="9"/>
  <c r="K9" i="9"/>
  <c r="J9" i="9"/>
  <c r="H9" i="9"/>
  <c r="G9" i="9"/>
  <c r="E9" i="9"/>
  <c r="C9" i="9"/>
  <c r="AH8" i="9"/>
  <c r="AG8" i="9"/>
  <c r="AF8" i="9"/>
  <c r="AE8" i="9"/>
  <c r="AD8" i="9"/>
  <c r="AC8" i="9"/>
  <c r="AB8" i="9"/>
  <c r="AA8" i="9"/>
  <c r="Z8" i="9"/>
  <c r="Y8" i="9"/>
  <c r="AK8" i="9" s="1"/>
  <c r="AL8" i="9" s="1"/>
  <c r="X8" i="9"/>
  <c r="W8" i="9"/>
  <c r="V8" i="9"/>
  <c r="U8" i="9"/>
  <c r="T8" i="9"/>
  <c r="S8" i="9"/>
  <c r="Q8" i="9"/>
  <c r="P8" i="9"/>
  <c r="N8" i="9"/>
  <c r="M8" i="9"/>
  <c r="K8" i="9"/>
  <c r="J8" i="9"/>
  <c r="H8" i="9"/>
  <c r="G8" i="9"/>
  <c r="E8" i="9"/>
  <c r="C8" i="9"/>
  <c r="AH7" i="9"/>
  <c r="AG7" i="9"/>
  <c r="AG14" i="9" s="1"/>
  <c r="AF7" i="9"/>
  <c r="AE7" i="9"/>
  <c r="AE14" i="9" s="1"/>
  <c r="AD7" i="9"/>
  <c r="AC7" i="9"/>
  <c r="AB7" i="9"/>
  <c r="AB14" i="9" s="1"/>
  <c r="AA7" i="9"/>
  <c r="AA14" i="9" s="1"/>
  <c r="Z7" i="9"/>
  <c r="Z14" i="9" s="1"/>
  <c r="Y7" i="9"/>
  <c r="Y14" i="9" s="1"/>
  <c r="X7" i="9"/>
  <c r="X14" i="9" s="1"/>
  <c r="W7" i="9"/>
  <c r="V7" i="9"/>
  <c r="V14" i="9" s="1"/>
  <c r="U7" i="9"/>
  <c r="T7" i="9"/>
  <c r="S7" i="9"/>
  <c r="S14" i="9" s="1"/>
  <c r="Q7" i="9"/>
  <c r="P7" i="9"/>
  <c r="P14" i="9" s="1"/>
  <c r="N7" i="9"/>
  <c r="M7" i="9"/>
  <c r="M14" i="9" s="1"/>
  <c r="K7" i="9"/>
  <c r="J7" i="9"/>
  <c r="H7" i="9"/>
  <c r="H14" i="9" s="1"/>
  <c r="G7" i="9"/>
  <c r="G14" i="9" s="1"/>
  <c r="E7" i="9"/>
  <c r="E14" i="9" s="1"/>
  <c r="C7" i="9"/>
  <c r="C14" i="9" s="1"/>
  <c r="AI4" i="9"/>
  <c r="AJ4" i="9" s="1"/>
  <c r="AK4" i="9" s="1"/>
  <c r="AL4" i="9" s="1"/>
  <c r="AE4" i="9"/>
  <c r="AF4" i="9" s="1"/>
  <c r="AD4" i="9"/>
  <c r="E4" i="9"/>
  <c r="F4" i="9" s="1"/>
  <c r="G4" i="9" s="1"/>
  <c r="H4" i="9" s="1"/>
  <c r="I4" i="9" s="1"/>
  <c r="J4" i="9" s="1"/>
  <c r="K4" i="9" s="1"/>
  <c r="L4" i="9" s="1"/>
  <c r="M4" i="9" s="1"/>
  <c r="N4" i="9" s="1"/>
  <c r="O4" i="9" s="1"/>
  <c r="P4" i="9" s="1"/>
  <c r="Q4" i="9" s="1"/>
  <c r="R4" i="9" s="1"/>
  <c r="S4" i="9" s="1"/>
  <c r="T4" i="9" s="1"/>
  <c r="U4" i="9" s="1"/>
  <c r="V4" i="9" s="1"/>
  <c r="W4" i="9" s="1"/>
  <c r="X4" i="9" s="1"/>
  <c r="Y4" i="9" s="1"/>
  <c r="Z4" i="9" s="1"/>
  <c r="AA4" i="9" s="1"/>
  <c r="D4" i="9"/>
  <c r="R9" i="8"/>
  <c r="J9" i="8"/>
  <c r="R8" i="8"/>
  <c r="M8" i="8"/>
  <c r="J8" i="8"/>
  <c r="I8" i="8"/>
  <c r="K8" i="8" s="1"/>
  <c r="R7" i="8"/>
  <c r="M7" i="8"/>
  <c r="M9" i="8" s="1"/>
  <c r="J7" i="8"/>
  <c r="I7" i="8"/>
  <c r="K7" i="8" s="1"/>
  <c r="K9" i="8" s="1"/>
  <c r="D4" i="8"/>
  <c r="E4" i="8" s="1"/>
  <c r="F4" i="8" s="1"/>
  <c r="G4" i="8" s="1"/>
  <c r="H4" i="8" s="1"/>
  <c r="I4" i="8" s="1"/>
  <c r="J4" i="8" s="1"/>
  <c r="K4" i="8" s="1"/>
  <c r="L4" i="8" s="1"/>
  <c r="M4" i="8" s="1"/>
  <c r="N4" i="8" s="1"/>
  <c r="O4" i="8" s="1"/>
  <c r="P4" i="8" s="1"/>
  <c r="Q4" i="8" s="1"/>
  <c r="R4" i="8" s="1"/>
  <c r="S4" i="8" s="1"/>
  <c r="T4" i="8" s="1"/>
  <c r="U4" i="8" s="1"/>
  <c r="V4" i="8" s="1"/>
  <c r="W4" i="8" s="1"/>
  <c r="X4" i="8" s="1"/>
  <c r="O216" i="7"/>
  <c r="R213" i="7"/>
  <c r="H213" i="7"/>
  <c r="F213" i="7"/>
  <c r="W212" i="7"/>
  <c r="Q212" i="7"/>
  <c r="Q46" i="14" s="1"/>
  <c r="P212" i="7"/>
  <c r="O212" i="7"/>
  <c r="M212" i="7"/>
  <c r="T46" i="14" s="1"/>
  <c r="L212" i="7"/>
  <c r="S46" i="14" s="1"/>
  <c r="K212" i="7"/>
  <c r="I212" i="7"/>
  <c r="G212" i="7"/>
  <c r="J212" i="7" s="1"/>
  <c r="R46" i="14" s="1"/>
  <c r="D212" i="7"/>
  <c r="E212" i="7" s="1"/>
  <c r="P46" i="14" s="1"/>
  <c r="W211" i="7"/>
  <c r="P211" i="7"/>
  <c r="N211" i="7"/>
  <c r="O211" i="7" s="1"/>
  <c r="Q211" i="7" s="1"/>
  <c r="Q44" i="14" s="1"/>
  <c r="M211" i="7"/>
  <c r="T44" i="14" s="1"/>
  <c r="L211" i="7"/>
  <c r="S44" i="14" s="1"/>
  <c r="K211" i="7"/>
  <c r="J211" i="7"/>
  <c r="R44" i="14" s="1"/>
  <c r="I211" i="7"/>
  <c r="G211" i="7"/>
  <c r="D211" i="7"/>
  <c r="E211" i="7" s="1"/>
  <c r="P44" i="14" s="1"/>
  <c r="W210" i="7"/>
  <c r="P210" i="7"/>
  <c r="N210" i="7"/>
  <c r="O210" i="7" s="1"/>
  <c r="Q210" i="7" s="1"/>
  <c r="Q43" i="14" s="1"/>
  <c r="M210" i="7"/>
  <c r="T43" i="14" s="1"/>
  <c r="L210" i="7"/>
  <c r="S43" i="14" s="1"/>
  <c r="K210" i="7"/>
  <c r="I210" i="7"/>
  <c r="G210" i="7"/>
  <c r="J210" i="7" s="1"/>
  <c r="R43" i="14" s="1"/>
  <c r="D210" i="7"/>
  <c r="E210" i="7" s="1"/>
  <c r="P43" i="14" s="1"/>
  <c r="W209" i="7"/>
  <c r="P209" i="7"/>
  <c r="N209" i="7"/>
  <c r="O209" i="7" s="1"/>
  <c r="Q209" i="7" s="1"/>
  <c r="Q42" i="14" s="1"/>
  <c r="M209" i="7"/>
  <c r="T42" i="14" s="1"/>
  <c r="L209" i="7"/>
  <c r="S42" i="14" s="1"/>
  <c r="K209" i="7"/>
  <c r="J209" i="7"/>
  <c r="R42" i="14" s="1"/>
  <c r="I209" i="7"/>
  <c r="G209" i="7"/>
  <c r="D209" i="7"/>
  <c r="E209" i="7" s="1"/>
  <c r="P42" i="14" s="1"/>
  <c r="W208" i="7"/>
  <c r="P208" i="7"/>
  <c r="N208" i="7"/>
  <c r="O208" i="7" s="1"/>
  <c r="Q208" i="7" s="1"/>
  <c r="Q41" i="14" s="1"/>
  <c r="M208" i="7"/>
  <c r="T41" i="14" s="1"/>
  <c r="L208" i="7"/>
  <c r="S41" i="14" s="1"/>
  <c r="K208" i="7"/>
  <c r="I208" i="7"/>
  <c r="G208" i="7"/>
  <c r="J208" i="7" s="1"/>
  <c r="R41" i="14" s="1"/>
  <c r="D208" i="7"/>
  <c r="E208" i="7" s="1"/>
  <c r="P41" i="14" s="1"/>
  <c r="W207" i="7"/>
  <c r="P207" i="7"/>
  <c r="N207" i="7"/>
  <c r="O207" i="7" s="1"/>
  <c r="Q207" i="7" s="1"/>
  <c r="Q40" i="14" s="1"/>
  <c r="M207" i="7"/>
  <c r="T40" i="14" s="1"/>
  <c r="L207" i="7"/>
  <c r="S40" i="14" s="1"/>
  <c r="K207" i="7"/>
  <c r="J207" i="7"/>
  <c r="R40" i="14" s="1"/>
  <c r="I207" i="7"/>
  <c r="G207" i="7"/>
  <c r="D207" i="7"/>
  <c r="E207" i="7" s="1"/>
  <c r="P40" i="14" s="1"/>
  <c r="W206" i="7"/>
  <c r="P206" i="7"/>
  <c r="N206" i="7"/>
  <c r="O206" i="7" s="1"/>
  <c r="Q206" i="7" s="1"/>
  <c r="Q39" i="14" s="1"/>
  <c r="M206" i="7"/>
  <c r="T39" i="14" s="1"/>
  <c r="L206" i="7"/>
  <c r="S39" i="14" s="1"/>
  <c r="K206" i="7"/>
  <c r="I206" i="7"/>
  <c r="G206" i="7"/>
  <c r="J206" i="7" s="1"/>
  <c r="R39" i="14" s="1"/>
  <c r="D206" i="7"/>
  <c r="E206" i="7" s="1"/>
  <c r="P39" i="14" s="1"/>
  <c r="W205" i="7"/>
  <c r="P205" i="7"/>
  <c r="N205" i="7"/>
  <c r="O205" i="7" s="1"/>
  <c r="Q205" i="7" s="1"/>
  <c r="Q38" i="14" s="1"/>
  <c r="M205" i="7"/>
  <c r="T38" i="14" s="1"/>
  <c r="L205" i="7"/>
  <c r="S38" i="14" s="1"/>
  <c r="K205" i="7"/>
  <c r="J205" i="7"/>
  <c r="R38" i="14" s="1"/>
  <c r="I205" i="7"/>
  <c r="G205" i="7"/>
  <c r="D205" i="7"/>
  <c r="E205" i="7" s="1"/>
  <c r="P38" i="14" s="1"/>
  <c r="W204" i="7"/>
  <c r="P204" i="7"/>
  <c r="N204" i="7"/>
  <c r="O204" i="7" s="1"/>
  <c r="Q204" i="7" s="1"/>
  <c r="Q37" i="14" s="1"/>
  <c r="M204" i="7"/>
  <c r="T37" i="14" s="1"/>
  <c r="L204" i="7"/>
  <c r="S37" i="14" s="1"/>
  <c r="K204" i="7"/>
  <c r="I204" i="7"/>
  <c r="G204" i="7"/>
  <c r="J204" i="7" s="1"/>
  <c r="R37" i="14" s="1"/>
  <c r="D204" i="7"/>
  <c r="E204" i="7" s="1"/>
  <c r="P37" i="14" s="1"/>
  <c r="W203" i="7"/>
  <c r="P203" i="7"/>
  <c r="N203" i="7"/>
  <c r="O203" i="7" s="1"/>
  <c r="Q203" i="7" s="1"/>
  <c r="Q36" i="14" s="1"/>
  <c r="M203" i="7"/>
  <c r="T36" i="14" s="1"/>
  <c r="L203" i="7"/>
  <c r="S36" i="14" s="1"/>
  <c r="K203" i="7"/>
  <c r="J203" i="7"/>
  <c r="R36" i="14" s="1"/>
  <c r="I203" i="7"/>
  <c r="G203" i="7"/>
  <c r="D203" i="7"/>
  <c r="E203" i="7" s="1"/>
  <c r="P36" i="14" s="1"/>
  <c r="W202" i="7"/>
  <c r="P202" i="7"/>
  <c r="N202" i="7"/>
  <c r="O202" i="7" s="1"/>
  <c r="Q202" i="7" s="1"/>
  <c r="Q35" i="14" s="1"/>
  <c r="M202" i="7"/>
  <c r="T35" i="14" s="1"/>
  <c r="L202" i="7"/>
  <c r="S35" i="14" s="1"/>
  <c r="K202" i="7"/>
  <c r="I202" i="7"/>
  <c r="G202" i="7"/>
  <c r="J202" i="7" s="1"/>
  <c r="R35" i="14" s="1"/>
  <c r="D202" i="7"/>
  <c r="E202" i="7" s="1"/>
  <c r="P35" i="14" s="1"/>
  <c r="W201" i="7"/>
  <c r="P201" i="7"/>
  <c r="N201" i="7"/>
  <c r="O201" i="7" s="1"/>
  <c r="Q201" i="7" s="1"/>
  <c r="Q34" i="14" s="1"/>
  <c r="M201" i="7"/>
  <c r="T34" i="14" s="1"/>
  <c r="L201" i="7"/>
  <c r="S34" i="14" s="1"/>
  <c r="K201" i="7"/>
  <c r="J201" i="7"/>
  <c r="R34" i="14" s="1"/>
  <c r="I201" i="7"/>
  <c r="G201" i="7"/>
  <c r="D201" i="7"/>
  <c r="E201" i="7" s="1"/>
  <c r="P34" i="14" s="1"/>
  <c r="W200" i="7"/>
  <c r="P200" i="7"/>
  <c r="Q200" i="7" s="1"/>
  <c r="Q33" i="14" s="1"/>
  <c r="O200" i="7"/>
  <c r="N200" i="7"/>
  <c r="M200" i="7"/>
  <c r="T33" i="14" s="1"/>
  <c r="L200" i="7"/>
  <c r="S33" i="14" s="1"/>
  <c r="K200" i="7"/>
  <c r="I200" i="7"/>
  <c r="G200" i="7"/>
  <c r="J200" i="7" s="1"/>
  <c r="R33" i="14" s="1"/>
  <c r="E200" i="7"/>
  <c r="P33" i="14" s="1"/>
  <c r="D200" i="7"/>
  <c r="W199" i="7"/>
  <c r="P199" i="7"/>
  <c r="N199" i="7"/>
  <c r="O199" i="7" s="1"/>
  <c r="Q199" i="7" s="1"/>
  <c r="Q32" i="14" s="1"/>
  <c r="M199" i="7"/>
  <c r="T32" i="14" s="1"/>
  <c r="L199" i="7"/>
  <c r="S32" i="14" s="1"/>
  <c r="K199" i="7"/>
  <c r="J199" i="7"/>
  <c r="R32" i="14" s="1"/>
  <c r="I199" i="7"/>
  <c r="G199" i="7"/>
  <c r="D199" i="7"/>
  <c r="E199" i="7" s="1"/>
  <c r="P32" i="14" s="1"/>
  <c r="W198" i="7"/>
  <c r="P198" i="7"/>
  <c r="N198" i="7"/>
  <c r="O198" i="7" s="1"/>
  <c r="Q198" i="7" s="1"/>
  <c r="Q31" i="14" s="1"/>
  <c r="M198" i="7"/>
  <c r="T31" i="14" s="1"/>
  <c r="L198" i="7"/>
  <c r="S31" i="14" s="1"/>
  <c r="K198" i="7"/>
  <c r="I198" i="7"/>
  <c r="G198" i="7"/>
  <c r="J198" i="7" s="1"/>
  <c r="R31" i="14" s="1"/>
  <c r="D198" i="7"/>
  <c r="E198" i="7" s="1"/>
  <c r="P31" i="14" s="1"/>
  <c r="W197" i="7"/>
  <c r="P197" i="7"/>
  <c r="N197" i="7"/>
  <c r="O197" i="7" s="1"/>
  <c r="Q197" i="7" s="1"/>
  <c r="Q30" i="14" s="1"/>
  <c r="M197" i="7"/>
  <c r="T30" i="14" s="1"/>
  <c r="L197" i="7"/>
  <c r="S30" i="14" s="1"/>
  <c r="K197" i="7"/>
  <c r="J197" i="7"/>
  <c r="R30" i="14" s="1"/>
  <c r="I197" i="7"/>
  <c r="G197" i="7"/>
  <c r="D197" i="7"/>
  <c r="E197" i="7" s="1"/>
  <c r="P30" i="14" s="1"/>
  <c r="W196" i="7"/>
  <c r="P196" i="7"/>
  <c r="O196" i="7"/>
  <c r="Q196" i="7" s="1"/>
  <c r="Q29" i="14" s="1"/>
  <c r="N196" i="7"/>
  <c r="M196" i="7"/>
  <c r="T29" i="14" s="1"/>
  <c r="L196" i="7"/>
  <c r="S29" i="14" s="1"/>
  <c r="K196" i="7"/>
  <c r="I196" i="7"/>
  <c r="G196" i="7"/>
  <c r="J196" i="7" s="1"/>
  <c r="R29" i="14" s="1"/>
  <c r="E196" i="7"/>
  <c r="P29" i="14" s="1"/>
  <c r="D196" i="7"/>
  <c r="W195" i="7"/>
  <c r="P195" i="7"/>
  <c r="N195" i="7"/>
  <c r="O195" i="7" s="1"/>
  <c r="Q195" i="7" s="1"/>
  <c r="Q28" i="14" s="1"/>
  <c r="M195" i="7"/>
  <c r="T28" i="14" s="1"/>
  <c r="L195" i="7"/>
  <c r="S28" i="14" s="1"/>
  <c r="K195" i="7"/>
  <c r="J195" i="7"/>
  <c r="R28" i="14" s="1"/>
  <c r="I195" i="7"/>
  <c r="G195" i="7"/>
  <c r="D195" i="7"/>
  <c r="E195" i="7" s="1"/>
  <c r="P28" i="14" s="1"/>
  <c r="W194" i="7"/>
  <c r="P194" i="7"/>
  <c r="N194" i="7"/>
  <c r="O194" i="7" s="1"/>
  <c r="Q194" i="7" s="1"/>
  <c r="Q27" i="14" s="1"/>
  <c r="M194" i="7"/>
  <c r="T27" i="14" s="1"/>
  <c r="L194" i="7"/>
  <c r="S27" i="14" s="1"/>
  <c r="K194" i="7"/>
  <c r="I194" i="7"/>
  <c r="G194" i="7"/>
  <c r="J194" i="7" s="1"/>
  <c r="R27" i="14" s="1"/>
  <c r="D194" i="7"/>
  <c r="E194" i="7" s="1"/>
  <c r="P27" i="14" s="1"/>
  <c r="W193" i="7"/>
  <c r="P193" i="7"/>
  <c r="N193" i="7"/>
  <c r="O193" i="7" s="1"/>
  <c r="Q193" i="7" s="1"/>
  <c r="Q26" i="14" s="1"/>
  <c r="M193" i="7"/>
  <c r="T26" i="14" s="1"/>
  <c r="L193" i="7"/>
  <c r="S26" i="14" s="1"/>
  <c r="K193" i="7"/>
  <c r="J193" i="7"/>
  <c r="R26" i="14" s="1"/>
  <c r="I193" i="7"/>
  <c r="G193" i="7"/>
  <c r="D193" i="7"/>
  <c r="E193" i="7" s="1"/>
  <c r="P26" i="14" s="1"/>
  <c r="W192" i="7"/>
  <c r="P192" i="7"/>
  <c r="Q192" i="7" s="1"/>
  <c r="Q25" i="14" s="1"/>
  <c r="O192" i="7"/>
  <c r="N192" i="7"/>
  <c r="M192" i="7"/>
  <c r="T25" i="14" s="1"/>
  <c r="L192" i="7"/>
  <c r="S25" i="14" s="1"/>
  <c r="K192" i="7"/>
  <c r="I192" i="7"/>
  <c r="G192" i="7"/>
  <c r="J192" i="7" s="1"/>
  <c r="R25" i="14" s="1"/>
  <c r="E192" i="7"/>
  <c r="P25" i="14" s="1"/>
  <c r="D192" i="7"/>
  <c r="W191" i="7"/>
  <c r="P191" i="7"/>
  <c r="N191" i="7"/>
  <c r="O191" i="7" s="1"/>
  <c r="Q191" i="7" s="1"/>
  <c r="Q24" i="14" s="1"/>
  <c r="M191" i="7"/>
  <c r="T24" i="14" s="1"/>
  <c r="L191" i="7"/>
  <c r="S24" i="14" s="1"/>
  <c r="K191" i="7"/>
  <c r="J191" i="7"/>
  <c r="R24" i="14" s="1"/>
  <c r="I191" i="7"/>
  <c r="G191" i="7"/>
  <c r="D191" i="7"/>
  <c r="E191" i="7" s="1"/>
  <c r="P24" i="14" s="1"/>
  <c r="W190" i="7"/>
  <c r="P190" i="7"/>
  <c r="Q190" i="7" s="1"/>
  <c r="Q23" i="14" s="1"/>
  <c r="O190" i="7"/>
  <c r="N190" i="7"/>
  <c r="M190" i="7"/>
  <c r="T23" i="14" s="1"/>
  <c r="L190" i="7"/>
  <c r="S23" i="14" s="1"/>
  <c r="K190" i="7"/>
  <c r="I190" i="7"/>
  <c r="G190" i="7"/>
  <c r="J190" i="7" s="1"/>
  <c r="R23" i="14" s="1"/>
  <c r="E190" i="7"/>
  <c r="P23" i="14" s="1"/>
  <c r="W189" i="7"/>
  <c r="P189" i="7"/>
  <c r="N189" i="7"/>
  <c r="O189" i="7" s="1"/>
  <c r="Q189" i="7" s="1"/>
  <c r="Q22" i="14" s="1"/>
  <c r="M189" i="7"/>
  <c r="T22" i="14" s="1"/>
  <c r="L189" i="7"/>
  <c r="S22" i="14" s="1"/>
  <c r="K189" i="7"/>
  <c r="I189" i="7"/>
  <c r="G189" i="7"/>
  <c r="J189" i="7" s="1"/>
  <c r="R22" i="14" s="1"/>
  <c r="D189" i="7"/>
  <c r="E189" i="7" s="1"/>
  <c r="P22" i="14" s="1"/>
  <c r="W188" i="7"/>
  <c r="P188" i="7"/>
  <c r="O188" i="7"/>
  <c r="Q188" i="7" s="1"/>
  <c r="Q21" i="14" s="1"/>
  <c r="N188" i="7"/>
  <c r="M188" i="7"/>
  <c r="T21" i="14" s="1"/>
  <c r="L188" i="7"/>
  <c r="S21" i="14" s="1"/>
  <c r="K188" i="7"/>
  <c r="J188" i="7"/>
  <c r="R21" i="14" s="1"/>
  <c r="I188" i="7"/>
  <c r="G188" i="7"/>
  <c r="E188" i="7"/>
  <c r="P21" i="14" s="1"/>
  <c r="D188" i="7"/>
  <c r="W187" i="7"/>
  <c r="Q187" i="7"/>
  <c r="Q20" i="14" s="1"/>
  <c r="P187" i="7"/>
  <c r="O187" i="7"/>
  <c r="N187" i="7"/>
  <c r="M187" i="7"/>
  <c r="T20" i="14" s="1"/>
  <c r="L187" i="7"/>
  <c r="S20" i="14" s="1"/>
  <c r="K187" i="7"/>
  <c r="I187" i="7"/>
  <c r="J187" i="7" s="1"/>
  <c r="G187" i="7"/>
  <c r="E187" i="7"/>
  <c r="P20" i="14" s="1"/>
  <c r="D187" i="7"/>
  <c r="W186" i="7"/>
  <c r="P186" i="7"/>
  <c r="O186" i="7"/>
  <c r="Q186" i="7" s="1"/>
  <c r="Q19" i="14" s="1"/>
  <c r="N186" i="7"/>
  <c r="M186" i="7"/>
  <c r="T19" i="14" s="1"/>
  <c r="L186" i="7"/>
  <c r="S19" i="14" s="1"/>
  <c r="K186" i="7"/>
  <c r="I186" i="7"/>
  <c r="G186" i="7"/>
  <c r="J186" i="7" s="1"/>
  <c r="E186" i="7"/>
  <c r="P19" i="14" s="1"/>
  <c r="D186" i="7"/>
  <c r="W185" i="7"/>
  <c r="P185" i="7"/>
  <c r="N185" i="7"/>
  <c r="O185" i="7" s="1"/>
  <c r="Q185" i="7" s="1"/>
  <c r="Q18" i="14" s="1"/>
  <c r="M185" i="7"/>
  <c r="T18" i="14" s="1"/>
  <c r="L185" i="7"/>
  <c r="S18" i="14" s="1"/>
  <c r="K185" i="7"/>
  <c r="I185" i="7"/>
  <c r="G185" i="7"/>
  <c r="J185" i="7" s="1"/>
  <c r="R18" i="14" s="1"/>
  <c r="D185" i="7"/>
  <c r="E185" i="7" s="1"/>
  <c r="P18" i="14" s="1"/>
  <c r="W184" i="7"/>
  <c r="P184" i="7"/>
  <c r="O184" i="7"/>
  <c r="Q184" i="7" s="1"/>
  <c r="Q17" i="14" s="1"/>
  <c r="N184" i="7"/>
  <c r="M184" i="7"/>
  <c r="T17" i="14" s="1"/>
  <c r="L184" i="7"/>
  <c r="S17" i="14" s="1"/>
  <c r="K184" i="7"/>
  <c r="I184" i="7"/>
  <c r="J184" i="7" s="1"/>
  <c r="R17" i="14" s="1"/>
  <c r="G184" i="7"/>
  <c r="E184" i="7"/>
  <c r="P17" i="14" s="1"/>
  <c r="D184" i="7"/>
  <c r="W183" i="7"/>
  <c r="Q183" i="7"/>
  <c r="Q16" i="14" s="1"/>
  <c r="P183" i="7"/>
  <c r="O183" i="7"/>
  <c r="N183" i="7"/>
  <c r="M183" i="7"/>
  <c r="T16" i="14" s="1"/>
  <c r="L183" i="7"/>
  <c r="S16" i="14" s="1"/>
  <c r="K183" i="7"/>
  <c r="I183" i="7"/>
  <c r="J183" i="7" s="1"/>
  <c r="G183" i="7"/>
  <c r="E183" i="7"/>
  <c r="P16" i="14" s="1"/>
  <c r="D183" i="7"/>
  <c r="W182" i="7"/>
  <c r="P182" i="7"/>
  <c r="O182" i="7"/>
  <c r="Q182" i="7" s="1"/>
  <c r="Q15" i="14" s="1"/>
  <c r="N182" i="7"/>
  <c r="M182" i="7"/>
  <c r="T15" i="14" s="1"/>
  <c r="L182" i="7"/>
  <c r="S15" i="14" s="1"/>
  <c r="K182" i="7"/>
  <c r="I182" i="7"/>
  <c r="G182" i="7"/>
  <c r="J182" i="7" s="1"/>
  <c r="E182" i="7"/>
  <c r="P15" i="14" s="1"/>
  <c r="D182" i="7"/>
  <c r="W181" i="7"/>
  <c r="P181" i="7"/>
  <c r="N181" i="7"/>
  <c r="O181" i="7" s="1"/>
  <c r="Q181" i="7" s="1"/>
  <c r="Q14" i="14" s="1"/>
  <c r="M181" i="7"/>
  <c r="T14" i="14" s="1"/>
  <c r="L181" i="7"/>
  <c r="S14" i="14" s="1"/>
  <c r="K181" i="7"/>
  <c r="I181" i="7"/>
  <c r="G181" i="7"/>
  <c r="J181" i="7" s="1"/>
  <c r="R14" i="14" s="1"/>
  <c r="D181" i="7"/>
  <c r="E181" i="7" s="1"/>
  <c r="P14" i="14" s="1"/>
  <c r="W180" i="7"/>
  <c r="P180" i="7"/>
  <c r="O180" i="7"/>
  <c r="Q180" i="7" s="1"/>
  <c r="Q13" i="14" s="1"/>
  <c r="N180" i="7"/>
  <c r="M180" i="7"/>
  <c r="T13" i="14" s="1"/>
  <c r="L180" i="7"/>
  <c r="S13" i="14" s="1"/>
  <c r="K180" i="7"/>
  <c r="I180" i="7"/>
  <c r="J180" i="7" s="1"/>
  <c r="R13" i="14" s="1"/>
  <c r="G180" i="7"/>
  <c r="E180" i="7"/>
  <c r="P13" i="14" s="1"/>
  <c r="D180" i="7"/>
  <c r="W179" i="7"/>
  <c r="Q179" i="7"/>
  <c r="Q12" i="14" s="1"/>
  <c r="P179" i="7"/>
  <c r="O179" i="7"/>
  <c r="N179" i="7"/>
  <c r="M179" i="7"/>
  <c r="T12" i="14" s="1"/>
  <c r="L179" i="7"/>
  <c r="S12" i="14" s="1"/>
  <c r="K179" i="7"/>
  <c r="I179" i="7"/>
  <c r="J179" i="7" s="1"/>
  <c r="G179" i="7"/>
  <c r="E179" i="7"/>
  <c r="P12" i="14" s="1"/>
  <c r="D179" i="7"/>
  <c r="W178" i="7"/>
  <c r="P178" i="7"/>
  <c r="O178" i="7"/>
  <c r="Q178" i="7" s="1"/>
  <c r="Q11" i="14" s="1"/>
  <c r="N178" i="7"/>
  <c r="M178" i="7"/>
  <c r="T11" i="14" s="1"/>
  <c r="L178" i="7"/>
  <c r="S11" i="14" s="1"/>
  <c r="K178" i="7"/>
  <c r="I178" i="7"/>
  <c r="G178" i="7"/>
  <c r="J178" i="7" s="1"/>
  <c r="E178" i="7"/>
  <c r="P11" i="14" s="1"/>
  <c r="D178" i="7"/>
  <c r="W177" i="7"/>
  <c r="P177" i="7"/>
  <c r="N177" i="7"/>
  <c r="O177" i="7" s="1"/>
  <c r="Q177" i="7" s="1"/>
  <c r="Q10" i="14" s="1"/>
  <c r="M177" i="7"/>
  <c r="T10" i="14" s="1"/>
  <c r="L177" i="7"/>
  <c r="S10" i="14" s="1"/>
  <c r="K177" i="7"/>
  <c r="I177" i="7"/>
  <c r="G177" i="7"/>
  <c r="J177" i="7" s="1"/>
  <c r="R10" i="14" s="1"/>
  <c r="D177" i="7"/>
  <c r="E177" i="7" s="1"/>
  <c r="P10" i="14" s="1"/>
  <c r="W176" i="7"/>
  <c r="P176" i="7"/>
  <c r="O176" i="7"/>
  <c r="Q176" i="7" s="1"/>
  <c r="Q9" i="14" s="1"/>
  <c r="N176" i="7"/>
  <c r="M176" i="7"/>
  <c r="T9" i="14" s="1"/>
  <c r="L176" i="7"/>
  <c r="S9" i="14" s="1"/>
  <c r="K176" i="7"/>
  <c r="I176" i="7"/>
  <c r="J176" i="7" s="1"/>
  <c r="R9" i="14" s="1"/>
  <c r="G176" i="7"/>
  <c r="E176" i="7"/>
  <c r="P9" i="14" s="1"/>
  <c r="D176" i="7"/>
  <c r="W175" i="7"/>
  <c r="W213" i="7" s="1"/>
  <c r="Q175" i="7"/>
  <c r="Q8" i="14" s="1"/>
  <c r="P175" i="7"/>
  <c r="P213" i="7" s="1"/>
  <c r="O175" i="7"/>
  <c r="N175" i="7"/>
  <c r="N213" i="7" s="1"/>
  <c r="M175" i="7"/>
  <c r="T8" i="14" s="1"/>
  <c r="T47" i="14" s="1"/>
  <c r="L175" i="7"/>
  <c r="S8" i="14" s="1"/>
  <c r="K175" i="7"/>
  <c r="K213" i="7" s="1"/>
  <c r="I175" i="7"/>
  <c r="J175" i="7" s="1"/>
  <c r="G175" i="7"/>
  <c r="G213" i="7" s="1"/>
  <c r="E175" i="7"/>
  <c r="P8" i="14" s="1"/>
  <c r="D175" i="7"/>
  <c r="D213" i="7" s="1"/>
  <c r="W173" i="7"/>
  <c r="R173" i="7"/>
  <c r="H173" i="7"/>
  <c r="F173" i="7"/>
  <c r="W172" i="7"/>
  <c r="P172" i="7"/>
  <c r="N172" i="7"/>
  <c r="O172" i="7" s="1"/>
  <c r="Q172" i="7" s="1"/>
  <c r="U17" i="16" s="1"/>
  <c r="M172" i="7"/>
  <c r="AB17" i="16" s="1"/>
  <c r="L172" i="7"/>
  <c r="AA17" i="16" s="1"/>
  <c r="K172" i="7"/>
  <c r="I172" i="7"/>
  <c r="G172" i="7"/>
  <c r="J172" i="7" s="1"/>
  <c r="Z17" i="16" s="1"/>
  <c r="D172" i="7"/>
  <c r="E172" i="7" s="1"/>
  <c r="T17" i="16" s="1"/>
  <c r="W171" i="7"/>
  <c r="P171" i="7"/>
  <c r="N171" i="7"/>
  <c r="O171" i="7" s="1"/>
  <c r="Q171" i="7" s="1"/>
  <c r="U16" i="16" s="1"/>
  <c r="M171" i="7"/>
  <c r="AB16" i="16" s="1"/>
  <c r="L171" i="7"/>
  <c r="AA16" i="16" s="1"/>
  <c r="K171" i="7"/>
  <c r="J171" i="7"/>
  <c r="Z16" i="16" s="1"/>
  <c r="I171" i="7"/>
  <c r="G171" i="7"/>
  <c r="D171" i="7"/>
  <c r="E171" i="7" s="1"/>
  <c r="T16" i="16" s="1"/>
  <c r="W170" i="7"/>
  <c r="P170" i="7"/>
  <c r="O170" i="7"/>
  <c r="Q170" i="7" s="1"/>
  <c r="U15" i="16" s="1"/>
  <c r="N170" i="7"/>
  <c r="M170" i="7"/>
  <c r="AB15" i="16" s="1"/>
  <c r="L170" i="7"/>
  <c r="AA15" i="16" s="1"/>
  <c r="K170" i="7"/>
  <c r="I170" i="7"/>
  <c r="G170" i="7"/>
  <c r="J170" i="7" s="1"/>
  <c r="Z15" i="16" s="1"/>
  <c r="E170" i="7"/>
  <c r="T15" i="16" s="1"/>
  <c r="D170" i="7"/>
  <c r="W169" i="7"/>
  <c r="P169" i="7"/>
  <c r="N169" i="7"/>
  <c r="O169" i="7" s="1"/>
  <c r="Q169" i="7" s="1"/>
  <c r="U14" i="16" s="1"/>
  <c r="M169" i="7"/>
  <c r="AB14" i="16" s="1"/>
  <c r="L169" i="7"/>
  <c r="AA14" i="16" s="1"/>
  <c r="K169" i="7"/>
  <c r="J169" i="7"/>
  <c r="Z14" i="16" s="1"/>
  <c r="I169" i="7"/>
  <c r="G169" i="7"/>
  <c r="D169" i="7"/>
  <c r="E169" i="7" s="1"/>
  <c r="T14" i="16" s="1"/>
  <c r="W168" i="7"/>
  <c r="P168" i="7"/>
  <c r="N168" i="7"/>
  <c r="O168" i="7" s="1"/>
  <c r="Q168" i="7" s="1"/>
  <c r="U13" i="16" s="1"/>
  <c r="M168" i="7"/>
  <c r="AB13" i="16" s="1"/>
  <c r="L168" i="7"/>
  <c r="AA13" i="16" s="1"/>
  <c r="K168" i="7"/>
  <c r="I168" i="7"/>
  <c r="G168" i="7"/>
  <c r="J168" i="7" s="1"/>
  <c r="Z13" i="16" s="1"/>
  <c r="D168" i="7"/>
  <c r="E168" i="7" s="1"/>
  <c r="T13" i="16" s="1"/>
  <c r="W167" i="7"/>
  <c r="P167" i="7"/>
  <c r="N167" i="7"/>
  <c r="O167" i="7" s="1"/>
  <c r="Q167" i="7" s="1"/>
  <c r="U12" i="16" s="1"/>
  <c r="M167" i="7"/>
  <c r="AB12" i="16" s="1"/>
  <c r="L167" i="7"/>
  <c r="AA12" i="16" s="1"/>
  <c r="K167" i="7"/>
  <c r="J167" i="7"/>
  <c r="Z12" i="16" s="1"/>
  <c r="I167" i="7"/>
  <c r="G167" i="7"/>
  <c r="D167" i="7"/>
  <c r="E167" i="7" s="1"/>
  <c r="T12" i="16" s="1"/>
  <c r="W166" i="7"/>
  <c r="P166" i="7"/>
  <c r="P173" i="7" s="1"/>
  <c r="O166" i="7"/>
  <c r="Q166" i="7" s="1"/>
  <c r="U11" i="16" s="1"/>
  <c r="N166" i="7"/>
  <c r="M166" i="7"/>
  <c r="AB11" i="16" s="1"/>
  <c r="L166" i="7"/>
  <c r="AA11" i="16" s="1"/>
  <c r="K166" i="7"/>
  <c r="I166" i="7"/>
  <c r="G166" i="7"/>
  <c r="J166" i="7" s="1"/>
  <c r="Z11" i="16" s="1"/>
  <c r="E166" i="7"/>
  <c r="T11" i="16" s="1"/>
  <c r="D166" i="7"/>
  <c r="W165" i="7"/>
  <c r="P165" i="7"/>
  <c r="N165" i="7"/>
  <c r="N173" i="7" s="1"/>
  <c r="M165" i="7"/>
  <c r="AB10" i="16" s="1"/>
  <c r="AB18" i="16" s="1"/>
  <c r="L165" i="7"/>
  <c r="AA10" i="16" s="1"/>
  <c r="K165" i="7"/>
  <c r="J165" i="7"/>
  <c r="Z10" i="16" s="1"/>
  <c r="I165" i="7"/>
  <c r="I173" i="7" s="1"/>
  <c r="G165" i="7"/>
  <c r="G173" i="7" s="1"/>
  <c r="D165" i="7"/>
  <c r="E165" i="7" s="1"/>
  <c r="P164" i="7"/>
  <c r="O164" i="7"/>
  <c r="Q164" i="7" s="1"/>
  <c r="M164" i="7"/>
  <c r="AB7" i="16" s="1"/>
  <c r="AB8" i="16" s="1"/>
  <c r="L164" i="7"/>
  <c r="AA7" i="16" s="1"/>
  <c r="AA8" i="16" s="1"/>
  <c r="K164" i="7"/>
  <c r="K173" i="7" s="1"/>
  <c r="D164" i="7"/>
  <c r="D173" i="7" s="1"/>
  <c r="R162" i="7"/>
  <c r="H162" i="7"/>
  <c r="F162" i="7"/>
  <c r="W161" i="7"/>
  <c r="Q161" i="7"/>
  <c r="AB36" i="15" s="1"/>
  <c r="P161" i="7"/>
  <c r="O161" i="7"/>
  <c r="N161" i="7"/>
  <c r="M161" i="7"/>
  <c r="AF36" i="15" s="1"/>
  <c r="L161" i="7"/>
  <c r="AE36" i="15" s="1"/>
  <c r="K161" i="7"/>
  <c r="I161" i="7"/>
  <c r="J161" i="7" s="1"/>
  <c r="G161" i="7"/>
  <c r="E161" i="7"/>
  <c r="AA36" i="15" s="1"/>
  <c r="D161" i="7"/>
  <c r="W160" i="7"/>
  <c r="P160" i="7"/>
  <c r="O160" i="7"/>
  <c r="Q160" i="7" s="1"/>
  <c r="AB35" i="15" s="1"/>
  <c r="N160" i="7"/>
  <c r="M160" i="7"/>
  <c r="AF35" i="15" s="1"/>
  <c r="L160" i="7"/>
  <c r="AE35" i="15" s="1"/>
  <c r="K160" i="7"/>
  <c r="I160" i="7"/>
  <c r="G160" i="7"/>
  <c r="J160" i="7" s="1"/>
  <c r="E160" i="7"/>
  <c r="AA35" i="15" s="1"/>
  <c r="D160" i="7"/>
  <c r="W159" i="7"/>
  <c r="P159" i="7"/>
  <c r="N159" i="7"/>
  <c r="O159" i="7" s="1"/>
  <c r="Q159" i="7" s="1"/>
  <c r="AB34" i="15" s="1"/>
  <c r="M159" i="7"/>
  <c r="AF34" i="15" s="1"/>
  <c r="L159" i="7"/>
  <c r="AE34" i="15" s="1"/>
  <c r="K159" i="7"/>
  <c r="I159" i="7"/>
  <c r="G159" i="7"/>
  <c r="J159" i="7" s="1"/>
  <c r="AD34" i="15" s="1"/>
  <c r="D159" i="7"/>
  <c r="E159" i="7" s="1"/>
  <c r="AA34" i="15" s="1"/>
  <c r="W158" i="7"/>
  <c r="P158" i="7"/>
  <c r="O158" i="7"/>
  <c r="Q158" i="7" s="1"/>
  <c r="AB33" i="15" s="1"/>
  <c r="N158" i="7"/>
  <c r="M158" i="7"/>
  <c r="AF33" i="15" s="1"/>
  <c r="L158" i="7"/>
  <c r="AE33" i="15" s="1"/>
  <c r="K158" i="7"/>
  <c r="I158" i="7"/>
  <c r="J158" i="7" s="1"/>
  <c r="AD33" i="15" s="1"/>
  <c r="G158" i="7"/>
  <c r="E158" i="7"/>
  <c r="AA33" i="15" s="1"/>
  <c r="D158" i="7"/>
  <c r="W157" i="7"/>
  <c r="Q157" i="7"/>
  <c r="AB32" i="15" s="1"/>
  <c r="P157" i="7"/>
  <c r="O157" i="7"/>
  <c r="N157" i="7"/>
  <c r="M157" i="7"/>
  <c r="AF32" i="15" s="1"/>
  <c r="L157" i="7"/>
  <c r="AE32" i="15" s="1"/>
  <c r="K157" i="7"/>
  <c r="I157" i="7"/>
  <c r="J157" i="7" s="1"/>
  <c r="G157" i="7"/>
  <c r="E157" i="7"/>
  <c r="AA32" i="15" s="1"/>
  <c r="D157" i="7"/>
  <c r="W156" i="7"/>
  <c r="P156" i="7"/>
  <c r="O156" i="7"/>
  <c r="Q156" i="7" s="1"/>
  <c r="AB31" i="15" s="1"/>
  <c r="N156" i="7"/>
  <c r="M156" i="7"/>
  <c r="AF31" i="15" s="1"/>
  <c r="L156" i="7"/>
  <c r="AE31" i="15" s="1"/>
  <c r="K156" i="7"/>
  <c r="I156" i="7"/>
  <c r="G156" i="7"/>
  <c r="J156" i="7" s="1"/>
  <c r="E156" i="7"/>
  <c r="AA31" i="15" s="1"/>
  <c r="D156" i="7"/>
  <c r="W155" i="7"/>
  <c r="P155" i="7"/>
  <c r="N155" i="7"/>
  <c r="O155" i="7" s="1"/>
  <c r="Q155" i="7" s="1"/>
  <c r="AB30" i="15" s="1"/>
  <c r="M155" i="7"/>
  <c r="AF30" i="15" s="1"/>
  <c r="L155" i="7"/>
  <c r="AE30" i="15" s="1"/>
  <c r="K155" i="7"/>
  <c r="I155" i="7"/>
  <c r="G155" i="7"/>
  <c r="J155" i="7" s="1"/>
  <c r="AD30" i="15" s="1"/>
  <c r="D155" i="7"/>
  <c r="E155" i="7" s="1"/>
  <c r="AA30" i="15" s="1"/>
  <c r="W154" i="7"/>
  <c r="P154" i="7"/>
  <c r="O154" i="7"/>
  <c r="Q154" i="7" s="1"/>
  <c r="AB29" i="15" s="1"/>
  <c r="N154" i="7"/>
  <c r="M154" i="7"/>
  <c r="AF29" i="15" s="1"/>
  <c r="L154" i="7"/>
  <c r="AE29" i="15" s="1"/>
  <c r="K154" i="7"/>
  <c r="I154" i="7"/>
  <c r="J154" i="7" s="1"/>
  <c r="AD29" i="15" s="1"/>
  <c r="G154" i="7"/>
  <c r="E154" i="7"/>
  <c r="AA29" i="15" s="1"/>
  <c r="D154" i="7"/>
  <c r="W153" i="7"/>
  <c r="Q153" i="7"/>
  <c r="AB27" i="15" s="1"/>
  <c r="P153" i="7"/>
  <c r="O153" i="7"/>
  <c r="N153" i="7"/>
  <c r="M153" i="7"/>
  <c r="AF27" i="15" s="1"/>
  <c r="L153" i="7"/>
  <c r="AE27" i="15" s="1"/>
  <c r="K153" i="7"/>
  <c r="I153" i="7"/>
  <c r="J153" i="7" s="1"/>
  <c r="G153" i="7"/>
  <c r="E153" i="7"/>
  <c r="AA27" i="15" s="1"/>
  <c r="D153" i="7"/>
  <c r="W152" i="7"/>
  <c r="P152" i="7"/>
  <c r="O152" i="7"/>
  <c r="Q152" i="7" s="1"/>
  <c r="AB26" i="15" s="1"/>
  <c r="N152" i="7"/>
  <c r="M152" i="7"/>
  <c r="AF26" i="15" s="1"/>
  <c r="L152" i="7"/>
  <c r="AE26" i="15" s="1"/>
  <c r="K152" i="7"/>
  <c r="I152" i="7"/>
  <c r="G152" i="7"/>
  <c r="J152" i="7" s="1"/>
  <c r="E152" i="7"/>
  <c r="AA26" i="15" s="1"/>
  <c r="D152" i="7"/>
  <c r="W151" i="7"/>
  <c r="P151" i="7"/>
  <c r="N151" i="7"/>
  <c r="O151" i="7" s="1"/>
  <c r="Q151" i="7" s="1"/>
  <c r="AB25" i="15" s="1"/>
  <c r="M151" i="7"/>
  <c r="AF25" i="15" s="1"/>
  <c r="L151" i="7"/>
  <c r="AE25" i="15" s="1"/>
  <c r="K151" i="7"/>
  <c r="I151" i="7"/>
  <c r="G151" i="7"/>
  <c r="J151" i="7" s="1"/>
  <c r="AD25" i="15" s="1"/>
  <c r="D151" i="7"/>
  <c r="E151" i="7" s="1"/>
  <c r="AA25" i="15" s="1"/>
  <c r="W150" i="7"/>
  <c r="P150" i="7"/>
  <c r="O150" i="7"/>
  <c r="Q150" i="7" s="1"/>
  <c r="AB24" i="15" s="1"/>
  <c r="N150" i="7"/>
  <c r="M150" i="7"/>
  <c r="AF24" i="15" s="1"/>
  <c r="L150" i="7"/>
  <c r="AE24" i="15" s="1"/>
  <c r="K150" i="7"/>
  <c r="I150" i="7"/>
  <c r="J150" i="7" s="1"/>
  <c r="AD24" i="15" s="1"/>
  <c r="G150" i="7"/>
  <c r="E150" i="7"/>
  <c r="AA24" i="15" s="1"/>
  <c r="D150" i="7"/>
  <c r="W149" i="7"/>
  <c r="Q149" i="7"/>
  <c r="AB23" i="15" s="1"/>
  <c r="P149" i="7"/>
  <c r="O149" i="7"/>
  <c r="N149" i="7"/>
  <c r="M149" i="7"/>
  <c r="AF23" i="15" s="1"/>
  <c r="L149" i="7"/>
  <c r="AE23" i="15" s="1"/>
  <c r="K149" i="7"/>
  <c r="I149" i="7"/>
  <c r="J149" i="7" s="1"/>
  <c r="G149" i="7"/>
  <c r="E149" i="7"/>
  <c r="AA23" i="15" s="1"/>
  <c r="D149" i="7"/>
  <c r="W148" i="7"/>
  <c r="P148" i="7"/>
  <c r="O148" i="7"/>
  <c r="Q148" i="7" s="1"/>
  <c r="AB28" i="15" s="1"/>
  <c r="N148" i="7"/>
  <c r="M148" i="7"/>
  <c r="AF28" i="15" s="1"/>
  <c r="L148" i="7"/>
  <c r="AE28" i="15" s="1"/>
  <c r="K148" i="7"/>
  <c r="I148" i="7"/>
  <c r="G148" i="7"/>
  <c r="J148" i="7" s="1"/>
  <c r="E148" i="7"/>
  <c r="AA28" i="15" s="1"/>
  <c r="D148" i="7"/>
  <c r="W147" i="7"/>
  <c r="P147" i="7"/>
  <c r="N147" i="7"/>
  <c r="O147" i="7" s="1"/>
  <c r="Q147" i="7" s="1"/>
  <c r="AB22" i="15" s="1"/>
  <c r="M147" i="7"/>
  <c r="AF22" i="15" s="1"/>
  <c r="L147" i="7"/>
  <c r="AE22" i="15" s="1"/>
  <c r="K147" i="7"/>
  <c r="I147" i="7"/>
  <c r="G147" i="7"/>
  <c r="J147" i="7" s="1"/>
  <c r="AD22" i="15" s="1"/>
  <c r="D147" i="7"/>
  <c r="E147" i="7" s="1"/>
  <c r="AA22" i="15" s="1"/>
  <c r="W146" i="7"/>
  <c r="P146" i="7"/>
  <c r="O146" i="7"/>
  <c r="Q146" i="7" s="1"/>
  <c r="AB21" i="15" s="1"/>
  <c r="N146" i="7"/>
  <c r="M146" i="7"/>
  <c r="AF21" i="15" s="1"/>
  <c r="L146" i="7"/>
  <c r="AE21" i="15" s="1"/>
  <c r="K146" i="7"/>
  <c r="I146" i="7"/>
  <c r="J146" i="7" s="1"/>
  <c r="AD21" i="15" s="1"/>
  <c r="G146" i="7"/>
  <c r="E146" i="7"/>
  <c r="AA21" i="15" s="1"/>
  <c r="D146" i="7"/>
  <c r="W145" i="7"/>
  <c r="Q145" i="7"/>
  <c r="AB20" i="15" s="1"/>
  <c r="P145" i="7"/>
  <c r="O145" i="7"/>
  <c r="N145" i="7"/>
  <c r="M145" i="7"/>
  <c r="AF20" i="15" s="1"/>
  <c r="L145" i="7"/>
  <c r="AE20" i="15" s="1"/>
  <c r="K145" i="7"/>
  <c r="I145" i="7"/>
  <c r="J145" i="7" s="1"/>
  <c r="G145" i="7"/>
  <c r="E145" i="7"/>
  <c r="AA20" i="15" s="1"/>
  <c r="D145" i="7"/>
  <c r="W144" i="7"/>
  <c r="P144" i="7"/>
  <c r="O144" i="7"/>
  <c r="Q144" i="7" s="1"/>
  <c r="AB19" i="15" s="1"/>
  <c r="N144" i="7"/>
  <c r="M144" i="7"/>
  <c r="AF19" i="15" s="1"/>
  <c r="L144" i="7"/>
  <c r="AE19" i="15" s="1"/>
  <c r="K144" i="7"/>
  <c r="I144" i="7"/>
  <c r="G144" i="7"/>
  <c r="J144" i="7" s="1"/>
  <c r="E144" i="7"/>
  <c r="AA19" i="15" s="1"/>
  <c r="D144" i="7"/>
  <c r="W143" i="7"/>
  <c r="P143" i="7"/>
  <c r="N143" i="7"/>
  <c r="O143" i="7" s="1"/>
  <c r="Q143" i="7" s="1"/>
  <c r="AB18" i="15" s="1"/>
  <c r="M143" i="7"/>
  <c r="AF18" i="15" s="1"/>
  <c r="L143" i="7"/>
  <c r="AE18" i="15" s="1"/>
  <c r="K143" i="7"/>
  <c r="I143" i="7"/>
  <c r="G143" i="7"/>
  <c r="J143" i="7" s="1"/>
  <c r="AD18" i="15" s="1"/>
  <c r="D143" i="7"/>
  <c r="E143" i="7" s="1"/>
  <c r="AA18" i="15" s="1"/>
  <c r="W142" i="7"/>
  <c r="P142" i="7"/>
  <c r="O142" i="7"/>
  <c r="Q142" i="7" s="1"/>
  <c r="AB17" i="15" s="1"/>
  <c r="N142" i="7"/>
  <c r="M142" i="7"/>
  <c r="AF17" i="15" s="1"/>
  <c r="L142" i="7"/>
  <c r="AE17" i="15" s="1"/>
  <c r="K142" i="7"/>
  <c r="I142" i="7"/>
  <c r="J142" i="7" s="1"/>
  <c r="AD17" i="15" s="1"/>
  <c r="G142" i="7"/>
  <c r="E142" i="7"/>
  <c r="AA17" i="15" s="1"/>
  <c r="D142" i="7"/>
  <c r="W141" i="7"/>
  <c r="Q141" i="7"/>
  <c r="AB16" i="15" s="1"/>
  <c r="P141" i="7"/>
  <c r="O141" i="7"/>
  <c r="N141" i="7"/>
  <c r="M141" i="7"/>
  <c r="AF16" i="15" s="1"/>
  <c r="L141" i="7"/>
  <c r="AE16" i="15" s="1"/>
  <c r="K141" i="7"/>
  <c r="I141" i="7"/>
  <c r="J141" i="7" s="1"/>
  <c r="G141" i="7"/>
  <c r="E141" i="7"/>
  <c r="AA16" i="15" s="1"/>
  <c r="D141" i="7"/>
  <c r="W140" i="7"/>
  <c r="P140" i="7"/>
  <c r="O140" i="7"/>
  <c r="Q140" i="7" s="1"/>
  <c r="AB15" i="15" s="1"/>
  <c r="N140" i="7"/>
  <c r="M140" i="7"/>
  <c r="AF15" i="15" s="1"/>
  <c r="L140" i="7"/>
  <c r="AE15" i="15" s="1"/>
  <c r="K140" i="7"/>
  <c r="I140" i="7"/>
  <c r="G140" i="7"/>
  <c r="J140" i="7" s="1"/>
  <c r="E140" i="7"/>
  <c r="AA15" i="15" s="1"/>
  <c r="D140" i="7"/>
  <c r="W139" i="7"/>
  <c r="Q139" i="7"/>
  <c r="AB14" i="15" s="1"/>
  <c r="P139" i="7"/>
  <c r="N139" i="7"/>
  <c r="O139" i="7" s="1"/>
  <c r="M139" i="7"/>
  <c r="AF14" i="15" s="1"/>
  <c r="L139" i="7"/>
  <c r="AE14" i="15" s="1"/>
  <c r="K139" i="7"/>
  <c r="I139" i="7"/>
  <c r="G139" i="7"/>
  <c r="J139" i="7" s="1"/>
  <c r="AD14" i="15" s="1"/>
  <c r="D139" i="7"/>
  <c r="E139" i="7" s="1"/>
  <c r="AA14" i="15" s="1"/>
  <c r="W138" i="7"/>
  <c r="P138" i="7"/>
  <c r="O138" i="7"/>
  <c r="Q138" i="7" s="1"/>
  <c r="AB13" i="15" s="1"/>
  <c r="N138" i="7"/>
  <c r="M138" i="7"/>
  <c r="AF13" i="15" s="1"/>
  <c r="L138" i="7"/>
  <c r="AE13" i="15" s="1"/>
  <c r="K138" i="7"/>
  <c r="I138" i="7"/>
  <c r="J138" i="7" s="1"/>
  <c r="AD13" i="15" s="1"/>
  <c r="G138" i="7"/>
  <c r="E138" i="7"/>
  <c r="AA13" i="15" s="1"/>
  <c r="D138" i="7"/>
  <c r="W137" i="7"/>
  <c r="Q137" i="7"/>
  <c r="AB12" i="15" s="1"/>
  <c r="P137" i="7"/>
  <c r="O137" i="7"/>
  <c r="N137" i="7"/>
  <c r="M137" i="7"/>
  <c r="AF12" i="15" s="1"/>
  <c r="L137" i="7"/>
  <c r="AE12" i="15" s="1"/>
  <c r="K137" i="7"/>
  <c r="I137" i="7"/>
  <c r="J137" i="7" s="1"/>
  <c r="G137" i="7"/>
  <c r="E137" i="7"/>
  <c r="AA12" i="15" s="1"/>
  <c r="D137" i="7"/>
  <c r="W136" i="7"/>
  <c r="P136" i="7"/>
  <c r="O136" i="7"/>
  <c r="Q136" i="7" s="1"/>
  <c r="AB11" i="15" s="1"/>
  <c r="N136" i="7"/>
  <c r="M136" i="7"/>
  <c r="AF11" i="15" s="1"/>
  <c r="L136" i="7"/>
  <c r="AE11" i="15" s="1"/>
  <c r="K136" i="7"/>
  <c r="I136" i="7"/>
  <c r="G136" i="7"/>
  <c r="J136" i="7" s="1"/>
  <c r="E136" i="7"/>
  <c r="AA11" i="15" s="1"/>
  <c r="D136" i="7"/>
  <c r="W135" i="7"/>
  <c r="Q135" i="7"/>
  <c r="AB10" i="15" s="1"/>
  <c r="P135" i="7"/>
  <c r="N135" i="7"/>
  <c r="O135" i="7" s="1"/>
  <c r="M135" i="7"/>
  <c r="AF10" i="15" s="1"/>
  <c r="L135" i="7"/>
  <c r="AE10" i="15" s="1"/>
  <c r="K135" i="7"/>
  <c r="I135" i="7"/>
  <c r="G135" i="7"/>
  <c r="J135" i="7" s="1"/>
  <c r="AD10" i="15" s="1"/>
  <c r="D135" i="7"/>
  <c r="E135" i="7" s="1"/>
  <c r="AA10" i="15" s="1"/>
  <c r="W134" i="7"/>
  <c r="P134" i="7"/>
  <c r="O134" i="7"/>
  <c r="Q134" i="7" s="1"/>
  <c r="AB9" i="15" s="1"/>
  <c r="N134" i="7"/>
  <c r="M134" i="7"/>
  <c r="AF9" i="15" s="1"/>
  <c r="L134" i="7"/>
  <c r="AE9" i="15" s="1"/>
  <c r="K134" i="7"/>
  <c r="I134" i="7"/>
  <c r="J134" i="7" s="1"/>
  <c r="AD9" i="15" s="1"/>
  <c r="G134" i="7"/>
  <c r="E134" i="7"/>
  <c r="AA9" i="15" s="1"/>
  <c r="D134" i="7"/>
  <c r="W133" i="7"/>
  <c r="Q133" i="7"/>
  <c r="AB8" i="15" s="1"/>
  <c r="P133" i="7"/>
  <c r="O133" i="7"/>
  <c r="N133" i="7"/>
  <c r="M133" i="7"/>
  <c r="L133" i="7"/>
  <c r="AE8" i="15" s="1"/>
  <c r="K133" i="7"/>
  <c r="I133" i="7"/>
  <c r="J133" i="7" s="1"/>
  <c r="G133" i="7"/>
  <c r="E133" i="7"/>
  <c r="AA8" i="15" s="1"/>
  <c r="D133" i="7"/>
  <c r="W132" i="7"/>
  <c r="W162" i="7" s="1"/>
  <c r="P132" i="7"/>
  <c r="P162" i="7" s="1"/>
  <c r="O132" i="7"/>
  <c r="Q132" i="7" s="1"/>
  <c r="N132" i="7"/>
  <c r="N162" i="7" s="1"/>
  <c r="M132" i="7"/>
  <c r="AF7" i="15" s="1"/>
  <c r="L132" i="7"/>
  <c r="AE7" i="15" s="1"/>
  <c r="K132" i="7"/>
  <c r="K162" i="7" s="1"/>
  <c r="I132" i="7"/>
  <c r="I162" i="7" s="1"/>
  <c r="G132" i="7"/>
  <c r="G162" i="7" s="1"/>
  <c r="E132" i="7"/>
  <c r="AA7" i="15" s="1"/>
  <c r="D132" i="7"/>
  <c r="D162" i="7" s="1"/>
  <c r="R130" i="7"/>
  <c r="H130" i="7"/>
  <c r="F130" i="7"/>
  <c r="W129" i="7"/>
  <c r="S129" i="7"/>
  <c r="P129" i="7"/>
  <c r="N129" i="7"/>
  <c r="O129" i="7" s="1"/>
  <c r="Q129" i="7" s="1"/>
  <c r="M129" i="7"/>
  <c r="I129" i="7"/>
  <c r="G129" i="7"/>
  <c r="J129" i="7" s="1"/>
  <c r="D129" i="7"/>
  <c r="E129" i="7" s="1"/>
  <c r="W128" i="7"/>
  <c r="P128" i="7"/>
  <c r="Q128" i="7" s="1"/>
  <c r="O128" i="7"/>
  <c r="M128" i="7"/>
  <c r="L128" i="7"/>
  <c r="K128" i="7"/>
  <c r="I128" i="7"/>
  <c r="G128" i="7"/>
  <c r="J128" i="7" s="1"/>
  <c r="E128" i="7"/>
  <c r="D128" i="7"/>
  <c r="W127" i="7"/>
  <c r="P127" i="7"/>
  <c r="O127" i="7"/>
  <c r="Q127" i="7" s="1"/>
  <c r="N127" i="7"/>
  <c r="M127" i="7"/>
  <c r="L127" i="7"/>
  <c r="K127" i="7"/>
  <c r="I127" i="7"/>
  <c r="G127" i="7"/>
  <c r="J127" i="7" s="1"/>
  <c r="E127" i="7"/>
  <c r="D127" i="7"/>
  <c r="W126" i="7"/>
  <c r="Q126" i="7"/>
  <c r="P126" i="7"/>
  <c r="O126" i="7"/>
  <c r="N126" i="7"/>
  <c r="M126" i="7"/>
  <c r="L126" i="7"/>
  <c r="K126" i="7"/>
  <c r="I126" i="7"/>
  <c r="G126" i="7"/>
  <c r="E126" i="7"/>
  <c r="D126" i="7"/>
  <c r="W125" i="7"/>
  <c r="P125" i="7"/>
  <c r="O125" i="7"/>
  <c r="Q125" i="7" s="1"/>
  <c r="N125" i="7"/>
  <c r="M125" i="7"/>
  <c r="L125" i="7"/>
  <c r="K125" i="7"/>
  <c r="I125" i="7"/>
  <c r="J125" i="7" s="1"/>
  <c r="S125" i="7" s="1"/>
  <c r="G125" i="7"/>
  <c r="E125" i="7"/>
  <c r="D125" i="7"/>
  <c r="W124" i="7"/>
  <c r="Q124" i="7"/>
  <c r="P124" i="7"/>
  <c r="O124" i="7"/>
  <c r="N124" i="7"/>
  <c r="M124" i="7"/>
  <c r="L124" i="7"/>
  <c r="K124" i="7"/>
  <c r="I124" i="7"/>
  <c r="G124" i="7"/>
  <c r="J124" i="7" s="1"/>
  <c r="E124" i="7"/>
  <c r="D124" i="7"/>
  <c r="W123" i="7"/>
  <c r="P123" i="7"/>
  <c r="O123" i="7"/>
  <c r="Q123" i="7" s="1"/>
  <c r="N123" i="7"/>
  <c r="M123" i="7"/>
  <c r="L123" i="7"/>
  <c r="K123" i="7"/>
  <c r="I123" i="7"/>
  <c r="G123" i="7"/>
  <c r="J123" i="7" s="1"/>
  <c r="S123" i="7" s="1"/>
  <c r="E123" i="7"/>
  <c r="D123" i="7"/>
  <c r="W122" i="7"/>
  <c r="Q122" i="7"/>
  <c r="P122" i="7"/>
  <c r="O122" i="7"/>
  <c r="N122" i="7"/>
  <c r="M122" i="7"/>
  <c r="L122" i="7"/>
  <c r="S122" i="7" s="1"/>
  <c r="K122" i="7"/>
  <c r="I122" i="7"/>
  <c r="G122" i="7"/>
  <c r="J122" i="7" s="1"/>
  <c r="E122" i="7"/>
  <c r="D122" i="7"/>
  <c r="W121" i="7"/>
  <c r="P121" i="7"/>
  <c r="O121" i="7"/>
  <c r="Q121" i="7" s="1"/>
  <c r="N121" i="7"/>
  <c r="M121" i="7"/>
  <c r="L121" i="7"/>
  <c r="K121" i="7"/>
  <c r="I121" i="7"/>
  <c r="J121" i="7" s="1"/>
  <c r="G121" i="7"/>
  <c r="E121" i="7"/>
  <c r="D121" i="7"/>
  <c r="W120" i="7"/>
  <c r="Q120" i="7"/>
  <c r="P120" i="7"/>
  <c r="O120" i="7"/>
  <c r="N120" i="7"/>
  <c r="M120" i="7"/>
  <c r="L120" i="7"/>
  <c r="K120" i="7"/>
  <c r="I120" i="7"/>
  <c r="G120" i="7"/>
  <c r="J120" i="7" s="1"/>
  <c r="E120" i="7"/>
  <c r="D120" i="7"/>
  <c r="W119" i="7"/>
  <c r="P119" i="7"/>
  <c r="O119" i="7"/>
  <c r="Q119" i="7" s="1"/>
  <c r="N119" i="7"/>
  <c r="M119" i="7"/>
  <c r="L119" i="7"/>
  <c r="K119" i="7"/>
  <c r="I119" i="7"/>
  <c r="G119" i="7"/>
  <c r="J119" i="7" s="1"/>
  <c r="E119" i="7"/>
  <c r="D119" i="7"/>
  <c r="W118" i="7"/>
  <c r="Q118" i="7"/>
  <c r="P118" i="7"/>
  <c r="O118" i="7"/>
  <c r="N118" i="7"/>
  <c r="M118" i="7"/>
  <c r="L118" i="7"/>
  <c r="K118" i="7"/>
  <c r="I118" i="7"/>
  <c r="G118" i="7"/>
  <c r="E118" i="7"/>
  <c r="D118" i="7"/>
  <c r="W117" i="7"/>
  <c r="P117" i="7"/>
  <c r="O117" i="7"/>
  <c r="Q117" i="7" s="1"/>
  <c r="N117" i="7"/>
  <c r="M117" i="7"/>
  <c r="L117" i="7"/>
  <c r="K117" i="7"/>
  <c r="I117" i="7"/>
  <c r="J117" i="7" s="1"/>
  <c r="G117" i="7"/>
  <c r="E117" i="7"/>
  <c r="D117" i="7"/>
  <c r="W116" i="7"/>
  <c r="Q116" i="7"/>
  <c r="P116" i="7"/>
  <c r="O116" i="7"/>
  <c r="N116" i="7"/>
  <c r="M116" i="7"/>
  <c r="L116" i="7"/>
  <c r="K116" i="7"/>
  <c r="I116" i="7"/>
  <c r="G116" i="7"/>
  <c r="J116" i="7" s="1"/>
  <c r="S116" i="7" s="1"/>
  <c r="E116" i="7"/>
  <c r="D116" i="7"/>
  <c r="W115" i="7"/>
  <c r="P115" i="7"/>
  <c r="O115" i="7"/>
  <c r="Q115" i="7" s="1"/>
  <c r="N115" i="7"/>
  <c r="M115" i="7"/>
  <c r="L115" i="7"/>
  <c r="K115" i="7"/>
  <c r="I115" i="7"/>
  <c r="G115" i="7"/>
  <c r="J115" i="7" s="1"/>
  <c r="S115" i="7" s="1"/>
  <c r="E115" i="7"/>
  <c r="D115" i="7"/>
  <c r="W114" i="7"/>
  <c r="Q114" i="7"/>
  <c r="P114" i="7"/>
  <c r="O114" i="7"/>
  <c r="N114" i="7"/>
  <c r="M114" i="7"/>
  <c r="L114" i="7"/>
  <c r="S114" i="7" s="1"/>
  <c r="K114" i="7"/>
  <c r="I114" i="7"/>
  <c r="G114" i="7"/>
  <c r="J114" i="7" s="1"/>
  <c r="E114" i="7"/>
  <c r="D114" i="7"/>
  <c r="W113" i="7"/>
  <c r="P113" i="7"/>
  <c r="O113" i="7"/>
  <c r="Q113" i="7" s="1"/>
  <c r="M113" i="7"/>
  <c r="L113" i="7"/>
  <c r="K113" i="7"/>
  <c r="J113" i="7"/>
  <c r="I113" i="7"/>
  <c r="G113" i="7"/>
  <c r="D113" i="7"/>
  <c r="E113" i="7" s="1"/>
  <c r="W112" i="7"/>
  <c r="P112" i="7"/>
  <c r="N112" i="7"/>
  <c r="O112" i="7" s="1"/>
  <c r="Q112" i="7" s="1"/>
  <c r="M112" i="7"/>
  <c r="L112" i="7"/>
  <c r="S112" i="7" s="1"/>
  <c r="K112" i="7"/>
  <c r="I112" i="7"/>
  <c r="G112" i="7"/>
  <c r="J112" i="7" s="1"/>
  <c r="D112" i="7"/>
  <c r="E112" i="7" s="1"/>
  <c r="W111" i="7"/>
  <c r="P111" i="7"/>
  <c r="N111" i="7"/>
  <c r="O111" i="7" s="1"/>
  <c r="Q111" i="7" s="1"/>
  <c r="M111" i="7"/>
  <c r="L111" i="7"/>
  <c r="K111" i="7"/>
  <c r="J111" i="7"/>
  <c r="S111" i="7" s="1"/>
  <c r="I111" i="7"/>
  <c r="G111" i="7"/>
  <c r="D111" i="7"/>
  <c r="E111" i="7" s="1"/>
  <c r="W110" i="7"/>
  <c r="P110" i="7"/>
  <c r="N110" i="7"/>
  <c r="O110" i="7" s="1"/>
  <c r="Q110" i="7" s="1"/>
  <c r="M110" i="7"/>
  <c r="L110" i="7"/>
  <c r="K110" i="7"/>
  <c r="I110" i="7"/>
  <c r="G110" i="7"/>
  <c r="J110" i="7" s="1"/>
  <c r="D110" i="7"/>
  <c r="E110" i="7" s="1"/>
  <c r="W109" i="7"/>
  <c r="P109" i="7"/>
  <c r="N109" i="7"/>
  <c r="O109" i="7" s="1"/>
  <c r="Q109" i="7" s="1"/>
  <c r="M109" i="7"/>
  <c r="L109" i="7"/>
  <c r="K109" i="7"/>
  <c r="J109" i="7"/>
  <c r="S109" i="7" s="1"/>
  <c r="I109" i="7"/>
  <c r="G109" i="7"/>
  <c r="D109" i="7"/>
  <c r="E109" i="7" s="1"/>
  <c r="W108" i="7"/>
  <c r="P108" i="7"/>
  <c r="N108" i="7"/>
  <c r="O108" i="7" s="1"/>
  <c r="Q108" i="7" s="1"/>
  <c r="M108" i="7"/>
  <c r="L108" i="7"/>
  <c r="S108" i="7" s="1"/>
  <c r="K108" i="7"/>
  <c r="I108" i="7"/>
  <c r="G108" i="7"/>
  <c r="J108" i="7" s="1"/>
  <c r="D108" i="7"/>
  <c r="E108" i="7" s="1"/>
  <c r="W107" i="7"/>
  <c r="P107" i="7"/>
  <c r="N107" i="7"/>
  <c r="O107" i="7" s="1"/>
  <c r="Q107" i="7" s="1"/>
  <c r="M107" i="7"/>
  <c r="L107" i="7"/>
  <c r="K107" i="7"/>
  <c r="J107" i="7"/>
  <c r="S107" i="7" s="1"/>
  <c r="I107" i="7"/>
  <c r="G107" i="7"/>
  <c r="D107" i="7"/>
  <c r="E107" i="7" s="1"/>
  <c r="W106" i="7"/>
  <c r="P106" i="7"/>
  <c r="N106" i="7"/>
  <c r="O106" i="7" s="1"/>
  <c r="M106" i="7"/>
  <c r="L106" i="7"/>
  <c r="K106" i="7"/>
  <c r="I106" i="7"/>
  <c r="G106" i="7"/>
  <c r="J106" i="7" s="1"/>
  <c r="D106" i="7"/>
  <c r="E106" i="7" s="1"/>
  <c r="W105" i="7"/>
  <c r="P105" i="7"/>
  <c r="Q105" i="7" s="1"/>
  <c r="O105" i="7"/>
  <c r="M105" i="7"/>
  <c r="L105" i="7"/>
  <c r="K105" i="7"/>
  <c r="I105" i="7"/>
  <c r="G105" i="7"/>
  <c r="J105" i="7" s="1"/>
  <c r="E105" i="7"/>
  <c r="D105" i="7"/>
  <c r="W104" i="7"/>
  <c r="P104" i="7"/>
  <c r="O104" i="7"/>
  <c r="Q104" i="7" s="1"/>
  <c r="N104" i="7"/>
  <c r="M104" i="7"/>
  <c r="L104" i="7"/>
  <c r="K104" i="7"/>
  <c r="I104" i="7"/>
  <c r="G104" i="7"/>
  <c r="J104" i="7" s="1"/>
  <c r="E104" i="7"/>
  <c r="D104" i="7"/>
  <c r="W103" i="7"/>
  <c r="P103" i="7"/>
  <c r="N103" i="7"/>
  <c r="O103" i="7" s="1"/>
  <c r="Q103" i="7" s="1"/>
  <c r="M103" i="7"/>
  <c r="L103" i="7"/>
  <c r="K103" i="7"/>
  <c r="I103" i="7"/>
  <c r="J103" i="7" s="1"/>
  <c r="G103" i="7"/>
  <c r="D103" i="7"/>
  <c r="E103" i="7" s="1"/>
  <c r="W102" i="7"/>
  <c r="P102" i="7"/>
  <c r="O102" i="7"/>
  <c r="Q102" i="7" s="1"/>
  <c r="M102" i="7"/>
  <c r="L102" i="7"/>
  <c r="K102" i="7"/>
  <c r="J102" i="7"/>
  <c r="I102" i="7"/>
  <c r="G102" i="7"/>
  <c r="D102" i="7"/>
  <c r="E102" i="7" s="1"/>
  <c r="W101" i="7"/>
  <c r="P101" i="7"/>
  <c r="N101" i="7"/>
  <c r="O101" i="7" s="1"/>
  <c r="Q101" i="7" s="1"/>
  <c r="M101" i="7"/>
  <c r="L101" i="7"/>
  <c r="K101" i="7"/>
  <c r="I101" i="7"/>
  <c r="G101" i="7"/>
  <c r="J101" i="7" s="1"/>
  <c r="D101" i="7"/>
  <c r="E101" i="7" s="1"/>
  <c r="W100" i="7"/>
  <c r="P100" i="7"/>
  <c r="N100" i="7"/>
  <c r="O100" i="7" s="1"/>
  <c r="Q100" i="7" s="1"/>
  <c r="M100" i="7"/>
  <c r="L100" i="7"/>
  <c r="K100" i="7"/>
  <c r="J100" i="7"/>
  <c r="I100" i="7"/>
  <c r="G100" i="7"/>
  <c r="D100" i="7"/>
  <c r="E100" i="7" s="1"/>
  <c r="S100" i="7" s="1"/>
  <c r="W99" i="7"/>
  <c r="P99" i="7"/>
  <c r="N99" i="7"/>
  <c r="O99" i="7" s="1"/>
  <c r="Q99" i="7" s="1"/>
  <c r="M99" i="7"/>
  <c r="L99" i="7"/>
  <c r="K99" i="7"/>
  <c r="I99" i="7"/>
  <c r="G99" i="7"/>
  <c r="J99" i="7" s="1"/>
  <c r="D99" i="7"/>
  <c r="E99" i="7" s="1"/>
  <c r="W98" i="7"/>
  <c r="P98" i="7"/>
  <c r="N98" i="7"/>
  <c r="O98" i="7" s="1"/>
  <c r="Q98" i="7" s="1"/>
  <c r="M98" i="7"/>
  <c r="L98" i="7"/>
  <c r="K98" i="7"/>
  <c r="J98" i="7"/>
  <c r="I98" i="7"/>
  <c r="G98" i="7"/>
  <c r="D98" i="7"/>
  <c r="E98" i="7" s="1"/>
  <c r="W97" i="7"/>
  <c r="P97" i="7"/>
  <c r="N97" i="7"/>
  <c r="O97" i="7" s="1"/>
  <c r="Q97" i="7" s="1"/>
  <c r="M97" i="7"/>
  <c r="L97" i="7"/>
  <c r="K97" i="7"/>
  <c r="I97" i="7"/>
  <c r="G97" i="7"/>
  <c r="J97" i="7" s="1"/>
  <c r="D97" i="7"/>
  <c r="E97" i="7" s="1"/>
  <c r="W96" i="7"/>
  <c r="P96" i="7"/>
  <c r="N96" i="7"/>
  <c r="O96" i="7" s="1"/>
  <c r="Q96" i="7" s="1"/>
  <c r="M96" i="7"/>
  <c r="L96" i="7"/>
  <c r="K96" i="7"/>
  <c r="J96" i="7"/>
  <c r="S96" i="7" s="1"/>
  <c r="I96" i="7"/>
  <c r="G96" i="7"/>
  <c r="D96" i="7"/>
  <c r="E96" i="7" s="1"/>
  <c r="W95" i="7"/>
  <c r="W130" i="7" s="1"/>
  <c r="P95" i="7"/>
  <c r="N95" i="7"/>
  <c r="O95" i="7" s="1"/>
  <c r="M95" i="7"/>
  <c r="L95" i="7"/>
  <c r="K95" i="7"/>
  <c r="I95" i="7"/>
  <c r="G95" i="7"/>
  <c r="D95" i="7"/>
  <c r="R93" i="7"/>
  <c r="O93" i="7"/>
  <c r="K93" i="7"/>
  <c r="H93" i="7"/>
  <c r="G93" i="7"/>
  <c r="F93" i="7"/>
  <c r="W92" i="7"/>
  <c r="P92" i="7"/>
  <c r="O92" i="7"/>
  <c r="Q92" i="7" s="1"/>
  <c r="N92" i="7"/>
  <c r="M92" i="7"/>
  <c r="L92" i="7"/>
  <c r="K92" i="7"/>
  <c r="I92" i="7"/>
  <c r="J92" i="7" s="1"/>
  <c r="S92" i="7" s="1"/>
  <c r="G92" i="7"/>
  <c r="E92" i="7"/>
  <c r="D92" i="7"/>
  <c r="W91" i="7"/>
  <c r="Q91" i="7"/>
  <c r="P91" i="7"/>
  <c r="O91" i="7"/>
  <c r="N91" i="7"/>
  <c r="M91" i="7"/>
  <c r="L91" i="7"/>
  <c r="K91" i="7"/>
  <c r="I91" i="7"/>
  <c r="G91" i="7"/>
  <c r="J91" i="7" s="1"/>
  <c r="S91" i="7" s="1"/>
  <c r="E91" i="7"/>
  <c r="D91" i="7"/>
  <c r="W90" i="7"/>
  <c r="P90" i="7"/>
  <c r="O90" i="7"/>
  <c r="Q90" i="7" s="1"/>
  <c r="N90" i="7"/>
  <c r="M90" i="7"/>
  <c r="L90" i="7"/>
  <c r="S90" i="7" s="1"/>
  <c r="K90" i="7"/>
  <c r="I90" i="7"/>
  <c r="G90" i="7"/>
  <c r="J90" i="7" s="1"/>
  <c r="E90" i="7"/>
  <c r="D90" i="7"/>
  <c r="W89" i="7"/>
  <c r="Q89" i="7"/>
  <c r="P89" i="7"/>
  <c r="N89" i="7"/>
  <c r="O89" i="7" s="1"/>
  <c r="M89" i="7"/>
  <c r="L89" i="7"/>
  <c r="S89" i="7" s="1"/>
  <c r="K89" i="7"/>
  <c r="I89" i="7"/>
  <c r="J89" i="7" s="1"/>
  <c r="G89" i="7"/>
  <c r="D89" i="7"/>
  <c r="E89" i="7" s="1"/>
  <c r="W88" i="7"/>
  <c r="P88" i="7"/>
  <c r="O88" i="7"/>
  <c r="Q88" i="7" s="1"/>
  <c r="N88" i="7"/>
  <c r="M88" i="7"/>
  <c r="L88" i="7"/>
  <c r="L93" i="7" s="1"/>
  <c r="K88" i="7"/>
  <c r="I88" i="7"/>
  <c r="J88" i="7" s="1"/>
  <c r="S88" i="7" s="1"/>
  <c r="G88" i="7"/>
  <c r="E88" i="7"/>
  <c r="D88" i="7"/>
  <c r="W87" i="7"/>
  <c r="Q87" i="7"/>
  <c r="P87" i="7"/>
  <c r="O87" i="7"/>
  <c r="N87" i="7"/>
  <c r="M87" i="7"/>
  <c r="L87" i="7"/>
  <c r="K87" i="7"/>
  <c r="I87" i="7"/>
  <c r="I93" i="7" s="1"/>
  <c r="G87" i="7"/>
  <c r="J87" i="7" s="1"/>
  <c r="E87" i="7"/>
  <c r="D87" i="7"/>
  <c r="W86" i="7"/>
  <c r="P86" i="7"/>
  <c r="P93" i="7" s="1"/>
  <c r="O86" i="7"/>
  <c r="Q86" i="7" s="1"/>
  <c r="N86" i="7"/>
  <c r="N93" i="7" s="1"/>
  <c r="M86" i="7"/>
  <c r="L86" i="7"/>
  <c r="K86" i="7"/>
  <c r="I86" i="7"/>
  <c r="G86" i="7"/>
  <c r="J86" i="7" s="1"/>
  <c r="E86" i="7"/>
  <c r="E93" i="7" s="1"/>
  <c r="D86" i="7"/>
  <c r="D93" i="7" s="1"/>
  <c r="W84" i="7"/>
  <c r="R84" i="7"/>
  <c r="N84" i="7"/>
  <c r="H84" i="7"/>
  <c r="F84" i="7"/>
  <c r="W83" i="7"/>
  <c r="P83" i="7"/>
  <c r="N83" i="7"/>
  <c r="O83" i="7" s="1"/>
  <c r="Q83" i="7" s="1"/>
  <c r="M83" i="7"/>
  <c r="K81" i="10" s="1"/>
  <c r="L83" i="7"/>
  <c r="K80" i="10" s="1"/>
  <c r="K83" i="7"/>
  <c r="J83" i="7"/>
  <c r="K79" i="10" s="1"/>
  <c r="I83" i="7"/>
  <c r="G83" i="7"/>
  <c r="D83" i="7"/>
  <c r="E83" i="7" s="1"/>
  <c r="W82" i="7"/>
  <c r="P82" i="7"/>
  <c r="N82" i="7"/>
  <c r="O82" i="7" s="1"/>
  <c r="M82" i="7"/>
  <c r="R81" i="13" s="1"/>
  <c r="L82" i="7"/>
  <c r="K82" i="7"/>
  <c r="I82" i="7"/>
  <c r="G82" i="7"/>
  <c r="J82" i="7" s="1"/>
  <c r="R79" i="13" s="1"/>
  <c r="D82" i="7"/>
  <c r="E82" i="7" s="1"/>
  <c r="W81" i="7"/>
  <c r="P81" i="7"/>
  <c r="N81" i="7"/>
  <c r="O81" i="7" s="1"/>
  <c r="Q81" i="7" s="1"/>
  <c r="M81" i="7"/>
  <c r="R81" i="11" s="1"/>
  <c r="L81" i="7"/>
  <c r="R80" i="11" s="1"/>
  <c r="K81" i="7"/>
  <c r="J81" i="7"/>
  <c r="R79" i="11" s="1"/>
  <c r="I81" i="7"/>
  <c r="G81" i="7"/>
  <c r="D81" i="7"/>
  <c r="E81" i="7" s="1"/>
  <c r="W80" i="7"/>
  <c r="P80" i="7"/>
  <c r="N80" i="7"/>
  <c r="O80" i="7" s="1"/>
  <c r="M80" i="7"/>
  <c r="R81" i="12" s="1"/>
  <c r="L80" i="7"/>
  <c r="K80" i="7"/>
  <c r="I80" i="7"/>
  <c r="G80" i="7"/>
  <c r="J80" i="7" s="1"/>
  <c r="R79" i="12" s="1"/>
  <c r="D80" i="7"/>
  <c r="E80" i="7" s="1"/>
  <c r="W79" i="7"/>
  <c r="P79" i="7"/>
  <c r="N79" i="7"/>
  <c r="O79" i="7" s="1"/>
  <c r="Q79" i="7" s="1"/>
  <c r="P8" i="8" s="1"/>
  <c r="M79" i="7"/>
  <c r="W8" i="8" s="1"/>
  <c r="L79" i="7"/>
  <c r="V8" i="8" s="1"/>
  <c r="K79" i="7"/>
  <c r="J79" i="7"/>
  <c r="U8" i="8" s="1"/>
  <c r="I79" i="7"/>
  <c r="G79" i="7"/>
  <c r="D79" i="7"/>
  <c r="W78" i="7"/>
  <c r="P78" i="7"/>
  <c r="N78" i="7"/>
  <c r="O78" i="7" s="1"/>
  <c r="M78" i="7"/>
  <c r="W7" i="8" s="1"/>
  <c r="L78" i="7"/>
  <c r="K78" i="7"/>
  <c r="K84" i="7" s="1"/>
  <c r="I78" i="7"/>
  <c r="I84" i="7" s="1"/>
  <c r="G78" i="7"/>
  <c r="D78" i="7"/>
  <c r="E78" i="7" s="1"/>
  <c r="R76" i="7"/>
  <c r="H76" i="7"/>
  <c r="H215" i="7" s="1"/>
  <c r="I220" i="7" s="1"/>
  <c r="F76" i="7"/>
  <c r="W75" i="7"/>
  <c r="P75" i="7"/>
  <c r="O75" i="7"/>
  <c r="Q75" i="7" s="1"/>
  <c r="N75" i="7"/>
  <c r="M75" i="7"/>
  <c r="L75" i="7"/>
  <c r="K75" i="7"/>
  <c r="I75" i="7"/>
  <c r="J75" i="7" s="1"/>
  <c r="G75" i="7"/>
  <c r="E75" i="7"/>
  <c r="D75" i="7"/>
  <c r="W74" i="7"/>
  <c r="Q74" i="7"/>
  <c r="P74" i="7"/>
  <c r="O74" i="7"/>
  <c r="N74" i="7"/>
  <c r="M74" i="7"/>
  <c r="L74" i="7"/>
  <c r="K74" i="7"/>
  <c r="I74" i="7"/>
  <c r="G74" i="7"/>
  <c r="J74" i="7" s="1"/>
  <c r="E74" i="7"/>
  <c r="D74" i="7"/>
  <c r="W73" i="7"/>
  <c r="P73" i="7"/>
  <c r="O73" i="7"/>
  <c r="Q73" i="7" s="1"/>
  <c r="N73" i="7"/>
  <c r="M73" i="7"/>
  <c r="L73" i="7"/>
  <c r="K73" i="7"/>
  <c r="I73" i="7"/>
  <c r="G73" i="7"/>
  <c r="J73" i="7" s="1"/>
  <c r="E73" i="7"/>
  <c r="D73" i="7"/>
  <c r="W72" i="7"/>
  <c r="Q72" i="7"/>
  <c r="P72" i="7"/>
  <c r="O72" i="7"/>
  <c r="N72" i="7"/>
  <c r="M72" i="7"/>
  <c r="L72" i="7"/>
  <c r="S72" i="7" s="1"/>
  <c r="K72" i="7"/>
  <c r="I72" i="7"/>
  <c r="J72" i="7" s="1"/>
  <c r="G72" i="7"/>
  <c r="E72" i="7"/>
  <c r="D72" i="7"/>
  <c r="W71" i="7"/>
  <c r="P71" i="7"/>
  <c r="O71" i="7"/>
  <c r="Q71" i="7" s="1"/>
  <c r="N71" i="7"/>
  <c r="M71" i="7"/>
  <c r="L71" i="7"/>
  <c r="K71" i="7"/>
  <c r="I71" i="7"/>
  <c r="J71" i="7" s="1"/>
  <c r="S71" i="7" s="1"/>
  <c r="G71" i="7"/>
  <c r="E71" i="7"/>
  <c r="D71" i="7"/>
  <c r="W70" i="7"/>
  <c r="Q70" i="7"/>
  <c r="P70" i="7"/>
  <c r="O70" i="7"/>
  <c r="N70" i="7"/>
  <c r="M70" i="7"/>
  <c r="L70" i="7"/>
  <c r="K70" i="7"/>
  <c r="I70" i="7"/>
  <c r="G70" i="7"/>
  <c r="E70" i="7"/>
  <c r="D70" i="7"/>
  <c r="W69" i="7"/>
  <c r="P69" i="7"/>
  <c r="O69" i="7"/>
  <c r="Q69" i="7" s="1"/>
  <c r="N69" i="7"/>
  <c r="M69" i="7"/>
  <c r="L69" i="7"/>
  <c r="K69" i="7"/>
  <c r="I69" i="7"/>
  <c r="G69" i="7"/>
  <c r="J69" i="7" s="1"/>
  <c r="E69" i="7"/>
  <c r="D69" i="7"/>
  <c r="W68" i="7"/>
  <c r="Q68" i="7"/>
  <c r="P68" i="7"/>
  <c r="O68" i="7"/>
  <c r="N68" i="7"/>
  <c r="M68" i="7"/>
  <c r="L68" i="7"/>
  <c r="K68" i="7"/>
  <c r="I68" i="7"/>
  <c r="J68" i="7" s="1"/>
  <c r="G68" i="7"/>
  <c r="E68" i="7"/>
  <c r="D68" i="7"/>
  <c r="W67" i="7"/>
  <c r="Q67" i="7"/>
  <c r="P67" i="7"/>
  <c r="O67" i="7"/>
  <c r="N67" i="7"/>
  <c r="M67" i="7"/>
  <c r="L67" i="7"/>
  <c r="K67" i="7"/>
  <c r="I67" i="7"/>
  <c r="J67" i="7" s="1"/>
  <c r="G67" i="7"/>
  <c r="E67" i="7"/>
  <c r="D67" i="7"/>
  <c r="W66" i="7"/>
  <c r="Q66" i="7"/>
  <c r="P66" i="7"/>
  <c r="O66" i="7"/>
  <c r="N66" i="7"/>
  <c r="M66" i="7"/>
  <c r="L66" i="7"/>
  <c r="K66" i="7"/>
  <c r="I66" i="7"/>
  <c r="G66" i="7"/>
  <c r="J66" i="7" s="1"/>
  <c r="E66" i="7"/>
  <c r="D66" i="7"/>
  <c r="W65" i="7"/>
  <c r="P65" i="7"/>
  <c r="O65" i="7"/>
  <c r="Q65" i="7" s="1"/>
  <c r="N65" i="7"/>
  <c r="M65" i="7"/>
  <c r="L65" i="7"/>
  <c r="K65" i="7"/>
  <c r="I65" i="7"/>
  <c r="G65" i="7"/>
  <c r="J65" i="7" s="1"/>
  <c r="E65" i="7"/>
  <c r="D65" i="7"/>
  <c r="W64" i="7"/>
  <c r="Q64" i="7"/>
  <c r="P64" i="7"/>
  <c r="O64" i="7"/>
  <c r="N64" i="7"/>
  <c r="M64" i="7"/>
  <c r="L64" i="7"/>
  <c r="S64" i="7" s="1"/>
  <c r="K64" i="7"/>
  <c r="I64" i="7"/>
  <c r="J64" i="7" s="1"/>
  <c r="G64" i="7"/>
  <c r="E64" i="7"/>
  <c r="D64" i="7"/>
  <c r="W63" i="7"/>
  <c r="Q63" i="7"/>
  <c r="P63" i="7"/>
  <c r="O63" i="7"/>
  <c r="N63" i="7"/>
  <c r="M63" i="7"/>
  <c r="L63" i="7"/>
  <c r="K63" i="7"/>
  <c r="I63" i="7"/>
  <c r="J63" i="7" s="1"/>
  <c r="G63" i="7"/>
  <c r="E63" i="7"/>
  <c r="D63" i="7"/>
  <c r="W62" i="7"/>
  <c r="Q62" i="7"/>
  <c r="P62" i="7"/>
  <c r="O62" i="7"/>
  <c r="N62" i="7"/>
  <c r="M62" i="7"/>
  <c r="L62" i="7"/>
  <c r="K62" i="7"/>
  <c r="I62" i="7"/>
  <c r="G62" i="7"/>
  <c r="J62" i="7" s="1"/>
  <c r="E62" i="7"/>
  <c r="D62" i="7"/>
  <c r="W61" i="7"/>
  <c r="P61" i="7"/>
  <c r="O61" i="7"/>
  <c r="Q61" i="7" s="1"/>
  <c r="N61" i="7"/>
  <c r="M61" i="7"/>
  <c r="L61" i="7"/>
  <c r="K61" i="7"/>
  <c r="I61" i="7"/>
  <c r="G61" i="7"/>
  <c r="J61" i="7" s="1"/>
  <c r="E61" i="7"/>
  <c r="D61" i="7"/>
  <c r="W60" i="7"/>
  <c r="Q60" i="7"/>
  <c r="P60" i="7"/>
  <c r="O60" i="7"/>
  <c r="N60" i="7"/>
  <c r="M60" i="7"/>
  <c r="L60" i="7"/>
  <c r="S60" i="7" s="1"/>
  <c r="K60" i="7"/>
  <c r="I60" i="7"/>
  <c r="J60" i="7" s="1"/>
  <c r="G60" i="7"/>
  <c r="E60" i="7"/>
  <c r="D60" i="7"/>
  <c r="W59" i="7"/>
  <c r="P59" i="7"/>
  <c r="O59" i="7"/>
  <c r="Q59" i="7" s="1"/>
  <c r="N59" i="7"/>
  <c r="M59" i="7"/>
  <c r="L59" i="7"/>
  <c r="K59" i="7"/>
  <c r="I59" i="7"/>
  <c r="J59" i="7" s="1"/>
  <c r="G59" i="7"/>
  <c r="E59" i="7"/>
  <c r="D59" i="7"/>
  <c r="W58" i="7"/>
  <c r="P58" i="7"/>
  <c r="O58" i="7"/>
  <c r="Q58" i="7" s="1"/>
  <c r="N58" i="7"/>
  <c r="M58" i="7"/>
  <c r="L58" i="7"/>
  <c r="K58" i="7"/>
  <c r="I58" i="7"/>
  <c r="G58" i="7"/>
  <c r="J58" i="7" s="1"/>
  <c r="E58" i="7"/>
  <c r="D58" i="7"/>
  <c r="W57" i="7"/>
  <c r="P57" i="7"/>
  <c r="O57" i="7"/>
  <c r="Q57" i="7" s="1"/>
  <c r="N57" i="7"/>
  <c r="M57" i="7"/>
  <c r="L57" i="7"/>
  <c r="K57" i="7"/>
  <c r="I57" i="7"/>
  <c r="G57" i="7"/>
  <c r="J57" i="7" s="1"/>
  <c r="E57" i="7"/>
  <c r="D57" i="7"/>
  <c r="W56" i="7"/>
  <c r="Q56" i="7"/>
  <c r="P56" i="7"/>
  <c r="O56" i="7"/>
  <c r="N56" i="7"/>
  <c r="M56" i="7"/>
  <c r="L56" i="7"/>
  <c r="K56" i="7"/>
  <c r="I56" i="7"/>
  <c r="J56" i="7" s="1"/>
  <c r="G56" i="7"/>
  <c r="E56" i="7"/>
  <c r="D56" i="7"/>
  <c r="W55" i="7"/>
  <c r="P55" i="7"/>
  <c r="O55" i="7"/>
  <c r="Q55" i="7" s="1"/>
  <c r="N55" i="7"/>
  <c r="M55" i="7"/>
  <c r="L55" i="7"/>
  <c r="K55" i="7"/>
  <c r="I55" i="7"/>
  <c r="J55" i="7" s="1"/>
  <c r="G55" i="7"/>
  <c r="E55" i="7"/>
  <c r="D55" i="7"/>
  <c r="W54" i="7"/>
  <c r="P54" i="7"/>
  <c r="O54" i="7"/>
  <c r="Q54" i="7" s="1"/>
  <c r="N54" i="7"/>
  <c r="M54" i="7"/>
  <c r="L54" i="7"/>
  <c r="K54" i="7"/>
  <c r="I54" i="7"/>
  <c r="G54" i="7"/>
  <c r="E54" i="7"/>
  <c r="D54" i="7"/>
  <c r="W53" i="7"/>
  <c r="P53" i="7"/>
  <c r="O53" i="7"/>
  <c r="Q53" i="7" s="1"/>
  <c r="N53" i="7"/>
  <c r="M53" i="7"/>
  <c r="L53" i="7"/>
  <c r="K53" i="7"/>
  <c r="I53" i="7"/>
  <c r="G53" i="7"/>
  <c r="J53" i="7" s="1"/>
  <c r="E53" i="7"/>
  <c r="D53" i="7"/>
  <c r="W52" i="7"/>
  <c r="Q52" i="7"/>
  <c r="P52" i="7"/>
  <c r="O52" i="7"/>
  <c r="N52" i="7"/>
  <c r="M52" i="7"/>
  <c r="L52" i="7"/>
  <c r="K52" i="7"/>
  <c r="I52" i="7"/>
  <c r="J52" i="7" s="1"/>
  <c r="G52" i="7"/>
  <c r="E52" i="7"/>
  <c r="D52" i="7"/>
  <c r="W51" i="7"/>
  <c r="Q51" i="7"/>
  <c r="P51" i="7"/>
  <c r="O51" i="7"/>
  <c r="N51" i="7"/>
  <c r="M51" i="7"/>
  <c r="L51" i="7"/>
  <c r="K51" i="7"/>
  <c r="I51" i="7"/>
  <c r="J51" i="7" s="1"/>
  <c r="G51" i="7"/>
  <c r="E51" i="7"/>
  <c r="D51" i="7"/>
  <c r="W50" i="7"/>
  <c r="Q50" i="7"/>
  <c r="P50" i="7"/>
  <c r="O50" i="7"/>
  <c r="N50" i="7"/>
  <c r="M50" i="7"/>
  <c r="L50" i="7"/>
  <c r="K50" i="7"/>
  <c r="I50" i="7"/>
  <c r="G50" i="7"/>
  <c r="J50" i="7" s="1"/>
  <c r="S50" i="7" s="1"/>
  <c r="E50" i="7"/>
  <c r="D50" i="7"/>
  <c r="W49" i="7"/>
  <c r="P49" i="7"/>
  <c r="O49" i="7"/>
  <c r="Q49" i="7" s="1"/>
  <c r="N49" i="7"/>
  <c r="M49" i="7"/>
  <c r="L49" i="7"/>
  <c r="S49" i="7" s="1"/>
  <c r="K49" i="7"/>
  <c r="I49" i="7"/>
  <c r="G49" i="7"/>
  <c r="J49" i="7" s="1"/>
  <c r="E49" i="7"/>
  <c r="D49" i="7"/>
  <c r="W48" i="7"/>
  <c r="Q48" i="7"/>
  <c r="P48" i="7"/>
  <c r="O48" i="7"/>
  <c r="N48" i="7"/>
  <c r="M48" i="7"/>
  <c r="L48" i="7"/>
  <c r="K48" i="7"/>
  <c r="I48" i="7"/>
  <c r="J48" i="7" s="1"/>
  <c r="G48" i="7"/>
  <c r="E48" i="7"/>
  <c r="D48" i="7"/>
  <c r="W47" i="7"/>
  <c r="Q47" i="7"/>
  <c r="P47" i="7"/>
  <c r="O47" i="7"/>
  <c r="N47" i="7"/>
  <c r="M47" i="7"/>
  <c r="L47" i="7"/>
  <c r="K47" i="7"/>
  <c r="I47" i="7"/>
  <c r="J47" i="7" s="1"/>
  <c r="G47" i="7"/>
  <c r="E47" i="7"/>
  <c r="D47" i="7"/>
  <c r="W46" i="7"/>
  <c r="Q46" i="7"/>
  <c r="P46" i="7"/>
  <c r="O46" i="7"/>
  <c r="N46" i="7"/>
  <c r="M46" i="7"/>
  <c r="L46" i="7"/>
  <c r="K46" i="7"/>
  <c r="I46" i="7"/>
  <c r="G46" i="7"/>
  <c r="J46" i="7" s="1"/>
  <c r="E46" i="7"/>
  <c r="D46" i="7"/>
  <c r="W45" i="7"/>
  <c r="P45" i="7"/>
  <c r="O45" i="7"/>
  <c r="Q45" i="7" s="1"/>
  <c r="N45" i="7"/>
  <c r="M45" i="7"/>
  <c r="L45" i="7"/>
  <c r="K45" i="7"/>
  <c r="I45" i="7"/>
  <c r="G45" i="7"/>
  <c r="J45" i="7" s="1"/>
  <c r="E45" i="7"/>
  <c r="D45" i="7"/>
  <c r="W44" i="7"/>
  <c r="Q44" i="7"/>
  <c r="P44" i="7"/>
  <c r="O44" i="7"/>
  <c r="N44" i="7"/>
  <c r="M44" i="7"/>
  <c r="L44" i="7"/>
  <c r="S44" i="7" s="1"/>
  <c r="K44" i="7"/>
  <c r="I44" i="7"/>
  <c r="J44" i="7" s="1"/>
  <c r="G44" i="7"/>
  <c r="E44" i="7"/>
  <c r="D44" i="7"/>
  <c r="W43" i="7"/>
  <c r="P43" i="7"/>
  <c r="O43" i="7"/>
  <c r="Q43" i="7" s="1"/>
  <c r="N43" i="7"/>
  <c r="M43" i="7"/>
  <c r="L43" i="7"/>
  <c r="K43" i="7"/>
  <c r="I43" i="7"/>
  <c r="J43" i="7" s="1"/>
  <c r="G43" i="7"/>
  <c r="E43" i="7"/>
  <c r="D43" i="7"/>
  <c r="W42" i="7"/>
  <c r="P42" i="7"/>
  <c r="O42" i="7"/>
  <c r="Q42" i="7" s="1"/>
  <c r="N42" i="7"/>
  <c r="M42" i="7"/>
  <c r="L42" i="7"/>
  <c r="K42" i="7"/>
  <c r="I42" i="7"/>
  <c r="G42" i="7"/>
  <c r="J42" i="7" s="1"/>
  <c r="E42" i="7"/>
  <c r="W41" i="7"/>
  <c r="P41" i="7"/>
  <c r="N41" i="7"/>
  <c r="O41" i="7" s="1"/>
  <c r="Q41" i="7" s="1"/>
  <c r="M41" i="7"/>
  <c r="L41" i="7"/>
  <c r="S41" i="7" s="1"/>
  <c r="K41" i="7"/>
  <c r="J41" i="7"/>
  <c r="I41" i="7"/>
  <c r="G41" i="7"/>
  <c r="D41" i="7"/>
  <c r="E41" i="7" s="1"/>
  <c r="W40" i="7"/>
  <c r="P40" i="7"/>
  <c r="N40" i="7"/>
  <c r="O40" i="7" s="1"/>
  <c r="Q40" i="7" s="1"/>
  <c r="M40" i="7"/>
  <c r="L40" i="7"/>
  <c r="S40" i="7" s="1"/>
  <c r="K40" i="7"/>
  <c r="I40" i="7"/>
  <c r="G40" i="7"/>
  <c r="J40" i="7" s="1"/>
  <c r="D40" i="7"/>
  <c r="E40" i="7" s="1"/>
  <c r="W39" i="7"/>
  <c r="P39" i="7"/>
  <c r="N39" i="7"/>
  <c r="O39" i="7" s="1"/>
  <c r="M39" i="7"/>
  <c r="L39" i="7"/>
  <c r="K39" i="7"/>
  <c r="I39" i="7"/>
  <c r="G39" i="7"/>
  <c r="J39" i="7" s="1"/>
  <c r="D39" i="7"/>
  <c r="E39" i="7" s="1"/>
  <c r="W38" i="7"/>
  <c r="P38" i="7"/>
  <c r="N38" i="7"/>
  <c r="O38" i="7" s="1"/>
  <c r="Q38" i="7" s="1"/>
  <c r="M38" i="7"/>
  <c r="L38" i="7"/>
  <c r="K38" i="7"/>
  <c r="I38" i="7"/>
  <c r="G38" i="7"/>
  <c r="J38" i="7" s="1"/>
  <c r="D38" i="7"/>
  <c r="E38" i="7" s="1"/>
  <c r="W37" i="7"/>
  <c r="S37" i="7"/>
  <c r="P37" i="7"/>
  <c r="N37" i="7"/>
  <c r="O37" i="7" s="1"/>
  <c r="Q37" i="7" s="1"/>
  <c r="M37" i="7"/>
  <c r="L37" i="7"/>
  <c r="K37" i="7"/>
  <c r="J37" i="7"/>
  <c r="I37" i="7"/>
  <c r="G37" i="7"/>
  <c r="D37" i="7"/>
  <c r="E37" i="7" s="1"/>
  <c r="W36" i="7"/>
  <c r="P36" i="7"/>
  <c r="N36" i="7"/>
  <c r="O36" i="7" s="1"/>
  <c r="Q36" i="7" s="1"/>
  <c r="M36" i="7"/>
  <c r="L36" i="7"/>
  <c r="K36" i="7"/>
  <c r="J36" i="7"/>
  <c r="I36" i="7"/>
  <c r="G36" i="7"/>
  <c r="D36" i="7"/>
  <c r="E36" i="7" s="1"/>
  <c r="W35" i="7"/>
  <c r="P35" i="7"/>
  <c r="N35" i="7"/>
  <c r="O35" i="7" s="1"/>
  <c r="Q35" i="7" s="1"/>
  <c r="M35" i="7"/>
  <c r="L35" i="7"/>
  <c r="K35" i="7"/>
  <c r="J35" i="7"/>
  <c r="I35" i="7"/>
  <c r="G35" i="7"/>
  <c r="D35" i="7"/>
  <c r="E35" i="7" s="1"/>
  <c r="W34" i="7"/>
  <c r="P34" i="7"/>
  <c r="N34" i="7"/>
  <c r="O34" i="7" s="1"/>
  <c r="M34" i="7"/>
  <c r="L34" i="7"/>
  <c r="K34" i="7"/>
  <c r="I34" i="7"/>
  <c r="G34" i="7"/>
  <c r="J34" i="7" s="1"/>
  <c r="D34" i="7"/>
  <c r="E34" i="7" s="1"/>
  <c r="W33" i="7"/>
  <c r="P33" i="7"/>
  <c r="N33" i="7"/>
  <c r="O33" i="7" s="1"/>
  <c r="Q33" i="7" s="1"/>
  <c r="M33" i="7"/>
  <c r="L33" i="7"/>
  <c r="K33" i="7"/>
  <c r="J33" i="7"/>
  <c r="I33" i="7"/>
  <c r="G33" i="7"/>
  <c r="D33" i="7"/>
  <c r="E33" i="7" s="1"/>
  <c r="W32" i="7"/>
  <c r="P32" i="7"/>
  <c r="N32" i="7"/>
  <c r="O32" i="7" s="1"/>
  <c r="Q32" i="7" s="1"/>
  <c r="M32" i="7"/>
  <c r="L32" i="7"/>
  <c r="S32" i="7" s="1"/>
  <c r="K32" i="7"/>
  <c r="I32" i="7"/>
  <c r="G32" i="7"/>
  <c r="J32" i="7" s="1"/>
  <c r="D32" i="7"/>
  <c r="E32" i="7" s="1"/>
  <c r="W31" i="7"/>
  <c r="P31" i="7"/>
  <c r="N31" i="7"/>
  <c r="O31" i="7" s="1"/>
  <c r="M31" i="7"/>
  <c r="L31" i="7"/>
  <c r="K31" i="7"/>
  <c r="I31" i="7"/>
  <c r="G31" i="7"/>
  <c r="J31" i="7" s="1"/>
  <c r="D31" i="7"/>
  <c r="E31" i="7" s="1"/>
  <c r="W30" i="7"/>
  <c r="P30" i="7"/>
  <c r="N30" i="7"/>
  <c r="O30" i="7" s="1"/>
  <c r="Q30" i="7" s="1"/>
  <c r="M30" i="7"/>
  <c r="L30" i="7"/>
  <c r="K30" i="7"/>
  <c r="I30" i="7"/>
  <c r="G30" i="7"/>
  <c r="J30" i="7" s="1"/>
  <c r="D30" i="7"/>
  <c r="E30" i="7" s="1"/>
  <c r="W29" i="7"/>
  <c r="S29" i="7"/>
  <c r="P29" i="7"/>
  <c r="N29" i="7"/>
  <c r="O29" i="7" s="1"/>
  <c r="Q29" i="7" s="1"/>
  <c r="M29" i="7"/>
  <c r="L29" i="7"/>
  <c r="K29" i="7"/>
  <c r="J29" i="7"/>
  <c r="I29" i="7"/>
  <c r="G29" i="7"/>
  <c r="D29" i="7"/>
  <c r="E29" i="7" s="1"/>
  <c r="W28" i="7"/>
  <c r="P28" i="7"/>
  <c r="N28" i="7"/>
  <c r="O28" i="7" s="1"/>
  <c r="M28" i="7"/>
  <c r="L28" i="7"/>
  <c r="K28" i="7"/>
  <c r="J28" i="7"/>
  <c r="I28" i="7"/>
  <c r="G28" i="7"/>
  <c r="D28" i="7"/>
  <c r="E28" i="7" s="1"/>
  <c r="W27" i="7"/>
  <c r="P27" i="7"/>
  <c r="N27" i="7"/>
  <c r="O27" i="7" s="1"/>
  <c r="Q27" i="7" s="1"/>
  <c r="M27" i="7"/>
  <c r="L27" i="7"/>
  <c r="K27" i="7"/>
  <c r="J27" i="7"/>
  <c r="S27" i="7" s="1"/>
  <c r="I27" i="7"/>
  <c r="G27" i="7"/>
  <c r="D27" i="7"/>
  <c r="E27" i="7" s="1"/>
  <c r="W26" i="7"/>
  <c r="P26" i="7"/>
  <c r="N26" i="7"/>
  <c r="O26" i="7" s="1"/>
  <c r="M26" i="7"/>
  <c r="L26" i="7"/>
  <c r="K26" i="7"/>
  <c r="I26" i="7"/>
  <c r="G26" i="7"/>
  <c r="J26" i="7" s="1"/>
  <c r="D26" i="7"/>
  <c r="E26" i="7" s="1"/>
  <c r="W25" i="7"/>
  <c r="P25" i="7"/>
  <c r="N25" i="7"/>
  <c r="O25" i="7" s="1"/>
  <c r="Q25" i="7" s="1"/>
  <c r="M25" i="7"/>
  <c r="L25" i="7"/>
  <c r="K25" i="7"/>
  <c r="J25" i="7"/>
  <c r="I25" i="7"/>
  <c r="G25" i="7"/>
  <c r="D25" i="7"/>
  <c r="E25" i="7" s="1"/>
  <c r="W24" i="7"/>
  <c r="P24" i="7"/>
  <c r="N24" i="7"/>
  <c r="O24" i="7" s="1"/>
  <c r="Q24" i="7" s="1"/>
  <c r="M24" i="7"/>
  <c r="L24" i="7"/>
  <c r="K24" i="7"/>
  <c r="I24" i="7"/>
  <c r="G24" i="7"/>
  <c r="J24" i="7" s="1"/>
  <c r="S24" i="7" s="1"/>
  <c r="D24" i="7"/>
  <c r="E24" i="7" s="1"/>
  <c r="W23" i="7"/>
  <c r="P23" i="7"/>
  <c r="N23" i="7"/>
  <c r="O23" i="7" s="1"/>
  <c r="M23" i="7"/>
  <c r="L23" i="7"/>
  <c r="K23" i="7"/>
  <c r="I23" i="7"/>
  <c r="G23" i="7"/>
  <c r="J23" i="7" s="1"/>
  <c r="D23" i="7"/>
  <c r="E23" i="7" s="1"/>
  <c r="W22" i="7"/>
  <c r="P22" i="7"/>
  <c r="N22" i="7"/>
  <c r="O22" i="7" s="1"/>
  <c r="Q22" i="7" s="1"/>
  <c r="M22" i="7"/>
  <c r="L22" i="7"/>
  <c r="K22" i="7"/>
  <c r="I22" i="7"/>
  <c r="G22" i="7"/>
  <c r="J22" i="7" s="1"/>
  <c r="D22" i="7"/>
  <c r="E22" i="7" s="1"/>
  <c r="W21" i="7"/>
  <c r="P21" i="7"/>
  <c r="N21" i="7"/>
  <c r="O21" i="7" s="1"/>
  <c r="Q21" i="7" s="1"/>
  <c r="M21" i="7"/>
  <c r="L21" i="7"/>
  <c r="K21" i="7"/>
  <c r="J21" i="7"/>
  <c r="I21" i="7"/>
  <c r="G21" i="7"/>
  <c r="D21" i="7"/>
  <c r="E21" i="7" s="1"/>
  <c r="S21" i="7" s="1"/>
  <c r="W20" i="7"/>
  <c r="P20" i="7"/>
  <c r="N20" i="7"/>
  <c r="O20" i="7" s="1"/>
  <c r="Q20" i="7" s="1"/>
  <c r="M20" i="7"/>
  <c r="L20" i="7"/>
  <c r="K20" i="7"/>
  <c r="J20" i="7"/>
  <c r="S20" i="7" s="1"/>
  <c r="I20" i="7"/>
  <c r="G20" i="7"/>
  <c r="D20" i="7"/>
  <c r="E20" i="7" s="1"/>
  <c r="W19" i="7"/>
  <c r="P19" i="7"/>
  <c r="N19" i="7"/>
  <c r="O19" i="7" s="1"/>
  <c r="Q19" i="7" s="1"/>
  <c r="M19" i="7"/>
  <c r="L19" i="7"/>
  <c r="K19" i="7"/>
  <c r="J19" i="7"/>
  <c r="I19" i="7"/>
  <c r="G19" i="7"/>
  <c r="D19" i="7"/>
  <c r="E19" i="7" s="1"/>
  <c r="W18" i="7"/>
  <c r="P18" i="7"/>
  <c r="N18" i="7"/>
  <c r="O18" i="7" s="1"/>
  <c r="M18" i="7"/>
  <c r="L18" i="7"/>
  <c r="K18" i="7"/>
  <c r="I18" i="7"/>
  <c r="G18" i="7"/>
  <c r="J18" i="7" s="1"/>
  <c r="D18" i="7"/>
  <c r="E18" i="7" s="1"/>
  <c r="W17" i="7"/>
  <c r="P17" i="7"/>
  <c r="N17" i="7"/>
  <c r="O17" i="7" s="1"/>
  <c r="Q17" i="7" s="1"/>
  <c r="M17" i="7"/>
  <c r="L17" i="7"/>
  <c r="K17" i="7"/>
  <c r="J17" i="7"/>
  <c r="I17" i="7"/>
  <c r="G17" i="7"/>
  <c r="D17" i="7"/>
  <c r="E17" i="7" s="1"/>
  <c r="W16" i="7"/>
  <c r="P16" i="7"/>
  <c r="N16" i="7"/>
  <c r="O16" i="7" s="1"/>
  <c r="Q16" i="7" s="1"/>
  <c r="M16" i="7"/>
  <c r="L16" i="7"/>
  <c r="K16" i="7"/>
  <c r="I16" i="7"/>
  <c r="G16" i="7"/>
  <c r="J16" i="7" s="1"/>
  <c r="D16" i="7"/>
  <c r="E16" i="7" s="1"/>
  <c r="W15" i="7"/>
  <c r="Q15" i="7"/>
  <c r="P15" i="7"/>
  <c r="N15" i="7"/>
  <c r="O15" i="7" s="1"/>
  <c r="M15" i="7"/>
  <c r="L15" i="7"/>
  <c r="K15" i="7"/>
  <c r="I15" i="7"/>
  <c r="G15" i="7"/>
  <c r="J15" i="7" s="1"/>
  <c r="S15" i="7" s="1"/>
  <c r="D15" i="7"/>
  <c r="E15" i="7" s="1"/>
  <c r="W14" i="7"/>
  <c r="P14" i="7"/>
  <c r="O14" i="7"/>
  <c r="Q14" i="7" s="1"/>
  <c r="N14" i="7"/>
  <c r="M14" i="7"/>
  <c r="L14" i="7"/>
  <c r="K14" i="7"/>
  <c r="I14" i="7"/>
  <c r="G14" i="7"/>
  <c r="J14" i="7" s="1"/>
  <c r="D14" i="7"/>
  <c r="E14" i="7" s="1"/>
  <c r="W13" i="7"/>
  <c r="P13" i="7"/>
  <c r="N13" i="7"/>
  <c r="O13" i="7" s="1"/>
  <c r="Q13" i="7" s="1"/>
  <c r="M13" i="7"/>
  <c r="L13" i="7"/>
  <c r="K13" i="7"/>
  <c r="J13" i="7"/>
  <c r="I13" i="7"/>
  <c r="G13" i="7"/>
  <c r="D13" i="7"/>
  <c r="E13" i="7" s="1"/>
  <c r="W12" i="7"/>
  <c r="P12" i="7"/>
  <c r="N12" i="7"/>
  <c r="O12" i="7" s="1"/>
  <c r="Q12" i="7" s="1"/>
  <c r="M12" i="7"/>
  <c r="L12" i="7"/>
  <c r="K12" i="7"/>
  <c r="J12" i="7"/>
  <c r="S12" i="7" s="1"/>
  <c r="I12" i="7"/>
  <c r="G12" i="7"/>
  <c r="D12" i="7"/>
  <c r="E12" i="7" s="1"/>
  <c r="W11" i="7"/>
  <c r="P11" i="7"/>
  <c r="N11" i="7"/>
  <c r="O11" i="7" s="1"/>
  <c r="Q11" i="7" s="1"/>
  <c r="S11" i="7" s="1"/>
  <c r="M11" i="7"/>
  <c r="L11" i="7"/>
  <c r="K11" i="7"/>
  <c r="J11" i="7"/>
  <c r="I11" i="7"/>
  <c r="G11" i="7"/>
  <c r="D11" i="7"/>
  <c r="E11" i="7" s="1"/>
  <c r="W10" i="7"/>
  <c r="P10" i="7"/>
  <c r="N10" i="7"/>
  <c r="O10" i="7" s="1"/>
  <c r="M10" i="7"/>
  <c r="L10" i="7"/>
  <c r="K10" i="7"/>
  <c r="I10" i="7"/>
  <c r="G10" i="7"/>
  <c r="J10" i="7" s="1"/>
  <c r="E10" i="7"/>
  <c r="D10" i="7"/>
  <c r="W9" i="7"/>
  <c r="P9" i="7"/>
  <c r="N9" i="7"/>
  <c r="O9" i="7" s="1"/>
  <c r="Q9" i="7" s="1"/>
  <c r="M9" i="7"/>
  <c r="L9" i="7"/>
  <c r="K9" i="7"/>
  <c r="J9" i="7"/>
  <c r="I9" i="7"/>
  <c r="G9" i="7"/>
  <c r="D9" i="7"/>
  <c r="E9" i="7" s="1"/>
  <c r="S9" i="7" s="1"/>
  <c r="W8" i="7"/>
  <c r="P8" i="7"/>
  <c r="N8" i="7"/>
  <c r="O8" i="7" s="1"/>
  <c r="M8" i="7"/>
  <c r="L8" i="7"/>
  <c r="K8" i="7"/>
  <c r="K76" i="7" s="1"/>
  <c r="J8" i="7"/>
  <c r="I8" i="7"/>
  <c r="G8" i="7"/>
  <c r="D8" i="7"/>
  <c r="E8" i="7" s="1"/>
  <c r="W7" i="7"/>
  <c r="P7" i="7"/>
  <c r="P76" i="7" s="1"/>
  <c r="N7" i="7"/>
  <c r="M7" i="7"/>
  <c r="L7" i="7"/>
  <c r="K7" i="7"/>
  <c r="J7" i="7"/>
  <c r="I7" i="7"/>
  <c r="G7" i="7"/>
  <c r="D7" i="7"/>
  <c r="P4" i="7"/>
  <c r="Q4" i="7" s="1"/>
  <c r="R4" i="7" s="1"/>
  <c r="S4" i="7" s="1"/>
  <c r="F4" i="7"/>
  <c r="G4" i="7" s="1"/>
  <c r="H4" i="7" s="1"/>
  <c r="I4" i="7" s="1"/>
  <c r="J4" i="7" s="1"/>
  <c r="K4" i="7" s="1"/>
  <c r="L4" i="7" s="1"/>
  <c r="M4" i="7" s="1"/>
  <c r="N4" i="7" s="1"/>
  <c r="O4" i="7" s="1"/>
  <c r="E4" i="7"/>
  <c r="G76" i="6"/>
  <c r="F76" i="6"/>
  <c r="E76" i="6"/>
  <c r="P75" i="6"/>
  <c r="O75" i="6"/>
  <c r="Q75" i="6" s="1"/>
  <c r="O74" i="6"/>
  <c r="Q73" i="6"/>
  <c r="P73" i="6"/>
  <c r="O73" i="6"/>
  <c r="P72" i="6"/>
  <c r="O72" i="6"/>
  <c r="Q71" i="6"/>
  <c r="P71" i="6"/>
  <c r="O71" i="6"/>
  <c r="O70" i="6"/>
  <c r="P69" i="6"/>
  <c r="Q69" i="6" s="1"/>
  <c r="O69" i="6"/>
  <c r="H69" i="6"/>
  <c r="P68" i="6"/>
  <c r="Q68" i="6" s="1"/>
  <c r="O68" i="6"/>
  <c r="J68" i="6"/>
  <c r="K68" i="6" s="1"/>
  <c r="P67" i="6"/>
  <c r="O67" i="6"/>
  <c r="Q67" i="6" s="1"/>
  <c r="J67" i="6"/>
  <c r="K67" i="6" s="1"/>
  <c r="H67" i="6"/>
  <c r="O66" i="6"/>
  <c r="P65" i="6"/>
  <c r="O65" i="6"/>
  <c r="Q65" i="6" s="1"/>
  <c r="P64" i="6"/>
  <c r="O64" i="6"/>
  <c r="P63" i="6"/>
  <c r="O63" i="6"/>
  <c r="Q63" i="6" s="1"/>
  <c r="H63" i="6"/>
  <c r="O62" i="6"/>
  <c r="Q61" i="6"/>
  <c r="P61" i="6"/>
  <c r="O61" i="6"/>
  <c r="P60" i="6"/>
  <c r="Q60" i="6" s="1"/>
  <c r="O60" i="6"/>
  <c r="Q59" i="6"/>
  <c r="P59" i="6"/>
  <c r="O59" i="6"/>
  <c r="O58" i="6"/>
  <c r="Q57" i="6"/>
  <c r="P57" i="6"/>
  <c r="O57" i="6"/>
  <c r="P56" i="6"/>
  <c r="O56" i="6"/>
  <c r="P55" i="6"/>
  <c r="O55" i="6"/>
  <c r="Q55" i="6" s="1"/>
  <c r="O54" i="6"/>
  <c r="P53" i="6"/>
  <c r="O53" i="6"/>
  <c r="H53" i="6"/>
  <c r="P52" i="6"/>
  <c r="Q52" i="6" s="1"/>
  <c r="O52" i="6"/>
  <c r="D52" i="6"/>
  <c r="Q51" i="6"/>
  <c r="P51" i="6"/>
  <c r="O51" i="6"/>
  <c r="H51" i="6"/>
  <c r="O50" i="6"/>
  <c r="Q49" i="6"/>
  <c r="P49" i="6"/>
  <c r="O49" i="6"/>
  <c r="P48" i="6"/>
  <c r="Q48" i="6" s="1"/>
  <c r="O48" i="6"/>
  <c r="Q47" i="6"/>
  <c r="P47" i="6"/>
  <c r="O47" i="6"/>
  <c r="O46" i="6"/>
  <c r="P45" i="6"/>
  <c r="Q45" i="6" s="1"/>
  <c r="O45" i="6"/>
  <c r="P44" i="6"/>
  <c r="Q44" i="6" s="1"/>
  <c r="O44" i="6"/>
  <c r="H44" i="6"/>
  <c r="P43" i="6"/>
  <c r="O43" i="6"/>
  <c r="Q43" i="6" s="1"/>
  <c r="O42" i="6"/>
  <c r="Q41" i="6"/>
  <c r="P41" i="6"/>
  <c r="O41" i="6"/>
  <c r="P40" i="6"/>
  <c r="O40" i="6"/>
  <c r="P39" i="6"/>
  <c r="O39" i="6"/>
  <c r="Q39" i="6" s="1"/>
  <c r="O38" i="6"/>
  <c r="P37" i="6"/>
  <c r="Q37" i="6" s="1"/>
  <c r="O37" i="6"/>
  <c r="P36" i="6"/>
  <c r="Q36" i="6" s="1"/>
  <c r="O36" i="6"/>
  <c r="Q35" i="6"/>
  <c r="P35" i="6"/>
  <c r="O35" i="6"/>
  <c r="O34" i="6"/>
  <c r="P33" i="6"/>
  <c r="O33" i="6"/>
  <c r="Q33" i="6" s="1"/>
  <c r="Q32" i="6"/>
  <c r="P32" i="6"/>
  <c r="O32" i="6"/>
  <c r="H32" i="6"/>
  <c r="Q31" i="6"/>
  <c r="P31" i="6"/>
  <c r="O31" i="6"/>
  <c r="O30" i="6"/>
  <c r="H30" i="6"/>
  <c r="P29" i="6"/>
  <c r="O29" i="6"/>
  <c r="P28" i="6"/>
  <c r="Q28" i="6" s="1"/>
  <c r="O28" i="6"/>
  <c r="P27" i="6"/>
  <c r="Q27" i="6" s="1"/>
  <c r="O27" i="6"/>
  <c r="O26" i="6"/>
  <c r="H26" i="6"/>
  <c r="P25" i="6"/>
  <c r="O25" i="6"/>
  <c r="Q25" i="6" s="1"/>
  <c r="P24" i="6"/>
  <c r="Q24" i="6" s="1"/>
  <c r="O24" i="6"/>
  <c r="Q23" i="6"/>
  <c r="P23" i="6"/>
  <c r="O23" i="6"/>
  <c r="H23" i="6"/>
  <c r="O22" i="6"/>
  <c r="Q21" i="6"/>
  <c r="P21" i="6"/>
  <c r="O21" i="6"/>
  <c r="H21" i="6"/>
  <c r="P20" i="6"/>
  <c r="Q20" i="6" s="1"/>
  <c r="O20" i="6"/>
  <c r="O19" i="6"/>
  <c r="P18" i="6"/>
  <c r="Q18" i="6" s="1"/>
  <c r="O18" i="6"/>
  <c r="Q17" i="6"/>
  <c r="P17" i="6"/>
  <c r="O17" i="6"/>
  <c r="Q16" i="6"/>
  <c r="P16" i="6"/>
  <c r="O16" i="6"/>
  <c r="O15" i="6"/>
  <c r="P14" i="6"/>
  <c r="O14" i="6"/>
  <c r="P13" i="6"/>
  <c r="Q13" i="6" s="1"/>
  <c r="O13" i="6"/>
  <c r="P12" i="6"/>
  <c r="Q12" i="6" s="1"/>
  <c r="O12" i="6"/>
  <c r="Q11" i="6"/>
  <c r="P11" i="6"/>
  <c r="O11" i="6"/>
  <c r="O10" i="6"/>
  <c r="Q9" i="6"/>
  <c r="P9" i="6"/>
  <c r="O9" i="6"/>
  <c r="P8" i="6"/>
  <c r="O8" i="6"/>
  <c r="O7" i="6"/>
  <c r="I4" i="6"/>
  <c r="J4" i="6" s="1"/>
  <c r="K4" i="6" s="1"/>
  <c r="L4" i="6" s="1"/>
  <c r="M4" i="6" s="1"/>
  <c r="G4" i="6"/>
  <c r="H4" i="6" s="1"/>
  <c r="E4" i="6"/>
  <c r="F4" i="6" s="1"/>
  <c r="D4" i="6"/>
  <c r="Z81" i="5"/>
  <c r="K75" i="5"/>
  <c r="X75" i="23" s="1"/>
  <c r="J75" i="5"/>
  <c r="AA75" i="23" s="1"/>
  <c r="I75" i="5"/>
  <c r="S75" i="23" s="1"/>
  <c r="H75" i="5"/>
  <c r="V75" i="23" s="1"/>
  <c r="G75" i="5"/>
  <c r="N75" i="23" s="1"/>
  <c r="F75" i="5"/>
  <c r="Q75" i="23" s="1"/>
  <c r="D75" i="5"/>
  <c r="C75" i="5"/>
  <c r="K74" i="5"/>
  <c r="X74" i="23" s="1"/>
  <c r="J74" i="5"/>
  <c r="AA74" i="23" s="1"/>
  <c r="I74" i="5"/>
  <c r="S74" i="23" s="1"/>
  <c r="H74" i="5"/>
  <c r="V74" i="23" s="1"/>
  <c r="F74" i="5"/>
  <c r="D74" i="5"/>
  <c r="J73" i="5"/>
  <c r="H73" i="5"/>
  <c r="G73" i="5"/>
  <c r="N73" i="23" s="1"/>
  <c r="F73" i="5"/>
  <c r="Q73" i="23" s="1"/>
  <c r="E73" i="5"/>
  <c r="I73" i="23" s="1"/>
  <c r="D73" i="5"/>
  <c r="L73" i="23" s="1"/>
  <c r="C73" i="5"/>
  <c r="J72" i="5"/>
  <c r="AA72" i="23" s="1"/>
  <c r="I72" i="5"/>
  <c r="S72" i="23" s="1"/>
  <c r="H72" i="5"/>
  <c r="V72" i="23" s="1"/>
  <c r="F72" i="5"/>
  <c r="E72" i="5"/>
  <c r="I72" i="23" s="1"/>
  <c r="D72" i="5"/>
  <c r="L72" i="23" s="1"/>
  <c r="C72" i="5"/>
  <c r="K71" i="5"/>
  <c r="X71" i="23" s="1"/>
  <c r="J71" i="5"/>
  <c r="AA71" i="23" s="1"/>
  <c r="I71" i="5"/>
  <c r="S71" i="23" s="1"/>
  <c r="H71" i="5"/>
  <c r="V71" i="23" s="1"/>
  <c r="G71" i="5"/>
  <c r="N71" i="23" s="1"/>
  <c r="F71" i="5"/>
  <c r="Q71" i="23" s="1"/>
  <c r="D71" i="5"/>
  <c r="C71" i="5"/>
  <c r="J70" i="5"/>
  <c r="AA70" i="23" s="1"/>
  <c r="I70" i="5"/>
  <c r="S70" i="23" s="1"/>
  <c r="H70" i="5"/>
  <c r="V70" i="23" s="1"/>
  <c r="G70" i="5"/>
  <c r="N70" i="23" s="1"/>
  <c r="F70" i="5"/>
  <c r="Q70" i="23" s="1"/>
  <c r="E70" i="5"/>
  <c r="D70" i="5"/>
  <c r="L70" i="23" s="1"/>
  <c r="K69" i="5"/>
  <c r="X69" i="23" s="1"/>
  <c r="J69" i="5"/>
  <c r="AA69" i="23" s="1"/>
  <c r="I69" i="5"/>
  <c r="S69" i="23" s="1"/>
  <c r="H69" i="5"/>
  <c r="V69" i="23" s="1"/>
  <c r="G69" i="5"/>
  <c r="N69" i="23" s="1"/>
  <c r="F69" i="5"/>
  <c r="Q69" i="23" s="1"/>
  <c r="E69" i="5"/>
  <c r="D69" i="5"/>
  <c r="L69" i="23" s="1"/>
  <c r="C69" i="5"/>
  <c r="J68" i="5"/>
  <c r="I68" i="5"/>
  <c r="S68" i="23" s="1"/>
  <c r="H68" i="5"/>
  <c r="V68" i="23" s="1"/>
  <c r="F68" i="5"/>
  <c r="Q68" i="23" s="1"/>
  <c r="E68" i="5"/>
  <c r="I68" i="23" s="1"/>
  <c r="D68" i="5"/>
  <c r="L68" i="23" s="1"/>
  <c r="C68" i="5"/>
  <c r="L67" i="5"/>
  <c r="M67" i="5" s="1"/>
  <c r="K67" i="5"/>
  <c r="X67" i="23" s="1"/>
  <c r="J67" i="5"/>
  <c r="AA67" i="23" s="1"/>
  <c r="I67" i="5"/>
  <c r="S67" i="23" s="1"/>
  <c r="H67" i="5"/>
  <c r="V67" i="23" s="1"/>
  <c r="G67" i="5"/>
  <c r="N67" i="23" s="1"/>
  <c r="F67" i="5"/>
  <c r="Q67" i="23" s="1"/>
  <c r="D67" i="5"/>
  <c r="C67" i="5"/>
  <c r="K66" i="5"/>
  <c r="X66" i="23" s="1"/>
  <c r="J66" i="5"/>
  <c r="AA66" i="23" s="1"/>
  <c r="I66" i="5"/>
  <c r="S66" i="23" s="1"/>
  <c r="H66" i="5"/>
  <c r="V66" i="23" s="1"/>
  <c r="F66" i="5"/>
  <c r="Q66" i="23" s="1"/>
  <c r="E66" i="5"/>
  <c r="I66" i="23" s="1"/>
  <c r="D66" i="5"/>
  <c r="L66" i="23" s="1"/>
  <c r="K65" i="5"/>
  <c r="X65" i="23" s="1"/>
  <c r="J65" i="5"/>
  <c r="AA65" i="23" s="1"/>
  <c r="H65" i="5"/>
  <c r="V65" i="23" s="1"/>
  <c r="G65" i="5"/>
  <c r="N65" i="23" s="1"/>
  <c r="F65" i="5"/>
  <c r="Q65" i="23" s="1"/>
  <c r="E65" i="5"/>
  <c r="I65" i="23" s="1"/>
  <c r="D65" i="5"/>
  <c r="L65" i="23" s="1"/>
  <c r="C65" i="5"/>
  <c r="J64" i="5"/>
  <c r="I64" i="5"/>
  <c r="S64" i="23" s="1"/>
  <c r="H64" i="5"/>
  <c r="V64" i="23" s="1"/>
  <c r="G64" i="5"/>
  <c r="N64" i="23" s="1"/>
  <c r="F64" i="5"/>
  <c r="Q64" i="23" s="1"/>
  <c r="E64" i="5"/>
  <c r="I64" i="23" s="1"/>
  <c r="D64" i="5"/>
  <c r="L64" i="23" s="1"/>
  <c r="C64" i="5"/>
  <c r="D64" i="6" s="1"/>
  <c r="L63" i="5"/>
  <c r="M63" i="5" s="1"/>
  <c r="K63" i="5"/>
  <c r="X63" i="23" s="1"/>
  <c r="J63" i="5"/>
  <c r="AA63" i="23" s="1"/>
  <c r="H63" i="5"/>
  <c r="G63" i="5"/>
  <c r="N63" i="23" s="1"/>
  <c r="F63" i="5"/>
  <c r="Q63" i="23" s="1"/>
  <c r="E63" i="5"/>
  <c r="I63" i="23" s="1"/>
  <c r="D63" i="5"/>
  <c r="L63" i="23" s="1"/>
  <c r="C63" i="5"/>
  <c r="K62" i="5"/>
  <c r="X62" i="23" s="1"/>
  <c r="J62" i="5"/>
  <c r="AA62" i="23" s="1"/>
  <c r="I62" i="5"/>
  <c r="S62" i="23" s="1"/>
  <c r="H62" i="5"/>
  <c r="V62" i="23" s="1"/>
  <c r="G62" i="5"/>
  <c r="N62" i="23" s="1"/>
  <c r="F62" i="5"/>
  <c r="Q62" i="23" s="1"/>
  <c r="E62" i="5"/>
  <c r="I62" i="23" s="1"/>
  <c r="D62" i="5"/>
  <c r="L62" i="23" s="1"/>
  <c r="K61" i="5"/>
  <c r="X61" i="23" s="1"/>
  <c r="J61" i="5"/>
  <c r="AA61" i="23" s="1"/>
  <c r="I61" i="5"/>
  <c r="S61" i="23" s="1"/>
  <c r="H61" i="5"/>
  <c r="V61" i="23" s="1"/>
  <c r="G61" i="5"/>
  <c r="N61" i="23" s="1"/>
  <c r="F61" i="5"/>
  <c r="Q61" i="23" s="1"/>
  <c r="E61" i="5"/>
  <c r="I61" i="23" s="1"/>
  <c r="D61" i="5"/>
  <c r="L61" i="23" s="1"/>
  <c r="C61" i="5"/>
  <c r="J60" i="5"/>
  <c r="AA60" i="23" s="1"/>
  <c r="I60" i="5"/>
  <c r="S60" i="23" s="1"/>
  <c r="H60" i="5"/>
  <c r="V60" i="23" s="1"/>
  <c r="F60" i="5"/>
  <c r="E60" i="5"/>
  <c r="I60" i="23" s="1"/>
  <c r="D60" i="5"/>
  <c r="L60" i="23" s="1"/>
  <c r="C60" i="5"/>
  <c r="K59" i="5"/>
  <c r="X59" i="23" s="1"/>
  <c r="J59" i="5"/>
  <c r="AA59" i="23" s="1"/>
  <c r="H59" i="5"/>
  <c r="G59" i="5"/>
  <c r="N59" i="23" s="1"/>
  <c r="F59" i="5"/>
  <c r="Q59" i="23" s="1"/>
  <c r="D59" i="5"/>
  <c r="L59" i="23" s="1"/>
  <c r="C59" i="5"/>
  <c r="K58" i="5"/>
  <c r="X58" i="23" s="1"/>
  <c r="J58" i="5"/>
  <c r="AA58" i="23" s="1"/>
  <c r="I58" i="5"/>
  <c r="S58" i="23" s="1"/>
  <c r="H58" i="5"/>
  <c r="V58" i="23" s="1"/>
  <c r="G58" i="5"/>
  <c r="N58" i="23" s="1"/>
  <c r="F58" i="5"/>
  <c r="Q58" i="23" s="1"/>
  <c r="E58" i="5"/>
  <c r="D58" i="5"/>
  <c r="L58" i="23" s="1"/>
  <c r="K57" i="5"/>
  <c r="X57" i="23" s="1"/>
  <c r="J57" i="5"/>
  <c r="AA57" i="23" s="1"/>
  <c r="I57" i="5"/>
  <c r="S57" i="23" s="1"/>
  <c r="H57" i="5"/>
  <c r="V57" i="23" s="1"/>
  <c r="G57" i="5"/>
  <c r="N57" i="23" s="1"/>
  <c r="F57" i="5"/>
  <c r="Q57" i="23" s="1"/>
  <c r="D57" i="5"/>
  <c r="L57" i="23" s="1"/>
  <c r="C57" i="5"/>
  <c r="J56" i="5"/>
  <c r="AA56" i="23" s="1"/>
  <c r="I56" i="5"/>
  <c r="S56" i="23" s="1"/>
  <c r="H56" i="5"/>
  <c r="V56" i="23" s="1"/>
  <c r="F56" i="5"/>
  <c r="E56" i="5"/>
  <c r="I56" i="23" s="1"/>
  <c r="D56" i="5"/>
  <c r="L56" i="23" s="1"/>
  <c r="C56" i="5"/>
  <c r="K55" i="5"/>
  <c r="X55" i="23" s="1"/>
  <c r="J55" i="5"/>
  <c r="AA55" i="23" s="1"/>
  <c r="I55" i="5"/>
  <c r="S55" i="23" s="1"/>
  <c r="H55" i="5"/>
  <c r="V55" i="23" s="1"/>
  <c r="G55" i="5"/>
  <c r="N55" i="23" s="1"/>
  <c r="F55" i="5"/>
  <c r="Q55" i="23" s="1"/>
  <c r="D55" i="5"/>
  <c r="C55" i="5"/>
  <c r="K54" i="5"/>
  <c r="X54" i="23" s="1"/>
  <c r="J54" i="5"/>
  <c r="AA54" i="23" s="1"/>
  <c r="I54" i="5"/>
  <c r="S54" i="23" s="1"/>
  <c r="H54" i="5"/>
  <c r="V54" i="23" s="1"/>
  <c r="G54" i="5"/>
  <c r="N54" i="23" s="1"/>
  <c r="F54" i="5"/>
  <c r="Q54" i="23" s="1"/>
  <c r="E54" i="5"/>
  <c r="D54" i="5"/>
  <c r="L54" i="23" s="1"/>
  <c r="K53" i="5"/>
  <c r="X53" i="23" s="1"/>
  <c r="J53" i="5"/>
  <c r="AA53" i="23" s="1"/>
  <c r="H53" i="5"/>
  <c r="V53" i="23" s="1"/>
  <c r="G53" i="5"/>
  <c r="N53" i="23" s="1"/>
  <c r="F53" i="5"/>
  <c r="Q53" i="23" s="1"/>
  <c r="E53" i="5"/>
  <c r="D53" i="5"/>
  <c r="L53" i="23" s="1"/>
  <c r="C53" i="5"/>
  <c r="J52" i="5"/>
  <c r="I52" i="5"/>
  <c r="S52" i="23" s="1"/>
  <c r="H52" i="5"/>
  <c r="V52" i="23" s="1"/>
  <c r="F52" i="5"/>
  <c r="Q52" i="23" s="1"/>
  <c r="E52" i="5"/>
  <c r="I52" i="23" s="1"/>
  <c r="D52" i="5"/>
  <c r="L52" i="23" s="1"/>
  <c r="C52" i="5"/>
  <c r="K51" i="5"/>
  <c r="X51" i="23" s="1"/>
  <c r="J51" i="5"/>
  <c r="AA51" i="23" s="1"/>
  <c r="H51" i="5"/>
  <c r="V51" i="23" s="1"/>
  <c r="G51" i="5"/>
  <c r="N51" i="23" s="1"/>
  <c r="F51" i="5"/>
  <c r="Q51" i="23" s="1"/>
  <c r="D51" i="5"/>
  <c r="C51" i="5"/>
  <c r="J50" i="5"/>
  <c r="AA50" i="23" s="1"/>
  <c r="I50" i="5"/>
  <c r="S50" i="23" s="1"/>
  <c r="H50" i="5"/>
  <c r="V50" i="23" s="1"/>
  <c r="G50" i="5"/>
  <c r="N50" i="23" s="1"/>
  <c r="F50" i="5"/>
  <c r="Q50" i="23" s="1"/>
  <c r="E50" i="5"/>
  <c r="I50" i="23" s="1"/>
  <c r="D50" i="5"/>
  <c r="L50" i="23" s="1"/>
  <c r="K49" i="5"/>
  <c r="X49" i="23" s="1"/>
  <c r="J49" i="5"/>
  <c r="AA49" i="23" s="1"/>
  <c r="H49" i="5"/>
  <c r="V49" i="23" s="1"/>
  <c r="G49" i="5"/>
  <c r="N49" i="23" s="1"/>
  <c r="F49" i="5"/>
  <c r="Q49" i="23" s="1"/>
  <c r="E49" i="5"/>
  <c r="I49" i="23" s="1"/>
  <c r="D49" i="5"/>
  <c r="L49" i="23" s="1"/>
  <c r="C49" i="5"/>
  <c r="J48" i="5"/>
  <c r="I48" i="5"/>
  <c r="S48" i="23" s="1"/>
  <c r="H48" i="5"/>
  <c r="V48" i="23" s="1"/>
  <c r="F48" i="5"/>
  <c r="Q48" i="23" s="1"/>
  <c r="E48" i="5"/>
  <c r="I48" i="23" s="1"/>
  <c r="D48" i="5"/>
  <c r="L48" i="23" s="1"/>
  <c r="C48" i="5"/>
  <c r="L47" i="5"/>
  <c r="M47" i="5" s="1"/>
  <c r="K47" i="5"/>
  <c r="X47" i="23" s="1"/>
  <c r="J47" i="5"/>
  <c r="AA47" i="23" s="1"/>
  <c r="H47" i="5"/>
  <c r="V47" i="23" s="1"/>
  <c r="G47" i="5"/>
  <c r="N47" i="23" s="1"/>
  <c r="F47" i="5"/>
  <c r="Q47" i="23" s="1"/>
  <c r="D47" i="5"/>
  <c r="L47" i="23" s="1"/>
  <c r="C47" i="5"/>
  <c r="K46" i="5"/>
  <c r="X46" i="23" s="1"/>
  <c r="J46" i="5"/>
  <c r="AA46" i="23" s="1"/>
  <c r="I46" i="5"/>
  <c r="S46" i="23" s="1"/>
  <c r="H46" i="5"/>
  <c r="V46" i="23" s="1"/>
  <c r="G46" i="5"/>
  <c r="N46" i="23" s="1"/>
  <c r="F46" i="5"/>
  <c r="Q46" i="23" s="1"/>
  <c r="E46" i="5"/>
  <c r="I46" i="23" s="1"/>
  <c r="D46" i="5"/>
  <c r="L46" i="23" s="1"/>
  <c r="L45" i="5"/>
  <c r="M45" i="5" s="1"/>
  <c r="K45" i="5"/>
  <c r="X45" i="23" s="1"/>
  <c r="J45" i="5"/>
  <c r="AA45" i="23" s="1"/>
  <c r="I45" i="5"/>
  <c r="S45" i="23" s="1"/>
  <c r="H45" i="5"/>
  <c r="V45" i="23" s="1"/>
  <c r="G45" i="5"/>
  <c r="N45" i="23" s="1"/>
  <c r="F45" i="5"/>
  <c r="Q45" i="23" s="1"/>
  <c r="D45" i="5"/>
  <c r="L45" i="23" s="1"/>
  <c r="C45" i="5"/>
  <c r="K44" i="5"/>
  <c r="X44" i="23" s="1"/>
  <c r="J44" i="5"/>
  <c r="AA44" i="23" s="1"/>
  <c r="I44" i="5"/>
  <c r="S44" i="23" s="1"/>
  <c r="H44" i="5"/>
  <c r="V44" i="23" s="1"/>
  <c r="F44" i="5"/>
  <c r="Q44" i="23" s="1"/>
  <c r="E44" i="5"/>
  <c r="I44" i="23" s="1"/>
  <c r="D44" i="5"/>
  <c r="L44" i="23" s="1"/>
  <c r="C44" i="5"/>
  <c r="K43" i="5"/>
  <c r="X43" i="23" s="1"/>
  <c r="J43" i="5"/>
  <c r="AA43" i="23" s="1"/>
  <c r="H43" i="5"/>
  <c r="V43" i="23" s="1"/>
  <c r="G43" i="5"/>
  <c r="N43" i="23" s="1"/>
  <c r="F43" i="5"/>
  <c r="Q43" i="23" s="1"/>
  <c r="D43" i="5"/>
  <c r="L43" i="23" s="1"/>
  <c r="C43" i="5"/>
  <c r="J42" i="5"/>
  <c r="AA42" i="23" s="1"/>
  <c r="I42" i="5"/>
  <c r="S42" i="23" s="1"/>
  <c r="H42" i="5"/>
  <c r="V42" i="23" s="1"/>
  <c r="G42" i="5"/>
  <c r="N42" i="23" s="1"/>
  <c r="F42" i="5"/>
  <c r="Q42" i="23" s="1"/>
  <c r="E42" i="5"/>
  <c r="I42" i="23" s="1"/>
  <c r="D42" i="5"/>
  <c r="L42" i="23" s="1"/>
  <c r="K41" i="5"/>
  <c r="X41" i="23" s="1"/>
  <c r="J41" i="5"/>
  <c r="AA41" i="23" s="1"/>
  <c r="H41" i="5"/>
  <c r="V41" i="23" s="1"/>
  <c r="G41" i="5"/>
  <c r="N41" i="23" s="1"/>
  <c r="F41" i="5"/>
  <c r="Q41" i="23" s="1"/>
  <c r="E41" i="5"/>
  <c r="I41" i="23" s="1"/>
  <c r="D41" i="5"/>
  <c r="L41" i="23" s="1"/>
  <c r="C41" i="5"/>
  <c r="H41" i="6" s="1"/>
  <c r="J40" i="5"/>
  <c r="AA40" i="23" s="1"/>
  <c r="I40" i="5"/>
  <c r="S40" i="23" s="1"/>
  <c r="H40" i="5"/>
  <c r="V40" i="23" s="1"/>
  <c r="F40" i="5"/>
  <c r="Q40" i="23" s="1"/>
  <c r="E40" i="5"/>
  <c r="I40" i="23" s="1"/>
  <c r="D40" i="5"/>
  <c r="L40" i="23" s="1"/>
  <c r="C40" i="5"/>
  <c r="L39" i="5"/>
  <c r="M39" i="5" s="1"/>
  <c r="K39" i="5"/>
  <c r="X39" i="23" s="1"/>
  <c r="J39" i="5"/>
  <c r="AA39" i="23" s="1"/>
  <c r="I39" i="5"/>
  <c r="S39" i="23" s="1"/>
  <c r="H39" i="5"/>
  <c r="V39" i="23" s="1"/>
  <c r="G39" i="5"/>
  <c r="N39" i="23" s="1"/>
  <c r="F39" i="5"/>
  <c r="Q39" i="23" s="1"/>
  <c r="D39" i="5"/>
  <c r="L39" i="23" s="1"/>
  <c r="C39" i="5"/>
  <c r="K38" i="5"/>
  <c r="X38" i="23" s="1"/>
  <c r="J38" i="5"/>
  <c r="AA38" i="23" s="1"/>
  <c r="I38" i="5"/>
  <c r="S38" i="23" s="1"/>
  <c r="H38" i="5"/>
  <c r="V38" i="23" s="1"/>
  <c r="F38" i="5"/>
  <c r="Q38" i="23" s="1"/>
  <c r="E38" i="5"/>
  <c r="I38" i="23" s="1"/>
  <c r="D38" i="5"/>
  <c r="L38" i="23" s="1"/>
  <c r="K37" i="5"/>
  <c r="X37" i="23" s="1"/>
  <c r="J37" i="5"/>
  <c r="AA37" i="23" s="1"/>
  <c r="H37" i="5"/>
  <c r="V37" i="23" s="1"/>
  <c r="G37" i="5"/>
  <c r="N37" i="23" s="1"/>
  <c r="F37" i="5"/>
  <c r="Q37" i="23" s="1"/>
  <c r="E37" i="5"/>
  <c r="I37" i="23" s="1"/>
  <c r="D37" i="5"/>
  <c r="L37" i="23" s="1"/>
  <c r="C37" i="5"/>
  <c r="J36" i="5"/>
  <c r="AA36" i="23" s="1"/>
  <c r="I36" i="5"/>
  <c r="S36" i="23" s="1"/>
  <c r="H36" i="5"/>
  <c r="V36" i="23" s="1"/>
  <c r="G36" i="5"/>
  <c r="N36" i="23" s="1"/>
  <c r="F36" i="5"/>
  <c r="Q36" i="23" s="1"/>
  <c r="E36" i="5"/>
  <c r="I36" i="23" s="1"/>
  <c r="D36" i="5"/>
  <c r="L36" i="23" s="1"/>
  <c r="C36" i="5"/>
  <c r="Y35" i="5"/>
  <c r="L35" i="5"/>
  <c r="M35" i="5" s="1"/>
  <c r="K35" i="5"/>
  <c r="X35" i="23" s="1"/>
  <c r="J35" i="5"/>
  <c r="AA35" i="23" s="1"/>
  <c r="H35" i="5"/>
  <c r="V35" i="23" s="1"/>
  <c r="G35" i="5"/>
  <c r="N35" i="23" s="1"/>
  <c r="F35" i="5"/>
  <c r="Q35" i="23" s="1"/>
  <c r="D35" i="5"/>
  <c r="L35" i="23" s="1"/>
  <c r="C35" i="5"/>
  <c r="D35" i="6" s="1"/>
  <c r="K34" i="5"/>
  <c r="X34" i="23" s="1"/>
  <c r="J34" i="5"/>
  <c r="AA34" i="23" s="1"/>
  <c r="I34" i="5"/>
  <c r="S34" i="23" s="1"/>
  <c r="H34" i="5"/>
  <c r="V34" i="23" s="1"/>
  <c r="F34" i="5"/>
  <c r="Q34" i="23" s="1"/>
  <c r="E34" i="5"/>
  <c r="I34" i="23" s="1"/>
  <c r="D34" i="5"/>
  <c r="L34" i="23" s="1"/>
  <c r="K33" i="5"/>
  <c r="X33" i="23" s="1"/>
  <c r="J33" i="5"/>
  <c r="AA33" i="23" s="1"/>
  <c r="I33" i="5"/>
  <c r="S33" i="23" s="1"/>
  <c r="H33" i="5"/>
  <c r="V33" i="23" s="1"/>
  <c r="G33" i="5"/>
  <c r="N33" i="23" s="1"/>
  <c r="F33" i="5"/>
  <c r="Q33" i="23" s="1"/>
  <c r="D33" i="5"/>
  <c r="L33" i="23" s="1"/>
  <c r="C33" i="5"/>
  <c r="K32" i="5"/>
  <c r="X32" i="23" s="1"/>
  <c r="J32" i="5"/>
  <c r="AA32" i="23" s="1"/>
  <c r="I32" i="5"/>
  <c r="S32" i="23" s="1"/>
  <c r="H32" i="5"/>
  <c r="V32" i="23" s="1"/>
  <c r="F32" i="5"/>
  <c r="Q32" i="23" s="1"/>
  <c r="E32" i="5"/>
  <c r="I32" i="23" s="1"/>
  <c r="D32" i="5"/>
  <c r="L32" i="23" s="1"/>
  <c r="C32" i="5"/>
  <c r="K31" i="5"/>
  <c r="X31" i="23" s="1"/>
  <c r="J31" i="5"/>
  <c r="AA31" i="23" s="1"/>
  <c r="H31" i="5"/>
  <c r="V31" i="23" s="1"/>
  <c r="F31" i="5"/>
  <c r="Q31" i="23" s="1"/>
  <c r="E31" i="5"/>
  <c r="I31" i="23" s="1"/>
  <c r="D31" i="5"/>
  <c r="L31" i="23" s="1"/>
  <c r="C31" i="5"/>
  <c r="Y30" i="5"/>
  <c r="J30" i="5"/>
  <c r="AA30" i="23" s="1"/>
  <c r="I30" i="5"/>
  <c r="S30" i="23" s="1"/>
  <c r="H30" i="5"/>
  <c r="V30" i="23" s="1"/>
  <c r="F30" i="5"/>
  <c r="Q30" i="23" s="1"/>
  <c r="E30" i="5"/>
  <c r="I30" i="23" s="1"/>
  <c r="D30" i="5"/>
  <c r="L30" i="23" s="1"/>
  <c r="Y29" i="5"/>
  <c r="K29" i="5"/>
  <c r="X29" i="23" s="1"/>
  <c r="J29" i="5"/>
  <c r="AA29" i="23" s="1"/>
  <c r="I29" i="5"/>
  <c r="S29" i="23" s="1"/>
  <c r="H29" i="5"/>
  <c r="V29" i="23" s="1"/>
  <c r="G29" i="5"/>
  <c r="N29" i="23" s="1"/>
  <c r="F29" i="5"/>
  <c r="Q29" i="23" s="1"/>
  <c r="D29" i="5"/>
  <c r="L29" i="23" s="1"/>
  <c r="C29" i="5"/>
  <c r="L28" i="5"/>
  <c r="M28" i="5" s="1"/>
  <c r="J28" i="5"/>
  <c r="AA28" i="23" s="1"/>
  <c r="H28" i="5"/>
  <c r="V28" i="23" s="1"/>
  <c r="G28" i="5"/>
  <c r="N28" i="23" s="1"/>
  <c r="F28" i="5"/>
  <c r="Q28" i="23" s="1"/>
  <c r="D28" i="5"/>
  <c r="L28" i="23" s="1"/>
  <c r="C28" i="5"/>
  <c r="N28" i="5" s="1"/>
  <c r="AC28" i="23" s="1"/>
  <c r="L27" i="5"/>
  <c r="M27" i="5" s="1"/>
  <c r="N27" i="5" s="1"/>
  <c r="AC27" i="23" s="1"/>
  <c r="J27" i="5"/>
  <c r="AA27" i="23" s="1"/>
  <c r="I27" i="5"/>
  <c r="S27" i="23" s="1"/>
  <c r="H27" i="5"/>
  <c r="V27" i="23" s="1"/>
  <c r="F27" i="5"/>
  <c r="Q27" i="23" s="1"/>
  <c r="D27" i="5"/>
  <c r="L27" i="23" s="1"/>
  <c r="C27" i="5"/>
  <c r="J27" i="6" s="1"/>
  <c r="K27" i="6" s="1"/>
  <c r="K26" i="5"/>
  <c r="X26" i="23" s="1"/>
  <c r="J26" i="5"/>
  <c r="AA26" i="23" s="1"/>
  <c r="H26" i="5"/>
  <c r="V26" i="23" s="1"/>
  <c r="F26" i="5"/>
  <c r="Q26" i="23" s="1"/>
  <c r="D26" i="5"/>
  <c r="L26" i="23" s="1"/>
  <c r="Y25" i="5"/>
  <c r="J25" i="5"/>
  <c r="AA25" i="23" s="1"/>
  <c r="H25" i="5"/>
  <c r="V25" i="23" s="1"/>
  <c r="F25" i="5"/>
  <c r="Q25" i="23" s="1"/>
  <c r="E25" i="5"/>
  <c r="I25" i="23" s="1"/>
  <c r="D25" i="5"/>
  <c r="L25" i="23" s="1"/>
  <c r="C25" i="5"/>
  <c r="L24" i="5"/>
  <c r="M24" i="5" s="1"/>
  <c r="J24" i="5"/>
  <c r="AA24" i="23" s="1"/>
  <c r="H24" i="5"/>
  <c r="V24" i="23" s="1"/>
  <c r="G24" i="5"/>
  <c r="N24" i="23" s="1"/>
  <c r="F24" i="5"/>
  <c r="Q24" i="23" s="1"/>
  <c r="D24" i="5"/>
  <c r="C24" i="5"/>
  <c r="N23" i="5"/>
  <c r="AC23" i="23" s="1"/>
  <c r="L23" i="5"/>
  <c r="M23" i="5" s="1"/>
  <c r="J23" i="5"/>
  <c r="AA23" i="23" s="1"/>
  <c r="I23" i="5"/>
  <c r="S23" i="23" s="1"/>
  <c r="H23" i="5"/>
  <c r="V23" i="23" s="1"/>
  <c r="F23" i="5"/>
  <c r="D23" i="5"/>
  <c r="L23" i="23" s="1"/>
  <c r="C23" i="5"/>
  <c r="J23" i="6" s="1"/>
  <c r="K23" i="6" s="1"/>
  <c r="K22" i="5"/>
  <c r="X22" i="23" s="1"/>
  <c r="J22" i="5"/>
  <c r="AA22" i="23" s="1"/>
  <c r="H22" i="5"/>
  <c r="F22" i="5"/>
  <c r="Q22" i="23" s="1"/>
  <c r="D22" i="5"/>
  <c r="L22" i="23" s="1"/>
  <c r="M21" i="5"/>
  <c r="N21" i="5" s="1"/>
  <c r="AC21" i="23" s="1"/>
  <c r="L21" i="5"/>
  <c r="J21" i="5"/>
  <c r="H21" i="5"/>
  <c r="V21" i="23" s="1"/>
  <c r="F21" i="5"/>
  <c r="Q21" i="23" s="1"/>
  <c r="E21" i="5"/>
  <c r="I21" i="23" s="1"/>
  <c r="D21" i="5"/>
  <c r="L21" i="23" s="1"/>
  <c r="C21" i="5"/>
  <c r="L20" i="5"/>
  <c r="M20" i="5" s="1"/>
  <c r="J20" i="5"/>
  <c r="AA20" i="23" s="1"/>
  <c r="H20" i="5"/>
  <c r="V20" i="23" s="1"/>
  <c r="G20" i="5"/>
  <c r="N20" i="23" s="1"/>
  <c r="F20" i="5"/>
  <c r="Q20" i="23" s="1"/>
  <c r="D20" i="5"/>
  <c r="C20" i="5"/>
  <c r="N20" i="5" s="1"/>
  <c r="AC20" i="23" s="1"/>
  <c r="J19" i="5"/>
  <c r="AA19" i="23" s="1"/>
  <c r="I19" i="5"/>
  <c r="S19" i="23" s="1"/>
  <c r="H19" i="5"/>
  <c r="V19" i="23" s="1"/>
  <c r="F19" i="5"/>
  <c r="D19" i="5"/>
  <c r="L19" i="23" s="1"/>
  <c r="K18" i="5"/>
  <c r="X18" i="23" s="1"/>
  <c r="J18" i="5"/>
  <c r="AA18" i="23" s="1"/>
  <c r="H18" i="5"/>
  <c r="F18" i="5"/>
  <c r="Q18" i="23" s="1"/>
  <c r="D18" i="5"/>
  <c r="L18" i="23" s="1"/>
  <c r="C18" i="5"/>
  <c r="J18" i="6" s="1"/>
  <c r="K18" i="6" s="1"/>
  <c r="M17" i="5"/>
  <c r="N17" i="5" s="1"/>
  <c r="AC17" i="23" s="1"/>
  <c r="L17" i="5"/>
  <c r="J17" i="5"/>
  <c r="H17" i="5"/>
  <c r="V17" i="23" s="1"/>
  <c r="F17" i="5"/>
  <c r="Q17" i="23" s="1"/>
  <c r="E17" i="5"/>
  <c r="I17" i="23" s="1"/>
  <c r="D17" i="5"/>
  <c r="L17" i="23" s="1"/>
  <c r="C17" i="5"/>
  <c r="Y16" i="5"/>
  <c r="L16" i="5"/>
  <c r="M16" i="5" s="1"/>
  <c r="J16" i="5"/>
  <c r="AA16" i="23" s="1"/>
  <c r="H16" i="5"/>
  <c r="V16" i="23" s="1"/>
  <c r="G16" i="5"/>
  <c r="N16" i="23" s="1"/>
  <c r="F16" i="5"/>
  <c r="Q16" i="23" s="1"/>
  <c r="D16" i="5"/>
  <c r="C16" i="5"/>
  <c r="N16" i="5" s="1"/>
  <c r="AC16" i="23" s="1"/>
  <c r="Y15" i="5"/>
  <c r="J15" i="5"/>
  <c r="AA15" i="23" s="1"/>
  <c r="I15" i="5"/>
  <c r="S15" i="23" s="1"/>
  <c r="H15" i="5"/>
  <c r="V15" i="23" s="1"/>
  <c r="F15" i="5"/>
  <c r="D15" i="5"/>
  <c r="L15" i="23" s="1"/>
  <c r="K14" i="5"/>
  <c r="X14" i="23" s="1"/>
  <c r="J14" i="5"/>
  <c r="AA14" i="23" s="1"/>
  <c r="H14" i="5"/>
  <c r="F14" i="5"/>
  <c r="Q14" i="23" s="1"/>
  <c r="D14" i="5"/>
  <c r="L14" i="23" s="1"/>
  <c r="C14" i="5"/>
  <c r="M13" i="5"/>
  <c r="N13" i="5" s="1"/>
  <c r="AC13" i="23" s="1"/>
  <c r="L13" i="5"/>
  <c r="J13" i="5"/>
  <c r="H13" i="5"/>
  <c r="V13" i="23" s="1"/>
  <c r="F13" i="5"/>
  <c r="Q13" i="23" s="1"/>
  <c r="E13" i="5"/>
  <c r="D13" i="5"/>
  <c r="L13" i="23" s="1"/>
  <c r="C13" i="5"/>
  <c r="L12" i="5"/>
  <c r="M12" i="5" s="1"/>
  <c r="J12" i="5"/>
  <c r="AA12" i="23" s="1"/>
  <c r="H12" i="5"/>
  <c r="V12" i="23" s="1"/>
  <c r="G12" i="5"/>
  <c r="N12" i="23" s="1"/>
  <c r="F12" i="5"/>
  <c r="Q12" i="23" s="1"/>
  <c r="D12" i="5"/>
  <c r="C12" i="5"/>
  <c r="Y11" i="5"/>
  <c r="N11" i="5"/>
  <c r="AC11" i="23" s="1"/>
  <c r="L11" i="5"/>
  <c r="M11" i="5" s="1"/>
  <c r="J11" i="5"/>
  <c r="AA11" i="23" s="1"/>
  <c r="I11" i="5"/>
  <c r="S11" i="23" s="1"/>
  <c r="H11" i="5"/>
  <c r="V11" i="23" s="1"/>
  <c r="F11" i="5"/>
  <c r="D11" i="5"/>
  <c r="L11" i="23" s="1"/>
  <c r="C11" i="5"/>
  <c r="H11" i="6" s="1"/>
  <c r="K10" i="5"/>
  <c r="X10" i="23" s="1"/>
  <c r="J10" i="5"/>
  <c r="AA10" i="23" s="1"/>
  <c r="H10" i="5"/>
  <c r="F10" i="5"/>
  <c r="Q10" i="23" s="1"/>
  <c r="D10" i="5"/>
  <c r="L10" i="23" s="1"/>
  <c r="Y9" i="5"/>
  <c r="M9" i="5"/>
  <c r="N9" i="5" s="1"/>
  <c r="AC9" i="23" s="1"/>
  <c r="L9" i="5"/>
  <c r="J9" i="5"/>
  <c r="H9" i="5"/>
  <c r="V9" i="23" s="1"/>
  <c r="F9" i="5"/>
  <c r="Q9" i="23" s="1"/>
  <c r="E9" i="5"/>
  <c r="D9" i="5"/>
  <c r="L9" i="23" s="1"/>
  <c r="C9" i="5"/>
  <c r="L8" i="5"/>
  <c r="M8" i="5" s="1"/>
  <c r="N8" i="5" s="1"/>
  <c r="AC8" i="23" s="1"/>
  <c r="J8" i="5"/>
  <c r="AA8" i="23" s="1"/>
  <c r="H8" i="5"/>
  <c r="V8" i="23" s="1"/>
  <c r="G8" i="5"/>
  <c r="N8" i="23" s="1"/>
  <c r="F8" i="5"/>
  <c r="Q8" i="23" s="1"/>
  <c r="D8" i="5"/>
  <c r="C8" i="5"/>
  <c r="D8" i="6" s="1"/>
  <c r="J7" i="5"/>
  <c r="AA7" i="23" s="1"/>
  <c r="I7" i="5"/>
  <c r="H7" i="5"/>
  <c r="V7" i="23" s="1"/>
  <c r="F7" i="5"/>
  <c r="D7" i="5"/>
  <c r="V4" i="5"/>
  <c r="W4" i="5" s="1"/>
  <c r="X4" i="5" s="1"/>
  <c r="Y4" i="5" s="1"/>
  <c r="Z4" i="5" s="1"/>
  <c r="AA4" i="5" s="1"/>
  <c r="AB4" i="5" s="1"/>
  <c r="AC4" i="5" s="1"/>
  <c r="AD4" i="5" s="1"/>
  <c r="AE4" i="5" s="1"/>
  <c r="AF4" i="5" s="1"/>
  <c r="AG4" i="5" s="1"/>
  <c r="AH4" i="5" s="1"/>
  <c r="AI4" i="5" s="1"/>
  <c r="AJ4" i="5" s="1"/>
  <c r="AK4" i="5" s="1"/>
  <c r="AL4" i="5" s="1"/>
  <c r="AM4" i="5" s="1"/>
  <c r="AN4" i="5" s="1"/>
  <c r="AO4" i="5" s="1"/>
  <c r="AP4" i="5" s="1"/>
  <c r="AQ4" i="5" s="1"/>
  <c r="AR4" i="5" s="1"/>
  <c r="AS4" i="5" s="1"/>
  <c r="AT4" i="5" s="1"/>
  <c r="AU4" i="5" s="1"/>
  <c r="AV4" i="5" s="1"/>
  <c r="AW4" i="5" s="1"/>
  <c r="AX4" i="5" s="1"/>
  <c r="AY4" i="5" s="1"/>
  <c r="AZ4" i="5" s="1"/>
  <c r="Q4" i="5"/>
  <c r="R4" i="5" s="1"/>
  <c r="S4" i="5" s="1"/>
  <c r="P4" i="5"/>
  <c r="O4" i="5"/>
  <c r="Q1" i="5"/>
  <c r="Q11" i="5" s="1"/>
  <c r="N1" i="5"/>
  <c r="CE75" i="4"/>
  <c r="CD75" i="4"/>
  <c r="CC75" i="4"/>
  <c r="CB75" i="4"/>
  <c r="CA75" i="4"/>
  <c r="BZ75" i="4"/>
  <c r="BY75" i="4"/>
  <c r="BX75" i="4"/>
  <c r="BW75" i="4"/>
  <c r="BV75" i="4"/>
  <c r="BU75" i="4"/>
  <c r="BT75" i="4"/>
  <c r="BS75" i="4"/>
  <c r="BR75" i="4"/>
  <c r="BQ75" i="4"/>
  <c r="BP75" i="4"/>
  <c r="BO75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CF75" i="4" s="1"/>
  <c r="AW75" i="4"/>
  <c r="AS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CE74" i="4"/>
  <c r="CD74" i="4"/>
  <c r="CC74" i="4"/>
  <c r="CB74" i="4"/>
  <c r="CA74" i="4"/>
  <c r="BZ74" i="4"/>
  <c r="BY74" i="4"/>
  <c r="BX74" i="4"/>
  <c r="BW74" i="4"/>
  <c r="BV74" i="4"/>
  <c r="BU74" i="4"/>
  <c r="BT74" i="4"/>
  <c r="BS74" i="4"/>
  <c r="BR74" i="4"/>
  <c r="BQ74" i="4"/>
  <c r="BP74" i="4"/>
  <c r="BO74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S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CE73" i="4"/>
  <c r="CD73" i="4"/>
  <c r="CC73" i="4"/>
  <c r="CB73" i="4"/>
  <c r="CA73" i="4"/>
  <c r="BZ73" i="4"/>
  <c r="BY73" i="4"/>
  <c r="BX73" i="4"/>
  <c r="BW73" i="4"/>
  <c r="BV73" i="4"/>
  <c r="BU73" i="4"/>
  <c r="BT73" i="4"/>
  <c r="BS73" i="4"/>
  <c r="BR73" i="4"/>
  <c r="BQ73" i="4"/>
  <c r="BP73" i="4"/>
  <c r="BO73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CF73" i="4" s="1"/>
  <c r="AX73" i="4"/>
  <c r="AW73" i="4"/>
  <c r="AS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CE72" i="4"/>
  <c r="CD72" i="4"/>
  <c r="CC72" i="4"/>
  <c r="CB72" i="4"/>
  <c r="CA72" i="4"/>
  <c r="BZ72" i="4"/>
  <c r="BY72" i="4"/>
  <c r="BX72" i="4"/>
  <c r="BW72" i="4"/>
  <c r="BV72" i="4"/>
  <c r="BU72" i="4"/>
  <c r="BT72" i="4"/>
  <c r="BS72" i="4"/>
  <c r="BR72" i="4"/>
  <c r="BQ72" i="4"/>
  <c r="BP72" i="4"/>
  <c r="BO72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CF72" i="4" s="1"/>
  <c r="AY72" i="4"/>
  <c r="AX72" i="4"/>
  <c r="AW72" i="4"/>
  <c r="AS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CE71" i="4"/>
  <c r="CD71" i="4"/>
  <c r="CC71" i="4"/>
  <c r="CB71" i="4"/>
  <c r="CA71" i="4"/>
  <c r="BZ71" i="4"/>
  <c r="BY71" i="4"/>
  <c r="BX71" i="4"/>
  <c r="BW71" i="4"/>
  <c r="BV71" i="4"/>
  <c r="BU71" i="4"/>
  <c r="BT71" i="4"/>
  <c r="BS71" i="4"/>
  <c r="BR71" i="4"/>
  <c r="BQ71" i="4"/>
  <c r="BP71" i="4"/>
  <c r="BO71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CF71" i="4" s="1"/>
  <c r="AW71" i="4"/>
  <c r="AS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CE70" i="4"/>
  <c r="CD70" i="4"/>
  <c r="CC70" i="4"/>
  <c r="CB70" i="4"/>
  <c r="CA70" i="4"/>
  <c r="BZ70" i="4"/>
  <c r="BY70" i="4"/>
  <c r="BX70" i="4"/>
  <c r="BW70" i="4"/>
  <c r="BV70" i="4"/>
  <c r="BU70" i="4"/>
  <c r="BT70" i="4"/>
  <c r="BS70" i="4"/>
  <c r="BR70" i="4"/>
  <c r="BQ70" i="4"/>
  <c r="BP70" i="4"/>
  <c r="BO70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CF70" i="4" s="1"/>
  <c r="AW70" i="4"/>
  <c r="AS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CE69" i="4"/>
  <c r="CD69" i="4"/>
  <c r="CC69" i="4"/>
  <c r="CB69" i="4"/>
  <c r="CA69" i="4"/>
  <c r="BZ69" i="4"/>
  <c r="BY69" i="4"/>
  <c r="BX69" i="4"/>
  <c r="BW69" i="4"/>
  <c r="BV69" i="4"/>
  <c r="BU69" i="4"/>
  <c r="BT69" i="4"/>
  <c r="BS69" i="4"/>
  <c r="BR69" i="4"/>
  <c r="BQ69" i="4"/>
  <c r="BP69" i="4"/>
  <c r="BO69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CF69" i="4" s="1"/>
  <c r="AY69" i="4"/>
  <c r="AX69" i="4"/>
  <c r="AW69" i="4"/>
  <c r="AS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CE68" i="4"/>
  <c r="CD68" i="4"/>
  <c r="CC68" i="4"/>
  <c r="CB68" i="4"/>
  <c r="CA68" i="4"/>
  <c r="BZ68" i="4"/>
  <c r="BY68" i="4"/>
  <c r="BX68" i="4"/>
  <c r="BW68" i="4"/>
  <c r="BV68" i="4"/>
  <c r="BU68" i="4"/>
  <c r="BT68" i="4"/>
  <c r="BS68" i="4"/>
  <c r="BR68" i="4"/>
  <c r="BQ68" i="4"/>
  <c r="BP68" i="4"/>
  <c r="BO68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CF68" i="4" s="1"/>
  <c r="AY68" i="4"/>
  <c r="AX68" i="4"/>
  <c r="AW68" i="4"/>
  <c r="AS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CE67" i="4"/>
  <c r="CD67" i="4"/>
  <c r="CC67" i="4"/>
  <c r="CB67" i="4"/>
  <c r="CA67" i="4"/>
  <c r="BZ67" i="4"/>
  <c r="BY67" i="4"/>
  <c r="BX67" i="4"/>
  <c r="BW67" i="4"/>
  <c r="BV67" i="4"/>
  <c r="BU67" i="4"/>
  <c r="BT67" i="4"/>
  <c r="BS67" i="4"/>
  <c r="BR67" i="4"/>
  <c r="BQ67" i="4"/>
  <c r="BP67" i="4"/>
  <c r="BO67" i="4"/>
  <c r="BN67" i="4"/>
  <c r="BM67" i="4"/>
  <c r="BL67" i="4"/>
  <c r="BK67" i="4"/>
  <c r="BJ67" i="4"/>
  <c r="BI67" i="4"/>
  <c r="BH67" i="4"/>
  <c r="BG67" i="4"/>
  <c r="BF67" i="4"/>
  <c r="BE67" i="4"/>
  <c r="BD67" i="4"/>
  <c r="BC67" i="4"/>
  <c r="BB67" i="4"/>
  <c r="BA67" i="4"/>
  <c r="AZ67" i="4"/>
  <c r="AY67" i="4"/>
  <c r="AX67" i="4"/>
  <c r="CF67" i="4" s="1"/>
  <c r="AW67" i="4"/>
  <c r="AS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CE66" i="4"/>
  <c r="CD66" i="4"/>
  <c r="CC66" i="4"/>
  <c r="CB66" i="4"/>
  <c r="CA66" i="4"/>
  <c r="BZ66" i="4"/>
  <c r="BY66" i="4"/>
  <c r="BX66" i="4"/>
  <c r="BW66" i="4"/>
  <c r="BV66" i="4"/>
  <c r="BU66" i="4"/>
  <c r="BT66" i="4"/>
  <c r="BS66" i="4"/>
  <c r="BR66" i="4"/>
  <c r="BQ66" i="4"/>
  <c r="BP66" i="4"/>
  <c r="BO66" i="4"/>
  <c r="BN66" i="4"/>
  <c r="BM66" i="4"/>
  <c r="BL66" i="4"/>
  <c r="BK66" i="4"/>
  <c r="BJ66" i="4"/>
  <c r="BI66" i="4"/>
  <c r="BH66" i="4"/>
  <c r="BG66" i="4"/>
  <c r="BF66" i="4"/>
  <c r="BE66" i="4"/>
  <c r="BD66" i="4"/>
  <c r="BC66" i="4"/>
  <c r="BB66" i="4"/>
  <c r="BA66" i="4"/>
  <c r="AZ66" i="4"/>
  <c r="AY66" i="4"/>
  <c r="AX66" i="4"/>
  <c r="CF66" i="4" s="1"/>
  <c r="AW66" i="4"/>
  <c r="AS66" i="4"/>
  <c r="AP66" i="4"/>
  <c r="AO66" i="4"/>
  <c r="AN66" i="4"/>
  <c r="AM66" i="4"/>
  <c r="AL66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CE65" i="4"/>
  <c r="CD65" i="4"/>
  <c r="CC65" i="4"/>
  <c r="CB65" i="4"/>
  <c r="CA65" i="4"/>
  <c r="BZ65" i="4"/>
  <c r="BY65" i="4"/>
  <c r="BX65" i="4"/>
  <c r="BW65" i="4"/>
  <c r="BV65" i="4"/>
  <c r="BU65" i="4"/>
  <c r="BT65" i="4"/>
  <c r="BS65" i="4"/>
  <c r="BR65" i="4"/>
  <c r="BQ65" i="4"/>
  <c r="BP65" i="4"/>
  <c r="BO65" i="4"/>
  <c r="BN65" i="4"/>
  <c r="BM65" i="4"/>
  <c r="BL65" i="4"/>
  <c r="BK65" i="4"/>
  <c r="BJ65" i="4"/>
  <c r="BI65" i="4"/>
  <c r="BH65" i="4"/>
  <c r="BG65" i="4"/>
  <c r="BF65" i="4"/>
  <c r="BE65" i="4"/>
  <c r="BD65" i="4"/>
  <c r="BC65" i="4"/>
  <c r="BB65" i="4"/>
  <c r="BA65" i="4"/>
  <c r="AZ65" i="4"/>
  <c r="CF65" i="4" s="1"/>
  <c r="AY65" i="4"/>
  <c r="AX65" i="4"/>
  <c r="AW65" i="4"/>
  <c r="AS65" i="4"/>
  <c r="AP65" i="4"/>
  <c r="AO65" i="4"/>
  <c r="AN65" i="4"/>
  <c r="AM65" i="4"/>
  <c r="AL65" i="4"/>
  <c r="AK65" i="4"/>
  <c r="AJ65" i="4"/>
  <c r="AI65" i="4"/>
  <c r="AH65" i="4"/>
  <c r="AG65" i="4"/>
  <c r="AF65" i="4"/>
  <c r="AE65" i="4"/>
  <c r="AD65" i="4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CE64" i="4"/>
  <c r="CD64" i="4"/>
  <c r="CC64" i="4"/>
  <c r="CB64" i="4"/>
  <c r="CA64" i="4"/>
  <c r="BZ64" i="4"/>
  <c r="BY64" i="4"/>
  <c r="BX64" i="4"/>
  <c r="BW64" i="4"/>
  <c r="BV64" i="4"/>
  <c r="BU64" i="4"/>
  <c r="BT64" i="4"/>
  <c r="BS64" i="4"/>
  <c r="BR64" i="4"/>
  <c r="BQ64" i="4"/>
  <c r="BP64" i="4"/>
  <c r="BO64" i="4"/>
  <c r="BN64" i="4"/>
  <c r="BM64" i="4"/>
  <c r="BL64" i="4"/>
  <c r="BK64" i="4"/>
  <c r="BJ64" i="4"/>
  <c r="BI64" i="4"/>
  <c r="BH64" i="4"/>
  <c r="BG64" i="4"/>
  <c r="BF64" i="4"/>
  <c r="BE64" i="4"/>
  <c r="BD64" i="4"/>
  <c r="BC64" i="4"/>
  <c r="BB64" i="4"/>
  <c r="BA64" i="4"/>
  <c r="AZ64" i="4"/>
  <c r="CF64" i="4" s="1"/>
  <c r="AY64" i="4"/>
  <c r="AX64" i="4"/>
  <c r="AW64" i="4"/>
  <c r="AS64" i="4"/>
  <c r="AP64" i="4"/>
  <c r="AO64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CE63" i="4"/>
  <c r="CD63" i="4"/>
  <c r="CC63" i="4"/>
  <c r="CB63" i="4"/>
  <c r="CA63" i="4"/>
  <c r="BZ63" i="4"/>
  <c r="BY63" i="4"/>
  <c r="BX63" i="4"/>
  <c r="BW63" i="4"/>
  <c r="BV63" i="4"/>
  <c r="BU63" i="4"/>
  <c r="BT63" i="4"/>
  <c r="BS63" i="4"/>
  <c r="BR63" i="4"/>
  <c r="BQ63" i="4"/>
  <c r="BP63" i="4"/>
  <c r="BO63" i="4"/>
  <c r="BN63" i="4"/>
  <c r="BM63" i="4"/>
  <c r="BL63" i="4"/>
  <c r="BK63" i="4"/>
  <c r="BJ63" i="4"/>
  <c r="BI63" i="4"/>
  <c r="BH63" i="4"/>
  <c r="BG63" i="4"/>
  <c r="BF63" i="4"/>
  <c r="BE63" i="4"/>
  <c r="BD63" i="4"/>
  <c r="BC63" i="4"/>
  <c r="BB63" i="4"/>
  <c r="BA63" i="4"/>
  <c r="AZ63" i="4"/>
  <c r="AY63" i="4"/>
  <c r="AX63" i="4"/>
  <c r="CF63" i="4" s="1"/>
  <c r="AW63" i="4"/>
  <c r="AS63" i="4"/>
  <c r="AP63" i="4"/>
  <c r="AO63" i="4"/>
  <c r="AN63" i="4"/>
  <c r="AM63" i="4"/>
  <c r="AL63" i="4"/>
  <c r="AK63" i="4"/>
  <c r="AJ63" i="4"/>
  <c r="AI63" i="4"/>
  <c r="AH63" i="4"/>
  <c r="AG63" i="4"/>
  <c r="AF63" i="4"/>
  <c r="AE63" i="4"/>
  <c r="AD63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CE62" i="4"/>
  <c r="CD62" i="4"/>
  <c r="CC62" i="4"/>
  <c r="CB62" i="4"/>
  <c r="CA62" i="4"/>
  <c r="BZ62" i="4"/>
  <c r="BY62" i="4"/>
  <c r="BX62" i="4"/>
  <c r="BW62" i="4"/>
  <c r="BV62" i="4"/>
  <c r="BU62" i="4"/>
  <c r="BT62" i="4"/>
  <c r="BS62" i="4"/>
  <c r="BR62" i="4"/>
  <c r="BQ62" i="4"/>
  <c r="BP62" i="4"/>
  <c r="BO62" i="4"/>
  <c r="BN62" i="4"/>
  <c r="BM62" i="4"/>
  <c r="BL62" i="4"/>
  <c r="BK62" i="4"/>
  <c r="BJ62" i="4"/>
  <c r="BI62" i="4"/>
  <c r="BH62" i="4"/>
  <c r="BG62" i="4"/>
  <c r="BF62" i="4"/>
  <c r="BE62" i="4"/>
  <c r="BD62" i="4"/>
  <c r="BC62" i="4"/>
  <c r="BB62" i="4"/>
  <c r="BA62" i="4"/>
  <c r="AZ62" i="4"/>
  <c r="AY62" i="4"/>
  <c r="AX62" i="4"/>
  <c r="CF62" i="4" s="1"/>
  <c r="AW62" i="4"/>
  <c r="AS62" i="4"/>
  <c r="AP62" i="4"/>
  <c r="AO62" i="4"/>
  <c r="AN62" i="4"/>
  <c r="AM62" i="4"/>
  <c r="AL62" i="4"/>
  <c r="AK62" i="4"/>
  <c r="AJ62" i="4"/>
  <c r="AI62" i="4"/>
  <c r="AH62" i="4"/>
  <c r="AG62" i="4"/>
  <c r="AF62" i="4"/>
  <c r="AE62" i="4"/>
  <c r="AD62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CE61" i="4"/>
  <c r="CD61" i="4"/>
  <c r="CC61" i="4"/>
  <c r="CB61" i="4"/>
  <c r="CA61" i="4"/>
  <c r="BZ61" i="4"/>
  <c r="BY61" i="4"/>
  <c r="BX61" i="4"/>
  <c r="BW61" i="4"/>
  <c r="BV61" i="4"/>
  <c r="BU61" i="4"/>
  <c r="BT61" i="4"/>
  <c r="BS61" i="4"/>
  <c r="BR61" i="4"/>
  <c r="BQ61" i="4"/>
  <c r="BP61" i="4"/>
  <c r="BO61" i="4"/>
  <c r="BN61" i="4"/>
  <c r="BM61" i="4"/>
  <c r="BL61" i="4"/>
  <c r="BK61" i="4"/>
  <c r="BJ61" i="4"/>
  <c r="BI61" i="4"/>
  <c r="BH61" i="4"/>
  <c r="BG61" i="4"/>
  <c r="BF61" i="4"/>
  <c r="BE61" i="4"/>
  <c r="BD61" i="4"/>
  <c r="BC61" i="4"/>
  <c r="BB61" i="4"/>
  <c r="BA61" i="4"/>
  <c r="AZ61" i="4"/>
  <c r="CF61" i="4" s="1"/>
  <c r="AY61" i="4"/>
  <c r="AX61" i="4"/>
  <c r="AW61" i="4"/>
  <c r="AS61" i="4"/>
  <c r="AP61" i="4"/>
  <c r="AO61" i="4"/>
  <c r="AN61" i="4"/>
  <c r="AM61" i="4"/>
  <c r="AL61" i="4"/>
  <c r="AK61" i="4"/>
  <c r="AJ61" i="4"/>
  <c r="AI61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CE60" i="4"/>
  <c r="CD60" i="4"/>
  <c r="CC60" i="4"/>
  <c r="CB60" i="4"/>
  <c r="CA60" i="4"/>
  <c r="BZ60" i="4"/>
  <c r="BY60" i="4"/>
  <c r="BX60" i="4"/>
  <c r="BW60" i="4"/>
  <c r="BV60" i="4"/>
  <c r="BU60" i="4"/>
  <c r="BT60" i="4"/>
  <c r="BS60" i="4"/>
  <c r="BR60" i="4"/>
  <c r="BQ60" i="4"/>
  <c r="BP60" i="4"/>
  <c r="BO60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CF60" i="4" s="1"/>
  <c r="AY60" i="4"/>
  <c r="AX60" i="4"/>
  <c r="AW60" i="4"/>
  <c r="AS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CE59" i="4"/>
  <c r="CD59" i="4"/>
  <c r="CC59" i="4"/>
  <c r="CB59" i="4"/>
  <c r="CA59" i="4"/>
  <c r="BZ59" i="4"/>
  <c r="BY59" i="4"/>
  <c r="BX59" i="4"/>
  <c r="BW59" i="4"/>
  <c r="BV59" i="4"/>
  <c r="BU59" i="4"/>
  <c r="BT59" i="4"/>
  <c r="BS59" i="4"/>
  <c r="BR59" i="4"/>
  <c r="BQ59" i="4"/>
  <c r="BP59" i="4"/>
  <c r="BO59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CF59" i="4" s="1"/>
  <c r="AW59" i="4"/>
  <c r="AS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CE58" i="4"/>
  <c r="CD58" i="4"/>
  <c r="CC58" i="4"/>
  <c r="CB58" i="4"/>
  <c r="CA58" i="4"/>
  <c r="BZ58" i="4"/>
  <c r="BY58" i="4"/>
  <c r="BX58" i="4"/>
  <c r="BW58" i="4"/>
  <c r="BV58" i="4"/>
  <c r="BU58" i="4"/>
  <c r="BT58" i="4"/>
  <c r="BS58" i="4"/>
  <c r="BR58" i="4"/>
  <c r="BQ58" i="4"/>
  <c r="BP58" i="4"/>
  <c r="BO58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CF58" i="4" s="1"/>
  <c r="AW58" i="4"/>
  <c r="AS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CE57" i="4"/>
  <c r="CD57" i="4"/>
  <c r="CC57" i="4"/>
  <c r="CB57" i="4"/>
  <c r="CA57" i="4"/>
  <c r="BZ57" i="4"/>
  <c r="BY57" i="4"/>
  <c r="BX57" i="4"/>
  <c r="BW57" i="4"/>
  <c r="BV57" i="4"/>
  <c r="BU57" i="4"/>
  <c r="BT57" i="4"/>
  <c r="BS57" i="4"/>
  <c r="BR57" i="4"/>
  <c r="BQ57" i="4"/>
  <c r="BP57" i="4"/>
  <c r="BO57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CF57" i="4" s="1"/>
  <c r="AY57" i="4"/>
  <c r="AX57" i="4"/>
  <c r="AW57" i="4"/>
  <c r="AS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CE56" i="4"/>
  <c r="CD56" i="4"/>
  <c r="CC56" i="4"/>
  <c r="CB56" i="4"/>
  <c r="CA56" i="4"/>
  <c r="BZ56" i="4"/>
  <c r="BY56" i="4"/>
  <c r="BX56" i="4"/>
  <c r="BW56" i="4"/>
  <c r="BV56" i="4"/>
  <c r="BU56" i="4"/>
  <c r="BT56" i="4"/>
  <c r="BS56" i="4"/>
  <c r="BR56" i="4"/>
  <c r="BQ56" i="4"/>
  <c r="BP56" i="4"/>
  <c r="BO56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CF56" i="4" s="1"/>
  <c r="AY56" i="4"/>
  <c r="AX56" i="4"/>
  <c r="AW56" i="4"/>
  <c r="AS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CE55" i="4"/>
  <c r="CD55" i="4"/>
  <c r="CC55" i="4"/>
  <c r="CB55" i="4"/>
  <c r="CA55" i="4"/>
  <c r="BZ55" i="4"/>
  <c r="BY55" i="4"/>
  <c r="BX55" i="4"/>
  <c r="BW55" i="4"/>
  <c r="BV55" i="4"/>
  <c r="BU55" i="4"/>
  <c r="BT55" i="4"/>
  <c r="BS55" i="4"/>
  <c r="BR55" i="4"/>
  <c r="BQ55" i="4"/>
  <c r="BP55" i="4"/>
  <c r="BO55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CF55" i="4" s="1"/>
  <c r="AW55" i="4"/>
  <c r="AS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CE54" i="4"/>
  <c r="CD54" i="4"/>
  <c r="CC54" i="4"/>
  <c r="CB54" i="4"/>
  <c r="CA54" i="4"/>
  <c r="BZ54" i="4"/>
  <c r="BY54" i="4"/>
  <c r="BX54" i="4"/>
  <c r="BW54" i="4"/>
  <c r="BV54" i="4"/>
  <c r="BU54" i="4"/>
  <c r="BT54" i="4"/>
  <c r="BS54" i="4"/>
  <c r="BR54" i="4"/>
  <c r="BQ54" i="4"/>
  <c r="BP54" i="4"/>
  <c r="BO54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CF54" i="4" s="1"/>
  <c r="AW54" i="4"/>
  <c r="AS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CE53" i="4"/>
  <c r="CD53" i="4"/>
  <c r="CC53" i="4"/>
  <c r="CB53" i="4"/>
  <c r="CA53" i="4"/>
  <c r="BZ53" i="4"/>
  <c r="BY53" i="4"/>
  <c r="BX53" i="4"/>
  <c r="BW53" i="4"/>
  <c r="BV53" i="4"/>
  <c r="BU53" i="4"/>
  <c r="BT53" i="4"/>
  <c r="BS53" i="4"/>
  <c r="BR53" i="4"/>
  <c r="BQ53" i="4"/>
  <c r="BP53" i="4"/>
  <c r="BO53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CF53" i="4" s="1"/>
  <c r="AY53" i="4"/>
  <c r="AX53" i="4"/>
  <c r="AW53" i="4"/>
  <c r="AS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CE52" i="4"/>
  <c r="CD52" i="4"/>
  <c r="CC52" i="4"/>
  <c r="CB52" i="4"/>
  <c r="CA52" i="4"/>
  <c r="BZ52" i="4"/>
  <c r="BY52" i="4"/>
  <c r="BX52" i="4"/>
  <c r="BW52" i="4"/>
  <c r="BV52" i="4"/>
  <c r="BU52" i="4"/>
  <c r="BT52" i="4"/>
  <c r="BS52" i="4"/>
  <c r="BR52" i="4"/>
  <c r="BQ52" i="4"/>
  <c r="BP52" i="4"/>
  <c r="BO52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CF52" i="4" s="1"/>
  <c r="AY52" i="4"/>
  <c r="AX52" i="4"/>
  <c r="AW52" i="4"/>
  <c r="AS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CE51" i="4"/>
  <c r="CD51" i="4"/>
  <c r="CC51" i="4"/>
  <c r="CB51" i="4"/>
  <c r="CA51" i="4"/>
  <c r="BZ51" i="4"/>
  <c r="BY51" i="4"/>
  <c r="BX51" i="4"/>
  <c r="BW51" i="4"/>
  <c r="BV51" i="4"/>
  <c r="BU51" i="4"/>
  <c r="BT51" i="4"/>
  <c r="BS51" i="4"/>
  <c r="BR51" i="4"/>
  <c r="BQ51" i="4"/>
  <c r="BP51" i="4"/>
  <c r="BO51" i="4"/>
  <c r="BN51" i="4"/>
  <c r="BM51" i="4"/>
  <c r="BL51" i="4"/>
  <c r="BK51" i="4"/>
  <c r="BJ51" i="4"/>
  <c r="BI51" i="4"/>
  <c r="BH51" i="4"/>
  <c r="BG51" i="4"/>
  <c r="BF51" i="4"/>
  <c r="BE51" i="4"/>
  <c r="BD51" i="4"/>
  <c r="BC51" i="4"/>
  <c r="BB51" i="4"/>
  <c r="BA51" i="4"/>
  <c r="AZ51" i="4"/>
  <c r="AY51" i="4"/>
  <c r="AX51" i="4"/>
  <c r="CF51" i="4" s="1"/>
  <c r="AW51" i="4"/>
  <c r="AS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CE50" i="4"/>
  <c r="CD50" i="4"/>
  <c r="CC50" i="4"/>
  <c r="CB50" i="4"/>
  <c r="CA50" i="4"/>
  <c r="BZ50" i="4"/>
  <c r="BY50" i="4"/>
  <c r="BX50" i="4"/>
  <c r="BW50" i="4"/>
  <c r="BV50" i="4"/>
  <c r="BU50" i="4"/>
  <c r="BT50" i="4"/>
  <c r="BS50" i="4"/>
  <c r="BR50" i="4"/>
  <c r="BQ50" i="4"/>
  <c r="BP50" i="4"/>
  <c r="BO50" i="4"/>
  <c r="BN50" i="4"/>
  <c r="BM50" i="4"/>
  <c r="BL50" i="4"/>
  <c r="BK50" i="4"/>
  <c r="BJ50" i="4"/>
  <c r="BI50" i="4"/>
  <c r="BH50" i="4"/>
  <c r="BG50" i="4"/>
  <c r="BF50" i="4"/>
  <c r="BE50" i="4"/>
  <c r="BD50" i="4"/>
  <c r="BC50" i="4"/>
  <c r="BB50" i="4"/>
  <c r="BA50" i="4"/>
  <c r="AZ50" i="4"/>
  <c r="AY50" i="4"/>
  <c r="AX50" i="4"/>
  <c r="CF50" i="4" s="1"/>
  <c r="AW50" i="4"/>
  <c r="AS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CE49" i="4"/>
  <c r="CD49" i="4"/>
  <c r="CC49" i="4"/>
  <c r="CB49" i="4"/>
  <c r="CA49" i="4"/>
  <c r="BZ49" i="4"/>
  <c r="BY49" i="4"/>
  <c r="BX49" i="4"/>
  <c r="BW49" i="4"/>
  <c r="BV49" i="4"/>
  <c r="BU49" i="4"/>
  <c r="BT49" i="4"/>
  <c r="BS49" i="4"/>
  <c r="BR49" i="4"/>
  <c r="BQ49" i="4"/>
  <c r="BP49" i="4"/>
  <c r="BO49" i="4"/>
  <c r="BN49" i="4"/>
  <c r="BM49" i="4"/>
  <c r="BL49" i="4"/>
  <c r="BK49" i="4"/>
  <c r="BJ49" i="4"/>
  <c r="BI49" i="4"/>
  <c r="BH49" i="4"/>
  <c r="BG49" i="4"/>
  <c r="BF49" i="4"/>
  <c r="BE49" i="4"/>
  <c r="BD49" i="4"/>
  <c r="BC49" i="4"/>
  <c r="BB49" i="4"/>
  <c r="BA49" i="4"/>
  <c r="AZ49" i="4"/>
  <c r="CF49" i="4" s="1"/>
  <c r="AY49" i="4"/>
  <c r="AX49" i="4"/>
  <c r="AW49" i="4"/>
  <c r="AS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CE48" i="4"/>
  <c r="CD48" i="4"/>
  <c r="CC48" i="4"/>
  <c r="CB48" i="4"/>
  <c r="CA48" i="4"/>
  <c r="BZ48" i="4"/>
  <c r="BY48" i="4"/>
  <c r="BX48" i="4"/>
  <c r="BW48" i="4"/>
  <c r="BV48" i="4"/>
  <c r="BU48" i="4"/>
  <c r="BT48" i="4"/>
  <c r="BS48" i="4"/>
  <c r="BR48" i="4"/>
  <c r="BQ48" i="4"/>
  <c r="BP48" i="4"/>
  <c r="BO48" i="4"/>
  <c r="BN48" i="4"/>
  <c r="BM48" i="4"/>
  <c r="BL48" i="4"/>
  <c r="BK48" i="4"/>
  <c r="BJ48" i="4"/>
  <c r="BI48" i="4"/>
  <c r="BH48" i="4"/>
  <c r="BG48" i="4"/>
  <c r="BF48" i="4"/>
  <c r="BE48" i="4"/>
  <c r="BD48" i="4"/>
  <c r="BC48" i="4"/>
  <c r="BB48" i="4"/>
  <c r="BA48" i="4"/>
  <c r="AZ48" i="4"/>
  <c r="CF48" i="4" s="1"/>
  <c r="AY48" i="4"/>
  <c r="AX48" i="4"/>
  <c r="AW48" i="4"/>
  <c r="AS48" i="4"/>
  <c r="AP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CE47" i="4"/>
  <c r="CD47" i="4"/>
  <c r="CC47" i="4"/>
  <c r="CB47" i="4"/>
  <c r="CA47" i="4"/>
  <c r="BZ47" i="4"/>
  <c r="BY47" i="4"/>
  <c r="BX47" i="4"/>
  <c r="BW47" i="4"/>
  <c r="BV47" i="4"/>
  <c r="BU47" i="4"/>
  <c r="BT47" i="4"/>
  <c r="BS47" i="4"/>
  <c r="BR47" i="4"/>
  <c r="BQ47" i="4"/>
  <c r="BP47" i="4"/>
  <c r="BO47" i="4"/>
  <c r="BN47" i="4"/>
  <c r="BM47" i="4"/>
  <c r="BL47" i="4"/>
  <c r="BK47" i="4"/>
  <c r="BJ47" i="4"/>
  <c r="BI47" i="4"/>
  <c r="BH47" i="4"/>
  <c r="BG47" i="4"/>
  <c r="BF47" i="4"/>
  <c r="BE47" i="4"/>
  <c r="BD47" i="4"/>
  <c r="BC47" i="4"/>
  <c r="BB47" i="4"/>
  <c r="BA47" i="4"/>
  <c r="AZ47" i="4"/>
  <c r="AY47" i="4"/>
  <c r="AX47" i="4"/>
  <c r="CF47" i="4" s="1"/>
  <c r="AW47" i="4"/>
  <c r="AS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CE46" i="4"/>
  <c r="CD46" i="4"/>
  <c r="CC46" i="4"/>
  <c r="CB46" i="4"/>
  <c r="CA46" i="4"/>
  <c r="BZ46" i="4"/>
  <c r="BY46" i="4"/>
  <c r="BX46" i="4"/>
  <c r="BW46" i="4"/>
  <c r="BV46" i="4"/>
  <c r="BU46" i="4"/>
  <c r="BT46" i="4"/>
  <c r="BS46" i="4"/>
  <c r="BR46" i="4"/>
  <c r="BQ46" i="4"/>
  <c r="BP46" i="4"/>
  <c r="BO46" i="4"/>
  <c r="BN46" i="4"/>
  <c r="BM46" i="4"/>
  <c r="BL46" i="4"/>
  <c r="BK46" i="4"/>
  <c r="BJ46" i="4"/>
  <c r="BI46" i="4"/>
  <c r="BH46" i="4"/>
  <c r="BG46" i="4"/>
  <c r="BF46" i="4"/>
  <c r="BE46" i="4"/>
  <c r="BD46" i="4"/>
  <c r="BC46" i="4"/>
  <c r="BB46" i="4"/>
  <c r="BA46" i="4"/>
  <c r="AZ46" i="4"/>
  <c r="AY46" i="4"/>
  <c r="AX46" i="4"/>
  <c r="CF46" i="4" s="1"/>
  <c r="AW46" i="4"/>
  <c r="AS46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CE45" i="4"/>
  <c r="CD45" i="4"/>
  <c r="CC45" i="4"/>
  <c r="CB45" i="4"/>
  <c r="CA45" i="4"/>
  <c r="BZ45" i="4"/>
  <c r="BY45" i="4"/>
  <c r="BX45" i="4"/>
  <c r="BW45" i="4"/>
  <c r="BV45" i="4"/>
  <c r="BU45" i="4"/>
  <c r="BT45" i="4"/>
  <c r="BS45" i="4"/>
  <c r="BR45" i="4"/>
  <c r="BQ45" i="4"/>
  <c r="BP45" i="4"/>
  <c r="BO45" i="4"/>
  <c r="BN45" i="4"/>
  <c r="BM45" i="4"/>
  <c r="BL45" i="4"/>
  <c r="BK45" i="4"/>
  <c r="BJ45" i="4"/>
  <c r="BI45" i="4"/>
  <c r="BH45" i="4"/>
  <c r="BG45" i="4"/>
  <c r="BF45" i="4"/>
  <c r="BE45" i="4"/>
  <c r="BD45" i="4"/>
  <c r="BC45" i="4"/>
  <c r="BB45" i="4"/>
  <c r="BA45" i="4"/>
  <c r="AZ45" i="4"/>
  <c r="CF45" i="4" s="1"/>
  <c r="AY45" i="4"/>
  <c r="AX45" i="4"/>
  <c r="AW45" i="4"/>
  <c r="AS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CE44" i="4"/>
  <c r="CD44" i="4"/>
  <c r="CC44" i="4"/>
  <c r="CB44" i="4"/>
  <c r="CA44" i="4"/>
  <c r="BZ44" i="4"/>
  <c r="BY44" i="4"/>
  <c r="BX44" i="4"/>
  <c r="BW44" i="4"/>
  <c r="BV44" i="4"/>
  <c r="BU44" i="4"/>
  <c r="BT44" i="4"/>
  <c r="BS44" i="4"/>
  <c r="BR44" i="4"/>
  <c r="BQ44" i="4"/>
  <c r="BP44" i="4"/>
  <c r="BO44" i="4"/>
  <c r="BN44" i="4"/>
  <c r="BM44" i="4"/>
  <c r="BL44" i="4"/>
  <c r="BK44" i="4"/>
  <c r="BJ44" i="4"/>
  <c r="BI44" i="4"/>
  <c r="BH44" i="4"/>
  <c r="BG44" i="4"/>
  <c r="BF44" i="4"/>
  <c r="BE44" i="4"/>
  <c r="BD44" i="4"/>
  <c r="BC44" i="4"/>
  <c r="BB44" i="4"/>
  <c r="BA44" i="4"/>
  <c r="AZ44" i="4"/>
  <c r="CF44" i="4" s="1"/>
  <c r="AY44" i="4"/>
  <c r="AX44" i="4"/>
  <c r="AW44" i="4"/>
  <c r="AS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CE43" i="4"/>
  <c r="CD43" i="4"/>
  <c r="CC43" i="4"/>
  <c r="CB43" i="4"/>
  <c r="CA43" i="4"/>
  <c r="BZ43" i="4"/>
  <c r="BY43" i="4"/>
  <c r="BX43" i="4"/>
  <c r="BW43" i="4"/>
  <c r="BV43" i="4"/>
  <c r="BU43" i="4"/>
  <c r="BT43" i="4"/>
  <c r="BS43" i="4"/>
  <c r="BR43" i="4"/>
  <c r="BQ43" i="4"/>
  <c r="BP43" i="4"/>
  <c r="BO43" i="4"/>
  <c r="BN43" i="4"/>
  <c r="BM43" i="4"/>
  <c r="BL43" i="4"/>
  <c r="BK43" i="4"/>
  <c r="BJ43" i="4"/>
  <c r="BI43" i="4"/>
  <c r="BH43" i="4"/>
  <c r="BG43" i="4"/>
  <c r="BF43" i="4"/>
  <c r="BE43" i="4"/>
  <c r="BD43" i="4"/>
  <c r="BC43" i="4"/>
  <c r="BB43" i="4"/>
  <c r="BA43" i="4"/>
  <c r="AZ43" i="4"/>
  <c r="AY43" i="4"/>
  <c r="AX43" i="4"/>
  <c r="CF43" i="4" s="1"/>
  <c r="AW43" i="4"/>
  <c r="AS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CE42" i="4"/>
  <c r="CD42" i="4"/>
  <c r="CC42" i="4"/>
  <c r="CB42" i="4"/>
  <c r="CA42" i="4"/>
  <c r="BZ42" i="4"/>
  <c r="BY42" i="4"/>
  <c r="BX42" i="4"/>
  <c r="BW42" i="4"/>
  <c r="BV42" i="4"/>
  <c r="BU42" i="4"/>
  <c r="BT42" i="4"/>
  <c r="BS42" i="4"/>
  <c r="BR42" i="4"/>
  <c r="BQ42" i="4"/>
  <c r="BP42" i="4"/>
  <c r="BO42" i="4"/>
  <c r="BN42" i="4"/>
  <c r="BM42" i="4"/>
  <c r="BL42" i="4"/>
  <c r="BK42" i="4"/>
  <c r="BJ42" i="4"/>
  <c r="BI42" i="4"/>
  <c r="BH42" i="4"/>
  <c r="BG42" i="4"/>
  <c r="BF42" i="4"/>
  <c r="BE42" i="4"/>
  <c r="BD42" i="4"/>
  <c r="BC42" i="4"/>
  <c r="BB42" i="4"/>
  <c r="BA42" i="4"/>
  <c r="AZ42" i="4"/>
  <c r="AY42" i="4"/>
  <c r="AX42" i="4"/>
  <c r="AW42" i="4"/>
  <c r="AS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CE41" i="4"/>
  <c r="CD41" i="4"/>
  <c r="CC41" i="4"/>
  <c r="CB41" i="4"/>
  <c r="CA41" i="4"/>
  <c r="BZ41" i="4"/>
  <c r="BY41" i="4"/>
  <c r="BX41" i="4"/>
  <c r="BW41" i="4"/>
  <c r="BV41" i="4"/>
  <c r="BU41" i="4"/>
  <c r="BT41" i="4"/>
  <c r="BS41" i="4"/>
  <c r="BR41" i="4"/>
  <c r="BQ41" i="4"/>
  <c r="BP41" i="4"/>
  <c r="BO41" i="4"/>
  <c r="BN41" i="4"/>
  <c r="BM41" i="4"/>
  <c r="BL41" i="4"/>
  <c r="BK41" i="4"/>
  <c r="BJ41" i="4"/>
  <c r="BI41" i="4"/>
  <c r="BH41" i="4"/>
  <c r="BG41" i="4"/>
  <c r="BF41" i="4"/>
  <c r="BE41" i="4"/>
  <c r="BD41" i="4"/>
  <c r="BC41" i="4"/>
  <c r="BB41" i="4"/>
  <c r="BA41" i="4"/>
  <c r="AZ41" i="4"/>
  <c r="CF41" i="4" s="1"/>
  <c r="AY41" i="4"/>
  <c r="AX41" i="4"/>
  <c r="AW41" i="4"/>
  <c r="AS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CE40" i="4"/>
  <c r="CD40" i="4"/>
  <c r="CC40" i="4"/>
  <c r="CB40" i="4"/>
  <c r="CA40" i="4"/>
  <c r="BZ40" i="4"/>
  <c r="BY40" i="4"/>
  <c r="BX40" i="4"/>
  <c r="BW40" i="4"/>
  <c r="BV40" i="4"/>
  <c r="BU40" i="4"/>
  <c r="BT40" i="4"/>
  <c r="BS40" i="4"/>
  <c r="BR40" i="4"/>
  <c r="BQ40" i="4"/>
  <c r="BP40" i="4"/>
  <c r="BO40" i="4"/>
  <c r="BN40" i="4"/>
  <c r="BM40" i="4"/>
  <c r="BL40" i="4"/>
  <c r="BK40" i="4"/>
  <c r="BJ40" i="4"/>
  <c r="BI40" i="4"/>
  <c r="BH40" i="4"/>
  <c r="BG40" i="4"/>
  <c r="BF40" i="4"/>
  <c r="BE40" i="4"/>
  <c r="BD40" i="4"/>
  <c r="BC40" i="4"/>
  <c r="BB40" i="4"/>
  <c r="BA40" i="4"/>
  <c r="AZ40" i="4"/>
  <c r="AY40" i="4"/>
  <c r="AX40" i="4"/>
  <c r="CF40" i="4" s="1"/>
  <c r="AW40" i="4"/>
  <c r="AS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CE39" i="4"/>
  <c r="CD39" i="4"/>
  <c r="CC39" i="4"/>
  <c r="CB39" i="4"/>
  <c r="CA39" i="4"/>
  <c r="BZ39" i="4"/>
  <c r="BY39" i="4"/>
  <c r="BX39" i="4"/>
  <c r="BW39" i="4"/>
  <c r="BV39" i="4"/>
  <c r="BU39" i="4"/>
  <c r="BT39" i="4"/>
  <c r="BS39" i="4"/>
  <c r="BR39" i="4"/>
  <c r="BQ39" i="4"/>
  <c r="BP39" i="4"/>
  <c r="BO39" i="4"/>
  <c r="BN39" i="4"/>
  <c r="BM39" i="4"/>
  <c r="BL39" i="4"/>
  <c r="BK39" i="4"/>
  <c r="BJ39" i="4"/>
  <c r="BI39" i="4"/>
  <c r="BH39" i="4"/>
  <c r="BG39" i="4"/>
  <c r="BF39" i="4"/>
  <c r="BE39" i="4"/>
  <c r="BD39" i="4"/>
  <c r="BC39" i="4"/>
  <c r="BB39" i="4"/>
  <c r="BA39" i="4"/>
  <c r="AZ39" i="4"/>
  <c r="AY39" i="4"/>
  <c r="AX39" i="4"/>
  <c r="CF39" i="4" s="1"/>
  <c r="AW39" i="4"/>
  <c r="AS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CE38" i="4"/>
  <c r="CD38" i="4"/>
  <c r="CC38" i="4"/>
  <c r="CB38" i="4"/>
  <c r="CA38" i="4"/>
  <c r="BZ38" i="4"/>
  <c r="BY38" i="4"/>
  <c r="BX38" i="4"/>
  <c r="BW38" i="4"/>
  <c r="BV38" i="4"/>
  <c r="BU38" i="4"/>
  <c r="BT38" i="4"/>
  <c r="BS38" i="4"/>
  <c r="BR38" i="4"/>
  <c r="BQ38" i="4"/>
  <c r="BP38" i="4"/>
  <c r="BO38" i="4"/>
  <c r="BN38" i="4"/>
  <c r="BM38" i="4"/>
  <c r="BL38" i="4"/>
  <c r="BK38" i="4"/>
  <c r="BJ38" i="4"/>
  <c r="BI38" i="4"/>
  <c r="BH38" i="4"/>
  <c r="BG38" i="4"/>
  <c r="BF38" i="4"/>
  <c r="BE38" i="4"/>
  <c r="BD38" i="4"/>
  <c r="BC38" i="4"/>
  <c r="BB38" i="4"/>
  <c r="BA38" i="4"/>
  <c r="AZ38" i="4"/>
  <c r="CF38" i="4" s="1"/>
  <c r="AY38" i="4"/>
  <c r="AX38" i="4"/>
  <c r="AW38" i="4"/>
  <c r="AS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CE37" i="4"/>
  <c r="CD37" i="4"/>
  <c r="CC37" i="4"/>
  <c r="CB37" i="4"/>
  <c r="CA37" i="4"/>
  <c r="BZ37" i="4"/>
  <c r="BY37" i="4"/>
  <c r="BX37" i="4"/>
  <c r="BW37" i="4"/>
  <c r="BV37" i="4"/>
  <c r="BU37" i="4"/>
  <c r="BT37" i="4"/>
  <c r="BS37" i="4"/>
  <c r="BR37" i="4"/>
  <c r="BQ37" i="4"/>
  <c r="BP37" i="4"/>
  <c r="BO37" i="4"/>
  <c r="BN37" i="4"/>
  <c r="BM37" i="4"/>
  <c r="BL37" i="4"/>
  <c r="BK37" i="4"/>
  <c r="BJ37" i="4"/>
  <c r="BI37" i="4"/>
  <c r="BH37" i="4"/>
  <c r="BG37" i="4"/>
  <c r="BF37" i="4"/>
  <c r="BE37" i="4"/>
  <c r="BD37" i="4"/>
  <c r="BC37" i="4"/>
  <c r="BB37" i="4"/>
  <c r="BA37" i="4"/>
  <c r="AZ37" i="4"/>
  <c r="CF37" i="4" s="1"/>
  <c r="AY37" i="4"/>
  <c r="AX37" i="4"/>
  <c r="AW37" i="4"/>
  <c r="AS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CE36" i="4"/>
  <c r="CD36" i="4"/>
  <c r="CC36" i="4"/>
  <c r="CB36" i="4"/>
  <c r="CA36" i="4"/>
  <c r="BZ36" i="4"/>
  <c r="BY36" i="4"/>
  <c r="BX36" i="4"/>
  <c r="BW36" i="4"/>
  <c r="BV36" i="4"/>
  <c r="BU36" i="4"/>
  <c r="BT36" i="4"/>
  <c r="BS36" i="4"/>
  <c r="BR36" i="4"/>
  <c r="BQ36" i="4"/>
  <c r="BP36" i="4"/>
  <c r="BO36" i="4"/>
  <c r="BN36" i="4"/>
  <c r="BM36" i="4"/>
  <c r="BL36" i="4"/>
  <c r="BK36" i="4"/>
  <c r="BJ36" i="4"/>
  <c r="BI36" i="4"/>
  <c r="BH36" i="4"/>
  <c r="BG36" i="4"/>
  <c r="BF36" i="4"/>
  <c r="BE36" i="4"/>
  <c r="BD36" i="4"/>
  <c r="BC36" i="4"/>
  <c r="BB36" i="4"/>
  <c r="BA36" i="4"/>
  <c r="AZ36" i="4"/>
  <c r="AY36" i="4"/>
  <c r="AX36" i="4"/>
  <c r="CF36" i="4" s="1"/>
  <c r="AW36" i="4"/>
  <c r="AS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CE35" i="4"/>
  <c r="CD35" i="4"/>
  <c r="CC35" i="4"/>
  <c r="CB35" i="4"/>
  <c r="CA35" i="4"/>
  <c r="BZ35" i="4"/>
  <c r="BY35" i="4"/>
  <c r="BX35" i="4"/>
  <c r="BW35" i="4"/>
  <c r="BV35" i="4"/>
  <c r="BU35" i="4"/>
  <c r="BT35" i="4"/>
  <c r="BS35" i="4"/>
  <c r="BR35" i="4"/>
  <c r="BQ35" i="4"/>
  <c r="BP35" i="4"/>
  <c r="BO35" i="4"/>
  <c r="BN35" i="4"/>
  <c r="BM35" i="4"/>
  <c r="BL35" i="4"/>
  <c r="BK35" i="4"/>
  <c r="BJ35" i="4"/>
  <c r="BI35" i="4"/>
  <c r="BH35" i="4"/>
  <c r="BG35" i="4"/>
  <c r="BF35" i="4"/>
  <c r="BE35" i="4"/>
  <c r="BD35" i="4"/>
  <c r="BC35" i="4"/>
  <c r="BB35" i="4"/>
  <c r="BA35" i="4"/>
  <c r="AZ35" i="4"/>
  <c r="AY35" i="4"/>
  <c r="AX35" i="4"/>
  <c r="CF35" i="4" s="1"/>
  <c r="AW35" i="4"/>
  <c r="AS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CE34" i="4"/>
  <c r="CD34" i="4"/>
  <c r="CC34" i="4"/>
  <c r="CB34" i="4"/>
  <c r="CA34" i="4"/>
  <c r="BZ34" i="4"/>
  <c r="BY34" i="4"/>
  <c r="BX34" i="4"/>
  <c r="BW34" i="4"/>
  <c r="BV34" i="4"/>
  <c r="BU34" i="4"/>
  <c r="BT34" i="4"/>
  <c r="BS34" i="4"/>
  <c r="BR34" i="4"/>
  <c r="BQ34" i="4"/>
  <c r="BP34" i="4"/>
  <c r="BO34" i="4"/>
  <c r="BN34" i="4"/>
  <c r="BM34" i="4"/>
  <c r="BL34" i="4"/>
  <c r="BK34" i="4"/>
  <c r="BJ34" i="4"/>
  <c r="BI34" i="4"/>
  <c r="BH34" i="4"/>
  <c r="BG34" i="4"/>
  <c r="BF34" i="4"/>
  <c r="BE34" i="4"/>
  <c r="BD34" i="4"/>
  <c r="BC34" i="4"/>
  <c r="BB34" i="4"/>
  <c r="BA34" i="4"/>
  <c r="AZ34" i="4"/>
  <c r="AY34" i="4"/>
  <c r="AX34" i="4"/>
  <c r="AW34" i="4"/>
  <c r="CF34" i="4" s="1"/>
  <c r="AS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CE33" i="4"/>
  <c r="CD33" i="4"/>
  <c r="CC33" i="4"/>
  <c r="CB33" i="4"/>
  <c r="CA33" i="4"/>
  <c r="BZ33" i="4"/>
  <c r="BY33" i="4"/>
  <c r="BX33" i="4"/>
  <c r="BW33" i="4"/>
  <c r="BV33" i="4"/>
  <c r="BU33" i="4"/>
  <c r="BT33" i="4"/>
  <c r="BS33" i="4"/>
  <c r="BR33" i="4"/>
  <c r="BQ33" i="4"/>
  <c r="BP33" i="4"/>
  <c r="BO33" i="4"/>
  <c r="BN33" i="4"/>
  <c r="BM33" i="4"/>
  <c r="BL33" i="4"/>
  <c r="BK33" i="4"/>
  <c r="BJ33" i="4"/>
  <c r="BI33" i="4"/>
  <c r="BH33" i="4"/>
  <c r="BG33" i="4"/>
  <c r="BF33" i="4"/>
  <c r="BE33" i="4"/>
  <c r="BD33" i="4"/>
  <c r="BC33" i="4"/>
  <c r="BB33" i="4"/>
  <c r="BA33" i="4"/>
  <c r="AZ33" i="4"/>
  <c r="CF33" i="4" s="1"/>
  <c r="AY33" i="4"/>
  <c r="AX33" i="4"/>
  <c r="AW33" i="4"/>
  <c r="AS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CE32" i="4"/>
  <c r="CD32" i="4"/>
  <c r="CC32" i="4"/>
  <c r="CB32" i="4"/>
  <c r="CA32" i="4"/>
  <c r="BZ32" i="4"/>
  <c r="BY32" i="4"/>
  <c r="BX32" i="4"/>
  <c r="BW32" i="4"/>
  <c r="BV32" i="4"/>
  <c r="BU32" i="4"/>
  <c r="BT32" i="4"/>
  <c r="BS32" i="4"/>
  <c r="BR32" i="4"/>
  <c r="BQ32" i="4"/>
  <c r="BP32" i="4"/>
  <c r="BO32" i="4"/>
  <c r="BN32" i="4"/>
  <c r="BM32" i="4"/>
  <c r="BL32" i="4"/>
  <c r="BK32" i="4"/>
  <c r="BJ32" i="4"/>
  <c r="BI32" i="4"/>
  <c r="BH32" i="4"/>
  <c r="BG32" i="4"/>
  <c r="BF32" i="4"/>
  <c r="BE32" i="4"/>
  <c r="BD32" i="4"/>
  <c r="BC32" i="4"/>
  <c r="BB32" i="4"/>
  <c r="BA32" i="4"/>
  <c r="AZ32" i="4"/>
  <c r="AY32" i="4"/>
  <c r="AX32" i="4"/>
  <c r="CF32" i="4" s="1"/>
  <c r="AW32" i="4"/>
  <c r="AS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CE31" i="4"/>
  <c r="CD31" i="4"/>
  <c r="CC31" i="4"/>
  <c r="CB31" i="4"/>
  <c r="CA31" i="4"/>
  <c r="BZ31" i="4"/>
  <c r="BY31" i="4"/>
  <c r="BX31" i="4"/>
  <c r="BW31" i="4"/>
  <c r="BV31" i="4"/>
  <c r="BU31" i="4"/>
  <c r="BT31" i="4"/>
  <c r="BS31" i="4"/>
  <c r="BR31" i="4"/>
  <c r="BQ31" i="4"/>
  <c r="BP31" i="4"/>
  <c r="BO31" i="4"/>
  <c r="BN31" i="4"/>
  <c r="BM31" i="4"/>
  <c r="BL31" i="4"/>
  <c r="BK31" i="4"/>
  <c r="BJ31" i="4"/>
  <c r="BI31" i="4"/>
  <c r="BH31" i="4"/>
  <c r="BG31" i="4"/>
  <c r="BF31" i="4"/>
  <c r="BE31" i="4"/>
  <c r="BD31" i="4"/>
  <c r="BC31" i="4"/>
  <c r="BB31" i="4"/>
  <c r="BA31" i="4"/>
  <c r="AZ31" i="4"/>
  <c r="AY31" i="4"/>
  <c r="AX31" i="4"/>
  <c r="AW31" i="4"/>
  <c r="CF31" i="4" s="1"/>
  <c r="AS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CE30" i="4"/>
  <c r="CD30" i="4"/>
  <c r="CC30" i="4"/>
  <c r="CB30" i="4"/>
  <c r="CA30" i="4"/>
  <c r="BZ30" i="4"/>
  <c r="BY30" i="4"/>
  <c r="BX30" i="4"/>
  <c r="BW30" i="4"/>
  <c r="BV30" i="4"/>
  <c r="BU30" i="4"/>
  <c r="BT30" i="4"/>
  <c r="BS30" i="4"/>
  <c r="BR30" i="4"/>
  <c r="BQ30" i="4"/>
  <c r="BP30" i="4"/>
  <c r="BO30" i="4"/>
  <c r="BN30" i="4"/>
  <c r="BM30" i="4"/>
  <c r="BL30" i="4"/>
  <c r="BK30" i="4"/>
  <c r="BJ30" i="4"/>
  <c r="BI30" i="4"/>
  <c r="BH30" i="4"/>
  <c r="BG30" i="4"/>
  <c r="BF30" i="4"/>
  <c r="BE30" i="4"/>
  <c r="BD30" i="4"/>
  <c r="BC30" i="4"/>
  <c r="BB30" i="4"/>
  <c r="BA30" i="4"/>
  <c r="AZ30" i="4"/>
  <c r="AY30" i="4"/>
  <c r="AX30" i="4"/>
  <c r="AW30" i="4"/>
  <c r="CF30" i="4" s="1"/>
  <c r="AS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CE29" i="4"/>
  <c r="CD29" i="4"/>
  <c r="CC29" i="4"/>
  <c r="CB29" i="4"/>
  <c r="CA29" i="4"/>
  <c r="BZ29" i="4"/>
  <c r="BY29" i="4"/>
  <c r="BX29" i="4"/>
  <c r="BW29" i="4"/>
  <c r="BV29" i="4"/>
  <c r="BU29" i="4"/>
  <c r="BT29" i="4"/>
  <c r="BS29" i="4"/>
  <c r="BR29" i="4"/>
  <c r="BQ29" i="4"/>
  <c r="BP29" i="4"/>
  <c r="BO29" i="4"/>
  <c r="BN29" i="4"/>
  <c r="BM29" i="4"/>
  <c r="BL29" i="4"/>
  <c r="BK29" i="4"/>
  <c r="BJ29" i="4"/>
  <c r="BI29" i="4"/>
  <c r="BH29" i="4"/>
  <c r="BG29" i="4"/>
  <c r="BF29" i="4"/>
  <c r="BE29" i="4"/>
  <c r="BD29" i="4"/>
  <c r="BC29" i="4"/>
  <c r="BB29" i="4"/>
  <c r="BA29" i="4"/>
  <c r="AZ29" i="4"/>
  <c r="CF29" i="4" s="1"/>
  <c r="AY29" i="4"/>
  <c r="AX29" i="4"/>
  <c r="AW29" i="4"/>
  <c r="AS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CE28" i="4"/>
  <c r="CD28" i="4"/>
  <c r="CC28" i="4"/>
  <c r="CB28" i="4"/>
  <c r="CA28" i="4"/>
  <c r="BZ28" i="4"/>
  <c r="BY28" i="4"/>
  <c r="BX28" i="4"/>
  <c r="BW28" i="4"/>
  <c r="BV28" i="4"/>
  <c r="BU28" i="4"/>
  <c r="BT28" i="4"/>
  <c r="BS28" i="4"/>
  <c r="BR28" i="4"/>
  <c r="BQ28" i="4"/>
  <c r="BP28" i="4"/>
  <c r="BO28" i="4"/>
  <c r="BN28" i="4"/>
  <c r="BM28" i="4"/>
  <c r="BL28" i="4"/>
  <c r="BK28" i="4"/>
  <c r="BJ28" i="4"/>
  <c r="BI28" i="4"/>
  <c r="BH28" i="4"/>
  <c r="BG28" i="4"/>
  <c r="BF28" i="4"/>
  <c r="BE28" i="4"/>
  <c r="BD28" i="4"/>
  <c r="BC28" i="4"/>
  <c r="BB28" i="4"/>
  <c r="BA28" i="4"/>
  <c r="AZ28" i="4"/>
  <c r="AY28" i="4"/>
  <c r="AX28" i="4"/>
  <c r="CF28" i="4" s="1"/>
  <c r="AW28" i="4"/>
  <c r="AS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CE27" i="4"/>
  <c r="CD27" i="4"/>
  <c r="CC27" i="4"/>
  <c r="CB27" i="4"/>
  <c r="CA27" i="4"/>
  <c r="BZ27" i="4"/>
  <c r="BY27" i="4"/>
  <c r="BX27" i="4"/>
  <c r="BW27" i="4"/>
  <c r="BV27" i="4"/>
  <c r="BU27" i="4"/>
  <c r="BT27" i="4"/>
  <c r="BS27" i="4"/>
  <c r="BR27" i="4"/>
  <c r="BQ27" i="4"/>
  <c r="BP27" i="4"/>
  <c r="BO27" i="4"/>
  <c r="BN27" i="4"/>
  <c r="BM27" i="4"/>
  <c r="BL27" i="4"/>
  <c r="BK27" i="4"/>
  <c r="BJ27" i="4"/>
  <c r="BI27" i="4"/>
  <c r="BH27" i="4"/>
  <c r="BG27" i="4"/>
  <c r="BF27" i="4"/>
  <c r="BE27" i="4"/>
  <c r="BD27" i="4"/>
  <c r="BC27" i="4"/>
  <c r="BB27" i="4"/>
  <c r="BA27" i="4"/>
  <c r="AZ27" i="4"/>
  <c r="AY27" i="4"/>
  <c r="AX27" i="4"/>
  <c r="AW27" i="4"/>
  <c r="CF27" i="4" s="1"/>
  <c r="AS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CE26" i="4"/>
  <c r="CD26" i="4"/>
  <c r="CC26" i="4"/>
  <c r="CB26" i="4"/>
  <c r="CA26" i="4"/>
  <c r="BZ26" i="4"/>
  <c r="BY26" i="4"/>
  <c r="BX26" i="4"/>
  <c r="BW26" i="4"/>
  <c r="BV26" i="4"/>
  <c r="BU26" i="4"/>
  <c r="BT26" i="4"/>
  <c r="BS26" i="4"/>
  <c r="BR26" i="4"/>
  <c r="BQ26" i="4"/>
  <c r="BP26" i="4"/>
  <c r="BO26" i="4"/>
  <c r="BN26" i="4"/>
  <c r="BM26" i="4"/>
  <c r="BL26" i="4"/>
  <c r="BK26" i="4"/>
  <c r="BJ26" i="4"/>
  <c r="BI26" i="4"/>
  <c r="BH26" i="4"/>
  <c r="BG26" i="4"/>
  <c r="BF26" i="4"/>
  <c r="BE26" i="4"/>
  <c r="BD26" i="4"/>
  <c r="BC26" i="4"/>
  <c r="BB26" i="4"/>
  <c r="BA26" i="4"/>
  <c r="AZ26" i="4"/>
  <c r="AY26" i="4"/>
  <c r="AX26" i="4"/>
  <c r="AW26" i="4"/>
  <c r="CF26" i="4" s="1"/>
  <c r="AS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CE25" i="4"/>
  <c r="CD25" i="4"/>
  <c r="CC25" i="4"/>
  <c r="CB25" i="4"/>
  <c r="CA25" i="4"/>
  <c r="BZ25" i="4"/>
  <c r="BY25" i="4"/>
  <c r="BX25" i="4"/>
  <c r="BW25" i="4"/>
  <c r="BV25" i="4"/>
  <c r="BU25" i="4"/>
  <c r="BT25" i="4"/>
  <c r="BS25" i="4"/>
  <c r="BR25" i="4"/>
  <c r="BQ25" i="4"/>
  <c r="BP25" i="4"/>
  <c r="BO25" i="4"/>
  <c r="BN25" i="4"/>
  <c r="BM25" i="4"/>
  <c r="BL25" i="4"/>
  <c r="BK25" i="4"/>
  <c r="BJ25" i="4"/>
  <c r="BI25" i="4"/>
  <c r="BH25" i="4"/>
  <c r="BG25" i="4"/>
  <c r="BF25" i="4"/>
  <c r="BE25" i="4"/>
  <c r="BD25" i="4"/>
  <c r="BC25" i="4"/>
  <c r="BB25" i="4"/>
  <c r="BA25" i="4"/>
  <c r="AZ25" i="4"/>
  <c r="CF25" i="4" s="1"/>
  <c r="AY25" i="4"/>
  <c r="AX25" i="4"/>
  <c r="AW25" i="4"/>
  <c r="AS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CE24" i="4"/>
  <c r="CD24" i="4"/>
  <c r="CC24" i="4"/>
  <c r="CB24" i="4"/>
  <c r="CA24" i="4"/>
  <c r="BZ24" i="4"/>
  <c r="BY24" i="4"/>
  <c r="BX24" i="4"/>
  <c r="BW24" i="4"/>
  <c r="BV24" i="4"/>
  <c r="BU24" i="4"/>
  <c r="BT24" i="4"/>
  <c r="BS24" i="4"/>
  <c r="BR24" i="4"/>
  <c r="BQ24" i="4"/>
  <c r="BP24" i="4"/>
  <c r="BO24" i="4"/>
  <c r="BN24" i="4"/>
  <c r="BM24" i="4"/>
  <c r="BL24" i="4"/>
  <c r="BK24" i="4"/>
  <c r="BJ24" i="4"/>
  <c r="BI24" i="4"/>
  <c r="BH24" i="4"/>
  <c r="BG24" i="4"/>
  <c r="BF24" i="4"/>
  <c r="BE24" i="4"/>
  <c r="BD24" i="4"/>
  <c r="BC24" i="4"/>
  <c r="BB24" i="4"/>
  <c r="BA24" i="4"/>
  <c r="AZ24" i="4"/>
  <c r="AY24" i="4"/>
  <c r="AX24" i="4"/>
  <c r="CF24" i="4" s="1"/>
  <c r="AW24" i="4"/>
  <c r="AS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CE23" i="4"/>
  <c r="CD23" i="4"/>
  <c r="CC23" i="4"/>
  <c r="CB23" i="4"/>
  <c r="CA23" i="4"/>
  <c r="BZ23" i="4"/>
  <c r="BY23" i="4"/>
  <c r="BX23" i="4"/>
  <c r="BW23" i="4"/>
  <c r="BV23" i="4"/>
  <c r="BU23" i="4"/>
  <c r="BT23" i="4"/>
  <c r="BS23" i="4"/>
  <c r="BR23" i="4"/>
  <c r="BQ23" i="4"/>
  <c r="BP23" i="4"/>
  <c r="BO23" i="4"/>
  <c r="BN23" i="4"/>
  <c r="BM23" i="4"/>
  <c r="BL23" i="4"/>
  <c r="BK23" i="4"/>
  <c r="BJ23" i="4"/>
  <c r="BI23" i="4"/>
  <c r="BH23" i="4"/>
  <c r="BG23" i="4"/>
  <c r="BF23" i="4"/>
  <c r="BE23" i="4"/>
  <c r="BD23" i="4"/>
  <c r="BC23" i="4"/>
  <c r="BB23" i="4"/>
  <c r="BA23" i="4"/>
  <c r="AZ23" i="4"/>
  <c r="AY23" i="4"/>
  <c r="AX23" i="4"/>
  <c r="AW23" i="4"/>
  <c r="AS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CE22" i="4"/>
  <c r="CD22" i="4"/>
  <c r="CC22" i="4"/>
  <c r="CB22" i="4"/>
  <c r="CA22" i="4"/>
  <c r="BZ22" i="4"/>
  <c r="BY22" i="4"/>
  <c r="BX22" i="4"/>
  <c r="BW22" i="4"/>
  <c r="BV22" i="4"/>
  <c r="BU22" i="4"/>
  <c r="BT22" i="4"/>
  <c r="BS22" i="4"/>
  <c r="BR22" i="4"/>
  <c r="BQ22" i="4"/>
  <c r="BP22" i="4"/>
  <c r="BO22" i="4"/>
  <c r="BN22" i="4"/>
  <c r="BM22" i="4"/>
  <c r="BL22" i="4"/>
  <c r="BK22" i="4"/>
  <c r="BJ22" i="4"/>
  <c r="BI22" i="4"/>
  <c r="BH22" i="4"/>
  <c r="BG22" i="4"/>
  <c r="BF22" i="4"/>
  <c r="BE22" i="4"/>
  <c r="BD22" i="4"/>
  <c r="BC22" i="4"/>
  <c r="BB22" i="4"/>
  <c r="BA22" i="4"/>
  <c r="AZ22" i="4"/>
  <c r="AY22" i="4"/>
  <c r="AX22" i="4"/>
  <c r="AW22" i="4"/>
  <c r="CF22" i="4" s="1"/>
  <c r="AS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CE21" i="4"/>
  <c r="CD21" i="4"/>
  <c r="CC21" i="4"/>
  <c r="CB21" i="4"/>
  <c r="CA21" i="4"/>
  <c r="BZ21" i="4"/>
  <c r="BY21" i="4"/>
  <c r="BX21" i="4"/>
  <c r="BW21" i="4"/>
  <c r="BV21" i="4"/>
  <c r="BU21" i="4"/>
  <c r="BT21" i="4"/>
  <c r="BS21" i="4"/>
  <c r="BR21" i="4"/>
  <c r="BQ21" i="4"/>
  <c r="BP21" i="4"/>
  <c r="BO21" i="4"/>
  <c r="BN21" i="4"/>
  <c r="BM21" i="4"/>
  <c r="BL21" i="4"/>
  <c r="BK21" i="4"/>
  <c r="BJ21" i="4"/>
  <c r="BI21" i="4"/>
  <c r="BH21" i="4"/>
  <c r="BG21" i="4"/>
  <c r="BF21" i="4"/>
  <c r="BE21" i="4"/>
  <c r="BD21" i="4"/>
  <c r="BC21" i="4"/>
  <c r="BB21" i="4"/>
  <c r="BA21" i="4"/>
  <c r="AZ21" i="4"/>
  <c r="AY21" i="4"/>
  <c r="AX21" i="4"/>
  <c r="AW21" i="4"/>
  <c r="CF21" i="4" s="1"/>
  <c r="AS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CE20" i="4"/>
  <c r="CD20" i="4"/>
  <c r="CC20" i="4"/>
  <c r="CB20" i="4"/>
  <c r="CA20" i="4"/>
  <c r="BZ20" i="4"/>
  <c r="BY20" i="4"/>
  <c r="BX20" i="4"/>
  <c r="BW20" i="4"/>
  <c r="BV20" i="4"/>
  <c r="BU20" i="4"/>
  <c r="BT20" i="4"/>
  <c r="BS20" i="4"/>
  <c r="BR20" i="4"/>
  <c r="BQ20" i="4"/>
  <c r="BP20" i="4"/>
  <c r="BO20" i="4"/>
  <c r="BN20" i="4"/>
  <c r="BM20" i="4"/>
  <c r="BL20" i="4"/>
  <c r="BK20" i="4"/>
  <c r="BJ20" i="4"/>
  <c r="BI20" i="4"/>
  <c r="BH20" i="4"/>
  <c r="BG20" i="4"/>
  <c r="BF20" i="4"/>
  <c r="BE20" i="4"/>
  <c r="BD20" i="4"/>
  <c r="BC20" i="4"/>
  <c r="BB20" i="4"/>
  <c r="BA20" i="4"/>
  <c r="AZ20" i="4"/>
  <c r="AY20" i="4"/>
  <c r="AX20" i="4"/>
  <c r="AW20" i="4"/>
  <c r="CF20" i="4" s="1"/>
  <c r="AS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CE19" i="4"/>
  <c r="CD19" i="4"/>
  <c r="CC19" i="4"/>
  <c r="CB19" i="4"/>
  <c r="CA19" i="4"/>
  <c r="BZ19" i="4"/>
  <c r="BY19" i="4"/>
  <c r="BX19" i="4"/>
  <c r="BW19" i="4"/>
  <c r="BV19" i="4"/>
  <c r="BU19" i="4"/>
  <c r="BT19" i="4"/>
  <c r="BS19" i="4"/>
  <c r="BR19" i="4"/>
  <c r="BQ19" i="4"/>
  <c r="BP19" i="4"/>
  <c r="BO19" i="4"/>
  <c r="BN19" i="4"/>
  <c r="BM19" i="4"/>
  <c r="BL19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CF19" i="4" s="1"/>
  <c r="AS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CE18" i="4"/>
  <c r="CD18" i="4"/>
  <c r="CC18" i="4"/>
  <c r="CB18" i="4"/>
  <c r="CA18" i="4"/>
  <c r="BZ18" i="4"/>
  <c r="BY18" i="4"/>
  <c r="BX18" i="4"/>
  <c r="BW18" i="4"/>
  <c r="BV18" i="4"/>
  <c r="BU18" i="4"/>
  <c r="BT18" i="4"/>
  <c r="BS18" i="4"/>
  <c r="BR18" i="4"/>
  <c r="BQ18" i="4"/>
  <c r="BP18" i="4"/>
  <c r="BO18" i="4"/>
  <c r="BN18" i="4"/>
  <c r="BM18" i="4"/>
  <c r="BL18" i="4"/>
  <c r="BK18" i="4"/>
  <c r="BJ18" i="4"/>
  <c r="BI18" i="4"/>
  <c r="BH18" i="4"/>
  <c r="BG18" i="4"/>
  <c r="BF18" i="4"/>
  <c r="BE18" i="4"/>
  <c r="BD18" i="4"/>
  <c r="BC18" i="4"/>
  <c r="BB18" i="4"/>
  <c r="BA18" i="4"/>
  <c r="AZ18" i="4"/>
  <c r="AY18" i="4"/>
  <c r="AX18" i="4"/>
  <c r="AW18" i="4"/>
  <c r="CF18" i="4" s="1"/>
  <c r="AS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CE17" i="4"/>
  <c r="CD17" i="4"/>
  <c r="CC17" i="4"/>
  <c r="CB17" i="4"/>
  <c r="CA17" i="4"/>
  <c r="BZ17" i="4"/>
  <c r="BY17" i="4"/>
  <c r="BX17" i="4"/>
  <c r="BW17" i="4"/>
  <c r="BV17" i="4"/>
  <c r="BU17" i="4"/>
  <c r="BT17" i="4"/>
  <c r="BS17" i="4"/>
  <c r="BR17" i="4"/>
  <c r="BQ17" i="4"/>
  <c r="BP17" i="4"/>
  <c r="BO17" i="4"/>
  <c r="BN17" i="4"/>
  <c r="BM17" i="4"/>
  <c r="BL17" i="4"/>
  <c r="BK17" i="4"/>
  <c r="BJ17" i="4"/>
  <c r="BI17" i="4"/>
  <c r="BH17" i="4"/>
  <c r="BG17" i="4"/>
  <c r="BF17" i="4"/>
  <c r="BE17" i="4"/>
  <c r="BD17" i="4"/>
  <c r="BC17" i="4"/>
  <c r="BB17" i="4"/>
  <c r="BA17" i="4"/>
  <c r="AZ17" i="4"/>
  <c r="AY17" i="4"/>
  <c r="AX17" i="4"/>
  <c r="AW17" i="4"/>
  <c r="CF17" i="4" s="1"/>
  <c r="AS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CE16" i="4"/>
  <c r="CD16" i="4"/>
  <c r="CC16" i="4"/>
  <c r="CB16" i="4"/>
  <c r="CA16" i="4"/>
  <c r="BZ16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BA16" i="4"/>
  <c r="AZ16" i="4"/>
  <c r="AY16" i="4"/>
  <c r="AX16" i="4"/>
  <c r="AW16" i="4"/>
  <c r="CF16" i="4" s="1"/>
  <c r="AS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CE15" i="4"/>
  <c r="CD15" i="4"/>
  <c r="CC15" i="4"/>
  <c r="CB15" i="4"/>
  <c r="CA15" i="4"/>
  <c r="BZ15" i="4"/>
  <c r="BY15" i="4"/>
  <c r="BX15" i="4"/>
  <c r="BW15" i="4"/>
  <c r="BV15" i="4"/>
  <c r="BU15" i="4"/>
  <c r="BT15" i="4"/>
  <c r="BS15" i="4"/>
  <c r="BR15" i="4"/>
  <c r="BQ15" i="4"/>
  <c r="BP15" i="4"/>
  <c r="BO15" i="4"/>
  <c r="BN15" i="4"/>
  <c r="BM15" i="4"/>
  <c r="BL15" i="4"/>
  <c r="BK15" i="4"/>
  <c r="BJ15" i="4"/>
  <c r="BI15" i="4"/>
  <c r="BH15" i="4"/>
  <c r="BG15" i="4"/>
  <c r="BF15" i="4"/>
  <c r="BE15" i="4"/>
  <c r="BD15" i="4"/>
  <c r="BC15" i="4"/>
  <c r="BB15" i="4"/>
  <c r="BA15" i="4"/>
  <c r="AZ15" i="4"/>
  <c r="AY15" i="4"/>
  <c r="AX15" i="4"/>
  <c r="AW15" i="4"/>
  <c r="CF15" i="4" s="1"/>
  <c r="AS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CE14" i="4"/>
  <c r="CD14" i="4"/>
  <c r="CC14" i="4"/>
  <c r="CB14" i="4"/>
  <c r="CA14" i="4"/>
  <c r="BZ14" i="4"/>
  <c r="BY14" i="4"/>
  <c r="BX14" i="4"/>
  <c r="BW14" i="4"/>
  <c r="BV14" i="4"/>
  <c r="BU14" i="4"/>
  <c r="BT14" i="4"/>
  <c r="BS14" i="4"/>
  <c r="BR14" i="4"/>
  <c r="BQ14" i="4"/>
  <c r="BP14" i="4"/>
  <c r="BO14" i="4"/>
  <c r="BN14" i="4"/>
  <c r="BM14" i="4"/>
  <c r="BL14" i="4"/>
  <c r="BK14" i="4"/>
  <c r="BJ14" i="4"/>
  <c r="BI14" i="4"/>
  <c r="BH14" i="4"/>
  <c r="BG14" i="4"/>
  <c r="BF14" i="4"/>
  <c r="BE14" i="4"/>
  <c r="BD14" i="4"/>
  <c r="BC14" i="4"/>
  <c r="BB14" i="4"/>
  <c r="BA14" i="4"/>
  <c r="AZ14" i="4"/>
  <c r="AY14" i="4"/>
  <c r="AX14" i="4"/>
  <c r="CF14" i="4" s="1"/>
  <c r="AW14" i="4"/>
  <c r="AS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CE13" i="4"/>
  <c r="CD13" i="4"/>
  <c r="CC13" i="4"/>
  <c r="CB13" i="4"/>
  <c r="CA13" i="4"/>
  <c r="BZ13" i="4"/>
  <c r="BY13" i="4"/>
  <c r="BX13" i="4"/>
  <c r="BW13" i="4"/>
  <c r="BV13" i="4"/>
  <c r="BU13" i="4"/>
  <c r="BT13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CF13" i="4" s="1"/>
  <c r="AS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CE12" i="4"/>
  <c r="CD12" i="4"/>
  <c r="CC12" i="4"/>
  <c r="CB12" i="4"/>
  <c r="CA12" i="4"/>
  <c r="BZ12" i="4"/>
  <c r="BY12" i="4"/>
  <c r="BX12" i="4"/>
  <c r="BW12" i="4"/>
  <c r="BV12" i="4"/>
  <c r="BU12" i="4"/>
  <c r="BT12" i="4"/>
  <c r="BS12" i="4"/>
  <c r="BR12" i="4"/>
  <c r="BQ12" i="4"/>
  <c r="BP12" i="4"/>
  <c r="BO12" i="4"/>
  <c r="BN12" i="4"/>
  <c r="BM12" i="4"/>
  <c r="BL12" i="4"/>
  <c r="BK12" i="4"/>
  <c r="BJ12" i="4"/>
  <c r="BI12" i="4"/>
  <c r="BH12" i="4"/>
  <c r="BG12" i="4"/>
  <c r="BF12" i="4"/>
  <c r="BE12" i="4"/>
  <c r="BD12" i="4"/>
  <c r="BC12" i="4"/>
  <c r="BB12" i="4"/>
  <c r="BA12" i="4"/>
  <c r="AZ12" i="4"/>
  <c r="AY12" i="4"/>
  <c r="AX12" i="4"/>
  <c r="AW12" i="4"/>
  <c r="CF12" i="4" s="1"/>
  <c r="AS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CE11" i="4"/>
  <c r="CD11" i="4"/>
  <c r="CC11" i="4"/>
  <c r="CB11" i="4"/>
  <c r="CA11" i="4"/>
  <c r="BZ11" i="4"/>
  <c r="BY11" i="4"/>
  <c r="BX11" i="4"/>
  <c r="BW11" i="4"/>
  <c r="BV11" i="4"/>
  <c r="BU11" i="4"/>
  <c r="BT11" i="4"/>
  <c r="BS11" i="4"/>
  <c r="BR11" i="4"/>
  <c r="BQ11" i="4"/>
  <c r="BP11" i="4"/>
  <c r="BO11" i="4"/>
  <c r="BN11" i="4"/>
  <c r="BM11" i="4"/>
  <c r="BL11" i="4"/>
  <c r="BK11" i="4"/>
  <c r="BJ11" i="4"/>
  <c r="BI11" i="4"/>
  <c r="BH11" i="4"/>
  <c r="BG11" i="4"/>
  <c r="BF11" i="4"/>
  <c r="BE11" i="4"/>
  <c r="BD11" i="4"/>
  <c r="BC11" i="4"/>
  <c r="BB11" i="4"/>
  <c r="BA11" i="4"/>
  <c r="AZ11" i="4"/>
  <c r="AY11" i="4"/>
  <c r="AX11" i="4"/>
  <c r="AW11" i="4"/>
  <c r="CF11" i="4" s="1"/>
  <c r="AS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CF10" i="4" s="1"/>
  <c r="AY10" i="4"/>
  <c r="AX10" i="4"/>
  <c r="AW10" i="4"/>
  <c r="AS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CE9" i="4"/>
  <c r="CD9" i="4"/>
  <c r="CC9" i="4"/>
  <c r="CB9" i="4"/>
  <c r="CA9" i="4"/>
  <c r="BZ9" i="4"/>
  <c r="BY9" i="4"/>
  <c r="BX9" i="4"/>
  <c r="BW9" i="4"/>
  <c r="BV9" i="4"/>
  <c r="BU9" i="4"/>
  <c r="BT9" i="4"/>
  <c r="BS9" i="4"/>
  <c r="BR9" i="4"/>
  <c r="BQ9" i="4"/>
  <c r="BP9" i="4"/>
  <c r="BO9" i="4"/>
  <c r="BN9" i="4"/>
  <c r="BM9" i="4"/>
  <c r="BL9" i="4"/>
  <c r="BK9" i="4"/>
  <c r="BJ9" i="4"/>
  <c r="BI9" i="4"/>
  <c r="BH9" i="4"/>
  <c r="BG9" i="4"/>
  <c r="BF9" i="4"/>
  <c r="BE9" i="4"/>
  <c r="BD9" i="4"/>
  <c r="BC9" i="4"/>
  <c r="BB9" i="4"/>
  <c r="BA9" i="4"/>
  <c r="AZ9" i="4"/>
  <c r="AY9" i="4"/>
  <c r="AX9" i="4"/>
  <c r="CF9" i="4" s="1"/>
  <c r="AW9" i="4"/>
  <c r="AS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CE8" i="4"/>
  <c r="CD8" i="4"/>
  <c r="CC8" i="4"/>
  <c r="CB8" i="4"/>
  <c r="CA8" i="4"/>
  <c r="BZ8" i="4"/>
  <c r="BY8" i="4"/>
  <c r="BX8" i="4"/>
  <c r="BW8" i="4"/>
  <c r="BV8" i="4"/>
  <c r="BU8" i="4"/>
  <c r="BT8" i="4"/>
  <c r="BS8" i="4"/>
  <c r="BR8" i="4"/>
  <c r="BQ8" i="4"/>
  <c r="BP8" i="4"/>
  <c r="BO8" i="4"/>
  <c r="BN8" i="4"/>
  <c r="BM8" i="4"/>
  <c r="BL8" i="4"/>
  <c r="BK8" i="4"/>
  <c r="BJ8" i="4"/>
  <c r="BI8" i="4"/>
  <c r="BH8" i="4"/>
  <c r="BG8" i="4"/>
  <c r="BF8" i="4"/>
  <c r="BE8" i="4"/>
  <c r="BD8" i="4"/>
  <c r="BC8" i="4"/>
  <c r="BB8" i="4"/>
  <c r="BA8" i="4"/>
  <c r="AZ8" i="4"/>
  <c r="AY8" i="4"/>
  <c r="AX8" i="4"/>
  <c r="AW8" i="4"/>
  <c r="CF8" i="4" s="1"/>
  <c r="AS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CE7" i="4"/>
  <c r="CD7" i="4"/>
  <c r="CD76" i="4" s="1"/>
  <c r="CC7" i="4"/>
  <c r="CC76" i="4" s="1"/>
  <c r="CB7" i="4"/>
  <c r="CB76" i="4" s="1"/>
  <c r="CA7" i="4"/>
  <c r="CA76" i="4" s="1"/>
  <c r="BZ7" i="4"/>
  <c r="BY7" i="4"/>
  <c r="BY76" i="4" s="1"/>
  <c r="BX7" i="4"/>
  <c r="BX76" i="4" s="1"/>
  <c r="BW7" i="4"/>
  <c r="BV7" i="4"/>
  <c r="BV76" i="4" s="1"/>
  <c r="BU7" i="4"/>
  <c r="BU76" i="4" s="1"/>
  <c r="BT7" i="4"/>
  <c r="BT76" i="4" s="1"/>
  <c r="BS7" i="4"/>
  <c r="BS76" i="4" s="1"/>
  <c r="BR7" i="4"/>
  <c r="BQ7" i="4"/>
  <c r="BQ76" i="4" s="1"/>
  <c r="BP7" i="4"/>
  <c r="BP76" i="4" s="1"/>
  <c r="BO7" i="4"/>
  <c r="BN7" i="4"/>
  <c r="BN76" i="4" s="1"/>
  <c r="BM7" i="4"/>
  <c r="BM76" i="4" s="1"/>
  <c r="BL7" i="4"/>
  <c r="BL76" i="4" s="1"/>
  <c r="BK7" i="4"/>
  <c r="BK76" i="4" s="1"/>
  <c r="BJ7" i="4"/>
  <c r="BI7" i="4"/>
  <c r="BI76" i="4" s="1"/>
  <c r="BH7" i="4"/>
  <c r="BH76" i="4" s="1"/>
  <c r="BG7" i="4"/>
  <c r="BF7" i="4"/>
  <c r="BF76" i="4" s="1"/>
  <c r="BE7" i="4"/>
  <c r="BE76" i="4" s="1"/>
  <c r="BD7" i="4"/>
  <c r="BC7" i="4"/>
  <c r="BC76" i="4" s="1"/>
  <c r="BB7" i="4"/>
  <c r="BA7" i="4"/>
  <c r="BA76" i="4" s="1"/>
  <c r="AZ7" i="4"/>
  <c r="AZ76" i="4" s="1"/>
  <c r="AY7" i="4"/>
  <c r="AX7" i="4"/>
  <c r="AX76" i="4" s="1"/>
  <c r="AW7" i="4"/>
  <c r="AW76" i="4" s="1"/>
  <c r="AS7" i="4"/>
  <c r="AS76" i="4" s="1"/>
  <c r="AP7" i="4"/>
  <c r="AP76" i="4" s="1"/>
  <c r="AO7" i="4"/>
  <c r="AO76" i="4" s="1"/>
  <c r="AN7" i="4"/>
  <c r="AM7" i="4"/>
  <c r="AM76" i="4" s="1"/>
  <c r="AL7" i="4"/>
  <c r="AL76" i="4" s="1"/>
  <c r="AK7" i="4"/>
  <c r="AK76" i="4" s="1"/>
  <c r="AJ7" i="4"/>
  <c r="AJ76" i="4" s="1"/>
  <c r="AI7" i="4"/>
  <c r="AH7" i="4"/>
  <c r="AH76" i="4" s="1"/>
  <c r="AG7" i="4"/>
  <c r="AG76" i="4" s="1"/>
  <c r="AF7" i="4"/>
  <c r="AE7" i="4"/>
  <c r="AE76" i="4" s="1"/>
  <c r="AD7" i="4"/>
  <c r="AD76" i="4" s="1"/>
  <c r="AC7" i="4"/>
  <c r="AC76" i="4" s="1"/>
  <c r="AB7" i="4"/>
  <c r="AB76" i="4" s="1"/>
  <c r="AA7" i="4"/>
  <c r="Z7" i="4"/>
  <c r="Z76" i="4" s="1"/>
  <c r="Y7" i="4"/>
  <c r="Y76" i="4" s="1"/>
  <c r="X7" i="4"/>
  <c r="W7" i="4"/>
  <c r="W76" i="4" s="1"/>
  <c r="V7" i="4"/>
  <c r="V76" i="4" s="1"/>
  <c r="U7" i="4"/>
  <c r="U76" i="4" s="1"/>
  <c r="T7" i="4"/>
  <c r="T76" i="4" s="1"/>
  <c r="S7" i="4"/>
  <c r="R7" i="4"/>
  <c r="R76" i="4" s="1"/>
  <c r="Q7" i="4"/>
  <c r="Q76" i="4" s="1"/>
  <c r="P7" i="4"/>
  <c r="P76" i="4" s="1"/>
  <c r="O7" i="4"/>
  <c r="O76" i="4" s="1"/>
  <c r="N7" i="4"/>
  <c r="N76" i="4" s="1"/>
  <c r="M7" i="4"/>
  <c r="M76" i="4" s="1"/>
  <c r="L7" i="4"/>
  <c r="L76" i="4" s="1"/>
  <c r="K7" i="4"/>
  <c r="J7" i="4"/>
  <c r="J76" i="4" s="1"/>
  <c r="I7" i="4"/>
  <c r="I76" i="4" s="1"/>
  <c r="H7" i="4"/>
  <c r="H76" i="4" s="1"/>
  <c r="G7" i="4"/>
  <c r="G76" i="4" s="1"/>
  <c r="E4" i="4"/>
  <c r="F4" i="4" s="1"/>
  <c r="G4" i="4" s="1"/>
  <c r="H4" i="4" s="1"/>
  <c r="I4" i="4" s="1"/>
  <c r="J4" i="4" s="1"/>
  <c r="K4" i="4" s="1"/>
  <c r="L4" i="4" s="1"/>
  <c r="M4" i="4" s="1"/>
  <c r="N4" i="4" s="1"/>
  <c r="O4" i="4" s="1"/>
  <c r="P4" i="4" s="1"/>
  <c r="Q4" i="4" s="1"/>
  <c r="R4" i="4" s="1"/>
  <c r="S4" i="4" s="1"/>
  <c r="T4" i="4" s="1"/>
  <c r="U4" i="4" s="1"/>
  <c r="V4" i="4" s="1"/>
  <c r="W4" i="4" s="1"/>
  <c r="X4" i="4" s="1"/>
  <c r="Y4" i="4" s="1"/>
  <c r="Z4" i="4" s="1"/>
  <c r="AA4" i="4" s="1"/>
  <c r="AB4" i="4" s="1"/>
  <c r="AC4" i="4" s="1"/>
  <c r="AD4" i="4" s="1"/>
  <c r="AE4" i="4" s="1"/>
  <c r="AF4" i="4" s="1"/>
  <c r="AG4" i="4" s="1"/>
  <c r="AH4" i="4" s="1"/>
  <c r="AI4" i="4" s="1"/>
  <c r="AJ4" i="4" s="1"/>
  <c r="AK4" i="4" s="1"/>
  <c r="AL4" i="4" s="1"/>
  <c r="AM4" i="4" s="1"/>
  <c r="AN4" i="4" s="1"/>
  <c r="AO4" i="4" s="1"/>
  <c r="AP4" i="4" s="1"/>
  <c r="AQ4" i="4" s="1"/>
  <c r="AR4" i="4" s="1"/>
  <c r="AS4" i="4" s="1"/>
  <c r="AT4" i="4" s="1"/>
  <c r="AU4" i="4" s="1"/>
  <c r="AV4" i="4" s="1"/>
  <c r="AW4" i="4" s="1"/>
  <c r="AX4" i="4" s="1"/>
  <c r="AY4" i="4" s="1"/>
  <c r="AZ4" i="4" s="1"/>
  <c r="BA4" i="4" s="1"/>
  <c r="BB4" i="4" s="1"/>
  <c r="BC4" i="4" s="1"/>
  <c r="BD4" i="4" s="1"/>
  <c r="BE4" i="4" s="1"/>
  <c r="BF4" i="4" s="1"/>
  <c r="BG4" i="4" s="1"/>
  <c r="BH4" i="4" s="1"/>
  <c r="BI4" i="4" s="1"/>
  <c r="BJ4" i="4" s="1"/>
  <c r="BK4" i="4" s="1"/>
  <c r="BL4" i="4" s="1"/>
  <c r="BM4" i="4" s="1"/>
  <c r="BN4" i="4" s="1"/>
  <c r="BO4" i="4" s="1"/>
  <c r="BP4" i="4" s="1"/>
  <c r="BQ4" i="4" s="1"/>
  <c r="BR4" i="4" s="1"/>
  <c r="BS4" i="4" s="1"/>
  <c r="BT4" i="4" s="1"/>
  <c r="BU4" i="4" s="1"/>
  <c r="BV4" i="4" s="1"/>
  <c r="BW4" i="4" s="1"/>
  <c r="BX4" i="4" s="1"/>
  <c r="BY4" i="4" s="1"/>
  <c r="BZ4" i="4" s="1"/>
  <c r="CA4" i="4" s="1"/>
  <c r="CB4" i="4" s="1"/>
  <c r="CC4" i="4" s="1"/>
  <c r="CD4" i="4" s="1"/>
  <c r="CE4" i="4" s="1"/>
  <c r="CF4" i="4" s="1"/>
  <c r="CG4" i="4" s="1"/>
  <c r="D4" i="4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AO71" i="3"/>
  <c r="AN71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AO70" i="3"/>
  <c r="AN70" i="3"/>
  <c r="AM70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AO64" i="3"/>
  <c r="AN64" i="3"/>
  <c r="AM64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AO7" i="3"/>
  <c r="AO76" i="3" s="1"/>
  <c r="AO78" i="3" s="1"/>
  <c r="AN7" i="3"/>
  <c r="AN76" i="3" s="1"/>
  <c r="AN78" i="3" s="1"/>
  <c r="AM7" i="3"/>
  <c r="AM76" i="3" s="1"/>
  <c r="AM78" i="3" s="1"/>
  <c r="AL7" i="3"/>
  <c r="AL76" i="3" s="1"/>
  <c r="AL78" i="3" s="1"/>
  <c r="AK7" i="3"/>
  <c r="AK76" i="3" s="1"/>
  <c r="AK78" i="3" s="1"/>
  <c r="AJ7" i="3"/>
  <c r="AJ76" i="3" s="1"/>
  <c r="AJ78" i="3" s="1"/>
  <c r="AI7" i="3"/>
  <c r="AI76" i="3" s="1"/>
  <c r="AI78" i="3" s="1"/>
  <c r="AH7" i="3"/>
  <c r="AH76" i="3" s="1"/>
  <c r="AH78" i="3" s="1"/>
  <c r="AG7" i="3"/>
  <c r="AG76" i="3" s="1"/>
  <c r="AG78" i="3" s="1"/>
  <c r="AF7" i="3"/>
  <c r="AF76" i="3" s="1"/>
  <c r="AF78" i="3" s="1"/>
  <c r="AE7" i="3"/>
  <c r="AE76" i="3" s="1"/>
  <c r="AE78" i="3" s="1"/>
  <c r="AD7" i="3"/>
  <c r="AD76" i="3" s="1"/>
  <c r="AD78" i="3" s="1"/>
  <c r="AC7" i="3"/>
  <c r="AC76" i="3" s="1"/>
  <c r="AC78" i="3" s="1"/>
  <c r="AB7" i="3"/>
  <c r="AB76" i="3" s="1"/>
  <c r="AB78" i="3" s="1"/>
  <c r="AA7" i="3"/>
  <c r="AA76" i="3" s="1"/>
  <c r="AA78" i="3" s="1"/>
  <c r="Z7" i="3"/>
  <c r="Z76" i="3" s="1"/>
  <c r="Z78" i="3" s="1"/>
  <c r="Y7" i="3"/>
  <c r="Y76" i="3" s="1"/>
  <c r="Y78" i="3" s="1"/>
  <c r="X7" i="3"/>
  <c r="X76" i="3" s="1"/>
  <c r="X78" i="3" s="1"/>
  <c r="W7" i="3"/>
  <c r="W76" i="3" s="1"/>
  <c r="W78" i="3" s="1"/>
  <c r="V7" i="3"/>
  <c r="V76" i="3" s="1"/>
  <c r="V78" i="3" s="1"/>
  <c r="U7" i="3"/>
  <c r="U76" i="3" s="1"/>
  <c r="U78" i="3" s="1"/>
  <c r="T7" i="3"/>
  <c r="T76" i="3" s="1"/>
  <c r="T78" i="3" s="1"/>
  <c r="S7" i="3"/>
  <c r="S76" i="3" s="1"/>
  <c r="S78" i="3" s="1"/>
  <c r="R7" i="3"/>
  <c r="R76" i="3" s="1"/>
  <c r="R78" i="3" s="1"/>
  <c r="Q7" i="3"/>
  <c r="Q76" i="3" s="1"/>
  <c r="Q78" i="3" s="1"/>
  <c r="P7" i="3"/>
  <c r="P76" i="3" s="1"/>
  <c r="P78" i="3" s="1"/>
  <c r="O7" i="3"/>
  <c r="O76" i="3" s="1"/>
  <c r="O78" i="3" s="1"/>
  <c r="N7" i="3"/>
  <c r="N76" i="3" s="1"/>
  <c r="N78" i="3" s="1"/>
  <c r="M7" i="3"/>
  <c r="M76" i="3" s="1"/>
  <c r="M78" i="3" s="1"/>
  <c r="L7" i="3"/>
  <c r="L76" i="3" s="1"/>
  <c r="L78" i="3" s="1"/>
  <c r="K7" i="3"/>
  <c r="K76" i="3" s="1"/>
  <c r="K78" i="3" s="1"/>
  <c r="J7" i="3"/>
  <c r="J76" i="3" s="1"/>
  <c r="J78" i="3" s="1"/>
  <c r="I7" i="3"/>
  <c r="I76" i="3" s="1"/>
  <c r="I78" i="3" s="1"/>
  <c r="H7" i="3"/>
  <c r="H76" i="3" s="1"/>
  <c r="H78" i="3" s="1"/>
  <c r="G7" i="3"/>
  <c r="G76" i="3" s="1"/>
  <c r="G78" i="3" s="1"/>
  <c r="D4" i="3"/>
  <c r="E4" i="3" s="1"/>
  <c r="F4" i="3" s="1"/>
  <c r="G4" i="3" s="1"/>
  <c r="H4" i="3" s="1"/>
  <c r="I4" i="3" s="1"/>
  <c r="J4" i="3" s="1"/>
  <c r="K4" i="3" s="1"/>
  <c r="L4" i="3" s="1"/>
  <c r="M4" i="3" s="1"/>
  <c r="N4" i="3" s="1"/>
  <c r="O4" i="3" s="1"/>
  <c r="P4" i="3" s="1"/>
  <c r="Q4" i="3" s="1"/>
  <c r="R4" i="3" s="1"/>
  <c r="S4" i="3" s="1"/>
  <c r="T4" i="3" s="1"/>
  <c r="U4" i="3" s="1"/>
  <c r="V4" i="3" s="1"/>
  <c r="W4" i="3" s="1"/>
  <c r="X4" i="3" s="1"/>
  <c r="Y4" i="3" s="1"/>
  <c r="Z4" i="3" s="1"/>
  <c r="AA4" i="3" s="1"/>
  <c r="AB4" i="3" s="1"/>
  <c r="AC4" i="3" s="1"/>
  <c r="AD4" i="3" s="1"/>
  <c r="AE4" i="3" s="1"/>
  <c r="AF4" i="3" s="1"/>
  <c r="AG4" i="3" s="1"/>
  <c r="AH4" i="3" s="1"/>
  <c r="AI4" i="3" s="1"/>
  <c r="AJ4" i="3" s="1"/>
  <c r="AK4" i="3" s="1"/>
  <c r="AL4" i="3" s="1"/>
  <c r="AM4" i="3" s="1"/>
  <c r="AN4" i="3" s="1"/>
  <c r="AO4" i="3" s="1"/>
  <c r="AP4" i="3" s="1"/>
  <c r="AQ4" i="3" s="1"/>
  <c r="BE75" i="2"/>
  <c r="BD75" i="2"/>
  <c r="BC75" i="2"/>
  <c r="BB75" i="2"/>
  <c r="AY75" i="2"/>
  <c r="AW75" i="2"/>
  <c r="AV75" i="2"/>
  <c r="AT75" i="2"/>
  <c r="AS75" i="2"/>
  <c r="AR75" i="2"/>
  <c r="AQ75" i="2"/>
  <c r="AP75" i="2"/>
  <c r="AO75" i="2"/>
  <c r="AK75" i="2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AL75" i="2" s="1"/>
  <c r="BE74" i="2"/>
  <c r="BD74" i="2"/>
  <c r="BC74" i="2"/>
  <c r="BB74" i="2"/>
  <c r="AY74" i="2"/>
  <c r="AW74" i="2"/>
  <c r="AV74" i="2"/>
  <c r="AT74" i="2"/>
  <c r="AS74" i="2"/>
  <c r="AR74" i="2"/>
  <c r="AP74" i="2"/>
  <c r="AO74" i="2"/>
  <c r="AQ74" i="2" s="1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AL74" i="2" s="1"/>
  <c r="BE73" i="2"/>
  <c r="BD73" i="2"/>
  <c r="BC73" i="2"/>
  <c r="BB73" i="2"/>
  <c r="AY73" i="2"/>
  <c r="AW73" i="2"/>
  <c r="AV73" i="2"/>
  <c r="AS73" i="2"/>
  <c r="AR73" i="2"/>
  <c r="AT73" i="2" s="1"/>
  <c r="AP73" i="2"/>
  <c r="AO73" i="2"/>
  <c r="AQ73" i="2" s="1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AL73" i="2" s="1"/>
  <c r="BE72" i="2"/>
  <c r="BD72" i="2"/>
  <c r="BC72" i="2"/>
  <c r="BB72" i="2"/>
  <c r="AY72" i="2"/>
  <c r="AW72" i="2"/>
  <c r="AV72" i="2"/>
  <c r="AS72" i="2"/>
  <c r="AR72" i="2"/>
  <c r="AT72" i="2" s="1"/>
  <c r="AP72" i="2"/>
  <c r="AO72" i="2"/>
  <c r="AQ72" i="2" s="1"/>
  <c r="AK72" i="2"/>
  <c r="AJ72" i="2"/>
  <c r="AI72" i="2"/>
  <c r="AH72" i="2"/>
  <c r="AG72" i="2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AL72" i="2" s="1"/>
  <c r="BE71" i="2"/>
  <c r="BD71" i="2"/>
  <c r="BC71" i="2"/>
  <c r="BB71" i="2"/>
  <c r="AY71" i="2"/>
  <c r="AW71" i="2"/>
  <c r="AV71" i="2"/>
  <c r="AT71" i="2"/>
  <c r="AS71" i="2"/>
  <c r="AR71" i="2"/>
  <c r="AQ71" i="2"/>
  <c r="AP71" i="2"/>
  <c r="AO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AL71" i="2" s="1"/>
  <c r="BE70" i="2"/>
  <c r="BD70" i="2"/>
  <c r="BB70" i="2"/>
  <c r="AY70" i="2"/>
  <c r="AW70" i="2"/>
  <c r="AV70" i="2"/>
  <c r="AT70" i="2"/>
  <c r="AS70" i="2"/>
  <c r="AR70" i="2"/>
  <c r="AP70" i="2"/>
  <c r="AO70" i="2"/>
  <c r="AQ70" i="2" s="1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AL70" i="2" s="1"/>
  <c r="BE69" i="2"/>
  <c r="BD69" i="2"/>
  <c r="BC69" i="2"/>
  <c r="BB69" i="2"/>
  <c r="AY69" i="2"/>
  <c r="AW69" i="2"/>
  <c r="AV69" i="2"/>
  <c r="AS69" i="2"/>
  <c r="AR69" i="2"/>
  <c r="AT69" i="2" s="1"/>
  <c r="AP69" i="2"/>
  <c r="AO69" i="2"/>
  <c r="AQ69" i="2" s="1"/>
  <c r="AK69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AL69" i="2" s="1"/>
  <c r="BE68" i="2"/>
  <c r="BD68" i="2"/>
  <c r="BC68" i="2"/>
  <c r="BB68" i="2"/>
  <c r="AY68" i="2"/>
  <c r="AW68" i="2"/>
  <c r="AV68" i="2"/>
  <c r="AS68" i="2"/>
  <c r="AR68" i="2"/>
  <c r="AT68" i="2" s="1"/>
  <c r="AQ68" i="2"/>
  <c r="AP68" i="2"/>
  <c r="AO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AL68" i="2" s="1"/>
  <c r="BE67" i="2"/>
  <c r="BD67" i="2"/>
  <c r="BC67" i="2"/>
  <c r="BB67" i="2"/>
  <c r="AY67" i="2"/>
  <c r="AW67" i="2"/>
  <c r="AV67" i="2"/>
  <c r="AT67" i="2"/>
  <c r="AS67" i="2"/>
  <c r="AR67" i="2"/>
  <c r="AQ67" i="2"/>
  <c r="AP67" i="2"/>
  <c r="AO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AL67" i="2" s="1"/>
  <c r="BE66" i="2"/>
  <c r="BD66" i="2"/>
  <c r="BC66" i="2"/>
  <c r="BB66" i="2"/>
  <c r="AY66" i="2"/>
  <c r="AW66" i="2"/>
  <c r="AV66" i="2"/>
  <c r="AT66" i="2"/>
  <c r="AS66" i="2"/>
  <c r="AR66" i="2"/>
  <c r="AP66" i="2"/>
  <c r="AO66" i="2"/>
  <c r="AQ66" i="2" s="1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AL66" i="2" s="1"/>
  <c r="BE65" i="2"/>
  <c r="BD65" i="2"/>
  <c r="BC65" i="2"/>
  <c r="BB65" i="2"/>
  <c r="AY65" i="2"/>
  <c r="AW65" i="2"/>
  <c r="AV65" i="2"/>
  <c r="AS65" i="2"/>
  <c r="AR65" i="2"/>
  <c r="AT65" i="2" s="1"/>
  <c r="AP65" i="2"/>
  <c r="AO65" i="2"/>
  <c r="AQ65" i="2" s="1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AL65" i="2" s="1"/>
  <c r="BE64" i="2"/>
  <c r="BD64" i="2"/>
  <c r="BC64" i="2"/>
  <c r="BB64" i="2"/>
  <c r="AY64" i="2"/>
  <c r="AW64" i="2"/>
  <c r="AV64" i="2"/>
  <c r="AS64" i="2"/>
  <c r="AR64" i="2"/>
  <c r="AT64" i="2" s="1"/>
  <c r="AP64" i="2"/>
  <c r="AO64" i="2"/>
  <c r="AQ64" i="2" s="1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AL64" i="2" s="1"/>
  <c r="BE63" i="2"/>
  <c r="BD63" i="2"/>
  <c r="BC63" i="2"/>
  <c r="BB63" i="2"/>
  <c r="AY63" i="2"/>
  <c r="AW63" i="2"/>
  <c r="AV63" i="2"/>
  <c r="AT63" i="2"/>
  <c r="AS63" i="2"/>
  <c r="AR63" i="2"/>
  <c r="AQ63" i="2"/>
  <c r="AP63" i="2"/>
  <c r="AO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AL63" i="2" s="1"/>
  <c r="BE62" i="2"/>
  <c r="BD62" i="2"/>
  <c r="BC62" i="2"/>
  <c r="BB62" i="2"/>
  <c r="AY62" i="2"/>
  <c r="AW62" i="2"/>
  <c r="AV62" i="2"/>
  <c r="AT62" i="2"/>
  <c r="AS62" i="2"/>
  <c r="AR62" i="2"/>
  <c r="AP62" i="2"/>
  <c r="AO62" i="2"/>
  <c r="AQ62" i="2" s="1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AL62" i="2" s="1"/>
  <c r="BE61" i="2"/>
  <c r="BD61" i="2"/>
  <c r="BC61" i="2"/>
  <c r="BB61" i="2"/>
  <c r="AY61" i="2"/>
  <c r="AW61" i="2"/>
  <c r="AV61" i="2"/>
  <c r="AS61" i="2"/>
  <c r="AR61" i="2"/>
  <c r="AT61" i="2" s="1"/>
  <c r="AQ61" i="2"/>
  <c r="AP61" i="2"/>
  <c r="AO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AL61" i="2" s="1"/>
  <c r="BE60" i="2"/>
  <c r="BD60" i="2"/>
  <c r="BC60" i="2"/>
  <c r="BB60" i="2"/>
  <c r="AY60" i="2"/>
  <c r="AW60" i="2"/>
  <c r="AV60" i="2"/>
  <c r="AS60" i="2"/>
  <c r="AR60" i="2"/>
  <c r="AT60" i="2" s="1"/>
  <c r="AP60" i="2"/>
  <c r="AO60" i="2"/>
  <c r="AQ60" i="2" s="1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AL60" i="2" s="1"/>
  <c r="BE59" i="2"/>
  <c r="BD59" i="2"/>
  <c r="BC59" i="2"/>
  <c r="BB59" i="2"/>
  <c r="AY59" i="2"/>
  <c r="AW59" i="2"/>
  <c r="AV59" i="2"/>
  <c r="AT59" i="2"/>
  <c r="AS59" i="2"/>
  <c r="AR59" i="2"/>
  <c r="AQ59" i="2"/>
  <c r="AP59" i="2"/>
  <c r="AO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AL59" i="2" s="1"/>
  <c r="BE58" i="2"/>
  <c r="BD58" i="2"/>
  <c r="BC58" i="2"/>
  <c r="BB58" i="2"/>
  <c r="AY58" i="2"/>
  <c r="AW58" i="2"/>
  <c r="AV58" i="2"/>
  <c r="AT58" i="2"/>
  <c r="AS58" i="2"/>
  <c r="AR58" i="2"/>
  <c r="AP58" i="2"/>
  <c r="AO58" i="2"/>
  <c r="AQ58" i="2" s="1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AL58" i="2" s="1"/>
  <c r="BE57" i="2"/>
  <c r="BD57" i="2"/>
  <c r="BC57" i="2"/>
  <c r="BB57" i="2"/>
  <c r="AY57" i="2"/>
  <c r="AW57" i="2"/>
  <c r="AV57" i="2"/>
  <c r="AS57" i="2"/>
  <c r="AR57" i="2"/>
  <c r="AT57" i="2" s="1"/>
  <c r="AP57" i="2"/>
  <c r="AO57" i="2"/>
  <c r="AQ57" i="2" s="1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AL57" i="2" s="1"/>
  <c r="BE56" i="2"/>
  <c r="BD56" i="2"/>
  <c r="BC56" i="2"/>
  <c r="BB56" i="2"/>
  <c r="AY56" i="2"/>
  <c r="AW56" i="2"/>
  <c r="AV56" i="2"/>
  <c r="AS56" i="2"/>
  <c r="AR56" i="2"/>
  <c r="AT56" i="2" s="1"/>
  <c r="AP56" i="2"/>
  <c r="AO56" i="2"/>
  <c r="AQ56" i="2" s="1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AL56" i="2" s="1"/>
  <c r="BE55" i="2"/>
  <c r="BD55" i="2"/>
  <c r="BC55" i="2"/>
  <c r="BB55" i="2"/>
  <c r="AY55" i="2"/>
  <c r="AW55" i="2"/>
  <c r="AV55" i="2"/>
  <c r="AT55" i="2"/>
  <c r="AS55" i="2"/>
  <c r="AR55" i="2"/>
  <c r="AQ55" i="2"/>
  <c r="AP55" i="2"/>
  <c r="AO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AL55" i="2" s="1"/>
  <c r="BE54" i="2"/>
  <c r="BD54" i="2"/>
  <c r="BB54" i="2"/>
  <c r="AY54" i="2"/>
  <c r="AW54" i="2"/>
  <c r="AV54" i="2"/>
  <c r="AT54" i="2"/>
  <c r="AS54" i="2"/>
  <c r="AR54" i="2"/>
  <c r="AP54" i="2"/>
  <c r="AO54" i="2"/>
  <c r="AQ54" i="2" s="1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AL54" i="2" s="1"/>
  <c r="BE53" i="2"/>
  <c r="BD53" i="2"/>
  <c r="BC53" i="2"/>
  <c r="BB53" i="2"/>
  <c r="AY53" i="2"/>
  <c r="AW53" i="2"/>
  <c r="AV53" i="2"/>
  <c r="AS53" i="2"/>
  <c r="AR53" i="2"/>
  <c r="AT53" i="2" s="1"/>
  <c r="AP53" i="2"/>
  <c r="AO53" i="2"/>
  <c r="AQ53" i="2" s="1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AL53" i="2" s="1"/>
  <c r="BE52" i="2"/>
  <c r="BD52" i="2"/>
  <c r="BC52" i="2"/>
  <c r="BB52" i="2"/>
  <c r="AY52" i="2"/>
  <c r="AW52" i="2"/>
  <c r="AV52" i="2"/>
  <c r="AS52" i="2"/>
  <c r="AR52" i="2"/>
  <c r="AT52" i="2" s="1"/>
  <c r="AP52" i="2"/>
  <c r="AO52" i="2"/>
  <c r="AQ52" i="2" s="1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AL52" i="2" s="1"/>
  <c r="BE51" i="2"/>
  <c r="BD51" i="2"/>
  <c r="BC51" i="2"/>
  <c r="BB51" i="2"/>
  <c r="AY51" i="2"/>
  <c r="AW51" i="2"/>
  <c r="AV51" i="2"/>
  <c r="AT51" i="2"/>
  <c r="AS51" i="2"/>
  <c r="AR51" i="2"/>
  <c r="AQ51" i="2"/>
  <c r="AP51" i="2"/>
  <c r="AO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AL51" i="2" s="1"/>
  <c r="BE50" i="2"/>
  <c r="BD50" i="2"/>
  <c r="BC50" i="2"/>
  <c r="BB50" i="2"/>
  <c r="AY50" i="2"/>
  <c r="AW50" i="2"/>
  <c r="AV50" i="2"/>
  <c r="AT50" i="2"/>
  <c r="AS50" i="2"/>
  <c r="AR50" i="2"/>
  <c r="AP50" i="2"/>
  <c r="AO50" i="2"/>
  <c r="AQ50" i="2" s="1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AL50" i="2" s="1"/>
  <c r="BE49" i="2"/>
  <c r="BD49" i="2"/>
  <c r="BC49" i="2"/>
  <c r="BB49" i="2"/>
  <c r="AY49" i="2"/>
  <c r="AW49" i="2"/>
  <c r="AV49" i="2"/>
  <c r="AS49" i="2"/>
  <c r="AR49" i="2"/>
  <c r="AT49" i="2" s="1"/>
  <c r="AP49" i="2"/>
  <c r="AO49" i="2"/>
  <c r="AQ49" i="2" s="1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AL49" i="2" s="1"/>
  <c r="BE48" i="2"/>
  <c r="BD48" i="2"/>
  <c r="BC48" i="2"/>
  <c r="BB48" i="2"/>
  <c r="AY48" i="2"/>
  <c r="AW48" i="2"/>
  <c r="AV48" i="2"/>
  <c r="AS48" i="2"/>
  <c r="AR48" i="2"/>
  <c r="AT48" i="2" s="1"/>
  <c r="AP48" i="2"/>
  <c r="AO48" i="2"/>
  <c r="AQ48" i="2" s="1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AL48" i="2" s="1"/>
  <c r="BE47" i="2"/>
  <c r="BD47" i="2"/>
  <c r="BC47" i="2"/>
  <c r="BB47" i="2"/>
  <c r="AY47" i="2"/>
  <c r="AW47" i="2"/>
  <c r="AV47" i="2"/>
  <c r="AT47" i="2"/>
  <c r="AS47" i="2"/>
  <c r="AR47" i="2"/>
  <c r="AQ47" i="2"/>
  <c r="AP47" i="2"/>
  <c r="AO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AL47" i="2" s="1"/>
  <c r="BE46" i="2"/>
  <c r="BD46" i="2"/>
  <c r="BC46" i="2"/>
  <c r="BB46" i="2"/>
  <c r="AY46" i="2"/>
  <c r="AW46" i="2"/>
  <c r="AV46" i="2"/>
  <c r="AT46" i="2"/>
  <c r="AS46" i="2"/>
  <c r="AR46" i="2"/>
  <c r="AP46" i="2"/>
  <c r="AO46" i="2"/>
  <c r="AQ46" i="2" s="1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AL46" i="2" s="1"/>
  <c r="BE45" i="2"/>
  <c r="BD45" i="2"/>
  <c r="BC45" i="2"/>
  <c r="BB45" i="2"/>
  <c r="AY45" i="2"/>
  <c r="AW45" i="2"/>
  <c r="AV45" i="2"/>
  <c r="AS45" i="2"/>
  <c r="AR45" i="2"/>
  <c r="AT45" i="2" s="1"/>
  <c r="AP45" i="2"/>
  <c r="AO45" i="2"/>
  <c r="AQ45" i="2" s="1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AL45" i="2" s="1"/>
  <c r="BE44" i="2"/>
  <c r="BD44" i="2"/>
  <c r="BC44" i="2"/>
  <c r="BB44" i="2"/>
  <c r="AY44" i="2"/>
  <c r="AW44" i="2"/>
  <c r="AV44" i="2"/>
  <c r="AS44" i="2"/>
  <c r="AR44" i="2"/>
  <c r="AT44" i="2" s="1"/>
  <c r="AQ44" i="2"/>
  <c r="AP44" i="2"/>
  <c r="AO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AL44" i="2" s="1"/>
  <c r="BE43" i="2"/>
  <c r="BD43" i="2"/>
  <c r="BC43" i="2"/>
  <c r="BB43" i="2"/>
  <c r="AY43" i="2"/>
  <c r="AW43" i="2"/>
  <c r="AV43" i="2"/>
  <c r="AT43" i="2"/>
  <c r="AS43" i="2"/>
  <c r="AR43" i="2"/>
  <c r="AQ43" i="2"/>
  <c r="AP43" i="2"/>
  <c r="AO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AL43" i="2" s="1"/>
  <c r="BE42" i="2"/>
  <c r="BD42" i="2"/>
  <c r="BC42" i="2"/>
  <c r="BB42" i="2"/>
  <c r="AY42" i="2"/>
  <c r="AW42" i="2"/>
  <c r="AV42" i="2"/>
  <c r="AT42" i="2"/>
  <c r="AS42" i="2"/>
  <c r="AR42" i="2"/>
  <c r="AP42" i="2"/>
  <c r="AO42" i="2"/>
  <c r="AQ42" i="2" s="1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BE41" i="2"/>
  <c r="BD41" i="2"/>
  <c r="BC41" i="2"/>
  <c r="BB41" i="2"/>
  <c r="AY41" i="2"/>
  <c r="AW41" i="2"/>
  <c r="AV41" i="2"/>
  <c r="AT41" i="2"/>
  <c r="AS41" i="2"/>
  <c r="AR41" i="2"/>
  <c r="AP41" i="2"/>
  <c r="AO41" i="2"/>
  <c r="AQ41" i="2" s="1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AL41" i="2" s="1"/>
  <c r="BE40" i="2"/>
  <c r="BD40" i="2"/>
  <c r="BC40" i="2"/>
  <c r="BB40" i="2"/>
  <c r="AY40" i="2"/>
  <c r="AW40" i="2"/>
  <c r="AV40" i="2"/>
  <c r="AS40" i="2"/>
  <c r="AR40" i="2"/>
  <c r="AT40" i="2" s="1"/>
  <c r="AP40" i="2"/>
  <c r="AO40" i="2"/>
  <c r="AQ40" i="2" s="1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AL40" i="2" s="1"/>
  <c r="BE39" i="2"/>
  <c r="BD39" i="2"/>
  <c r="BC39" i="2"/>
  <c r="BB39" i="2"/>
  <c r="AY39" i="2"/>
  <c r="AV39" i="2"/>
  <c r="AS39" i="2"/>
  <c r="AR39" i="2"/>
  <c r="AT39" i="2" s="1"/>
  <c r="AQ39" i="2"/>
  <c r="AP39" i="2"/>
  <c r="AO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AL39" i="2" s="1"/>
  <c r="BE38" i="2"/>
  <c r="BD38" i="2"/>
  <c r="BC38" i="2"/>
  <c r="BB38" i="2"/>
  <c r="AY38" i="2"/>
  <c r="AW38" i="2"/>
  <c r="AV38" i="2"/>
  <c r="AT38" i="2"/>
  <c r="AS38" i="2"/>
  <c r="AR38" i="2"/>
  <c r="AQ38" i="2"/>
  <c r="AP38" i="2"/>
  <c r="AO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AL38" i="2" s="1"/>
  <c r="BE37" i="2"/>
  <c r="BD37" i="2"/>
  <c r="BC37" i="2"/>
  <c r="BB37" i="2"/>
  <c r="AY37" i="2"/>
  <c r="AW37" i="2"/>
  <c r="AV37" i="2"/>
  <c r="AT37" i="2"/>
  <c r="AS37" i="2"/>
  <c r="AR37" i="2"/>
  <c r="AP37" i="2"/>
  <c r="AO37" i="2"/>
  <c r="AQ37" i="2" s="1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AL37" i="2" s="1"/>
  <c r="BE36" i="2"/>
  <c r="BD36" i="2"/>
  <c r="BC36" i="2"/>
  <c r="BB36" i="2"/>
  <c r="AY36" i="2"/>
  <c r="AW36" i="2"/>
  <c r="AV36" i="2"/>
  <c r="AS36" i="2"/>
  <c r="AR36" i="2"/>
  <c r="AT36" i="2" s="1"/>
  <c r="AP36" i="2"/>
  <c r="AO36" i="2"/>
  <c r="AQ36" i="2" s="1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AL36" i="2" s="1"/>
  <c r="BE35" i="2"/>
  <c r="BD35" i="2"/>
  <c r="BC35" i="2"/>
  <c r="BB35" i="2"/>
  <c r="AY35" i="2"/>
  <c r="AW35" i="2"/>
  <c r="AV35" i="2"/>
  <c r="AS35" i="2"/>
  <c r="AR35" i="2"/>
  <c r="AT35" i="2" s="1"/>
  <c r="AQ35" i="2"/>
  <c r="AP35" i="2"/>
  <c r="AO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AL35" i="2" s="1"/>
  <c r="BE34" i="2"/>
  <c r="BD34" i="2"/>
  <c r="BC34" i="2"/>
  <c r="BB34" i="2"/>
  <c r="AY34" i="2"/>
  <c r="AV34" i="2"/>
  <c r="AT34" i="2"/>
  <c r="AS34" i="2"/>
  <c r="AR34" i="2"/>
  <c r="AQ34" i="2"/>
  <c r="AP34" i="2"/>
  <c r="AO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AL34" i="2" s="1"/>
  <c r="BE33" i="2"/>
  <c r="BD33" i="2"/>
  <c r="BC33" i="2"/>
  <c r="BB33" i="2"/>
  <c r="AY33" i="2"/>
  <c r="AW33" i="2"/>
  <c r="AV33" i="2"/>
  <c r="AT33" i="2"/>
  <c r="AS33" i="2"/>
  <c r="AR33" i="2"/>
  <c r="AP33" i="2"/>
  <c r="AO33" i="2"/>
  <c r="AQ33" i="2" s="1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AL33" i="2" s="1"/>
  <c r="BE32" i="2"/>
  <c r="BD32" i="2"/>
  <c r="BC32" i="2"/>
  <c r="BB32" i="2"/>
  <c r="AY32" i="2"/>
  <c r="AW32" i="2"/>
  <c r="AV32" i="2"/>
  <c r="AS32" i="2"/>
  <c r="AR32" i="2"/>
  <c r="AT32" i="2" s="1"/>
  <c r="AP32" i="2"/>
  <c r="AO32" i="2"/>
  <c r="AQ32" i="2" s="1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AL32" i="2" s="1"/>
  <c r="BE31" i="2"/>
  <c r="BD31" i="2"/>
  <c r="BC31" i="2"/>
  <c r="BB31" i="2"/>
  <c r="AY31" i="2"/>
  <c r="AV31" i="2"/>
  <c r="AS31" i="2"/>
  <c r="AR31" i="2"/>
  <c r="AT31" i="2" s="1"/>
  <c r="AQ31" i="2"/>
  <c r="AP31" i="2"/>
  <c r="AO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AL31" i="2" s="1"/>
  <c r="BE30" i="2"/>
  <c r="BD30" i="2"/>
  <c r="BC30" i="2"/>
  <c r="BB30" i="2"/>
  <c r="AY30" i="2"/>
  <c r="AW30" i="2"/>
  <c r="AV30" i="2"/>
  <c r="AS30" i="2"/>
  <c r="AR30" i="2"/>
  <c r="AT30" i="2" s="1"/>
  <c r="AQ30" i="2"/>
  <c r="AP30" i="2"/>
  <c r="AO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AL30" i="2" s="1"/>
  <c r="BE29" i="2"/>
  <c r="BD29" i="2"/>
  <c r="BC29" i="2"/>
  <c r="BB29" i="2"/>
  <c r="AY29" i="2"/>
  <c r="AW29" i="2"/>
  <c r="AV29" i="2"/>
  <c r="AT29" i="2"/>
  <c r="AS29" i="2"/>
  <c r="AR29" i="2"/>
  <c r="AP29" i="2"/>
  <c r="AO29" i="2"/>
  <c r="AQ29" i="2" s="1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BE28" i="2"/>
  <c r="BD28" i="2"/>
  <c r="BC28" i="2"/>
  <c r="BB28" i="2"/>
  <c r="AY28" i="2"/>
  <c r="AV28" i="2"/>
  <c r="AS28" i="2"/>
  <c r="AR28" i="2"/>
  <c r="AT28" i="2" s="1"/>
  <c r="AP28" i="2"/>
  <c r="AO28" i="2"/>
  <c r="AQ28" i="2" s="1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AL28" i="2" s="1"/>
  <c r="BE27" i="2"/>
  <c r="BD27" i="2"/>
  <c r="BC27" i="2"/>
  <c r="BB27" i="2"/>
  <c r="AY27" i="2"/>
  <c r="AW27" i="2"/>
  <c r="AV27" i="2"/>
  <c r="AT27" i="2"/>
  <c r="AS27" i="2"/>
  <c r="AR27" i="2"/>
  <c r="AQ27" i="2"/>
  <c r="AP27" i="2"/>
  <c r="AO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AL27" i="2" s="1"/>
  <c r="BE26" i="2"/>
  <c r="BD26" i="2"/>
  <c r="BC26" i="2"/>
  <c r="BB26" i="2"/>
  <c r="AY26" i="2"/>
  <c r="AV26" i="2"/>
  <c r="AS26" i="2"/>
  <c r="AR26" i="2"/>
  <c r="AT26" i="2" s="1"/>
  <c r="AQ26" i="2"/>
  <c r="AP26" i="2"/>
  <c r="AO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AL26" i="2" s="1"/>
  <c r="BE25" i="2"/>
  <c r="BD25" i="2"/>
  <c r="BC25" i="2"/>
  <c r="BB25" i="2"/>
  <c r="AY25" i="2"/>
  <c r="AW25" i="2"/>
  <c r="AV25" i="2"/>
  <c r="AT25" i="2"/>
  <c r="AS25" i="2"/>
  <c r="AR25" i="2"/>
  <c r="AP25" i="2"/>
  <c r="AO25" i="2"/>
  <c r="AQ25" i="2" s="1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AL25" i="2" s="1"/>
  <c r="BE24" i="2"/>
  <c r="BD24" i="2"/>
  <c r="BC24" i="2"/>
  <c r="BB24" i="2"/>
  <c r="AY24" i="2"/>
  <c r="AW24" i="2"/>
  <c r="AV24" i="2"/>
  <c r="AS24" i="2"/>
  <c r="AR24" i="2"/>
  <c r="AT24" i="2" s="1"/>
  <c r="AP24" i="2"/>
  <c r="AO24" i="2"/>
  <c r="AQ24" i="2" s="1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AL24" i="2" s="1"/>
  <c r="BE23" i="2"/>
  <c r="BD23" i="2"/>
  <c r="BC23" i="2"/>
  <c r="BB23" i="2"/>
  <c r="AY23" i="2"/>
  <c r="AV23" i="2"/>
  <c r="AT23" i="2"/>
  <c r="AS23" i="2"/>
  <c r="AR23" i="2"/>
  <c r="AQ23" i="2"/>
  <c r="AP23" i="2"/>
  <c r="AO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BE22" i="2"/>
  <c r="BD22" i="2"/>
  <c r="BC22" i="2"/>
  <c r="BB22" i="2"/>
  <c r="AY22" i="2"/>
  <c r="AW22" i="2"/>
  <c r="AV22" i="2"/>
  <c r="AS22" i="2"/>
  <c r="AR22" i="2"/>
  <c r="AT22" i="2" s="1"/>
  <c r="AO22" i="2"/>
  <c r="AQ22" i="2" s="1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AL22" i="2" s="1"/>
  <c r="BE21" i="2"/>
  <c r="BD21" i="2"/>
  <c r="BC21" i="2"/>
  <c r="BB21" i="2"/>
  <c r="AY21" i="2"/>
  <c r="AW21" i="2"/>
  <c r="AV21" i="2"/>
  <c r="AS21" i="2"/>
  <c r="AR21" i="2"/>
  <c r="AT21" i="2" s="1"/>
  <c r="AQ21" i="2"/>
  <c r="AO21" i="2"/>
  <c r="AP21" i="2" s="1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AL21" i="2" s="1"/>
  <c r="BE20" i="2"/>
  <c r="BD20" i="2"/>
  <c r="BC20" i="2"/>
  <c r="BB20" i="2"/>
  <c r="AY20" i="2"/>
  <c r="AW20" i="2"/>
  <c r="AV20" i="2"/>
  <c r="AS20" i="2"/>
  <c r="AR20" i="2"/>
  <c r="AT20" i="2" s="1"/>
  <c r="AO20" i="2"/>
  <c r="AQ20" i="2" s="1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AL20" i="2" s="1"/>
  <c r="BE19" i="2"/>
  <c r="BD19" i="2"/>
  <c r="BC19" i="2"/>
  <c r="BB19" i="2"/>
  <c r="AY19" i="2"/>
  <c r="AW19" i="2"/>
  <c r="AV19" i="2"/>
  <c r="AS19" i="2"/>
  <c r="AT19" i="2" s="1"/>
  <c r="AR19" i="2"/>
  <c r="AQ19" i="2"/>
  <c r="AO19" i="2"/>
  <c r="AP19" i="2" s="1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AL19" i="2" s="1"/>
  <c r="BE18" i="2"/>
  <c r="BD18" i="2"/>
  <c r="BC18" i="2"/>
  <c r="BB18" i="2"/>
  <c r="AY18" i="2"/>
  <c r="AV18" i="2"/>
  <c r="AS18" i="2"/>
  <c r="AR18" i="2"/>
  <c r="AT18" i="2" s="1"/>
  <c r="AO18" i="2"/>
  <c r="AQ18" i="2" s="1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AL18" i="2" s="1"/>
  <c r="BE17" i="2"/>
  <c r="BD17" i="2"/>
  <c r="BC17" i="2"/>
  <c r="BB17" i="2"/>
  <c r="AY17" i="2"/>
  <c r="AW17" i="2"/>
  <c r="AV17" i="2"/>
  <c r="AS17" i="2"/>
  <c r="AR17" i="2"/>
  <c r="AT17" i="2" s="1"/>
  <c r="AQ17" i="2"/>
  <c r="AO17" i="2"/>
  <c r="AP17" i="2" s="1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AL17" i="2" s="1"/>
  <c r="BE16" i="2"/>
  <c r="BD16" i="2"/>
  <c r="BC16" i="2"/>
  <c r="BB16" i="2"/>
  <c r="AY16" i="2"/>
  <c r="AW16" i="2"/>
  <c r="AV16" i="2"/>
  <c r="AS16" i="2"/>
  <c r="AR16" i="2"/>
  <c r="AT16" i="2" s="1"/>
  <c r="AO16" i="2"/>
  <c r="AQ16" i="2" s="1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AL16" i="2" s="1"/>
  <c r="BE15" i="2"/>
  <c r="BD15" i="2"/>
  <c r="BC15" i="2"/>
  <c r="BB15" i="2"/>
  <c r="AY15" i="2"/>
  <c r="AW15" i="2"/>
  <c r="AV15" i="2"/>
  <c r="AS15" i="2"/>
  <c r="AT15" i="2" s="1"/>
  <c r="AR15" i="2"/>
  <c r="AQ15" i="2"/>
  <c r="AO15" i="2"/>
  <c r="AP15" i="2" s="1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BE14" i="2"/>
  <c r="BD14" i="2"/>
  <c r="BC14" i="2"/>
  <c r="BB14" i="2"/>
  <c r="AY14" i="2"/>
  <c r="AW14" i="2"/>
  <c r="AV14" i="2"/>
  <c r="AT14" i="2"/>
  <c r="AS14" i="2"/>
  <c r="AR14" i="2"/>
  <c r="AQ14" i="2"/>
  <c r="AP14" i="2"/>
  <c r="AO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AL14" i="2" s="1"/>
  <c r="BE13" i="2"/>
  <c r="BD13" i="2"/>
  <c r="BC13" i="2"/>
  <c r="BB13" i="2"/>
  <c r="AY13" i="2"/>
  <c r="AW13" i="2"/>
  <c r="AV13" i="2"/>
  <c r="AS13" i="2"/>
  <c r="AR13" i="2"/>
  <c r="AT13" i="2" s="1"/>
  <c r="AQ13" i="2"/>
  <c r="AP13" i="2"/>
  <c r="AO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AL13" i="2" s="1"/>
  <c r="BE12" i="2"/>
  <c r="BD12" i="2"/>
  <c r="BC12" i="2"/>
  <c r="BB12" i="2"/>
  <c r="AY12" i="2"/>
  <c r="AW12" i="2"/>
  <c r="AV12" i="2"/>
  <c r="AT12" i="2"/>
  <c r="AS12" i="2"/>
  <c r="AR12" i="2"/>
  <c r="AP12" i="2"/>
  <c r="AO12" i="2"/>
  <c r="AQ12" i="2" s="1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AL12" i="2" s="1"/>
  <c r="BE11" i="2"/>
  <c r="BD11" i="2"/>
  <c r="BC11" i="2"/>
  <c r="BB11" i="2"/>
  <c r="AY11" i="2"/>
  <c r="AW11" i="2"/>
  <c r="AV11" i="2"/>
  <c r="AS11" i="2"/>
  <c r="AR11" i="2"/>
  <c r="AT11" i="2" s="1"/>
  <c r="AP11" i="2"/>
  <c r="AO11" i="2"/>
  <c r="AQ11" i="2" s="1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AL11" i="2" s="1"/>
  <c r="BE10" i="2"/>
  <c r="BD10" i="2"/>
  <c r="BC10" i="2"/>
  <c r="BB10" i="2"/>
  <c r="AY10" i="2"/>
  <c r="AV10" i="2"/>
  <c r="AT10" i="2"/>
  <c r="AS10" i="2"/>
  <c r="AR10" i="2"/>
  <c r="AP10" i="2"/>
  <c r="AO10" i="2"/>
  <c r="AQ10" i="2" s="1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AL10" i="2" s="1"/>
  <c r="BE9" i="2"/>
  <c r="BD9" i="2"/>
  <c r="BC9" i="2"/>
  <c r="BB9" i="2"/>
  <c r="AY9" i="2"/>
  <c r="AW9" i="2"/>
  <c r="AV9" i="2"/>
  <c r="AS9" i="2"/>
  <c r="AR9" i="2"/>
  <c r="AT9" i="2" s="1"/>
  <c r="AQ9" i="2"/>
  <c r="AP9" i="2"/>
  <c r="AO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AL9" i="2" s="1"/>
  <c r="BE8" i="2"/>
  <c r="BD8" i="2"/>
  <c r="BC8" i="2"/>
  <c r="BB8" i="2"/>
  <c r="AY8" i="2"/>
  <c r="AV8" i="2"/>
  <c r="AT8" i="2"/>
  <c r="AS8" i="2"/>
  <c r="AR8" i="2"/>
  <c r="AP8" i="2"/>
  <c r="AO8" i="2"/>
  <c r="AQ8" i="2" s="1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AL8" i="2" s="1"/>
  <c r="BE7" i="2"/>
  <c r="BE76" i="2" s="1"/>
  <c r="BE78" i="2" s="1"/>
  <c r="BD7" i="2"/>
  <c r="BD76" i="2" s="1"/>
  <c r="BD78" i="2" s="1"/>
  <c r="BC7" i="2"/>
  <c r="BB7" i="2"/>
  <c r="BB76" i="2" s="1"/>
  <c r="BB78" i="2" s="1"/>
  <c r="AY7" i="2"/>
  <c r="AY76" i="2" s="1"/>
  <c r="AY78" i="2" s="1"/>
  <c r="AS7" i="2"/>
  <c r="AS76" i="2" s="1"/>
  <c r="AR7" i="2"/>
  <c r="AR76" i="2" s="1"/>
  <c r="AO7" i="2"/>
  <c r="AQ7" i="2" s="1"/>
  <c r="AK7" i="2"/>
  <c r="AK76" i="2" s="1"/>
  <c r="AK78" i="2" s="1"/>
  <c r="AJ7" i="2"/>
  <c r="AJ76" i="2" s="1"/>
  <c r="AJ78" i="2" s="1"/>
  <c r="AI7" i="2"/>
  <c r="AI76" i="2" s="1"/>
  <c r="AI78" i="2" s="1"/>
  <c r="AH7" i="2"/>
  <c r="AH76" i="2" s="1"/>
  <c r="AH78" i="2" s="1"/>
  <c r="AG7" i="2"/>
  <c r="AG76" i="2" s="1"/>
  <c r="AG78" i="2" s="1"/>
  <c r="AF7" i="2"/>
  <c r="AF76" i="2" s="1"/>
  <c r="AF78" i="2" s="1"/>
  <c r="AE7" i="2"/>
  <c r="AE76" i="2" s="1"/>
  <c r="AE78" i="2" s="1"/>
  <c r="AD7" i="2"/>
  <c r="AD76" i="2" s="1"/>
  <c r="AD78" i="2" s="1"/>
  <c r="AC7" i="2"/>
  <c r="AC76" i="2" s="1"/>
  <c r="AC78" i="2" s="1"/>
  <c r="AB7" i="2"/>
  <c r="AB76" i="2" s="1"/>
  <c r="AB78" i="2" s="1"/>
  <c r="AA7" i="2"/>
  <c r="AA76" i="2" s="1"/>
  <c r="AA78" i="2" s="1"/>
  <c r="Z7" i="2"/>
  <c r="Z76" i="2" s="1"/>
  <c r="Z78" i="2" s="1"/>
  <c r="Y7" i="2"/>
  <c r="Y76" i="2" s="1"/>
  <c r="Y78" i="2" s="1"/>
  <c r="X7" i="2"/>
  <c r="X76" i="2" s="1"/>
  <c r="X78" i="2" s="1"/>
  <c r="W7" i="2"/>
  <c r="W76" i="2" s="1"/>
  <c r="W78" i="2" s="1"/>
  <c r="V7" i="2"/>
  <c r="V76" i="2" s="1"/>
  <c r="V78" i="2" s="1"/>
  <c r="U7" i="2"/>
  <c r="U76" i="2" s="1"/>
  <c r="U78" i="2" s="1"/>
  <c r="T7" i="2"/>
  <c r="T76" i="2" s="1"/>
  <c r="T78" i="2" s="1"/>
  <c r="S7" i="2"/>
  <c r="S76" i="2" s="1"/>
  <c r="S78" i="2" s="1"/>
  <c r="R7" i="2"/>
  <c r="R76" i="2" s="1"/>
  <c r="R78" i="2" s="1"/>
  <c r="Q7" i="2"/>
  <c r="Q76" i="2" s="1"/>
  <c r="Q78" i="2" s="1"/>
  <c r="P7" i="2"/>
  <c r="P76" i="2" s="1"/>
  <c r="P78" i="2" s="1"/>
  <c r="O7" i="2"/>
  <c r="O76" i="2" s="1"/>
  <c r="O78" i="2" s="1"/>
  <c r="N7" i="2"/>
  <c r="N76" i="2" s="1"/>
  <c r="N78" i="2" s="1"/>
  <c r="M7" i="2"/>
  <c r="M76" i="2" s="1"/>
  <c r="M78" i="2" s="1"/>
  <c r="L7" i="2"/>
  <c r="L76" i="2" s="1"/>
  <c r="L78" i="2" s="1"/>
  <c r="K7" i="2"/>
  <c r="K76" i="2" s="1"/>
  <c r="K78" i="2" s="1"/>
  <c r="J7" i="2"/>
  <c r="J76" i="2" s="1"/>
  <c r="J78" i="2" s="1"/>
  <c r="I7" i="2"/>
  <c r="I76" i="2" s="1"/>
  <c r="I78" i="2" s="1"/>
  <c r="H7" i="2"/>
  <c r="H76" i="2" s="1"/>
  <c r="H78" i="2" s="1"/>
  <c r="G7" i="2"/>
  <c r="G76" i="2" s="1"/>
  <c r="G78" i="2" s="1"/>
  <c r="F7" i="2"/>
  <c r="F76" i="2" s="1"/>
  <c r="F78" i="2" s="1"/>
  <c r="D4" i="2"/>
  <c r="E4" i="2" s="1"/>
  <c r="F4" i="2" s="1"/>
  <c r="G4" i="2" s="1"/>
  <c r="H4" i="2" s="1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Y4" i="2" s="1"/>
  <c r="Z4" i="2" s="1"/>
  <c r="AA4" i="2" s="1"/>
  <c r="AB4" i="2" s="1"/>
  <c r="AC4" i="2" s="1"/>
  <c r="AD4" i="2" s="1"/>
  <c r="AE4" i="2" s="1"/>
  <c r="AF4" i="2" s="1"/>
  <c r="AG4" i="2" s="1"/>
  <c r="AH4" i="2" s="1"/>
  <c r="AI4" i="2" s="1"/>
  <c r="AJ4" i="2" s="1"/>
  <c r="AK4" i="2" s="1"/>
  <c r="AL4" i="2" s="1"/>
  <c r="AM4" i="2" s="1"/>
  <c r="AN4" i="2" s="1"/>
  <c r="AO4" i="2" s="1"/>
  <c r="AP4" i="2" s="1"/>
  <c r="AQ4" i="2" s="1"/>
  <c r="AR4" i="2" s="1"/>
  <c r="AS4" i="2" s="1"/>
  <c r="AT4" i="2" s="1"/>
  <c r="AU4" i="2" s="1"/>
  <c r="AV4" i="2" s="1"/>
  <c r="AW4" i="2" s="1"/>
  <c r="AX4" i="2" s="1"/>
  <c r="AY4" i="2" s="1"/>
  <c r="AZ4" i="2" s="1"/>
  <c r="BA4" i="2" s="1"/>
  <c r="BB4" i="2" s="1"/>
  <c r="BC4" i="2" s="1"/>
  <c r="BD4" i="2" s="1"/>
  <c r="BE4" i="2" s="1"/>
  <c r="BF4" i="2" s="1"/>
  <c r="C4" i="2"/>
  <c r="G51" i="1"/>
  <c r="H51" i="1" s="1"/>
  <c r="F50" i="1"/>
  <c r="G50" i="1" s="1"/>
  <c r="H50" i="1" s="1"/>
  <c r="G45" i="1"/>
  <c r="H45" i="1" s="1"/>
  <c r="F45" i="1"/>
  <c r="G24" i="1"/>
  <c r="H24" i="1" s="1"/>
  <c r="F24" i="1"/>
  <c r="H11" i="1"/>
  <c r="G11" i="1"/>
  <c r="F11" i="1"/>
  <c r="AQ76" i="2" l="1"/>
  <c r="AQ78" i="2" s="1"/>
  <c r="AR78" i="2"/>
  <c r="AS78" i="2"/>
  <c r="CF7" i="4"/>
  <c r="Q7" i="23"/>
  <c r="F76" i="5"/>
  <c r="G7" i="5"/>
  <c r="AA13" i="23"/>
  <c r="K13" i="5"/>
  <c r="X13" i="23" s="1"/>
  <c r="L16" i="23"/>
  <c r="E16" i="5"/>
  <c r="AP18" i="2"/>
  <c r="AP22" i="2"/>
  <c r="AO76" i="2"/>
  <c r="I9" i="23"/>
  <c r="AA17" i="23"/>
  <c r="K17" i="5"/>
  <c r="X17" i="23" s="1"/>
  <c r="V22" i="23"/>
  <c r="I22" i="5"/>
  <c r="S22" i="23" s="1"/>
  <c r="AL7" i="2"/>
  <c r="AT7" i="2"/>
  <c r="AT76" i="2" s="1"/>
  <c r="AT78" i="2" s="1"/>
  <c r="K76" i="4"/>
  <c r="S76" i="4"/>
  <c r="AA76" i="4"/>
  <c r="AI76" i="4"/>
  <c r="BB76" i="4"/>
  <c r="BJ76" i="4"/>
  <c r="BR76" i="4"/>
  <c r="BZ76" i="4"/>
  <c r="S7" i="23"/>
  <c r="N12" i="5"/>
  <c r="AC12" i="23" s="1"/>
  <c r="CF74" i="4"/>
  <c r="Q11" i="23"/>
  <c r="G11" i="5"/>
  <c r="N11" i="23" s="1"/>
  <c r="L12" i="23"/>
  <c r="E12" i="5"/>
  <c r="Q23" i="23"/>
  <c r="G23" i="5"/>
  <c r="N23" i="23" s="1"/>
  <c r="R31" i="6"/>
  <c r="BD76" i="4"/>
  <c r="AA9" i="23"/>
  <c r="K9" i="5"/>
  <c r="X9" i="23" s="1"/>
  <c r="V10" i="23"/>
  <c r="I10" i="5"/>
  <c r="S10" i="23" s="1"/>
  <c r="E14" i="23"/>
  <c r="J14" i="6"/>
  <c r="K14" i="6" s="1"/>
  <c r="M14" i="10"/>
  <c r="N14" i="10" s="1"/>
  <c r="H14" i="6"/>
  <c r="D14" i="6"/>
  <c r="N14" i="5"/>
  <c r="AC14" i="23" s="1"/>
  <c r="L14" i="5"/>
  <c r="M14" i="5" s="1"/>
  <c r="V18" i="23"/>
  <c r="I18" i="5"/>
  <c r="S18" i="23" s="1"/>
  <c r="AP16" i="2"/>
  <c r="AP20" i="2"/>
  <c r="Q76" i="5"/>
  <c r="Q72" i="5"/>
  <c r="Q57" i="5"/>
  <c r="Q56" i="5"/>
  <c r="L3" i="7"/>
  <c r="Q74" i="5"/>
  <c r="Q61" i="5"/>
  <c r="Q60" i="5"/>
  <c r="Q65" i="5"/>
  <c r="Q64" i="5"/>
  <c r="Q53" i="5"/>
  <c r="Q52" i="5"/>
  <c r="Q49" i="5"/>
  <c r="Q45" i="5"/>
  <c r="Q44" i="5"/>
  <c r="Q31" i="5"/>
  <c r="Q25" i="5"/>
  <c r="Q21" i="5"/>
  <c r="Q17" i="5"/>
  <c r="Q13" i="5"/>
  <c r="Q9" i="5"/>
  <c r="Q75" i="5"/>
  <c r="Q73" i="5"/>
  <c r="Q67" i="5"/>
  <c r="Q66" i="5"/>
  <c r="Q54" i="5"/>
  <c r="Q69" i="5"/>
  <c r="Q68" i="5"/>
  <c r="Q55" i="5"/>
  <c r="Q51" i="5"/>
  <c r="Q33" i="5"/>
  <c r="Q29" i="5"/>
  <c r="Q28" i="5"/>
  <c r="Q24" i="5"/>
  <c r="Q20" i="5"/>
  <c r="Q16" i="5"/>
  <c r="Q12" i="5"/>
  <c r="Q8" i="5"/>
  <c r="Q70" i="5"/>
  <c r="Q35" i="5"/>
  <c r="Q34" i="5"/>
  <c r="Q71" i="5"/>
  <c r="Q58" i="5"/>
  <c r="Q48" i="5"/>
  <c r="Q46" i="5"/>
  <c r="Q37" i="5"/>
  <c r="Q36" i="5"/>
  <c r="Q32" i="5"/>
  <c r="Q27" i="5"/>
  <c r="Q23" i="5"/>
  <c r="Q19" i="5"/>
  <c r="Q15" i="5"/>
  <c r="Q59" i="5"/>
  <c r="Q50" i="5"/>
  <c r="Q39" i="5"/>
  <c r="Q38" i="5"/>
  <c r="Q30" i="5"/>
  <c r="Q41" i="5"/>
  <c r="Q40" i="5"/>
  <c r="Q26" i="5"/>
  <c r="Q22" i="5"/>
  <c r="Q18" i="5"/>
  <c r="Q14" i="5"/>
  <c r="Q10" i="5"/>
  <c r="Q63" i="5"/>
  <c r="Q62" i="5"/>
  <c r="Q47" i="5"/>
  <c r="Q43" i="5"/>
  <c r="Q42" i="5"/>
  <c r="Q7" i="5"/>
  <c r="I13" i="23"/>
  <c r="Q15" i="23"/>
  <c r="G15" i="5"/>
  <c r="N15" i="23" s="1"/>
  <c r="Q19" i="23"/>
  <c r="G19" i="5"/>
  <c r="N19" i="23" s="1"/>
  <c r="N24" i="5"/>
  <c r="AC24" i="23" s="1"/>
  <c r="N36" i="5"/>
  <c r="AC36" i="23" s="1"/>
  <c r="AP7" i="2"/>
  <c r="L24" i="23"/>
  <c r="E24" i="5"/>
  <c r="X76" i="4"/>
  <c r="AF76" i="4"/>
  <c r="AN76" i="4"/>
  <c r="AY76" i="4"/>
  <c r="BG76" i="4"/>
  <c r="BO76" i="4"/>
  <c r="BW76" i="4"/>
  <c r="CE76" i="4"/>
  <c r="L8" i="23"/>
  <c r="E8" i="5"/>
  <c r="V14" i="23"/>
  <c r="I14" i="5"/>
  <c r="S14" i="23" s="1"/>
  <c r="L20" i="23"/>
  <c r="E20" i="5"/>
  <c r="AA21" i="23"/>
  <c r="K21" i="5"/>
  <c r="X21" i="23" s="1"/>
  <c r="E29" i="23"/>
  <c r="M29" i="10"/>
  <c r="N29" i="10" s="1"/>
  <c r="J29" i="6"/>
  <c r="K29" i="6" s="1"/>
  <c r="D29" i="6"/>
  <c r="E33" i="23"/>
  <c r="M33" i="10"/>
  <c r="N33" i="10" s="1"/>
  <c r="D33" i="6"/>
  <c r="H33" i="6"/>
  <c r="E57" i="23"/>
  <c r="M57" i="10"/>
  <c r="N57" i="10" s="1"/>
  <c r="D57" i="6"/>
  <c r="R57" i="6" s="1"/>
  <c r="H57" i="6"/>
  <c r="J57" i="6"/>
  <c r="K57" i="6" s="1"/>
  <c r="E72" i="23"/>
  <c r="M72" i="10"/>
  <c r="H72" i="6"/>
  <c r="J72" i="6"/>
  <c r="K72" i="6" s="1"/>
  <c r="L72" i="5"/>
  <c r="M72" i="5" s="1"/>
  <c r="N72" i="5" s="1"/>
  <c r="AC72" i="23" s="1"/>
  <c r="D72" i="6"/>
  <c r="L74" i="23"/>
  <c r="E74" i="5"/>
  <c r="H24" i="6"/>
  <c r="H29" i="6"/>
  <c r="J33" i="6"/>
  <c r="K33" i="6" s="1"/>
  <c r="R45" i="6"/>
  <c r="E9" i="23"/>
  <c r="M9" i="10"/>
  <c r="N9" i="10" s="1"/>
  <c r="D9" i="6"/>
  <c r="E13" i="23"/>
  <c r="M13" i="10"/>
  <c r="N13" i="10" s="1"/>
  <c r="J13" i="6"/>
  <c r="K13" i="6" s="1"/>
  <c r="H13" i="6"/>
  <c r="E17" i="23"/>
  <c r="M17" i="10"/>
  <c r="N17" i="10" s="1"/>
  <c r="D17" i="6"/>
  <c r="H17" i="6"/>
  <c r="J17" i="6"/>
  <c r="K17" i="6" s="1"/>
  <c r="E21" i="23"/>
  <c r="M21" i="10"/>
  <c r="N21" i="10" s="1"/>
  <c r="D21" i="6"/>
  <c r="E25" i="23"/>
  <c r="M25" i="10"/>
  <c r="N25" i="10" s="1"/>
  <c r="D25" i="6"/>
  <c r="J25" i="6"/>
  <c r="K25" i="6" s="1"/>
  <c r="H25" i="6"/>
  <c r="K25" i="5"/>
  <c r="X25" i="23" s="1"/>
  <c r="I26" i="5"/>
  <c r="S26" i="23" s="1"/>
  <c r="G27" i="5"/>
  <c r="N27" i="23" s="1"/>
  <c r="E28" i="5"/>
  <c r="L29" i="5"/>
  <c r="M29" i="5" s="1"/>
  <c r="N29" i="5" s="1"/>
  <c r="AC29" i="23" s="1"/>
  <c r="G30" i="5"/>
  <c r="E31" i="23"/>
  <c r="M31" i="10"/>
  <c r="D31" i="6"/>
  <c r="J31" i="6"/>
  <c r="K31" i="6" s="1"/>
  <c r="L33" i="5"/>
  <c r="M33" i="5" s="1"/>
  <c r="N33" i="5" s="1"/>
  <c r="AC33" i="23" s="1"/>
  <c r="E35" i="5"/>
  <c r="G40" i="5"/>
  <c r="I43" i="5"/>
  <c r="S43" i="23" s="1"/>
  <c r="I47" i="5"/>
  <c r="S47" i="23" s="1"/>
  <c r="I49" i="5"/>
  <c r="S49" i="23" s="1"/>
  <c r="G52" i="5"/>
  <c r="K56" i="5"/>
  <c r="X56" i="23" s="1"/>
  <c r="L57" i="5"/>
  <c r="M57" i="5" s="1"/>
  <c r="N57" i="5" s="1"/>
  <c r="AC57" i="23" s="1"/>
  <c r="E59" i="5"/>
  <c r="Q60" i="23"/>
  <c r="G60" i="5"/>
  <c r="N60" i="23" s="1"/>
  <c r="V63" i="23"/>
  <c r="I63" i="5"/>
  <c r="S63" i="23" s="1"/>
  <c r="I65" i="5"/>
  <c r="S65" i="23" s="1"/>
  <c r="E71" i="23"/>
  <c r="M71" i="10"/>
  <c r="D71" i="6"/>
  <c r="J71" i="6"/>
  <c r="K71" i="6" s="1"/>
  <c r="H71" i="6"/>
  <c r="L71" i="5"/>
  <c r="M71" i="5" s="1"/>
  <c r="N71" i="5" s="1"/>
  <c r="AC71" i="23" s="1"/>
  <c r="Q74" i="23"/>
  <c r="G74" i="5"/>
  <c r="N74" i="23" s="1"/>
  <c r="L25" i="5"/>
  <c r="M25" i="5" s="1"/>
  <c r="N25" i="5" s="1"/>
  <c r="AC25" i="23" s="1"/>
  <c r="E29" i="5"/>
  <c r="L31" i="5"/>
  <c r="M31" i="5" s="1"/>
  <c r="N31" i="5" s="1"/>
  <c r="AC31" i="23" s="1"/>
  <c r="G32" i="5"/>
  <c r="N32" i="23" s="1"/>
  <c r="E33" i="5"/>
  <c r="G38" i="5"/>
  <c r="N38" i="23" s="1"/>
  <c r="I41" i="5"/>
  <c r="S41" i="23" s="1"/>
  <c r="E45" i="23"/>
  <c r="M45" i="10"/>
  <c r="N45" i="10" s="1"/>
  <c r="J45" i="6"/>
  <c r="K45" i="6" s="1"/>
  <c r="N45" i="5"/>
  <c r="AC45" i="23" s="1"/>
  <c r="H45" i="6"/>
  <c r="D45" i="6"/>
  <c r="E51" i="23"/>
  <c r="M51" i="10"/>
  <c r="N51" i="10" s="1"/>
  <c r="D51" i="6"/>
  <c r="J51" i="6"/>
  <c r="K51" i="6" s="1"/>
  <c r="L51" i="5"/>
  <c r="M51" i="5" s="1"/>
  <c r="N51" i="5" s="1"/>
  <c r="AC51" i="23" s="1"/>
  <c r="I53" i="5"/>
  <c r="S53" i="23" s="1"/>
  <c r="E56" i="23"/>
  <c r="M56" i="10"/>
  <c r="H56" i="6"/>
  <c r="J56" i="6"/>
  <c r="K56" i="6" s="1"/>
  <c r="L56" i="5"/>
  <c r="M56" i="5" s="1"/>
  <c r="N56" i="5" s="1"/>
  <c r="AC56" i="23" s="1"/>
  <c r="D56" i="6"/>
  <c r="E57" i="5"/>
  <c r="I58" i="23"/>
  <c r="AA68" i="23"/>
  <c r="K68" i="5"/>
  <c r="X68" i="23" s="1"/>
  <c r="E69" i="23"/>
  <c r="M69" i="10"/>
  <c r="N69" i="10" s="1"/>
  <c r="D69" i="6"/>
  <c r="N69" i="5"/>
  <c r="AC69" i="23" s="1"/>
  <c r="L69" i="5"/>
  <c r="M69" i="5" s="1"/>
  <c r="J69" i="6"/>
  <c r="K69" i="6" s="1"/>
  <c r="K70" i="5"/>
  <c r="X70" i="23" s="1"/>
  <c r="L71" i="23"/>
  <c r="E71" i="5"/>
  <c r="AA73" i="23"/>
  <c r="K73" i="5"/>
  <c r="X73" i="23" s="1"/>
  <c r="H9" i="6"/>
  <c r="R12" i="6"/>
  <c r="S16" i="7"/>
  <c r="E18" i="23"/>
  <c r="M18" i="10"/>
  <c r="N18" i="10" s="1"/>
  <c r="D18" i="6"/>
  <c r="R18" i="6" s="1"/>
  <c r="H18" i="6"/>
  <c r="E43" i="23"/>
  <c r="M43" i="10"/>
  <c r="D43" i="6"/>
  <c r="J43" i="6"/>
  <c r="K43" i="6" s="1"/>
  <c r="H43" i="6"/>
  <c r="E44" i="23"/>
  <c r="M44" i="10"/>
  <c r="J44" i="6"/>
  <c r="K44" i="6" s="1"/>
  <c r="D44" i="6"/>
  <c r="L44" i="5"/>
  <c r="M44" i="5" s="1"/>
  <c r="E49" i="23"/>
  <c r="M49" i="10"/>
  <c r="N49" i="10" s="1"/>
  <c r="D49" i="6"/>
  <c r="J49" i="6"/>
  <c r="K49" i="6" s="1"/>
  <c r="H49" i="6"/>
  <c r="N49" i="5"/>
  <c r="AC49" i="23" s="1"/>
  <c r="L49" i="5"/>
  <c r="M49" i="5" s="1"/>
  <c r="L51" i="23"/>
  <c r="E51" i="5"/>
  <c r="E55" i="23"/>
  <c r="M55" i="10"/>
  <c r="D55" i="6"/>
  <c r="N55" i="5"/>
  <c r="AC55" i="23" s="1"/>
  <c r="J55" i="6"/>
  <c r="K55" i="6" s="1"/>
  <c r="H55" i="6"/>
  <c r="L55" i="5"/>
  <c r="M55" i="5" s="1"/>
  <c r="AA64" i="23"/>
  <c r="K64" i="5"/>
  <c r="X64" i="23" s="1"/>
  <c r="E65" i="23"/>
  <c r="M65" i="10"/>
  <c r="N65" i="10" s="1"/>
  <c r="D65" i="6"/>
  <c r="R65" i="6" s="1"/>
  <c r="N65" i="5"/>
  <c r="AC65" i="23" s="1"/>
  <c r="H65" i="6"/>
  <c r="L65" i="5"/>
  <c r="M65" i="5" s="1"/>
  <c r="J65" i="6"/>
  <c r="K65" i="6" s="1"/>
  <c r="Q72" i="23"/>
  <c r="G72" i="5"/>
  <c r="J9" i="6"/>
  <c r="K9" i="6" s="1"/>
  <c r="D13" i="6"/>
  <c r="R13" i="6" s="1"/>
  <c r="J21" i="6"/>
  <c r="K21" i="6" s="1"/>
  <c r="R52" i="6"/>
  <c r="O7" i="7"/>
  <c r="N76" i="7"/>
  <c r="L18" i="5"/>
  <c r="M18" i="5" s="1"/>
  <c r="G34" i="5"/>
  <c r="I37" i="5"/>
  <c r="S37" i="23" s="1"/>
  <c r="E41" i="23"/>
  <c r="M41" i="10"/>
  <c r="N41" i="10" s="1"/>
  <c r="D41" i="6"/>
  <c r="R41" i="6" s="1"/>
  <c r="J41" i="6"/>
  <c r="K41" i="6" s="1"/>
  <c r="K42" i="5"/>
  <c r="X42" i="23" s="1"/>
  <c r="L43" i="5"/>
  <c r="M43" i="5" s="1"/>
  <c r="N43" i="5" s="1"/>
  <c r="AC43" i="23" s="1"/>
  <c r="E45" i="5"/>
  <c r="G48" i="5"/>
  <c r="N48" i="23" s="1"/>
  <c r="AA52" i="23"/>
  <c r="K52" i="5"/>
  <c r="X52" i="23" s="1"/>
  <c r="E53" i="23"/>
  <c r="M53" i="10"/>
  <c r="N53" i="10" s="1"/>
  <c r="J53" i="6"/>
  <c r="K53" i="6" s="1"/>
  <c r="N53" i="5"/>
  <c r="AC53" i="23" s="1"/>
  <c r="D53" i="6"/>
  <c r="L53" i="5"/>
  <c r="M53" i="5" s="1"/>
  <c r="L55" i="23"/>
  <c r="E55" i="5"/>
  <c r="V59" i="23"/>
  <c r="V76" i="23" s="1"/>
  <c r="I59" i="5"/>
  <c r="S59" i="23" s="1"/>
  <c r="E61" i="23"/>
  <c r="M61" i="10"/>
  <c r="N61" i="10" s="1"/>
  <c r="D61" i="6"/>
  <c r="H61" i="6"/>
  <c r="J61" i="6"/>
  <c r="K61" i="6" s="1"/>
  <c r="L67" i="23"/>
  <c r="E67" i="5"/>
  <c r="I69" i="23"/>
  <c r="O69" i="5"/>
  <c r="P69" i="5" s="1"/>
  <c r="I70" i="23"/>
  <c r="E73" i="23"/>
  <c r="M73" i="10"/>
  <c r="N73" i="10" s="1"/>
  <c r="L73" i="5"/>
  <c r="M73" i="5" s="1"/>
  <c r="N73" i="5" s="1"/>
  <c r="AC73" i="23" s="1"/>
  <c r="D73" i="6"/>
  <c r="H73" i="6"/>
  <c r="H76" i="5"/>
  <c r="R25" i="6"/>
  <c r="R60" i="6"/>
  <c r="J73" i="6"/>
  <c r="K73" i="6" s="1"/>
  <c r="D76" i="7"/>
  <c r="E7" i="7"/>
  <c r="P215" i="7"/>
  <c r="K7" i="5"/>
  <c r="I8" i="5"/>
  <c r="S8" i="23" s="1"/>
  <c r="G9" i="5"/>
  <c r="N9" i="23" s="1"/>
  <c r="E10" i="5"/>
  <c r="E11" i="23"/>
  <c r="M11" i="10"/>
  <c r="D11" i="6"/>
  <c r="R11" i="6" s="1"/>
  <c r="K11" i="5"/>
  <c r="X11" i="23" s="1"/>
  <c r="I12" i="5"/>
  <c r="S12" i="23" s="1"/>
  <c r="G13" i="5"/>
  <c r="N13" i="23" s="1"/>
  <c r="E14" i="5"/>
  <c r="K15" i="5"/>
  <c r="X15" i="23" s="1"/>
  <c r="I16" i="5"/>
  <c r="S16" i="23" s="1"/>
  <c r="G17" i="5"/>
  <c r="N17" i="23" s="1"/>
  <c r="E18" i="5"/>
  <c r="K19" i="5"/>
  <c r="X19" i="23" s="1"/>
  <c r="I20" i="5"/>
  <c r="S20" i="23" s="1"/>
  <c r="G21" i="5"/>
  <c r="N21" i="23" s="1"/>
  <c r="E22" i="5"/>
  <c r="E23" i="23"/>
  <c r="M23" i="10"/>
  <c r="D23" i="6"/>
  <c r="K23" i="5"/>
  <c r="X23" i="23" s="1"/>
  <c r="I24" i="5"/>
  <c r="S24" i="23" s="1"/>
  <c r="G25" i="5"/>
  <c r="N25" i="23" s="1"/>
  <c r="E26" i="5"/>
  <c r="E27" i="23"/>
  <c r="M27" i="10"/>
  <c r="D27" i="6"/>
  <c r="R27" i="6" s="1"/>
  <c r="H27" i="6"/>
  <c r="K27" i="5"/>
  <c r="X27" i="23" s="1"/>
  <c r="I28" i="5"/>
  <c r="S28" i="23" s="1"/>
  <c r="K30" i="5"/>
  <c r="X30" i="23" s="1"/>
  <c r="G31" i="5"/>
  <c r="N31" i="23" s="1"/>
  <c r="I35" i="5"/>
  <c r="S35" i="23" s="1"/>
  <c r="E39" i="23"/>
  <c r="M39" i="10"/>
  <c r="D39" i="6"/>
  <c r="N39" i="5"/>
  <c r="AC39" i="23" s="1"/>
  <c r="H39" i="6"/>
  <c r="J39" i="6"/>
  <c r="K39" i="6" s="1"/>
  <c r="E40" i="23"/>
  <c r="M40" i="10"/>
  <c r="J40" i="6"/>
  <c r="K40" i="6" s="1"/>
  <c r="L40" i="5"/>
  <c r="M40" i="5" s="1"/>
  <c r="N40" i="5" s="1"/>
  <c r="AC40" i="23" s="1"/>
  <c r="D40" i="6"/>
  <c r="K40" i="5"/>
  <c r="X40" i="23" s="1"/>
  <c r="L41" i="5"/>
  <c r="M41" i="5" s="1"/>
  <c r="N41" i="5" s="1"/>
  <c r="E43" i="5"/>
  <c r="N44" i="5"/>
  <c r="AC44" i="23" s="1"/>
  <c r="E47" i="5"/>
  <c r="O49" i="5"/>
  <c r="P49" i="5" s="1"/>
  <c r="Q56" i="23"/>
  <c r="G56" i="5"/>
  <c r="K60" i="5"/>
  <c r="X60" i="23" s="1"/>
  <c r="L61" i="5"/>
  <c r="M61" i="5" s="1"/>
  <c r="N61" i="5" s="1"/>
  <c r="O65" i="5"/>
  <c r="P65" i="5" s="1"/>
  <c r="J11" i="6"/>
  <c r="K11" i="6" s="1"/>
  <c r="R55" i="6"/>
  <c r="R69" i="6"/>
  <c r="L7" i="23"/>
  <c r="L76" i="23" s="1"/>
  <c r="D76" i="5"/>
  <c r="N18" i="5"/>
  <c r="AC18" i="23" s="1"/>
  <c r="E32" i="23"/>
  <c r="M32" i="10"/>
  <c r="J32" i="6"/>
  <c r="K32" i="6" s="1"/>
  <c r="D32" i="6"/>
  <c r="E37" i="23"/>
  <c r="M37" i="10"/>
  <c r="N37" i="10" s="1"/>
  <c r="D37" i="6"/>
  <c r="H37" i="6"/>
  <c r="N37" i="5"/>
  <c r="AC37" i="23" s="1"/>
  <c r="J37" i="6"/>
  <c r="K37" i="6" s="1"/>
  <c r="I53" i="23"/>
  <c r="O53" i="5"/>
  <c r="P53" i="5" s="1"/>
  <c r="I54" i="23"/>
  <c r="E60" i="23"/>
  <c r="M60" i="10"/>
  <c r="H60" i="6"/>
  <c r="D60" i="6"/>
  <c r="L60" i="5"/>
  <c r="M60" i="5" s="1"/>
  <c r="J60" i="6"/>
  <c r="K60" i="6" s="1"/>
  <c r="L75" i="23"/>
  <c r="E75" i="5"/>
  <c r="J76" i="5"/>
  <c r="H31" i="6"/>
  <c r="H40" i="6"/>
  <c r="E7" i="5"/>
  <c r="E8" i="23"/>
  <c r="M8" i="10"/>
  <c r="J8" i="6"/>
  <c r="K8" i="6" s="1"/>
  <c r="H8" i="6"/>
  <c r="K8" i="5"/>
  <c r="X8" i="23" s="1"/>
  <c r="I9" i="5"/>
  <c r="S9" i="23" s="1"/>
  <c r="G10" i="5"/>
  <c r="N10" i="23" s="1"/>
  <c r="E11" i="5"/>
  <c r="E12" i="23"/>
  <c r="M12" i="10"/>
  <c r="H12" i="6"/>
  <c r="D12" i="6"/>
  <c r="J12" i="6"/>
  <c r="K12" i="6" s="1"/>
  <c r="K12" i="5"/>
  <c r="X12" i="23" s="1"/>
  <c r="I13" i="5"/>
  <c r="S13" i="23" s="1"/>
  <c r="G14" i="5"/>
  <c r="N14" i="23" s="1"/>
  <c r="E15" i="5"/>
  <c r="E16" i="23"/>
  <c r="M16" i="10"/>
  <c r="J16" i="6"/>
  <c r="K16" i="6" s="1"/>
  <c r="H16" i="6"/>
  <c r="D16" i="6"/>
  <c r="K16" i="5"/>
  <c r="X16" i="23" s="1"/>
  <c r="I17" i="5"/>
  <c r="S17" i="23" s="1"/>
  <c r="G18" i="5"/>
  <c r="N18" i="23" s="1"/>
  <c r="E19" i="5"/>
  <c r="E20" i="23"/>
  <c r="M20" i="10"/>
  <c r="H20" i="6"/>
  <c r="J20" i="6"/>
  <c r="K20" i="6" s="1"/>
  <c r="D20" i="6"/>
  <c r="K20" i="5"/>
  <c r="X20" i="23" s="1"/>
  <c r="I21" i="5"/>
  <c r="S21" i="23" s="1"/>
  <c r="G22" i="5"/>
  <c r="N22" i="23" s="1"/>
  <c r="E23" i="5"/>
  <c r="E24" i="23"/>
  <c r="M24" i="10"/>
  <c r="J24" i="6"/>
  <c r="K24" i="6" s="1"/>
  <c r="D24" i="6"/>
  <c r="R24" i="6" s="1"/>
  <c r="K24" i="5"/>
  <c r="X24" i="23" s="1"/>
  <c r="I25" i="5"/>
  <c r="S25" i="23" s="1"/>
  <c r="G26" i="5"/>
  <c r="N26" i="23" s="1"/>
  <c r="E27" i="5"/>
  <c r="E28" i="23"/>
  <c r="M28" i="10"/>
  <c r="H28" i="6"/>
  <c r="D28" i="6"/>
  <c r="J28" i="6"/>
  <c r="K28" i="6" s="1"/>
  <c r="K28" i="5"/>
  <c r="X28" i="23" s="1"/>
  <c r="I31" i="5"/>
  <c r="S31" i="23" s="1"/>
  <c r="L32" i="5"/>
  <c r="M32" i="5" s="1"/>
  <c r="N32" i="5" s="1"/>
  <c r="E35" i="23"/>
  <c r="M35" i="10"/>
  <c r="H35" i="6"/>
  <c r="N35" i="5"/>
  <c r="AC35" i="23" s="1"/>
  <c r="J35" i="6"/>
  <c r="K35" i="6" s="1"/>
  <c r="E36" i="23"/>
  <c r="M36" i="10"/>
  <c r="H36" i="6"/>
  <c r="L36" i="5"/>
  <c r="M36" i="5" s="1"/>
  <c r="J36" i="6"/>
  <c r="K36" i="6" s="1"/>
  <c r="D36" i="6"/>
  <c r="R36" i="6" s="1"/>
  <c r="K36" i="5"/>
  <c r="X36" i="23" s="1"/>
  <c r="L37" i="5"/>
  <c r="M37" i="5" s="1"/>
  <c r="E39" i="5"/>
  <c r="G44" i="5"/>
  <c r="AA48" i="23"/>
  <c r="AA76" i="23" s="1"/>
  <c r="K48" i="5"/>
  <c r="X48" i="23" s="1"/>
  <c r="K50" i="5"/>
  <c r="X50" i="23" s="1"/>
  <c r="I51" i="5"/>
  <c r="S51" i="23" s="1"/>
  <c r="E59" i="23"/>
  <c r="M59" i="10"/>
  <c r="D59" i="6"/>
  <c r="H59" i="6"/>
  <c r="L59" i="5"/>
  <c r="M59" i="5" s="1"/>
  <c r="N59" i="5" s="1"/>
  <c r="AC59" i="23" s="1"/>
  <c r="N60" i="5"/>
  <c r="AC60" i="23" s="1"/>
  <c r="G66" i="5"/>
  <c r="N66" i="23" s="1"/>
  <c r="G68" i="5"/>
  <c r="K72" i="5"/>
  <c r="X72" i="23" s="1"/>
  <c r="R21" i="6"/>
  <c r="R28" i="6"/>
  <c r="R48" i="6"/>
  <c r="J59" i="6"/>
  <c r="K59" i="6" s="1"/>
  <c r="R32" i="6"/>
  <c r="R61" i="6"/>
  <c r="Q10" i="7"/>
  <c r="AW10" i="2" s="1"/>
  <c r="S19" i="7"/>
  <c r="S36" i="7"/>
  <c r="AD12" i="15"/>
  <c r="S137" i="7"/>
  <c r="AD15" i="15"/>
  <c r="S140" i="7"/>
  <c r="AD32" i="15"/>
  <c r="S157" i="7"/>
  <c r="E52" i="23"/>
  <c r="M52" i="10"/>
  <c r="H52" i="6"/>
  <c r="J52" i="6"/>
  <c r="K52" i="6" s="1"/>
  <c r="L52" i="5"/>
  <c r="M52" i="5" s="1"/>
  <c r="E67" i="23"/>
  <c r="M67" i="10"/>
  <c r="D67" i="6"/>
  <c r="R67" i="6" s="1"/>
  <c r="N67" i="5"/>
  <c r="AC67" i="23" s="1"/>
  <c r="E68" i="23"/>
  <c r="M68" i="10"/>
  <c r="H68" i="6"/>
  <c r="D68" i="6"/>
  <c r="L68" i="5"/>
  <c r="M68" i="5" s="1"/>
  <c r="N68" i="5" s="1"/>
  <c r="AC68" i="23" s="1"/>
  <c r="V73" i="23"/>
  <c r="I73" i="5"/>
  <c r="S73" i="23" s="1"/>
  <c r="R33" i="6"/>
  <c r="Q53" i="6"/>
  <c r="R71" i="6"/>
  <c r="G76" i="7"/>
  <c r="W76" i="7"/>
  <c r="Q8" i="7"/>
  <c r="AW8" i="2" s="1"/>
  <c r="S28" i="7"/>
  <c r="S33" i="7"/>
  <c r="R49" i="6"/>
  <c r="S39" i="7"/>
  <c r="E47" i="23"/>
  <c r="M47" i="10"/>
  <c r="N47" i="10" s="1"/>
  <c r="D47" i="6"/>
  <c r="R47" i="6" s="1"/>
  <c r="H47" i="6"/>
  <c r="N47" i="5"/>
  <c r="AC47" i="23" s="1"/>
  <c r="E48" i="23"/>
  <c r="M48" i="10"/>
  <c r="H48" i="6"/>
  <c r="J48" i="6"/>
  <c r="K48" i="6" s="1"/>
  <c r="D48" i="6"/>
  <c r="L48" i="5"/>
  <c r="M48" i="5" s="1"/>
  <c r="N48" i="5" s="1"/>
  <c r="AC48" i="23" s="1"/>
  <c r="N52" i="5"/>
  <c r="AC52" i="23" s="1"/>
  <c r="E63" i="23"/>
  <c r="M63" i="10"/>
  <c r="D63" i="6"/>
  <c r="N63" i="5"/>
  <c r="AC63" i="23" s="1"/>
  <c r="J63" i="6"/>
  <c r="K63" i="6" s="1"/>
  <c r="E64" i="23"/>
  <c r="M64" i="10"/>
  <c r="H64" i="6"/>
  <c r="J64" i="6"/>
  <c r="K64" i="6" s="1"/>
  <c r="L64" i="5"/>
  <c r="M64" i="5" s="1"/>
  <c r="N64" i="5" s="1"/>
  <c r="AC64" i="23" s="1"/>
  <c r="Q29" i="6"/>
  <c r="R29" i="6" s="1"/>
  <c r="R44" i="6"/>
  <c r="S13" i="7"/>
  <c r="S17" i="7"/>
  <c r="Q28" i="7"/>
  <c r="AW28" i="2" s="1"/>
  <c r="R17" i="6"/>
  <c r="R59" i="6"/>
  <c r="R68" i="6"/>
  <c r="S10" i="7"/>
  <c r="S25" i="7"/>
  <c r="S34" i="7"/>
  <c r="S35" i="7"/>
  <c r="E75" i="23"/>
  <c r="M75" i="10"/>
  <c r="H75" i="6"/>
  <c r="D75" i="6"/>
  <c r="J75" i="6"/>
  <c r="K75" i="6" s="1"/>
  <c r="L75" i="5"/>
  <c r="M75" i="5" s="1"/>
  <c r="N75" i="5" s="1"/>
  <c r="AC75" i="23" s="1"/>
  <c r="Q8" i="6"/>
  <c r="R8" i="6" s="1"/>
  <c r="R9" i="6"/>
  <c r="R35" i="6"/>
  <c r="Q40" i="6"/>
  <c r="R40" i="6" s="1"/>
  <c r="R43" i="6"/>
  <c r="J47" i="6"/>
  <c r="K47" i="6" s="1"/>
  <c r="Q56" i="6"/>
  <c r="R56" i="6" s="1"/>
  <c r="S8" i="7"/>
  <c r="S14" i="7"/>
  <c r="L130" i="7"/>
  <c r="M76" i="7"/>
  <c r="Q23" i="7"/>
  <c r="AW23" i="2" s="1"/>
  <c r="Q26" i="7"/>
  <c r="AW26" i="2" s="1"/>
  <c r="S30" i="7"/>
  <c r="Q39" i="7"/>
  <c r="AW39" i="2" s="1"/>
  <c r="S43" i="7"/>
  <c r="S53" i="7"/>
  <c r="J54" i="7"/>
  <c r="J76" i="7" s="1"/>
  <c r="S68" i="7"/>
  <c r="S79" i="7"/>
  <c r="Q80" i="7"/>
  <c r="S83" i="7"/>
  <c r="Q93" i="7"/>
  <c r="K130" i="7"/>
  <c r="K215" i="7" s="1"/>
  <c r="S99" i="7"/>
  <c r="Q106" i="7"/>
  <c r="J118" i="7"/>
  <c r="S127" i="7"/>
  <c r="AF8" i="15"/>
  <c r="M162" i="7"/>
  <c r="AD20" i="15"/>
  <c r="S145" i="7"/>
  <c r="AD35" i="15"/>
  <c r="S160" i="7"/>
  <c r="R12" i="14"/>
  <c r="S179" i="7"/>
  <c r="S45" i="7"/>
  <c r="S46" i="7"/>
  <c r="S67" i="7"/>
  <c r="S73" i="7"/>
  <c r="S74" i="7"/>
  <c r="V7" i="8"/>
  <c r="V9" i="8" s="1"/>
  <c r="L84" i="7"/>
  <c r="R78" i="12"/>
  <c r="N78" i="12"/>
  <c r="P78" i="12" s="1"/>
  <c r="Q78" i="12" s="1"/>
  <c r="N82" i="11"/>
  <c r="P82" i="11" s="1"/>
  <c r="Q82" i="11" s="1"/>
  <c r="R82" i="11"/>
  <c r="R80" i="13"/>
  <c r="S82" i="7"/>
  <c r="J93" i="7"/>
  <c r="W93" i="7"/>
  <c r="M130" i="7"/>
  <c r="S104" i="7"/>
  <c r="S105" i="7"/>
  <c r="AD26" i="15"/>
  <c r="S152" i="7"/>
  <c r="O213" i="7"/>
  <c r="R19" i="14"/>
  <c r="S186" i="7"/>
  <c r="Q64" i="6"/>
  <c r="R64" i="6" s="1"/>
  <c r="R73" i="6"/>
  <c r="S42" i="7"/>
  <c r="S56" i="7"/>
  <c r="S63" i="7"/>
  <c r="W9" i="8"/>
  <c r="N78" i="11"/>
  <c r="P78" i="11" s="1"/>
  <c r="Q78" i="11" s="1"/>
  <c r="R78" i="11"/>
  <c r="O130" i="7"/>
  <c r="Q95" i="7"/>
  <c r="Q130" i="7" s="1"/>
  <c r="S113" i="7"/>
  <c r="S118" i="7"/>
  <c r="S128" i="7"/>
  <c r="AD23" i="15"/>
  <c r="S149" i="7"/>
  <c r="R16" i="14"/>
  <c r="S183" i="7"/>
  <c r="Q14" i="6"/>
  <c r="R14" i="6" s="1"/>
  <c r="Q72" i="6"/>
  <c r="R72" i="6" s="1"/>
  <c r="I76" i="7"/>
  <c r="Q18" i="7"/>
  <c r="AW18" i="2" s="1"/>
  <c r="S22" i="7"/>
  <c r="Q31" i="7"/>
  <c r="AW31" i="2" s="1"/>
  <c r="Q34" i="7"/>
  <c r="AW34" i="2" s="1"/>
  <c r="S38" i="7"/>
  <c r="S52" i="7"/>
  <c r="S59" i="7"/>
  <c r="S69" i="7"/>
  <c r="J70" i="7"/>
  <c r="R215" i="7"/>
  <c r="F41" i="1" s="1"/>
  <c r="G41" i="1" s="1"/>
  <c r="H41" i="1" s="1"/>
  <c r="O84" i="7"/>
  <c r="Q78" i="7"/>
  <c r="S81" i="7"/>
  <c r="Q82" i="7"/>
  <c r="P130" i="7"/>
  <c r="S101" i="7"/>
  <c r="S102" i="7"/>
  <c r="S119" i="7"/>
  <c r="S121" i="7"/>
  <c r="J126" i="7"/>
  <c r="AD19" i="15"/>
  <c r="S144" i="7"/>
  <c r="AD36" i="15"/>
  <c r="S161" i="7"/>
  <c r="U7" i="16"/>
  <c r="U8" i="16" s="1"/>
  <c r="R11" i="14"/>
  <c r="S178" i="7"/>
  <c r="S48" i="7"/>
  <c r="S55" i="7"/>
  <c r="S65" i="7"/>
  <c r="S66" i="7"/>
  <c r="P84" i="7"/>
  <c r="S86" i="7"/>
  <c r="S93" i="7" s="1"/>
  <c r="S87" i="7"/>
  <c r="D130" i="7"/>
  <c r="S97" i="7"/>
  <c r="S98" i="7"/>
  <c r="S110" i="7"/>
  <c r="S124" i="7"/>
  <c r="AD8" i="15"/>
  <c r="S133" i="7"/>
  <c r="AD11" i="15"/>
  <c r="S136" i="7"/>
  <c r="AD16" i="15"/>
  <c r="S141" i="7"/>
  <c r="AD31" i="15"/>
  <c r="S156" i="7"/>
  <c r="R8" i="14"/>
  <c r="S175" i="7"/>
  <c r="J213" i="7"/>
  <c r="N23" i="10"/>
  <c r="N31" i="10"/>
  <c r="N39" i="10"/>
  <c r="S51" i="7"/>
  <c r="S61" i="7"/>
  <c r="S62" i="7"/>
  <c r="O7" i="8"/>
  <c r="O9" i="8" s="1"/>
  <c r="E84" i="7"/>
  <c r="R80" i="12"/>
  <c r="S80" i="7"/>
  <c r="N78" i="13"/>
  <c r="P78" i="13" s="1"/>
  <c r="Q78" i="13" s="1"/>
  <c r="R78" i="13"/>
  <c r="K82" i="10"/>
  <c r="G82" i="10"/>
  <c r="M93" i="7"/>
  <c r="G130" i="7"/>
  <c r="J95" i="7"/>
  <c r="S106" i="7"/>
  <c r="S117" i="7"/>
  <c r="AD27" i="15"/>
  <c r="S153" i="7"/>
  <c r="T10" i="16"/>
  <c r="T18" i="16" s="1"/>
  <c r="T20" i="16" s="1"/>
  <c r="E173" i="7"/>
  <c r="R20" i="14"/>
  <c r="S187" i="7"/>
  <c r="R75" i="6"/>
  <c r="L76" i="7"/>
  <c r="S47" i="7"/>
  <c r="S57" i="7"/>
  <c r="S58" i="7"/>
  <c r="S75" i="7"/>
  <c r="F215" i="7"/>
  <c r="G220" i="7" s="1"/>
  <c r="J220" i="7" s="1"/>
  <c r="G84" i="7"/>
  <c r="J78" i="7"/>
  <c r="E79" i="7"/>
  <c r="O8" i="8" s="1"/>
  <c r="D84" i="7"/>
  <c r="K78" i="10"/>
  <c r="G78" i="10"/>
  <c r="I130" i="7"/>
  <c r="S103" i="7"/>
  <c r="S120" i="7"/>
  <c r="S126" i="7"/>
  <c r="AB7" i="15"/>
  <c r="AB37" i="15" s="1"/>
  <c r="Q162" i="7"/>
  <c r="AD28" i="15"/>
  <c r="S148" i="7"/>
  <c r="R15" i="14"/>
  <c r="S182" i="7"/>
  <c r="E95" i="7"/>
  <c r="E130" i="7" s="1"/>
  <c r="J132" i="7"/>
  <c r="L162" i="7"/>
  <c r="S164" i="7"/>
  <c r="AB20" i="16"/>
  <c r="S47" i="14"/>
  <c r="E162" i="7"/>
  <c r="S167" i="7"/>
  <c r="S171" i="7"/>
  <c r="L173" i="7"/>
  <c r="S193" i="7"/>
  <c r="S197" i="7"/>
  <c r="S201" i="7"/>
  <c r="S205" i="7"/>
  <c r="S209" i="7"/>
  <c r="I213" i="7"/>
  <c r="Q213" i="7"/>
  <c r="N59" i="10"/>
  <c r="AE37" i="15"/>
  <c r="S135" i="7"/>
  <c r="S139" i="7"/>
  <c r="S143" i="7"/>
  <c r="S147" i="7"/>
  <c r="S151" i="7"/>
  <c r="S155" i="7"/>
  <c r="S159" i="7"/>
  <c r="O165" i="7"/>
  <c r="Q165" i="7" s="1"/>
  <c r="U10" i="16" s="1"/>
  <c r="U18" i="16" s="1"/>
  <c r="U20" i="16" s="1"/>
  <c r="M173" i="7"/>
  <c r="S177" i="7"/>
  <c r="S181" i="7"/>
  <c r="S185" i="7"/>
  <c r="S189" i="7"/>
  <c r="S212" i="7"/>
  <c r="I9" i="8"/>
  <c r="F55" i="1" s="1"/>
  <c r="Q76" i="10"/>
  <c r="Q83" i="10" s="1"/>
  <c r="N12" i="10"/>
  <c r="N20" i="10"/>
  <c r="N28" i="10"/>
  <c r="N36" i="10"/>
  <c r="N44" i="10"/>
  <c r="AF37" i="15"/>
  <c r="O162" i="7"/>
  <c r="S166" i="7"/>
  <c r="S170" i="7"/>
  <c r="P47" i="14"/>
  <c r="S192" i="7"/>
  <c r="S196" i="7"/>
  <c r="S200" i="7"/>
  <c r="S204" i="7"/>
  <c r="S208" i="7"/>
  <c r="AK7" i="9"/>
  <c r="H76" i="10"/>
  <c r="H83" i="10" s="1"/>
  <c r="N11" i="10"/>
  <c r="N27" i="10"/>
  <c r="N35" i="10"/>
  <c r="N43" i="10"/>
  <c r="N52" i="10"/>
  <c r="M84" i="7"/>
  <c r="S134" i="7"/>
  <c r="S138" i="7"/>
  <c r="S142" i="7"/>
  <c r="S146" i="7"/>
  <c r="S150" i="7"/>
  <c r="S154" i="7"/>
  <c r="S158" i="7"/>
  <c r="O173" i="7"/>
  <c r="S176" i="7"/>
  <c r="S180" i="7"/>
  <c r="S184" i="7"/>
  <c r="S188" i="7"/>
  <c r="L213" i="7"/>
  <c r="N55" i="10"/>
  <c r="N56" i="10"/>
  <c r="N130" i="7"/>
  <c r="AA37" i="15"/>
  <c r="Z18" i="16"/>
  <c r="Z20" i="16" s="1"/>
  <c r="S169" i="7"/>
  <c r="Q47" i="14"/>
  <c r="S191" i="7"/>
  <c r="S195" i="7"/>
  <c r="S199" i="7"/>
  <c r="S203" i="7"/>
  <c r="S207" i="7"/>
  <c r="S211" i="7"/>
  <c r="E213" i="7"/>
  <c r="M213" i="7"/>
  <c r="J14" i="9"/>
  <c r="U14" i="9"/>
  <c r="U17" i="9" s="1"/>
  <c r="AC14" i="9"/>
  <c r="N8" i="10"/>
  <c r="N16" i="10"/>
  <c r="N24" i="10"/>
  <c r="N32" i="10"/>
  <c r="N40" i="10"/>
  <c r="N48" i="10"/>
  <c r="AA18" i="16"/>
  <c r="AA20" i="16" s="1"/>
  <c r="S168" i="7"/>
  <c r="S172" i="7"/>
  <c r="J173" i="7"/>
  <c r="S190" i="7"/>
  <c r="S194" i="7"/>
  <c r="S198" i="7"/>
  <c r="S202" i="7"/>
  <c r="S206" i="7"/>
  <c r="S210" i="7"/>
  <c r="C76" i="10"/>
  <c r="C83" i="10" s="1"/>
  <c r="N60" i="10"/>
  <c r="N68" i="10"/>
  <c r="K55" i="11"/>
  <c r="K76" i="12"/>
  <c r="K83" i="12" s="1"/>
  <c r="N63" i="10"/>
  <c r="N71" i="10"/>
  <c r="O76" i="11"/>
  <c r="O83" i="11" s="1"/>
  <c r="K51" i="11"/>
  <c r="AB8" i="14"/>
  <c r="X8" i="14"/>
  <c r="Z8" i="14"/>
  <c r="Z20" i="14"/>
  <c r="AC20" i="14" s="1"/>
  <c r="AB20" i="14"/>
  <c r="X20" i="14"/>
  <c r="Z23" i="14"/>
  <c r="AB23" i="14"/>
  <c r="X23" i="14"/>
  <c r="G40" i="11"/>
  <c r="G72" i="11"/>
  <c r="N64" i="10"/>
  <c r="N72" i="10"/>
  <c r="I76" i="11"/>
  <c r="I83" i="11" s="1"/>
  <c r="G20" i="11"/>
  <c r="G28" i="11"/>
  <c r="G36" i="11"/>
  <c r="K39" i="11"/>
  <c r="G68" i="11"/>
  <c r="K71" i="11"/>
  <c r="J76" i="13"/>
  <c r="J83" i="13" s="1"/>
  <c r="F56" i="1" s="1"/>
  <c r="G56" i="1" s="1"/>
  <c r="H56" i="1" s="1"/>
  <c r="N67" i="10"/>
  <c r="N75" i="10"/>
  <c r="K35" i="11"/>
  <c r="K67" i="11"/>
  <c r="G76" i="12"/>
  <c r="G83" i="12" s="1"/>
  <c r="O76" i="13"/>
  <c r="O83" i="13" s="1"/>
  <c r="G10" i="11"/>
  <c r="G76" i="11" s="1"/>
  <c r="G83" i="11" s="1"/>
  <c r="G12" i="11"/>
  <c r="G14" i="11"/>
  <c r="G16" i="11"/>
  <c r="G56" i="11"/>
  <c r="I76" i="13"/>
  <c r="I83" i="13" s="1"/>
  <c r="K8" i="13"/>
  <c r="V40" i="14"/>
  <c r="V36" i="14"/>
  <c r="V31" i="14"/>
  <c r="V43" i="14"/>
  <c r="V39" i="14"/>
  <c r="V35" i="14"/>
  <c r="V30" i="14"/>
  <c r="V42" i="14"/>
  <c r="V34" i="14"/>
  <c r="V38" i="14"/>
  <c r="V33" i="14"/>
  <c r="V29" i="14"/>
  <c r="V50" i="14"/>
  <c r="V41" i="14"/>
  <c r="V44" i="14"/>
  <c r="V52" i="14"/>
  <c r="V19" i="14"/>
  <c r="V32" i="14"/>
  <c r="V21" i="14"/>
  <c r="V18" i="14"/>
  <c r="V14" i="14"/>
  <c r="V28" i="14"/>
  <c r="V22" i="14"/>
  <c r="V17" i="14"/>
  <c r="V13" i="14"/>
  <c r="V25" i="14"/>
  <c r="V24" i="14"/>
  <c r="V12" i="14"/>
  <c r="Y47" i="14"/>
  <c r="H12" i="14"/>
  <c r="H47" i="14" s="1"/>
  <c r="H20" i="14"/>
  <c r="AR30" i="15"/>
  <c r="AS30" i="15" s="1"/>
  <c r="AT30" i="15" s="1"/>
  <c r="AV30" i="15" s="1"/>
  <c r="AX30" i="15" s="1"/>
  <c r="AY30" i="15" s="1"/>
  <c r="Z27" i="14"/>
  <c r="AC27" i="14" s="1"/>
  <c r="X27" i="14"/>
  <c r="AD27" i="14" s="1"/>
  <c r="AB27" i="14"/>
  <c r="D47" i="14"/>
  <c r="N47" i="14"/>
  <c r="Z44" i="15" s="1"/>
  <c r="Z45" i="15" s="1"/>
  <c r="Z9" i="14"/>
  <c r="AC9" i="14" s="1"/>
  <c r="V15" i="14"/>
  <c r="C76" i="12"/>
  <c r="C83" i="12" s="1"/>
  <c r="K13" i="13"/>
  <c r="K69" i="13"/>
  <c r="AA47" i="14"/>
  <c r="X9" i="14"/>
  <c r="AD9" i="14" s="1"/>
  <c r="L17" i="14"/>
  <c r="AK37" i="15"/>
  <c r="K7" i="13"/>
  <c r="K61" i="13"/>
  <c r="V10" i="14"/>
  <c r="V11" i="14"/>
  <c r="H16" i="14"/>
  <c r="L23" i="14"/>
  <c r="AH45" i="14"/>
  <c r="AJ45" i="14" s="1"/>
  <c r="AL45" i="14" s="1"/>
  <c r="AM45" i="14" s="1"/>
  <c r="AF45" i="14"/>
  <c r="AE45" i="14"/>
  <c r="AG45" i="14" s="1"/>
  <c r="L37" i="15"/>
  <c r="K45" i="13"/>
  <c r="K53" i="13"/>
  <c r="L13" i="14"/>
  <c r="L47" i="14" s="1"/>
  <c r="W16" i="14"/>
  <c r="H28" i="14"/>
  <c r="H41" i="14"/>
  <c r="W44" i="14"/>
  <c r="AJ15" i="15"/>
  <c r="AN15" i="15"/>
  <c r="AL15" i="15"/>
  <c r="L42" i="14"/>
  <c r="AL11" i="15"/>
  <c r="AN11" i="15"/>
  <c r="AJ11" i="15"/>
  <c r="W51" i="14"/>
  <c r="AN39" i="15"/>
  <c r="AN12" i="15" s="1"/>
  <c r="AL39" i="15"/>
  <c r="AJ39" i="15"/>
  <c r="AJ12" i="15" s="1"/>
  <c r="H37" i="14"/>
  <c r="W37" i="14"/>
  <c r="AR26" i="15"/>
  <c r="AS26" i="15" s="1"/>
  <c r="AT26" i="15"/>
  <c r="AV26" i="15" s="1"/>
  <c r="AX26" i="15" s="1"/>
  <c r="AY26" i="15" s="1"/>
  <c r="AR31" i="15"/>
  <c r="AS31" i="15" s="1"/>
  <c r="AT31" i="15"/>
  <c r="AV31" i="15" s="1"/>
  <c r="AX31" i="15" s="1"/>
  <c r="AY31" i="15" s="1"/>
  <c r="W26" i="14"/>
  <c r="W49" i="14"/>
  <c r="K47" i="14"/>
  <c r="H22" i="14"/>
  <c r="H32" i="14"/>
  <c r="W46" i="14"/>
  <c r="Z37" i="15"/>
  <c r="L27" i="14"/>
  <c r="J20" i="16"/>
  <c r="AK12" i="19"/>
  <c r="F12" i="18"/>
  <c r="AW37" i="15"/>
  <c r="AU37" i="15"/>
  <c r="AU45" i="15" s="1"/>
  <c r="AT27" i="15"/>
  <c r="AV27" i="15" s="1"/>
  <c r="AX27" i="15" s="1"/>
  <c r="AY27" i="15" s="1"/>
  <c r="AR27" i="15"/>
  <c r="AS27" i="15" s="1"/>
  <c r="H29" i="15"/>
  <c r="AJ7" i="16"/>
  <c r="AJ8" i="16" s="1"/>
  <c r="AI8" i="16"/>
  <c r="V37" i="15"/>
  <c r="AM37" i="15"/>
  <c r="AO32" i="15"/>
  <c r="AP32" i="15" s="1"/>
  <c r="R20" i="16"/>
  <c r="H61" i="19"/>
  <c r="D61" i="18" s="1"/>
  <c r="G61" i="19"/>
  <c r="AB61" i="19"/>
  <c r="AH20" i="15"/>
  <c r="AH12" i="15"/>
  <c r="AH22" i="15"/>
  <c r="AH19" i="15"/>
  <c r="AH16" i="15"/>
  <c r="AH21" i="15"/>
  <c r="AH13" i="15"/>
  <c r="O37" i="15"/>
  <c r="AH10" i="15"/>
  <c r="AH14" i="15"/>
  <c r="H22" i="15"/>
  <c r="H24" i="15"/>
  <c r="AR20" i="16"/>
  <c r="H45" i="14"/>
  <c r="AI12" i="15"/>
  <c r="AI17" i="15"/>
  <c r="AI33" i="15"/>
  <c r="AI28" i="15"/>
  <c r="AI18" i="15"/>
  <c r="H7" i="15"/>
  <c r="X7" i="15"/>
  <c r="H14" i="15"/>
  <c r="H11" i="16"/>
  <c r="AE11" i="16"/>
  <c r="AK11" i="16" s="1"/>
  <c r="AM12" i="16"/>
  <c r="AL12" i="16"/>
  <c r="H13" i="16"/>
  <c r="AE13" i="16"/>
  <c r="AK13" i="16" s="1"/>
  <c r="AM14" i="16"/>
  <c r="AL14" i="16"/>
  <c r="AN14" i="16" s="1"/>
  <c r="AO14" i="16" s="1"/>
  <c r="AQ14" i="16" s="1"/>
  <c r="AS14" i="16" s="1"/>
  <c r="AT14" i="16" s="1"/>
  <c r="H15" i="16"/>
  <c r="AE15" i="16"/>
  <c r="AK15" i="16" s="1"/>
  <c r="AM16" i="16"/>
  <c r="AL16" i="16"/>
  <c r="AN16" i="16" s="1"/>
  <c r="AO16" i="16" s="1"/>
  <c r="AQ16" i="16" s="1"/>
  <c r="AS16" i="16" s="1"/>
  <c r="AT16" i="16" s="1"/>
  <c r="I37" i="15"/>
  <c r="AH9" i="15"/>
  <c r="AI23" i="15"/>
  <c r="AJ29" i="15"/>
  <c r="Z76" i="19"/>
  <c r="R37" i="15"/>
  <c r="AH7" i="15"/>
  <c r="AH8" i="15"/>
  <c r="H13" i="15"/>
  <c r="AT25" i="15"/>
  <c r="AV25" i="15" s="1"/>
  <c r="AX25" i="15" s="1"/>
  <c r="AY25" i="15" s="1"/>
  <c r="AR25" i="15"/>
  <c r="AS25" i="15" s="1"/>
  <c r="AN36" i="15"/>
  <c r="AL36" i="15"/>
  <c r="AJ36" i="15"/>
  <c r="AB20" i="19"/>
  <c r="AE20" i="19"/>
  <c r="L7" i="16"/>
  <c r="AH18" i="16"/>
  <c r="AH20" i="16" s="1"/>
  <c r="AP18" i="16"/>
  <c r="AP20" i="16" s="1"/>
  <c r="M42" i="17"/>
  <c r="W42" i="17"/>
  <c r="AX42" i="17"/>
  <c r="AN42" i="17"/>
  <c r="AV42" i="17"/>
  <c r="AR16" i="19"/>
  <c r="AK17" i="19"/>
  <c r="AQ17" i="19"/>
  <c r="F17" i="18"/>
  <c r="AQ21" i="19"/>
  <c r="AD21" i="19"/>
  <c r="C21" i="18"/>
  <c r="AK26" i="19"/>
  <c r="F26" i="18"/>
  <c r="G30" i="19"/>
  <c r="AB30" i="19"/>
  <c r="H30" i="19"/>
  <c r="D30" i="18" s="1"/>
  <c r="AN24" i="15"/>
  <c r="AO24" i="15" s="1"/>
  <c r="AP24" i="15" s="1"/>
  <c r="AN29" i="15"/>
  <c r="AO29" i="15" s="1"/>
  <c r="AP29" i="15" s="1"/>
  <c r="AE7" i="16"/>
  <c r="D8" i="16"/>
  <c r="AI10" i="16"/>
  <c r="O42" i="17"/>
  <c r="X42" i="17"/>
  <c r="AF42" i="17"/>
  <c r="AO42" i="17"/>
  <c r="AW42" i="17"/>
  <c r="AC12" i="19"/>
  <c r="AE12" i="19"/>
  <c r="AQ34" i="19"/>
  <c r="C34" i="18"/>
  <c r="AD34" i="19"/>
  <c r="H49" i="19"/>
  <c r="D49" i="18" s="1"/>
  <c r="G49" i="19"/>
  <c r="AB49" i="19"/>
  <c r="AF8" i="16"/>
  <c r="AI17" i="16"/>
  <c r="AG17" i="16"/>
  <c r="AG18" i="16" s="1"/>
  <c r="AG20" i="16" s="1"/>
  <c r="BA42" i="17"/>
  <c r="AR9" i="19"/>
  <c r="AE13" i="19"/>
  <c r="AB13" i="19"/>
  <c r="AC26" i="19"/>
  <c r="AE26" i="19"/>
  <c r="AR35" i="19"/>
  <c r="AD36" i="19"/>
  <c r="C36" i="18"/>
  <c r="AQ36" i="19"/>
  <c r="AO40" i="19"/>
  <c r="AM40" i="19"/>
  <c r="G40" i="18" s="1"/>
  <c r="AN40" i="19"/>
  <c r="AL40" i="19"/>
  <c r="AJ35" i="15"/>
  <c r="AP35" i="15" s="1"/>
  <c r="D18" i="16"/>
  <c r="AE17" i="16"/>
  <c r="AM28" i="16"/>
  <c r="AL28" i="16"/>
  <c r="AN28" i="16" s="1"/>
  <c r="AO28" i="16" s="1"/>
  <c r="AQ28" i="16" s="1"/>
  <c r="F42" i="17"/>
  <c r="R42" i="17"/>
  <c r="Z42" i="17"/>
  <c r="AI42" i="17"/>
  <c r="AQ42" i="17"/>
  <c r="BB7" i="17"/>
  <c r="BB42" i="17" s="1"/>
  <c r="AE18" i="19"/>
  <c r="AB18" i="19"/>
  <c r="AL19" i="19"/>
  <c r="AO19" i="19"/>
  <c r="AN19" i="19"/>
  <c r="AM19" i="19"/>
  <c r="G19" i="18" s="1"/>
  <c r="AE27" i="19"/>
  <c r="AB27" i="19"/>
  <c r="AK31" i="19"/>
  <c r="AQ31" i="19"/>
  <c r="F31" i="18"/>
  <c r="AD46" i="19"/>
  <c r="AQ46" i="19"/>
  <c r="C46" i="18"/>
  <c r="AK56" i="19"/>
  <c r="F56" i="18"/>
  <c r="AQ69" i="19"/>
  <c r="AD69" i="19"/>
  <c r="C69" i="18"/>
  <c r="G42" i="17"/>
  <c r="S42" i="17"/>
  <c r="AA42" i="17"/>
  <c r="AJ42" i="17"/>
  <c r="AR42" i="17"/>
  <c r="AB42" i="17"/>
  <c r="AQ22" i="19"/>
  <c r="AD22" i="19"/>
  <c r="C22" i="18"/>
  <c r="AC40" i="19"/>
  <c r="AE40" i="19"/>
  <c r="AL65" i="19"/>
  <c r="AO65" i="19"/>
  <c r="AM65" i="19"/>
  <c r="G65" i="18" s="1"/>
  <c r="AN65" i="19"/>
  <c r="W18" i="16"/>
  <c r="W20" i="16" s="1"/>
  <c r="C10" i="18"/>
  <c r="AQ10" i="19"/>
  <c r="AD10" i="19"/>
  <c r="G11" i="19"/>
  <c r="AB11" i="19"/>
  <c r="H11" i="19"/>
  <c r="D11" i="18" s="1"/>
  <c r="G16" i="19"/>
  <c r="AB16" i="19"/>
  <c r="H16" i="19"/>
  <c r="D16" i="18" s="1"/>
  <c r="AQ19" i="19"/>
  <c r="AD19" i="19"/>
  <c r="C19" i="18"/>
  <c r="AC53" i="19"/>
  <c r="AE53" i="19"/>
  <c r="H10" i="16"/>
  <c r="H18" i="16" s="1"/>
  <c r="H20" i="16" s="1"/>
  <c r="AF18" i="16"/>
  <c r="AF20" i="16" s="1"/>
  <c r="J42" i="17"/>
  <c r="U42" i="17"/>
  <c r="AC42" i="17"/>
  <c r="AL42" i="17"/>
  <c r="AT42" i="17"/>
  <c r="I76" i="18"/>
  <c r="AQ23" i="19"/>
  <c r="AD23" i="19"/>
  <c r="C23" i="18"/>
  <c r="G25" i="19"/>
  <c r="AB25" i="19"/>
  <c r="H25" i="19"/>
  <c r="D25" i="18" s="1"/>
  <c r="AE32" i="19"/>
  <c r="AB32" i="19"/>
  <c r="AE41" i="19"/>
  <c r="AB41" i="19"/>
  <c r="C42" i="18"/>
  <c r="AQ42" i="19"/>
  <c r="AD42" i="19"/>
  <c r="AK43" i="19"/>
  <c r="F43" i="18"/>
  <c r="AL61" i="19"/>
  <c r="AO61" i="19"/>
  <c r="AN61" i="19"/>
  <c r="AM61" i="19"/>
  <c r="G61" i="18" s="1"/>
  <c r="BE7" i="17"/>
  <c r="X76" i="19"/>
  <c r="AE7" i="19"/>
  <c r="AQ8" i="19"/>
  <c r="AB15" i="19"/>
  <c r="AC17" i="19"/>
  <c r="AC23" i="19"/>
  <c r="AE24" i="19"/>
  <c r="AB29" i="19"/>
  <c r="AC31" i="19"/>
  <c r="AQ33" i="19"/>
  <c r="AB34" i="19"/>
  <c r="AD35" i="19"/>
  <c r="AC36" i="19"/>
  <c r="AO36" i="19"/>
  <c r="AM36" i="19"/>
  <c r="G36" i="18" s="1"/>
  <c r="AQ44" i="19"/>
  <c r="AC46" i="19"/>
  <c r="AO46" i="19"/>
  <c r="AM46" i="19"/>
  <c r="G46" i="18" s="1"/>
  <c r="AE47" i="19"/>
  <c r="AB47" i="19"/>
  <c r="AC49" i="19"/>
  <c r="AL49" i="19"/>
  <c r="AM49" i="19"/>
  <c r="G49" i="18" s="1"/>
  <c r="AE54" i="19"/>
  <c r="AC54" i="19"/>
  <c r="AE60" i="19"/>
  <c r="AC60" i="19"/>
  <c r="AC61" i="19"/>
  <c r="AQ64" i="19"/>
  <c r="AD64" i="19"/>
  <c r="H65" i="19"/>
  <c r="D65" i="18" s="1"/>
  <c r="G65" i="19"/>
  <c r="AB65" i="19"/>
  <c r="I76" i="20"/>
  <c r="Q76" i="20"/>
  <c r="Y76" i="20"/>
  <c r="AG76" i="20"/>
  <c r="BD35" i="20"/>
  <c r="F9" i="18"/>
  <c r="F76" i="18" s="1"/>
  <c r="F11" i="18"/>
  <c r="F14" i="18"/>
  <c r="F28" i="18"/>
  <c r="F32" i="18"/>
  <c r="F33" i="18"/>
  <c r="AB9" i="19"/>
  <c r="H10" i="19"/>
  <c r="D10" i="18" s="1"/>
  <c r="D76" i="18" s="1"/>
  <c r="AC11" i="19"/>
  <c r="AL11" i="19"/>
  <c r="AD15" i="19"/>
  <c r="AC16" i="19"/>
  <c r="AO16" i="19"/>
  <c r="AM16" i="19"/>
  <c r="G16" i="18" s="1"/>
  <c r="AB21" i="19"/>
  <c r="AC22" i="19"/>
  <c r="G23" i="19"/>
  <c r="AC25" i="19"/>
  <c r="AL25" i="19"/>
  <c r="AC30" i="19"/>
  <c r="AO30" i="19"/>
  <c r="AM30" i="19"/>
  <c r="G30" i="18" s="1"/>
  <c r="H35" i="19"/>
  <c r="D35" i="18" s="1"/>
  <c r="AL36" i="19"/>
  <c r="AQ37" i="19"/>
  <c r="AB38" i="19"/>
  <c r="AO39" i="19"/>
  <c r="AN39" i="19"/>
  <c r="H42" i="19"/>
  <c r="D42" i="18" s="1"/>
  <c r="AL46" i="19"/>
  <c r="AN49" i="19"/>
  <c r="AL50" i="19"/>
  <c r="AO50" i="19"/>
  <c r="AC55" i="19"/>
  <c r="AE55" i="19"/>
  <c r="AL57" i="19"/>
  <c r="AO57" i="19"/>
  <c r="AM57" i="19"/>
  <c r="G57" i="18" s="1"/>
  <c r="AQ66" i="19"/>
  <c r="AD66" i="19"/>
  <c r="AB74" i="19"/>
  <c r="AE74" i="19"/>
  <c r="AE42" i="17"/>
  <c r="AD9" i="19"/>
  <c r="AC10" i="19"/>
  <c r="AO10" i="19"/>
  <c r="AM10" i="19"/>
  <c r="G10" i="18" s="1"/>
  <c r="AM11" i="19"/>
  <c r="G11" i="18" s="1"/>
  <c r="AC21" i="19"/>
  <c r="AN24" i="19"/>
  <c r="AL24" i="19"/>
  <c r="AM25" i="19"/>
  <c r="G25" i="18" s="1"/>
  <c r="AB33" i="19"/>
  <c r="AC35" i="19"/>
  <c r="AN36" i="19"/>
  <c r="AC42" i="19"/>
  <c r="AO42" i="19"/>
  <c r="AM42" i="19"/>
  <c r="G42" i="18" s="1"/>
  <c r="AE43" i="19"/>
  <c r="AB43" i="19"/>
  <c r="AB44" i="19"/>
  <c r="AO45" i="19"/>
  <c r="AN45" i="19"/>
  <c r="AN46" i="19"/>
  <c r="AE48" i="19"/>
  <c r="AO49" i="19"/>
  <c r="AL51" i="19"/>
  <c r="AO51" i="19"/>
  <c r="AE56" i="19"/>
  <c r="AC56" i="19"/>
  <c r="AQ65" i="19"/>
  <c r="AD65" i="19"/>
  <c r="AO72" i="19"/>
  <c r="AN72" i="19"/>
  <c r="AM72" i="19"/>
  <c r="G72" i="18" s="1"/>
  <c r="AL72" i="19"/>
  <c r="BD18" i="20"/>
  <c r="AA76" i="19"/>
  <c r="AE14" i="19"/>
  <c r="AB19" i="19"/>
  <c r="AE28" i="19"/>
  <c r="AO34" i="19"/>
  <c r="AM34" i="19"/>
  <c r="G34" i="18" s="1"/>
  <c r="AE38" i="19"/>
  <c r="AO48" i="19"/>
  <c r="AM48" i="19"/>
  <c r="G48" i="18" s="1"/>
  <c r="AL52" i="19"/>
  <c r="AO52" i="19"/>
  <c r="AC57" i="19"/>
  <c r="AE57" i="19"/>
  <c r="AQ68" i="19"/>
  <c r="AD68" i="19"/>
  <c r="H73" i="19"/>
  <c r="D73" i="18" s="1"/>
  <c r="G73" i="19"/>
  <c r="AR11" i="19"/>
  <c r="AO14" i="19"/>
  <c r="AM14" i="19"/>
  <c r="G14" i="18" s="1"/>
  <c r="AC19" i="19"/>
  <c r="AN22" i="19"/>
  <c r="AL22" i="19"/>
  <c r="AR25" i="19"/>
  <c r="AO28" i="19"/>
  <c r="AM28" i="19"/>
  <c r="G28" i="18" s="1"/>
  <c r="AO38" i="19"/>
  <c r="AM38" i="19"/>
  <c r="G38" i="18" s="1"/>
  <c r="AE39" i="19"/>
  <c r="AB39" i="19"/>
  <c r="AO41" i="19"/>
  <c r="AN41" i="19"/>
  <c r="AE50" i="19"/>
  <c r="AC50" i="19"/>
  <c r="AL53" i="19"/>
  <c r="AO53" i="19"/>
  <c r="AB62" i="19"/>
  <c r="AE62" i="19"/>
  <c r="AN68" i="19"/>
  <c r="AM68" i="19"/>
  <c r="G68" i="18" s="1"/>
  <c r="AL68" i="19"/>
  <c r="AO68" i="19"/>
  <c r="G55" i="21"/>
  <c r="G60" i="21" s="1"/>
  <c r="G96" i="21" s="1"/>
  <c r="F60" i="21"/>
  <c r="F96" i="21" s="1"/>
  <c r="F70" i="18"/>
  <c r="E76" i="19"/>
  <c r="G76" i="19" s="1"/>
  <c r="G7" i="19"/>
  <c r="AC8" i="19"/>
  <c r="AO8" i="19"/>
  <c r="AM8" i="19"/>
  <c r="G8" i="18" s="1"/>
  <c r="AM9" i="19"/>
  <c r="G9" i="18" s="1"/>
  <c r="H13" i="19"/>
  <c r="D13" i="18" s="1"/>
  <c r="AL14" i="19"/>
  <c r="AN15" i="19"/>
  <c r="AB17" i="19"/>
  <c r="H18" i="19"/>
  <c r="D18" i="18" s="1"/>
  <c r="G19" i="19"/>
  <c r="AM22" i="19"/>
  <c r="G22" i="18" s="1"/>
  <c r="AN23" i="19"/>
  <c r="H27" i="19"/>
  <c r="D27" i="18" s="1"/>
  <c r="AL28" i="19"/>
  <c r="AN29" i="19"/>
  <c r="AB31" i="19"/>
  <c r="H32" i="19"/>
  <c r="D32" i="18" s="1"/>
  <c r="AC33" i="19"/>
  <c r="AL33" i="19"/>
  <c r="AN34" i="19"/>
  <c r="AB36" i="19"/>
  <c r="AL38" i="19"/>
  <c r="AL41" i="19"/>
  <c r="AC44" i="19"/>
  <c r="AO44" i="19"/>
  <c r="AM44" i="19"/>
  <c r="G44" i="18" s="1"/>
  <c r="AE45" i="19"/>
  <c r="AB45" i="19"/>
  <c r="AB46" i="19"/>
  <c r="AO47" i="19"/>
  <c r="AN47" i="19"/>
  <c r="AN48" i="19"/>
  <c r="AC51" i="19"/>
  <c r="AE51" i="19"/>
  <c r="AN52" i="19"/>
  <c r="AM53" i="19"/>
  <c r="G53" i="18" s="1"/>
  <c r="AL54" i="19"/>
  <c r="AO54" i="19"/>
  <c r="AQ58" i="19"/>
  <c r="AD58" i="19"/>
  <c r="AL59" i="19"/>
  <c r="AO59" i="19"/>
  <c r="AN59" i="19"/>
  <c r="AM59" i="19"/>
  <c r="G59" i="18" s="1"/>
  <c r="AQ63" i="19"/>
  <c r="AD63" i="19"/>
  <c r="F76" i="20"/>
  <c r="N76" i="20"/>
  <c r="V76" i="20"/>
  <c r="AD76" i="20"/>
  <c r="AL76" i="20"/>
  <c r="BC76" i="20"/>
  <c r="C90" i="20" s="1"/>
  <c r="AI76" i="19"/>
  <c r="AK7" i="19"/>
  <c r="AC13" i="19"/>
  <c r="AN14" i="19"/>
  <c r="AD17" i="19"/>
  <c r="AN20" i="19"/>
  <c r="AL20" i="19"/>
  <c r="AR29" i="19"/>
  <c r="AD31" i="19"/>
  <c r="AO32" i="19"/>
  <c r="AM32" i="19"/>
  <c r="G32" i="18" s="1"/>
  <c r="AO37" i="19"/>
  <c r="AN37" i="19"/>
  <c r="AD49" i="19"/>
  <c r="AQ49" i="19"/>
  <c r="AE52" i="19"/>
  <c r="AC52" i="19"/>
  <c r="AL55" i="19"/>
  <c r="AO55" i="19"/>
  <c r="H59" i="19"/>
  <c r="D59" i="18" s="1"/>
  <c r="G59" i="19"/>
  <c r="AN70" i="19"/>
  <c r="AM70" i="19"/>
  <c r="G70" i="18" s="1"/>
  <c r="AL70" i="19"/>
  <c r="AB72" i="19"/>
  <c r="AE72" i="19"/>
  <c r="AC58" i="19"/>
  <c r="AC59" i="19"/>
  <c r="AQ61" i="19"/>
  <c r="AD61" i="19"/>
  <c r="AN66" i="19"/>
  <c r="AM66" i="19"/>
  <c r="G66" i="18" s="1"/>
  <c r="AL66" i="19"/>
  <c r="AQ73" i="19"/>
  <c r="AD73" i="19"/>
  <c r="H76" i="20"/>
  <c r="P76" i="20"/>
  <c r="X76" i="20"/>
  <c r="AF76" i="20"/>
  <c r="AN76" i="20"/>
  <c r="BD13" i="20"/>
  <c r="AP15" i="20"/>
  <c r="AP22" i="20"/>
  <c r="AP26" i="20"/>
  <c r="AP30" i="20"/>
  <c r="AP34" i="20"/>
  <c r="AP38" i="20"/>
  <c r="AP42" i="20"/>
  <c r="AP46" i="20"/>
  <c r="AP50" i="20"/>
  <c r="AP54" i="20"/>
  <c r="AP58" i="20"/>
  <c r="AP62" i="20"/>
  <c r="AP66" i="20"/>
  <c r="AP70" i="20"/>
  <c r="AP74" i="20"/>
  <c r="AB50" i="19"/>
  <c r="AB51" i="19"/>
  <c r="AB52" i="19"/>
  <c r="AB53" i="19"/>
  <c r="AB54" i="19"/>
  <c r="AB55" i="19"/>
  <c r="AB56" i="19"/>
  <c r="AB57" i="19"/>
  <c r="G58" i="19"/>
  <c r="AQ59" i="19"/>
  <c r="AD59" i="19"/>
  <c r="AN64" i="19"/>
  <c r="AM64" i="19"/>
  <c r="G64" i="18" s="1"/>
  <c r="AL64" i="19"/>
  <c r="AO66" i="19"/>
  <c r="H71" i="19"/>
  <c r="D71" i="18" s="1"/>
  <c r="G71" i="19"/>
  <c r="AO74" i="19"/>
  <c r="AN74" i="19"/>
  <c r="AM74" i="19"/>
  <c r="G74" i="18" s="1"/>
  <c r="AL74" i="19"/>
  <c r="Q78" i="19"/>
  <c r="AX76" i="20"/>
  <c r="AN62" i="19"/>
  <c r="AM62" i="19"/>
  <c r="G62" i="18" s="1"/>
  <c r="AL62" i="19"/>
  <c r="H69" i="19"/>
  <c r="D69" i="18" s="1"/>
  <c r="G69" i="19"/>
  <c r="AL69" i="19"/>
  <c r="AO69" i="19"/>
  <c r="J76" i="20"/>
  <c r="R76" i="20"/>
  <c r="Z76" i="20"/>
  <c r="AH76" i="20"/>
  <c r="AQ76" i="20"/>
  <c r="AY76" i="20"/>
  <c r="AP10" i="20"/>
  <c r="AP19" i="20"/>
  <c r="G50" i="19"/>
  <c r="H51" i="19"/>
  <c r="D51" i="18" s="1"/>
  <c r="G52" i="19"/>
  <c r="H53" i="19"/>
  <c r="D53" i="18" s="1"/>
  <c r="G54" i="19"/>
  <c r="H55" i="19"/>
  <c r="D55" i="18" s="1"/>
  <c r="G56" i="19"/>
  <c r="H57" i="19"/>
  <c r="D57" i="18" s="1"/>
  <c r="AM58" i="19"/>
  <c r="G58" i="18" s="1"/>
  <c r="AN60" i="19"/>
  <c r="AM60" i="19"/>
  <c r="G60" i="18" s="1"/>
  <c r="AL60" i="19"/>
  <c r="AO62" i="19"/>
  <c r="H67" i="19"/>
  <c r="D67" i="18" s="1"/>
  <c r="G67" i="19"/>
  <c r="AL67" i="19"/>
  <c r="AO67" i="19"/>
  <c r="AC69" i="19"/>
  <c r="AM69" i="19"/>
  <c r="G69" i="18" s="1"/>
  <c r="AQ71" i="19"/>
  <c r="AD71" i="19"/>
  <c r="H75" i="19"/>
  <c r="D75" i="18" s="1"/>
  <c r="G75" i="19"/>
  <c r="C76" i="20"/>
  <c r="K76" i="20"/>
  <c r="S76" i="20"/>
  <c r="AA76" i="20"/>
  <c r="AI76" i="20"/>
  <c r="AR76" i="20"/>
  <c r="AZ76" i="20"/>
  <c r="G93" i="21"/>
  <c r="BD39" i="20"/>
  <c r="BD43" i="20"/>
  <c r="BD47" i="20"/>
  <c r="BD51" i="20"/>
  <c r="BD55" i="20"/>
  <c r="BD59" i="20"/>
  <c r="BD63" i="20"/>
  <c r="BD67" i="20"/>
  <c r="BD71" i="20"/>
  <c r="BD75" i="20"/>
  <c r="AO58" i="19"/>
  <c r="AB59" i="19"/>
  <c r="H63" i="19"/>
  <c r="D63" i="18" s="1"/>
  <c r="G63" i="19"/>
  <c r="AL63" i="19"/>
  <c r="AO63" i="19"/>
  <c r="AC65" i="19"/>
  <c r="AQ67" i="19"/>
  <c r="AD67" i="19"/>
  <c r="AN67" i="19"/>
  <c r="AE70" i="19"/>
  <c r="AQ75" i="19"/>
  <c r="AD75" i="19"/>
  <c r="E76" i="20"/>
  <c r="C82" i="20" s="1"/>
  <c r="M76" i="20"/>
  <c r="U76" i="20"/>
  <c r="AC76" i="20"/>
  <c r="AK76" i="20"/>
  <c r="AT76" i="20"/>
  <c r="BB76" i="20"/>
  <c r="C89" i="20" s="1"/>
  <c r="AO71" i="19"/>
  <c r="AO73" i="19"/>
  <c r="AO75" i="19"/>
  <c r="AP7" i="20"/>
  <c r="F51" i="21"/>
  <c r="AR24" i="15" l="1"/>
  <c r="AS24" i="15" s="1"/>
  <c r="AT24" i="15" s="1"/>
  <c r="AV24" i="15" s="1"/>
  <c r="AX24" i="15" s="1"/>
  <c r="AY24" i="15" s="1"/>
  <c r="AU28" i="16"/>
  <c r="AS28" i="16"/>
  <c r="AT28" i="16" s="1"/>
  <c r="AV28" i="16" s="1"/>
  <c r="F54" i="1"/>
  <c r="G54" i="1" s="1"/>
  <c r="H54" i="1" s="1"/>
  <c r="G55" i="1"/>
  <c r="H55" i="1" s="1"/>
  <c r="AC32" i="23"/>
  <c r="O32" i="5"/>
  <c r="P32" i="5" s="1"/>
  <c r="AT35" i="15"/>
  <c r="AV35" i="15" s="1"/>
  <c r="AX35" i="15" s="1"/>
  <c r="AY35" i="15" s="1"/>
  <c r="AR35" i="15"/>
  <c r="AS35" i="15" s="1"/>
  <c r="AC61" i="23"/>
  <c r="O61" i="5"/>
  <c r="P61" i="5" s="1"/>
  <c r="AC41" i="23"/>
  <c r="O41" i="5"/>
  <c r="P41" i="5" s="1"/>
  <c r="AR29" i="15"/>
  <c r="AS29" i="15" s="1"/>
  <c r="AT29" i="15" s="1"/>
  <c r="AV29" i="15" s="1"/>
  <c r="AX29" i="15" s="1"/>
  <c r="AY29" i="15" s="1"/>
  <c r="AD38" i="19"/>
  <c r="C38" i="18"/>
  <c r="AQ38" i="19"/>
  <c r="AM11" i="16"/>
  <c r="AL11" i="16"/>
  <c r="AB31" i="14"/>
  <c r="Z31" i="14"/>
  <c r="X31" i="14"/>
  <c r="AR75" i="19"/>
  <c r="Y75" i="5"/>
  <c r="C86" i="20"/>
  <c r="BD54" i="20"/>
  <c r="P54" i="6"/>
  <c r="Q54" i="6" s="1"/>
  <c r="C54" i="5"/>
  <c r="BD22" i="20"/>
  <c r="C22" i="5"/>
  <c r="P22" i="6"/>
  <c r="Q22" i="6" s="1"/>
  <c r="AD51" i="19"/>
  <c r="AQ51" i="19"/>
  <c r="C51" i="18"/>
  <c r="C28" i="18"/>
  <c r="AD28" i="19"/>
  <c r="AQ28" i="19"/>
  <c r="AD43" i="19"/>
  <c r="C43" i="18"/>
  <c r="AQ43" i="19"/>
  <c r="AQ24" i="19"/>
  <c r="AD24" i="19"/>
  <c r="C24" i="18"/>
  <c r="BE42" i="17"/>
  <c r="BF7" i="17"/>
  <c r="BF42" i="17" s="1"/>
  <c r="AD53" i="19"/>
  <c r="AQ53" i="19"/>
  <c r="C53" i="18"/>
  <c r="Y46" i="5"/>
  <c r="C27" i="18"/>
  <c r="AD27" i="19"/>
  <c r="AQ27" i="19"/>
  <c r="AJ17" i="16"/>
  <c r="AK17" i="16" s="1"/>
  <c r="AE18" i="16"/>
  <c r="AM13" i="16"/>
  <c r="AL13" i="16"/>
  <c r="AN13" i="16" s="1"/>
  <c r="AO13" i="16" s="1"/>
  <c r="AQ13" i="16" s="1"/>
  <c r="AS13" i="16" s="1"/>
  <c r="AT13" i="16" s="1"/>
  <c r="AN33" i="15"/>
  <c r="AL33" i="15"/>
  <c r="AJ33" i="15"/>
  <c r="AJ14" i="15"/>
  <c r="AN14" i="15"/>
  <c r="AL14" i="15"/>
  <c r="AL16" i="15"/>
  <c r="AJ16" i="15"/>
  <c r="AN16" i="15"/>
  <c r="AO39" i="15"/>
  <c r="AL12" i="15"/>
  <c r="AO12" i="15" s="1"/>
  <c r="AP12" i="15" s="1"/>
  <c r="AT12" i="15" s="1"/>
  <c r="AV12" i="15" s="1"/>
  <c r="AX12" i="15" s="1"/>
  <c r="AY12" i="15" s="1"/>
  <c r="AO15" i="15"/>
  <c r="AP15" i="15" s="1"/>
  <c r="AT15" i="15" s="1"/>
  <c r="AV15" i="15" s="1"/>
  <c r="AX15" i="15" s="1"/>
  <c r="AY15" i="15" s="1"/>
  <c r="AB16" i="14"/>
  <c r="X16" i="14"/>
  <c r="Z16" i="14"/>
  <c r="Z17" i="14"/>
  <c r="AC17" i="14" s="1"/>
  <c r="AB17" i="14"/>
  <c r="X17" i="14"/>
  <c r="AB52" i="14"/>
  <c r="Z52" i="14"/>
  <c r="AC52" i="14" s="1"/>
  <c r="X52" i="14"/>
  <c r="Z42" i="14"/>
  <c r="X42" i="14"/>
  <c r="AB42" i="14"/>
  <c r="AC23" i="14"/>
  <c r="L215" i="7"/>
  <c r="F38" i="1" s="1"/>
  <c r="G38" i="1" s="1"/>
  <c r="H38" i="1" s="1"/>
  <c r="R47" i="14"/>
  <c r="Q173" i="7"/>
  <c r="M215" i="7"/>
  <c r="F39" i="1" s="1"/>
  <c r="G39" i="1" s="1"/>
  <c r="H39" i="1" s="1"/>
  <c r="AF63" i="23"/>
  <c r="AF47" i="23"/>
  <c r="G215" i="7"/>
  <c r="AF67" i="23"/>
  <c r="AF52" i="23"/>
  <c r="R16" i="6"/>
  <c r="I26" i="23"/>
  <c r="I22" i="23"/>
  <c r="AF11" i="23"/>
  <c r="I55" i="23"/>
  <c r="O55" i="5"/>
  <c r="P55" i="5" s="1"/>
  <c r="N34" i="23"/>
  <c r="O76" i="7"/>
  <c r="O215" i="7" s="1"/>
  <c r="O217" i="7" s="1"/>
  <c r="Q7" i="7"/>
  <c r="N52" i="23"/>
  <c r="O52" i="5"/>
  <c r="P52" i="5" s="1"/>
  <c r="AF57" i="23"/>
  <c r="I8" i="23"/>
  <c r="O8" i="5"/>
  <c r="P8" i="5" s="1"/>
  <c r="AF14" i="23"/>
  <c r="Q76" i="23"/>
  <c r="BD34" i="20"/>
  <c r="P34" i="6"/>
  <c r="Q34" i="6" s="1"/>
  <c r="C34" i="5"/>
  <c r="Y66" i="5"/>
  <c r="AR33" i="19"/>
  <c r="Y33" i="5"/>
  <c r="K76" i="13"/>
  <c r="K83" i="13" s="1"/>
  <c r="AB24" i="14"/>
  <c r="X24" i="14"/>
  <c r="Z24" i="14"/>
  <c r="C88" i="20"/>
  <c r="AZ79" i="20"/>
  <c r="C8" i="8" s="1"/>
  <c r="AR71" i="19"/>
  <c r="Y71" i="5"/>
  <c r="AR59" i="19"/>
  <c r="Y59" i="5"/>
  <c r="BD50" i="20"/>
  <c r="P50" i="6"/>
  <c r="Q50" i="6" s="1"/>
  <c r="C50" i="5"/>
  <c r="AR73" i="19"/>
  <c r="Y73" i="5"/>
  <c r="AD55" i="19"/>
  <c r="AQ55" i="19"/>
  <c r="C55" i="18"/>
  <c r="AR64" i="19"/>
  <c r="Y64" i="5"/>
  <c r="Y42" i="5"/>
  <c r="C12" i="18"/>
  <c r="AD12" i="19"/>
  <c r="AQ12" i="19"/>
  <c r="AJ17" i="15"/>
  <c r="AN17" i="15"/>
  <c r="AL17" i="15"/>
  <c r="AL19" i="15"/>
  <c r="AJ19" i="15"/>
  <c r="AN19" i="15"/>
  <c r="AF27" i="14"/>
  <c r="AE27" i="14"/>
  <c r="AG27" i="14" s="1"/>
  <c r="AH27" i="14" s="1"/>
  <c r="AJ27" i="14" s="1"/>
  <c r="AL27" i="14" s="1"/>
  <c r="AM27" i="14" s="1"/>
  <c r="X22" i="14"/>
  <c r="AB22" i="14"/>
  <c r="Z22" i="14"/>
  <c r="X30" i="14"/>
  <c r="AB30" i="14"/>
  <c r="Z30" i="14"/>
  <c r="AD20" i="14"/>
  <c r="AD7" i="15"/>
  <c r="AD37" i="15" s="1"/>
  <c r="J162" i="7"/>
  <c r="S132" i="7"/>
  <c r="S162" i="7" s="1"/>
  <c r="U7" i="8"/>
  <c r="U9" i="8" s="1"/>
  <c r="J84" i="7"/>
  <c r="J215" i="7" s="1"/>
  <c r="F37" i="1" s="1"/>
  <c r="G37" i="1" s="1"/>
  <c r="H37" i="1" s="1"/>
  <c r="S70" i="7"/>
  <c r="BC70" i="2"/>
  <c r="S78" i="7"/>
  <c r="S84" i="7" s="1"/>
  <c r="S54" i="7"/>
  <c r="BC54" i="2"/>
  <c r="BC76" i="2" s="1"/>
  <c r="BC78" i="2" s="1"/>
  <c r="S95" i="7"/>
  <c r="S130" i="7" s="1"/>
  <c r="AF35" i="23"/>
  <c r="AF32" i="23"/>
  <c r="I47" i="23"/>
  <c r="O47" i="5"/>
  <c r="P47" i="5" s="1"/>
  <c r="O25" i="5"/>
  <c r="P25" i="5" s="1"/>
  <c r="O21" i="5"/>
  <c r="P21" i="5" s="1"/>
  <c r="I10" i="23"/>
  <c r="I67" i="23"/>
  <c r="O67" i="5"/>
  <c r="P67" i="5" s="1"/>
  <c r="AF53" i="23"/>
  <c r="AF65" i="23"/>
  <c r="F65" i="23"/>
  <c r="AF18" i="23"/>
  <c r="I29" i="23"/>
  <c r="O29" i="5"/>
  <c r="P29" i="5" s="1"/>
  <c r="N40" i="23"/>
  <c r="O40" i="5"/>
  <c r="P40" i="5" s="1"/>
  <c r="I16" i="23"/>
  <c r="O16" i="5"/>
  <c r="P16" i="5" s="1"/>
  <c r="AO17" i="19"/>
  <c r="AN17" i="19"/>
  <c r="AM17" i="19"/>
  <c r="G17" i="18" s="1"/>
  <c r="AL17" i="19"/>
  <c r="Z33" i="14"/>
  <c r="AC33" i="14" s="1"/>
  <c r="X33" i="14"/>
  <c r="AD33" i="14" s="1"/>
  <c r="AB33" i="14"/>
  <c r="C87" i="20"/>
  <c r="C7" i="8"/>
  <c r="BD58" i="20"/>
  <c r="P58" i="6"/>
  <c r="Q58" i="6" s="1"/>
  <c r="C58" i="5"/>
  <c r="AQ70" i="19"/>
  <c r="AD70" i="19"/>
  <c r="C70" i="18"/>
  <c r="BD15" i="20"/>
  <c r="P15" i="6"/>
  <c r="Q15" i="6" s="1"/>
  <c r="C15" i="5"/>
  <c r="BD46" i="20"/>
  <c r="P46" i="6"/>
  <c r="Q46" i="6" s="1"/>
  <c r="C46" i="5"/>
  <c r="AR46" i="19" s="1"/>
  <c r="AQ72" i="19"/>
  <c r="AD72" i="19"/>
  <c r="C72" i="18"/>
  <c r="AK76" i="19"/>
  <c r="AF76" i="19" s="1"/>
  <c r="AO7" i="19"/>
  <c r="AN7" i="19"/>
  <c r="AM7" i="19"/>
  <c r="AL7" i="19"/>
  <c r="C14" i="18"/>
  <c r="AD14" i="19"/>
  <c r="AQ14" i="19"/>
  <c r="AQ48" i="19"/>
  <c r="AD48" i="19"/>
  <c r="C48" i="18"/>
  <c r="AQ74" i="19"/>
  <c r="AD74" i="19"/>
  <c r="C74" i="18"/>
  <c r="C13" i="18"/>
  <c r="AD13" i="19"/>
  <c r="AQ13" i="19"/>
  <c r="AR21" i="19"/>
  <c r="Y21" i="5"/>
  <c r="L8" i="16"/>
  <c r="L20" i="16" s="1"/>
  <c r="AO36" i="15"/>
  <c r="AP36" i="15" s="1"/>
  <c r="AN12" i="16"/>
  <c r="AO12" i="16" s="1"/>
  <c r="AQ12" i="16" s="1"/>
  <c r="AS12" i="16" s="1"/>
  <c r="AT12" i="16" s="1"/>
  <c r="AJ22" i="15"/>
  <c r="AN22" i="15"/>
  <c r="AL22" i="15"/>
  <c r="AO12" i="19"/>
  <c r="AM12" i="19"/>
  <c r="G12" i="18" s="1"/>
  <c r="AN12" i="19"/>
  <c r="AL12" i="19"/>
  <c r="AB51" i="14"/>
  <c r="AB40" i="14" s="1"/>
  <c r="Z51" i="14"/>
  <c r="X51" i="14"/>
  <c r="X40" i="14" s="1"/>
  <c r="AO11" i="15"/>
  <c r="AP11" i="15" s="1"/>
  <c r="AT11" i="15" s="1"/>
  <c r="AV11" i="15" s="1"/>
  <c r="AX11" i="15" s="1"/>
  <c r="AY11" i="15" s="1"/>
  <c r="Z11" i="14"/>
  <c r="AC11" i="14" s="1"/>
  <c r="X11" i="14"/>
  <c r="AD11" i="14" s="1"/>
  <c r="AB11" i="14"/>
  <c r="AB28" i="14"/>
  <c r="X28" i="14"/>
  <c r="Z28" i="14"/>
  <c r="AC28" i="14" s="1"/>
  <c r="AB41" i="14"/>
  <c r="Z41" i="14"/>
  <c r="X41" i="14"/>
  <c r="X35" i="14"/>
  <c r="AB35" i="14"/>
  <c r="Z35" i="14"/>
  <c r="J130" i="7"/>
  <c r="I215" i="7"/>
  <c r="AF64" i="23"/>
  <c r="AF48" i="23"/>
  <c r="R53" i="6"/>
  <c r="R51" i="6"/>
  <c r="N68" i="23"/>
  <c r="O68" i="5"/>
  <c r="P68" i="5" s="1"/>
  <c r="AF28" i="23"/>
  <c r="AF24" i="23"/>
  <c r="AF37" i="23"/>
  <c r="I14" i="23"/>
  <c r="O14" i="5"/>
  <c r="P14" i="5" s="1"/>
  <c r="R39" i="6"/>
  <c r="AF55" i="23"/>
  <c r="AF56" i="23"/>
  <c r="O36" i="5"/>
  <c r="P36" i="5" s="1"/>
  <c r="AF21" i="23"/>
  <c r="I20" i="23"/>
  <c r="O20" i="5"/>
  <c r="P20" i="5" s="1"/>
  <c r="AP76" i="2"/>
  <c r="AP78" i="2" s="1"/>
  <c r="R37" i="6"/>
  <c r="O9" i="5"/>
  <c r="P9" i="5" s="1"/>
  <c r="BD19" i="20"/>
  <c r="P19" i="6"/>
  <c r="Q19" i="6" s="1"/>
  <c r="C19" i="5"/>
  <c r="AR63" i="19"/>
  <c r="Y63" i="5"/>
  <c r="AR23" i="19"/>
  <c r="Y23" i="5"/>
  <c r="BD74" i="20"/>
  <c r="P74" i="6"/>
  <c r="Q74" i="6" s="1"/>
  <c r="C74" i="5"/>
  <c r="F23" i="1"/>
  <c r="G23" i="1" s="1"/>
  <c r="H23" i="1" s="1"/>
  <c r="C83" i="20"/>
  <c r="AR58" i="19"/>
  <c r="Y58" i="5"/>
  <c r="AQ50" i="19"/>
  <c r="AD50" i="19"/>
  <c r="C50" i="18"/>
  <c r="AR37" i="19"/>
  <c r="Y37" i="5"/>
  <c r="AD47" i="19"/>
  <c r="C47" i="18"/>
  <c r="AQ47" i="19"/>
  <c r="AR22" i="19"/>
  <c r="Y22" i="5"/>
  <c r="AR36" i="19"/>
  <c r="Y36" i="5"/>
  <c r="AN7" i="15"/>
  <c r="AL7" i="15"/>
  <c r="AJ7" i="15"/>
  <c r="AM15" i="16"/>
  <c r="AL15" i="16"/>
  <c r="AN15" i="16" s="1"/>
  <c r="AO15" i="16" s="1"/>
  <c r="AQ15" i="16" s="1"/>
  <c r="AS15" i="16" s="1"/>
  <c r="AT15" i="16" s="1"/>
  <c r="AC76" i="19"/>
  <c r="AB49" i="14"/>
  <c r="AB44" i="14" s="1"/>
  <c r="Z49" i="14"/>
  <c r="X49" i="14"/>
  <c r="X10" i="14"/>
  <c r="AB10" i="14"/>
  <c r="Z10" i="14"/>
  <c r="Z15" i="14"/>
  <c r="AB15" i="14"/>
  <c r="X15" i="14"/>
  <c r="X14" i="14"/>
  <c r="AB14" i="14"/>
  <c r="Z14" i="14"/>
  <c r="AC14" i="14" s="1"/>
  <c r="AB50" i="14"/>
  <c r="Z50" i="14"/>
  <c r="X50" i="14"/>
  <c r="X39" i="14"/>
  <c r="AB39" i="14"/>
  <c r="Z39" i="14"/>
  <c r="AC8" i="14"/>
  <c r="AK14" i="9"/>
  <c r="AL7" i="9"/>
  <c r="AL14" i="9" s="1"/>
  <c r="S26" i="7"/>
  <c r="AF75" i="23"/>
  <c r="AF68" i="23"/>
  <c r="I39" i="23"/>
  <c r="O39" i="5"/>
  <c r="P39" i="5" s="1"/>
  <c r="AF36" i="23"/>
  <c r="I27" i="23"/>
  <c r="O27" i="5"/>
  <c r="P27" i="5" s="1"/>
  <c r="I23" i="23"/>
  <c r="O23" i="5"/>
  <c r="P23" i="5" s="1"/>
  <c r="AF20" i="23"/>
  <c r="N56" i="23"/>
  <c r="O56" i="5"/>
  <c r="P56" i="5" s="1"/>
  <c r="AF39" i="23"/>
  <c r="AF61" i="23"/>
  <c r="I71" i="23"/>
  <c r="O71" i="5"/>
  <c r="P71" i="5" s="1"/>
  <c r="I57" i="23"/>
  <c r="O57" i="5"/>
  <c r="P57" i="5" s="1"/>
  <c r="AF51" i="23"/>
  <c r="AF13" i="23"/>
  <c r="O13" i="5"/>
  <c r="P13" i="5" s="1"/>
  <c r="AR49" i="19"/>
  <c r="Y49" i="5"/>
  <c r="BD42" i="20"/>
  <c r="P42" i="6"/>
  <c r="C42" i="5"/>
  <c r="AR42" i="19" s="1"/>
  <c r="AP76" i="20"/>
  <c r="P7" i="6"/>
  <c r="C7" i="5"/>
  <c r="AR67" i="19"/>
  <c r="Y67" i="5"/>
  <c r="BD70" i="20"/>
  <c r="P70" i="6"/>
  <c r="Q70" i="6" s="1"/>
  <c r="C70" i="5"/>
  <c r="BD38" i="20"/>
  <c r="P38" i="6"/>
  <c r="Q38" i="6" s="1"/>
  <c r="C38" i="5"/>
  <c r="AQ52" i="19"/>
  <c r="AD52" i="19"/>
  <c r="C52" i="18"/>
  <c r="H76" i="19"/>
  <c r="F17" i="1" s="1"/>
  <c r="G17" i="1" s="1"/>
  <c r="H17" i="1" s="1"/>
  <c r="AR65" i="19"/>
  <c r="Y65" i="5"/>
  <c r="AQ60" i="19"/>
  <c r="AD60" i="19"/>
  <c r="C60" i="18"/>
  <c r="AR8" i="19"/>
  <c r="Y8" i="5"/>
  <c r="AD41" i="19"/>
  <c r="AQ41" i="19"/>
  <c r="C41" i="18"/>
  <c r="AR69" i="19"/>
  <c r="Y69" i="5"/>
  <c r="AR31" i="19"/>
  <c r="Y31" i="5"/>
  <c r="D20" i="16"/>
  <c r="AI18" i="16"/>
  <c r="AI20" i="16" s="1"/>
  <c r="AJ10" i="16"/>
  <c r="AR17" i="19"/>
  <c r="Y17" i="5"/>
  <c r="AQ20" i="19"/>
  <c r="AD20" i="19"/>
  <c r="C20" i="18"/>
  <c r="X37" i="15"/>
  <c r="AJ10" i="15"/>
  <c r="AL10" i="15"/>
  <c r="AN10" i="15"/>
  <c r="AN20" i="15"/>
  <c r="AL20" i="15"/>
  <c r="AO20" i="15" s="1"/>
  <c r="AJ20" i="15"/>
  <c r="AT32" i="15"/>
  <c r="AV32" i="15" s="1"/>
  <c r="AX32" i="15" s="1"/>
  <c r="AY32" i="15" s="1"/>
  <c r="AR32" i="15"/>
  <c r="AS32" i="15" s="1"/>
  <c r="AB46" i="14"/>
  <c r="Z46" i="14"/>
  <c r="AC46" i="14" s="1"/>
  <c r="X46" i="14"/>
  <c r="AD46" i="14" s="1"/>
  <c r="X26" i="14"/>
  <c r="AB26" i="14"/>
  <c r="Z26" i="14"/>
  <c r="AC26" i="14" s="1"/>
  <c r="AF9" i="14"/>
  <c r="AE9" i="14"/>
  <c r="AG9" i="14" s="1"/>
  <c r="AH9" i="14" s="1"/>
  <c r="AJ9" i="14" s="1"/>
  <c r="AL9" i="14" s="1"/>
  <c r="AM9" i="14" s="1"/>
  <c r="AB12" i="14"/>
  <c r="X12" i="14"/>
  <c r="Z12" i="14"/>
  <c r="AC12" i="14" s="1"/>
  <c r="X18" i="14"/>
  <c r="AD18" i="14" s="1"/>
  <c r="AB18" i="14"/>
  <c r="Z18" i="14"/>
  <c r="AC18" i="14" s="1"/>
  <c r="Z29" i="14"/>
  <c r="AB29" i="14"/>
  <c r="X29" i="14"/>
  <c r="X43" i="14"/>
  <c r="AB43" i="14"/>
  <c r="Z43" i="14"/>
  <c r="AD8" i="14"/>
  <c r="R82" i="13"/>
  <c r="N82" i="13"/>
  <c r="P82" i="13" s="1"/>
  <c r="Q82" i="13" s="1"/>
  <c r="I19" i="23"/>
  <c r="AF16" i="23"/>
  <c r="O64" i="5"/>
  <c r="P64" i="5" s="1"/>
  <c r="AF40" i="23"/>
  <c r="X7" i="23"/>
  <c r="K76" i="5"/>
  <c r="F9" i="1" s="1"/>
  <c r="G9" i="1" s="1"/>
  <c r="H9" i="1" s="1"/>
  <c r="AF73" i="23"/>
  <c r="I51" i="23"/>
  <c r="O51" i="5"/>
  <c r="P51" i="5" s="1"/>
  <c r="AF43" i="23"/>
  <c r="S23" i="7"/>
  <c r="AF69" i="23"/>
  <c r="F69" i="23"/>
  <c r="O48" i="5"/>
  <c r="P48" i="5" s="1"/>
  <c r="T49" i="23"/>
  <c r="O37" i="5"/>
  <c r="P37" i="5" s="1"/>
  <c r="AF31" i="23"/>
  <c r="I24" i="23"/>
  <c r="O24" i="5"/>
  <c r="P24" i="5" s="1"/>
  <c r="I12" i="23"/>
  <c r="O12" i="5"/>
  <c r="P12" i="5" s="1"/>
  <c r="C80" i="20"/>
  <c r="C84" i="20" s="1"/>
  <c r="BD79" i="20"/>
  <c r="H37" i="15"/>
  <c r="D42" i="6" s="1"/>
  <c r="T78" i="10"/>
  <c r="I78" i="10"/>
  <c r="J78" i="10" s="1"/>
  <c r="U78" i="10" s="1"/>
  <c r="I82" i="10"/>
  <c r="J82" i="10" s="1"/>
  <c r="U82" i="10" s="1"/>
  <c r="T82" i="10"/>
  <c r="AF59" i="23"/>
  <c r="I15" i="23"/>
  <c r="AF12" i="23"/>
  <c r="AF8" i="23"/>
  <c r="D53" i="23"/>
  <c r="R53" i="5"/>
  <c r="I43" i="23"/>
  <c r="O43" i="5"/>
  <c r="P43" i="5" s="1"/>
  <c r="I18" i="23"/>
  <c r="O18" i="5"/>
  <c r="P18" i="5" s="1"/>
  <c r="I45" i="23"/>
  <c r="O45" i="5"/>
  <c r="P45" i="5" s="1"/>
  <c r="AF41" i="23"/>
  <c r="AF44" i="23"/>
  <c r="AF45" i="23"/>
  <c r="I33" i="23"/>
  <c r="O33" i="5"/>
  <c r="P33" i="5" s="1"/>
  <c r="AF71" i="23"/>
  <c r="I59" i="23"/>
  <c r="O59" i="5"/>
  <c r="P59" i="5" s="1"/>
  <c r="N30" i="23"/>
  <c r="I74" i="23"/>
  <c r="F53" i="1"/>
  <c r="G53" i="1" s="1"/>
  <c r="H53" i="1" s="1"/>
  <c r="AO78" i="2"/>
  <c r="BD66" i="20"/>
  <c r="P66" i="6"/>
  <c r="Q66" i="6" s="1"/>
  <c r="C66" i="5"/>
  <c r="AR66" i="19" s="1"/>
  <c r="AJ9" i="15"/>
  <c r="AN9" i="15"/>
  <c r="AL9" i="15"/>
  <c r="AO9" i="15" s="1"/>
  <c r="X21" i="14"/>
  <c r="AB21" i="14"/>
  <c r="Z21" i="14"/>
  <c r="BD10" i="20"/>
  <c r="P10" i="6"/>
  <c r="Q10" i="6" s="1"/>
  <c r="C10" i="5"/>
  <c r="BD62" i="20"/>
  <c r="P62" i="6"/>
  <c r="Q62" i="6" s="1"/>
  <c r="C62" i="5"/>
  <c r="BD30" i="20"/>
  <c r="P30" i="6"/>
  <c r="Q30" i="6" s="1"/>
  <c r="C30" i="5"/>
  <c r="AR61" i="19"/>
  <c r="Y61" i="5"/>
  <c r="AQ62" i="19"/>
  <c r="AD62" i="19"/>
  <c r="C62" i="18"/>
  <c r="AR68" i="19"/>
  <c r="Y68" i="5"/>
  <c r="AQ56" i="19"/>
  <c r="AD56" i="19"/>
  <c r="C56" i="18"/>
  <c r="AQ54" i="19"/>
  <c r="AD54" i="19"/>
  <c r="C54" i="18"/>
  <c r="AB76" i="19"/>
  <c r="C32" i="18"/>
  <c r="AD32" i="19"/>
  <c r="AQ32" i="19"/>
  <c r="Y19" i="5"/>
  <c r="AR10" i="19"/>
  <c r="Y10" i="5"/>
  <c r="AD40" i="19"/>
  <c r="AQ40" i="19"/>
  <c r="C40" i="18"/>
  <c r="AL56" i="19"/>
  <c r="AO56" i="19"/>
  <c r="AN56" i="19"/>
  <c r="AM56" i="19"/>
  <c r="G56" i="18" s="1"/>
  <c r="AQ18" i="19"/>
  <c r="C18" i="18"/>
  <c r="AD18" i="19"/>
  <c r="AE8" i="16"/>
  <c r="AK7" i="16"/>
  <c r="AN23" i="15"/>
  <c r="AL23" i="15"/>
  <c r="AO23" i="15" s="1"/>
  <c r="AJ23" i="15"/>
  <c r="AN18" i="15"/>
  <c r="AL18" i="15"/>
  <c r="AJ18" i="15"/>
  <c r="AN13" i="15"/>
  <c r="AL13" i="15"/>
  <c r="AO13" i="15" s="1"/>
  <c r="AP13" i="15" s="1"/>
  <c r="AT13" i="15" s="1"/>
  <c r="AV13" i="15" s="1"/>
  <c r="AX13" i="15" s="1"/>
  <c r="AY13" i="15" s="1"/>
  <c r="AJ13" i="15"/>
  <c r="Z25" i="14"/>
  <c r="AB25" i="14"/>
  <c r="X25" i="14"/>
  <c r="AB32" i="14"/>
  <c r="Z32" i="14"/>
  <c r="AC32" i="14" s="1"/>
  <c r="X32" i="14"/>
  <c r="AD32" i="14" s="1"/>
  <c r="Z38" i="14"/>
  <c r="X38" i="14"/>
  <c r="AB38" i="14"/>
  <c r="AB36" i="14"/>
  <c r="Z36" i="14"/>
  <c r="X36" i="14"/>
  <c r="K76" i="11"/>
  <c r="K83" i="11" s="1"/>
  <c r="AD23" i="14"/>
  <c r="S165" i="7"/>
  <c r="P7" i="8"/>
  <c r="P9" i="8" s="1"/>
  <c r="Q84" i="7"/>
  <c r="N82" i="12"/>
  <c r="P82" i="12" s="1"/>
  <c r="Q82" i="12" s="1"/>
  <c r="R82" i="12"/>
  <c r="R63" i="6"/>
  <c r="S18" i="7"/>
  <c r="N44" i="23"/>
  <c r="O44" i="5"/>
  <c r="P44" i="5" s="1"/>
  <c r="I11" i="23"/>
  <c r="O11" i="5"/>
  <c r="P11" i="5" s="1"/>
  <c r="I7" i="23"/>
  <c r="E76" i="5"/>
  <c r="F6" i="1" s="1"/>
  <c r="G6" i="1" s="1"/>
  <c r="H6" i="1" s="1"/>
  <c r="I75" i="23"/>
  <c r="O75" i="5"/>
  <c r="P75" i="5" s="1"/>
  <c r="O63" i="5"/>
  <c r="P63" i="5" s="1"/>
  <c r="J53" i="23"/>
  <c r="O31" i="5"/>
  <c r="P31" i="5" s="1"/>
  <c r="O17" i="5"/>
  <c r="P17" i="5" s="1"/>
  <c r="E76" i="7"/>
  <c r="E215" i="7" s="1"/>
  <c r="F36" i="1" s="1"/>
  <c r="AV7" i="2"/>
  <c r="AV76" i="2" s="1"/>
  <c r="AV78" i="2" s="1"/>
  <c r="O73" i="5"/>
  <c r="P73" i="5" s="1"/>
  <c r="AD53" i="23"/>
  <c r="AF49" i="23"/>
  <c r="F49" i="23"/>
  <c r="I35" i="23"/>
  <c r="O35" i="5"/>
  <c r="P35" i="5" s="1"/>
  <c r="AF9" i="23"/>
  <c r="AF72" i="23"/>
  <c r="AF29" i="23"/>
  <c r="I76" i="5"/>
  <c r="F8" i="1" s="1"/>
  <c r="G8" i="1" s="1"/>
  <c r="H8" i="1" s="1"/>
  <c r="N7" i="23"/>
  <c r="G76" i="5"/>
  <c r="F7" i="1" s="1"/>
  <c r="G7" i="1" s="1"/>
  <c r="H7" i="1" s="1"/>
  <c r="AE76" i="19"/>
  <c r="C7" i="18"/>
  <c r="C76" i="18" s="1"/>
  <c r="AD7" i="19"/>
  <c r="AQ7" i="19"/>
  <c r="AO31" i="19"/>
  <c r="AN31" i="19"/>
  <c r="AM31" i="19"/>
  <c r="G31" i="18" s="1"/>
  <c r="AL31" i="19"/>
  <c r="BD26" i="20"/>
  <c r="P26" i="6"/>
  <c r="Q26" i="6" s="1"/>
  <c r="C26" i="5"/>
  <c r="AQ45" i="19"/>
  <c r="C45" i="18"/>
  <c r="AD45" i="19"/>
  <c r="AQ39" i="19"/>
  <c r="C39" i="18"/>
  <c r="AD39" i="19"/>
  <c r="AQ57" i="19"/>
  <c r="AD57" i="19"/>
  <c r="C57" i="18"/>
  <c r="AR44" i="19"/>
  <c r="Y44" i="5"/>
  <c r="AO43" i="19"/>
  <c r="AN43" i="19"/>
  <c r="AM43" i="19"/>
  <c r="G43" i="18" s="1"/>
  <c r="AL43" i="19"/>
  <c r="C26" i="18"/>
  <c r="AD26" i="19"/>
  <c r="AQ26" i="19"/>
  <c r="AR34" i="19"/>
  <c r="Y34" i="5"/>
  <c r="AO26" i="19"/>
  <c r="AM26" i="19"/>
  <c r="G26" i="18" s="1"/>
  <c r="AN26" i="19"/>
  <c r="AL26" i="19"/>
  <c r="AN8" i="15"/>
  <c r="AL8" i="15"/>
  <c r="AO8" i="15" s="1"/>
  <c r="AP8" i="15" s="1"/>
  <c r="AT8" i="15" s="1"/>
  <c r="AV8" i="15" s="1"/>
  <c r="AX8" i="15" s="1"/>
  <c r="AY8" i="15" s="1"/>
  <c r="AJ8" i="15"/>
  <c r="AN28" i="15"/>
  <c r="AL28" i="15"/>
  <c r="AO28" i="15" s="1"/>
  <c r="AJ28" i="15"/>
  <c r="AN21" i="15"/>
  <c r="AL21" i="15"/>
  <c r="AO21" i="15" s="1"/>
  <c r="AJ21" i="15"/>
  <c r="AB37" i="14"/>
  <c r="Z37" i="14"/>
  <c r="AC37" i="14" s="1"/>
  <c r="X37" i="14"/>
  <c r="AD37" i="14" s="1"/>
  <c r="Z13" i="14"/>
  <c r="X13" i="14"/>
  <c r="AB13" i="14"/>
  <c r="AB47" i="14" s="1"/>
  <c r="AB19" i="14"/>
  <c r="Z19" i="14"/>
  <c r="X19" i="14"/>
  <c r="Z34" i="14"/>
  <c r="AC34" i="14" s="1"/>
  <c r="X34" i="14"/>
  <c r="AD34" i="14" s="1"/>
  <c r="AB34" i="14"/>
  <c r="S173" i="7"/>
  <c r="S213" i="7"/>
  <c r="W215" i="7"/>
  <c r="R23" i="6"/>
  <c r="R20" i="6"/>
  <c r="S31" i="7"/>
  <c r="AF60" i="23"/>
  <c r="D65" i="23"/>
  <c r="T65" i="23" s="1"/>
  <c r="R65" i="5"/>
  <c r="D49" i="23"/>
  <c r="R49" i="5"/>
  <c r="AF27" i="23"/>
  <c r="AF23" i="23"/>
  <c r="D215" i="7"/>
  <c r="E220" i="7" s="1"/>
  <c r="D69" i="23"/>
  <c r="J69" i="23" s="1"/>
  <c r="R69" i="5"/>
  <c r="N215" i="7"/>
  <c r="N217" i="7" s="1"/>
  <c r="N72" i="23"/>
  <c r="O72" i="5"/>
  <c r="P72" i="5" s="1"/>
  <c r="I28" i="23"/>
  <c r="O28" i="5"/>
  <c r="P28" i="5" s="1"/>
  <c r="AF25" i="23"/>
  <c r="AF17" i="23"/>
  <c r="O60" i="5"/>
  <c r="P60" i="5" s="1"/>
  <c r="AF33" i="23"/>
  <c r="S76" i="23"/>
  <c r="H78" i="18" l="1"/>
  <c r="H3" i="18"/>
  <c r="AM17" i="16"/>
  <c r="AL17" i="16"/>
  <c r="AN17" i="16" s="1"/>
  <c r="AO17" i="16" s="1"/>
  <c r="AQ17" i="16" s="1"/>
  <c r="AS17" i="16" s="1"/>
  <c r="AT17" i="16" s="1"/>
  <c r="E15" i="23"/>
  <c r="M15" i="10"/>
  <c r="N15" i="10" s="1"/>
  <c r="D15" i="6"/>
  <c r="J15" i="6"/>
  <c r="K15" i="6" s="1"/>
  <c r="H15" i="6"/>
  <c r="L15" i="5"/>
  <c r="M15" i="5" s="1"/>
  <c r="N15" i="5"/>
  <c r="AR15" i="19"/>
  <c r="D72" i="23"/>
  <c r="R72" i="5"/>
  <c r="AP28" i="15"/>
  <c r="AT28" i="15" s="1"/>
  <c r="AV28" i="15" s="1"/>
  <c r="AX28" i="15" s="1"/>
  <c r="AY28" i="15" s="1"/>
  <c r="O72" i="23"/>
  <c r="H43" i="18"/>
  <c r="D73" i="23"/>
  <c r="R73" i="5"/>
  <c r="J11" i="23"/>
  <c r="O53" i="23"/>
  <c r="Y53" i="23"/>
  <c r="D24" i="23"/>
  <c r="R24" i="5"/>
  <c r="D48" i="23"/>
  <c r="R48" i="5"/>
  <c r="Y49" i="23"/>
  <c r="O49" i="23"/>
  <c r="J49" i="23"/>
  <c r="AC19" i="14"/>
  <c r="H31" i="18"/>
  <c r="N76" i="23"/>
  <c r="D63" i="23"/>
  <c r="R63" i="5"/>
  <c r="AC36" i="14"/>
  <c r="AO18" i="15"/>
  <c r="AP18" i="15" s="1"/>
  <c r="AT18" i="15" s="1"/>
  <c r="AV18" i="15" s="1"/>
  <c r="AX18" i="15" s="1"/>
  <c r="AY18" i="15" s="1"/>
  <c r="E62" i="23"/>
  <c r="M62" i="10"/>
  <c r="N62" i="10" s="1"/>
  <c r="J62" i="6"/>
  <c r="K62" i="6" s="1"/>
  <c r="H62" i="6"/>
  <c r="L62" i="5"/>
  <c r="M62" i="5" s="1"/>
  <c r="N62" i="5"/>
  <c r="D62" i="6"/>
  <c r="AC21" i="14"/>
  <c r="AD21" i="14" s="1"/>
  <c r="T53" i="23"/>
  <c r="J24" i="23"/>
  <c r="D51" i="23"/>
  <c r="R51" i="5"/>
  <c r="X76" i="23"/>
  <c r="AR41" i="19"/>
  <c r="Y41" i="5"/>
  <c r="AC50" i="14"/>
  <c r="AC10" i="14"/>
  <c r="AC35" i="14"/>
  <c r="AD35" i="14" s="1"/>
  <c r="AR36" i="15"/>
  <c r="AS36" i="15" s="1"/>
  <c r="AT36" i="15" s="1"/>
  <c r="AV36" i="15" s="1"/>
  <c r="AX36" i="15" s="1"/>
  <c r="AY36" i="15" s="1"/>
  <c r="AR48" i="19"/>
  <c r="Y48" i="5"/>
  <c r="AC22" i="14"/>
  <c r="AO19" i="15"/>
  <c r="AP19" i="15" s="1"/>
  <c r="AT19" i="15" s="1"/>
  <c r="AV19" i="15" s="1"/>
  <c r="AX19" i="15" s="1"/>
  <c r="AY19" i="15" s="1"/>
  <c r="AR27" i="19"/>
  <c r="Y27" i="5"/>
  <c r="AC31" i="14"/>
  <c r="Q42" i="6"/>
  <c r="R42" i="6" s="1"/>
  <c r="G36" i="1"/>
  <c r="H36" i="1" s="1"/>
  <c r="D75" i="23"/>
  <c r="R75" i="5"/>
  <c r="AR18" i="19"/>
  <c r="Y18" i="5"/>
  <c r="AR56" i="19"/>
  <c r="Y56" i="5"/>
  <c r="R62" i="6"/>
  <c r="J51" i="23"/>
  <c r="D64" i="23"/>
  <c r="R64" i="5"/>
  <c r="AC43" i="14"/>
  <c r="AD43" i="14" s="1"/>
  <c r="AF18" i="14"/>
  <c r="AE18" i="14"/>
  <c r="AG18" i="14" s="1"/>
  <c r="AH18" i="14"/>
  <c r="AJ18" i="14" s="1"/>
  <c r="AL18" i="14" s="1"/>
  <c r="AM18" i="14" s="1"/>
  <c r="AR52" i="19"/>
  <c r="Y52" i="5"/>
  <c r="D20" i="23"/>
  <c r="R20" i="5"/>
  <c r="AR14" i="19"/>
  <c r="Y14" i="5"/>
  <c r="AL76" i="19"/>
  <c r="AO76" i="19"/>
  <c r="AN76" i="19"/>
  <c r="D40" i="23"/>
  <c r="O40" i="23" s="1"/>
  <c r="R40" i="5"/>
  <c r="F53" i="23"/>
  <c r="AO17" i="15"/>
  <c r="AP17" i="15" s="1"/>
  <c r="AT17" i="15" s="1"/>
  <c r="AV17" i="15" s="1"/>
  <c r="AX17" i="15" s="1"/>
  <c r="AY17" i="15" s="1"/>
  <c r="AC24" i="14"/>
  <c r="D55" i="23"/>
  <c r="J55" i="23" s="1"/>
  <c r="R55" i="5"/>
  <c r="AD17" i="14"/>
  <c r="AO33" i="15"/>
  <c r="AP33" i="15" s="1"/>
  <c r="AR51" i="19"/>
  <c r="Y51" i="5"/>
  <c r="D61" i="23"/>
  <c r="R61" i="5"/>
  <c r="AC25" i="14"/>
  <c r="AD25" i="14" s="1"/>
  <c r="H56" i="18"/>
  <c r="E38" i="23"/>
  <c r="J38" i="6"/>
  <c r="K38" i="6" s="1"/>
  <c r="M38" i="10"/>
  <c r="N38" i="10" s="1"/>
  <c r="H38" i="6"/>
  <c r="D38" i="6"/>
  <c r="L38" i="5"/>
  <c r="M38" i="5" s="1"/>
  <c r="N38" i="5" s="1"/>
  <c r="D13" i="23"/>
  <c r="R13" i="5"/>
  <c r="AD10" i="14"/>
  <c r="AJ37" i="15"/>
  <c r="AR47" i="19"/>
  <c r="Y47" i="5"/>
  <c r="E74" i="23"/>
  <c r="M74" i="10"/>
  <c r="N74" i="10" s="1"/>
  <c r="J74" i="6"/>
  <c r="K74" i="6" s="1"/>
  <c r="D74" i="6"/>
  <c r="H74" i="6"/>
  <c r="L74" i="5"/>
  <c r="M74" i="5" s="1"/>
  <c r="N74" i="5" s="1"/>
  <c r="J20" i="23"/>
  <c r="D36" i="23"/>
  <c r="R36" i="5"/>
  <c r="D14" i="23"/>
  <c r="R14" i="5"/>
  <c r="AF11" i="14"/>
  <c r="AE11" i="14"/>
  <c r="AG11" i="14" s="1"/>
  <c r="AH11" i="14" s="1"/>
  <c r="AJ11" i="14" s="1"/>
  <c r="AL11" i="14" s="1"/>
  <c r="AM11" i="14" s="1"/>
  <c r="H12" i="18"/>
  <c r="AR70" i="19"/>
  <c r="Y70" i="5"/>
  <c r="AH33" i="14"/>
  <c r="AJ33" i="14" s="1"/>
  <c r="AL33" i="14" s="1"/>
  <c r="AM33" i="14" s="1"/>
  <c r="AF33" i="14"/>
  <c r="AE33" i="14"/>
  <c r="AG33" i="14" s="1"/>
  <c r="D16" i="23"/>
  <c r="R16" i="5"/>
  <c r="D21" i="23"/>
  <c r="R21" i="5"/>
  <c r="AD22" i="14"/>
  <c r="AD24" i="14"/>
  <c r="E34" i="23"/>
  <c r="M34" i="10"/>
  <c r="N34" i="10" s="1"/>
  <c r="J34" i="6"/>
  <c r="K34" i="6" s="1"/>
  <c r="D34" i="6"/>
  <c r="L34" i="5"/>
  <c r="M34" i="5" s="1"/>
  <c r="H34" i="6"/>
  <c r="N34" i="5"/>
  <c r="AR28" i="19"/>
  <c r="Y28" i="5"/>
  <c r="AN11" i="16"/>
  <c r="AO11" i="16" s="1"/>
  <c r="AQ11" i="16" s="1"/>
  <c r="AS11" i="16" s="1"/>
  <c r="AT11" i="16" s="1"/>
  <c r="AD61" i="23"/>
  <c r="AF34" i="14"/>
  <c r="AE34" i="14"/>
  <c r="AG34" i="14" s="1"/>
  <c r="AH34" i="14" s="1"/>
  <c r="AJ34" i="14" s="1"/>
  <c r="AL34" i="14" s="1"/>
  <c r="AM34" i="14" s="1"/>
  <c r="AF46" i="14"/>
  <c r="AE46" i="14"/>
  <c r="AG46" i="14" s="1"/>
  <c r="AH46" i="14" s="1"/>
  <c r="AJ46" i="14" s="1"/>
  <c r="AL46" i="14" s="1"/>
  <c r="AM46" i="14" s="1"/>
  <c r="D57" i="23"/>
  <c r="R57" i="5"/>
  <c r="AR74" i="19"/>
  <c r="Y74" i="5"/>
  <c r="AB65" i="5"/>
  <c r="AR26" i="19"/>
  <c r="Y26" i="5"/>
  <c r="AQ76" i="19"/>
  <c r="AR7" i="19"/>
  <c r="Y7" i="5"/>
  <c r="AR54" i="19"/>
  <c r="Y54" i="5"/>
  <c r="AP9" i="15"/>
  <c r="AT9" i="15" s="1"/>
  <c r="AV9" i="15" s="1"/>
  <c r="AX9" i="15" s="1"/>
  <c r="AY9" i="15" s="1"/>
  <c r="D45" i="23"/>
  <c r="R45" i="5"/>
  <c r="D12" i="23"/>
  <c r="R12" i="5"/>
  <c r="AP20" i="15"/>
  <c r="AT20" i="15" s="1"/>
  <c r="AV20" i="15" s="1"/>
  <c r="AX20" i="15" s="1"/>
  <c r="AY20" i="15" s="1"/>
  <c r="R38" i="6"/>
  <c r="E7" i="23"/>
  <c r="M7" i="10"/>
  <c r="D7" i="6"/>
  <c r="J7" i="6"/>
  <c r="L7" i="5"/>
  <c r="C76" i="5"/>
  <c r="F5" i="1" s="1"/>
  <c r="H7" i="6"/>
  <c r="X44" i="14"/>
  <c r="AL37" i="15"/>
  <c r="AO7" i="15"/>
  <c r="AR50" i="19"/>
  <c r="Y50" i="5"/>
  <c r="R74" i="6"/>
  <c r="E19" i="23"/>
  <c r="M19" i="10"/>
  <c r="N19" i="10" s="1"/>
  <c r="J19" i="6"/>
  <c r="K19" i="6" s="1"/>
  <c r="D19" i="6"/>
  <c r="R19" i="6" s="1"/>
  <c r="L19" i="5"/>
  <c r="M19" i="5" s="1"/>
  <c r="H19" i="6"/>
  <c r="N19" i="5"/>
  <c r="J14" i="23"/>
  <c r="D68" i="23"/>
  <c r="R68" i="5"/>
  <c r="E58" i="23"/>
  <c r="M58" i="10"/>
  <c r="N58" i="10" s="1"/>
  <c r="J58" i="6"/>
  <c r="K58" i="6" s="1"/>
  <c r="D58" i="6"/>
  <c r="H58" i="6"/>
  <c r="L58" i="5"/>
  <c r="M58" i="5" s="1"/>
  <c r="N58" i="5"/>
  <c r="D25" i="23"/>
  <c r="R25" i="5"/>
  <c r="AE20" i="14"/>
  <c r="AF20" i="14"/>
  <c r="R34" i="6"/>
  <c r="C91" i="20"/>
  <c r="C93" i="20" s="1"/>
  <c r="D32" i="23"/>
  <c r="AD32" i="23" s="1"/>
  <c r="R32" i="5"/>
  <c r="H26" i="18"/>
  <c r="I76" i="23"/>
  <c r="AO7" i="16"/>
  <c r="AK8" i="16"/>
  <c r="E15" i="3" s="1"/>
  <c r="D59" i="23"/>
  <c r="R59" i="5"/>
  <c r="D37" i="23"/>
  <c r="R37" i="5"/>
  <c r="O65" i="23"/>
  <c r="Y65" i="23"/>
  <c r="J65" i="23"/>
  <c r="AR57" i="19"/>
  <c r="Y57" i="5"/>
  <c r="AR45" i="19"/>
  <c r="Y45" i="5"/>
  <c r="AB69" i="5"/>
  <c r="AP21" i="15"/>
  <c r="AT21" i="15" s="1"/>
  <c r="AV21" i="15" s="1"/>
  <c r="AX21" i="15" s="1"/>
  <c r="AY21" i="15" s="1"/>
  <c r="E26" i="23"/>
  <c r="M26" i="10"/>
  <c r="N26" i="10" s="1"/>
  <c r="J26" i="6"/>
  <c r="K26" i="6" s="1"/>
  <c r="D26" i="6"/>
  <c r="L26" i="5"/>
  <c r="M26" i="5" s="1"/>
  <c r="N26" i="5" s="1"/>
  <c r="D17" i="23"/>
  <c r="R17" i="5"/>
  <c r="AP23" i="15"/>
  <c r="D33" i="23"/>
  <c r="R33" i="5"/>
  <c r="AD12" i="14"/>
  <c r="Y69" i="23"/>
  <c r="O69" i="23"/>
  <c r="T69" i="23"/>
  <c r="AC13" i="14"/>
  <c r="AD13" i="14" s="1"/>
  <c r="AD65" i="23"/>
  <c r="D31" i="23"/>
  <c r="R31" i="5"/>
  <c r="AF23" i="14"/>
  <c r="AE23" i="14"/>
  <c r="AC38" i="14"/>
  <c r="AD38" i="14" s="1"/>
  <c r="AR19" i="19"/>
  <c r="E10" i="23"/>
  <c r="M10" i="10"/>
  <c r="N10" i="10" s="1"/>
  <c r="N10" i="5"/>
  <c r="L10" i="5"/>
  <c r="M10" i="5" s="1"/>
  <c r="J10" i="6"/>
  <c r="K10" i="6" s="1"/>
  <c r="H10" i="6"/>
  <c r="D10" i="6"/>
  <c r="J33" i="23"/>
  <c r="J45" i="23"/>
  <c r="D43" i="23"/>
  <c r="R43" i="5"/>
  <c r="J12" i="23"/>
  <c r="AD29" i="14"/>
  <c r="AD26" i="14"/>
  <c r="AR20" i="19"/>
  <c r="Y20" i="5"/>
  <c r="P76" i="6"/>
  <c r="Q7" i="6"/>
  <c r="D23" i="23"/>
  <c r="R23" i="5"/>
  <c r="D39" i="23"/>
  <c r="J39" i="23" s="1"/>
  <c r="R39" i="5"/>
  <c r="AC39" i="14"/>
  <c r="AD39" i="14" s="1"/>
  <c r="AD14" i="14"/>
  <c r="Z44" i="14"/>
  <c r="AC44" i="14" s="1"/>
  <c r="AC49" i="14"/>
  <c r="AN37" i="15"/>
  <c r="O68" i="23"/>
  <c r="AC41" i="14"/>
  <c r="AD41" i="14" s="1"/>
  <c r="AO22" i="15"/>
  <c r="AP22" i="15" s="1"/>
  <c r="AT22" i="15" s="1"/>
  <c r="AV22" i="15" s="1"/>
  <c r="AX22" i="15" s="1"/>
  <c r="AY22" i="15" s="1"/>
  <c r="AR72" i="19"/>
  <c r="Y72" i="5"/>
  <c r="R58" i="6"/>
  <c r="D29" i="23"/>
  <c r="R29" i="5"/>
  <c r="AD49" i="23"/>
  <c r="D67" i="23"/>
  <c r="R67" i="5"/>
  <c r="AR12" i="19"/>
  <c r="Y12" i="5"/>
  <c r="AC16" i="14"/>
  <c r="AO16" i="15"/>
  <c r="AP16" i="15" s="1"/>
  <c r="AT16" i="15" s="1"/>
  <c r="AV16" i="15" s="1"/>
  <c r="AX16" i="15" s="1"/>
  <c r="AY16" i="15" s="1"/>
  <c r="AR24" i="19"/>
  <c r="Y24" i="5"/>
  <c r="AC30" i="14"/>
  <c r="E50" i="23"/>
  <c r="J50" i="6"/>
  <c r="K50" i="6" s="1"/>
  <c r="M50" i="10"/>
  <c r="N50" i="10" s="1"/>
  <c r="H50" i="6"/>
  <c r="L50" i="5"/>
  <c r="M50" i="5" s="1"/>
  <c r="N50" i="5" s="1"/>
  <c r="D50" i="6"/>
  <c r="D8" i="23"/>
  <c r="R8" i="5"/>
  <c r="Q76" i="7"/>
  <c r="Q215" i="7" s="1"/>
  <c r="AW7" i="2"/>
  <c r="AW76" i="2" s="1"/>
  <c r="AW78" i="2" s="1"/>
  <c r="S7" i="7"/>
  <c r="S76" i="7" s="1"/>
  <c r="S215" i="7" s="1"/>
  <c r="AC42" i="14"/>
  <c r="AD42" i="14" s="1"/>
  <c r="AD16" i="14"/>
  <c r="AO14" i="15"/>
  <c r="AP14" i="15" s="1"/>
  <c r="AT14" i="15" s="1"/>
  <c r="AV14" i="15" s="1"/>
  <c r="AX14" i="15" s="1"/>
  <c r="AY14" i="15" s="1"/>
  <c r="E22" i="23"/>
  <c r="J22" i="6"/>
  <c r="K22" i="6" s="1"/>
  <c r="M22" i="10"/>
  <c r="N22" i="10" s="1"/>
  <c r="H22" i="6"/>
  <c r="D22" i="6"/>
  <c r="R22" i="6" s="1"/>
  <c r="L22" i="5"/>
  <c r="M22" i="5" s="1"/>
  <c r="N22" i="5" s="1"/>
  <c r="AR38" i="19"/>
  <c r="Y38" i="5"/>
  <c r="AR39" i="19"/>
  <c r="Y39" i="5"/>
  <c r="AR32" i="19"/>
  <c r="Y32" i="5"/>
  <c r="J23" i="23"/>
  <c r="E46" i="23"/>
  <c r="J46" i="6"/>
  <c r="K46" i="6" s="1"/>
  <c r="M46" i="10"/>
  <c r="N46" i="10" s="1"/>
  <c r="H46" i="6"/>
  <c r="D46" i="6"/>
  <c r="R46" i="6" s="1"/>
  <c r="L46" i="5"/>
  <c r="M46" i="5" s="1"/>
  <c r="N46" i="5"/>
  <c r="AD76" i="19"/>
  <c r="F19" i="1"/>
  <c r="G19" i="1" s="1"/>
  <c r="H19" i="1" s="1"/>
  <c r="D11" i="23"/>
  <c r="R11" i="5"/>
  <c r="D44" i="23"/>
  <c r="O44" i="23" s="1"/>
  <c r="R44" i="5"/>
  <c r="BD76" i="20"/>
  <c r="J59" i="23"/>
  <c r="AB53" i="5"/>
  <c r="AF8" i="14"/>
  <c r="AE8" i="14"/>
  <c r="AC29" i="14"/>
  <c r="AO10" i="15"/>
  <c r="AP10" i="15" s="1"/>
  <c r="AT10" i="15" s="1"/>
  <c r="AV10" i="15" s="1"/>
  <c r="AX10" i="15" s="1"/>
  <c r="AY10" i="15" s="1"/>
  <c r="E42" i="23"/>
  <c r="M42" i="10"/>
  <c r="N42" i="10" s="1"/>
  <c r="H42" i="6"/>
  <c r="L42" i="5"/>
  <c r="M42" i="5" s="1"/>
  <c r="J42" i="6"/>
  <c r="K42" i="6" s="1"/>
  <c r="N42" i="5"/>
  <c r="J57" i="23"/>
  <c r="D56" i="23"/>
  <c r="R56" i="5"/>
  <c r="D27" i="23"/>
  <c r="R27" i="5"/>
  <c r="D9" i="23"/>
  <c r="R9" i="5"/>
  <c r="AC51" i="14"/>
  <c r="Z40" i="14"/>
  <c r="AC40" i="14" s="1"/>
  <c r="AD40" i="14" s="1"/>
  <c r="AM76" i="19"/>
  <c r="F21" i="1" s="1"/>
  <c r="G21" i="1" s="1"/>
  <c r="H21" i="1" s="1"/>
  <c r="G7" i="18"/>
  <c r="R15" i="6"/>
  <c r="G7" i="8"/>
  <c r="G9" i="8" s="1"/>
  <c r="C9" i="8"/>
  <c r="H17" i="18"/>
  <c r="D47" i="23"/>
  <c r="R47" i="5"/>
  <c r="D52" i="23"/>
  <c r="O52" i="23" s="1"/>
  <c r="R52" i="5"/>
  <c r="Q216" i="7"/>
  <c r="AE20" i="16"/>
  <c r="AR53" i="19"/>
  <c r="Y53" i="5"/>
  <c r="AR43" i="19"/>
  <c r="Y43" i="5"/>
  <c r="AF32" i="14"/>
  <c r="AE32" i="14"/>
  <c r="AG32" i="14" s="1"/>
  <c r="AH32" i="14" s="1"/>
  <c r="AJ32" i="14" s="1"/>
  <c r="AL32" i="14" s="1"/>
  <c r="AM32" i="14" s="1"/>
  <c r="E30" i="23"/>
  <c r="J30" i="6"/>
  <c r="K30" i="6" s="1"/>
  <c r="M30" i="10"/>
  <c r="N30" i="10" s="1"/>
  <c r="L30" i="5"/>
  <c r="M30" i="5" s="1"/>
  <c r="N30" i="5" s="1"/>
  <c r="D30" i="6"/>
  <c r="R30" i="6" s="1"/>
  <c r="AR30" i="19"/>
  <c r="E70" i="23"/>
  <c r="M70" i="10"/>
  <c r="N70" i="10" s="1"/>
  <c r="D70" i="6"/>
  <c r="R70" i="6" s="1"/>
  <c r="J70" i="6"/>
  <c r="K70" i="6" s="1"/>
  <c r="H70" i="6"/>
  <c r="L70" i="5"/>
  <c r="M70" i="5" s="1"/>
  <c r="N70" i="5"/>
  <c r="AR13" i="19"/>
  <c r="Y13" i="5"/>
  <c r="D28" i="23"/>
  <c r="R28" i="5"/>
  <c r="AF37" i="14"/>
  <c r="AE37" i="14"/>
  <c r="D60" i="23"/>
  <c r="R60" i="5"/>
  <c r="AB49" i="5"/>
  <c r="AD19" i="14"/>
  <c r="D35" i="23"/>
  <c r="R35" i="5"/>
  <c r="AD36" i="14"/>
  <c r="AR40" i="19"/>
  <c r="Y40" i="5"/>
  <c r="AR62" i="19"/>
  <c r="Y62" i="5"/>
  <c r="E66" i="23"/>
  <c r="M66" i="10"/>
  <c r="N66" i="10" s="1"/>
  <c r="J66" i="6"/>
  <c r="K66" i="6" s="1"/>
  <c r="D66" i="6"/>
  <c r="L66" i="5"/>
  <c r="M66" i="5" s="1"/>
  <c r="N66" i="5" s="1"/>
  <c r="H66" i="6"/>
  <c r="D18" i="23"/>
  <c r="R18" i="5"/>
  <c r="AJ18" i="16"/>
  <c r="AJ20" i="16" s="1"/>
  <c r="AK10" i="16"/>
  <c r="AR60" i="19"/>
  <c r="Y60" i="5"/>
  <c r="D71" i="23"/>
  <c r="R71" i="5"/>
  <c r="O56" i="23"/>
  <c r="J27" i="23"/>
  <c r="AC15" i="14"/>
  <c r="AD15" i="14" s="1"/>
  <c r="AD28" i="14"/>
  <c r="AD69" i="23"/>
  <c r="AD30" i="14"/>
  <c r="AR55" i="19"/>
  <c r="Y55" i="5"/>
  <c r="G8" i="8"/>
  <c r="E54" i="23"/>
  <c r="M54" i="10"/>
  <c r="N54" i="10" s="1"/>
  <c r="J54" i="6"/>
  <c r="K54" i="6" s="1"/>
  <c r="H54" i="6"/>
  <c r="L54" i="5"/>
  <c r="M54" i="5" s="1"/>
  <c r="D54" i="6"/>
  <c r="R54" i="6" s="1"/>
  <c r="N54" i="5"/>
  <c r="AD31" i="14"/>
  <c r="D41" i="23"/>
  <c r="AD41" i="23" s="1"/>
  <c r="R41" i="5"/>
  <c r="AC30" i="23" l="1"/>
  <c r="O30" i="5"/>
  <c r="P30" i="5" s="1"/>
  <c r="AC22" i="23"/>
  <c r="O22" i="5"/>
  <c r="P22" i="5" s="1"/>
  <c r="AF42" i="14"/>
  <c r="AE42" i="14"/>
  <c r="AH13" i="14"/>
  <c r="AJ13" i="14" s="1"/>
  <c r="AL13" i="14" s="1"/>
  <c r="AM13" i="14" s="1"/>
  <c r="AE13" i="14"/>
  <c r="AG13" i="14" s="1"/>
  <c r="AF13" i="14"/>
  <c r="AF43" i="14"/>
  <c r="AE43" i="14"/>
  <c r="AC66" i="23"/>
  <c r="O66" i="5"/>
  <c r="P66" i="5" s="1"/>
  <c r="AF39" i="14"/>
  <c r="AE39" i="14"/>
  <c r="AH38" i="14"/>
  <c r="AJ38" i="14" s="1"/>
  <c r="AL38" i="14" s="1"/>
  <c r="AM38" i="14" s="1"/>
  <c r="AF38" i="14"/>
  <c r="AE38" i="14"/>
  <c r="AG38" i="14" s="1"/>
  <c r="AC26" i="23"/>
  <c r="O26" i="5"/>
  <c r="P26" i="5" s="1"/>
  <c r="AC74" i="23"/>
  <c r="O74" i="5"/>
  <c r="P74" i="5" s="1"/>
  <c r="AF41" i="14"/>
  <c r="AE41" i="14"/>
  <c r="AE15" i="14"/>
  <c r="AF15" i="14"/>
  <c r="AF35" i="14"/>
  <c r="AE35" i="14"/>
  <c r="AH40" i="14"/>
  <c r="AJ40" i="14" s="1"/>
  <c r="AL40" i="14" s="1"/>
  <c r="AM40" i="14" s="1"/>
  <c r="AF40" i="14"/>
  <c r="AE40" i="14"/>
  <c r="AG40" i="14" s="1"/>
  <c r="AF25" i="14"/>
  <c r="AE25" i="14"/>
  <c r="AC50" i="23"/>
  <c r="O50" i="5"/>
  <c r="P50" i="5" s="1"/>
  <c r="AC38" i="23"/>
  <c r="O38" i="5"/>
  <c r="P38" i="5" s="1"/>
  <c r="AF21" i="14"/>
  <c r="AE21" i="14"/>
  <c r="AG21" i="14" s="1"/>
  <c r="AH21" i="14" s="1"/>
  <c r="AJ21" i="14" s="1"/>
  <c r="AL21" i="14" s="1"/>
  <c r="AM21" i="14" s="1"/>
  <c r="Y71" i="23"/>
  <c r="O71" i="23"/>
  <c r="T71" i="23"/>
  <c r="AD71" i="23"/>
  <c r="F71" i="23"/>
  <c r="AD9" i="23"/>
  <c r="J9" i="23"/>
  <c r="F9" i="23"/>
  <c r="O9" i="23"/>
  <c r="T9" i="23"/>
  <c r="Y9" i="23"/>
  <c r="T60" i="23"/>
  <c r="J60" i="23"/>
  <c r="Y60" i="23"/>
  <c r="F60" i="23"/>
  <c r="O60" i="23"/>
  <c r="AD60" i="23"/>
  <c r="AF70" i="23"/>
  <c r="AD23" i="23"/>
  <c r="T23" i="23"/>
  <c r="Y23" i="23"/>
  <c r="O23" i="23"/>
  <c r="F23" i="23"/>
  <c r="AE31" i="14"/>
  <c r="AG31" i="14" s="1"/>
  <c r="AH31" i="14" s="1"/>
  <c r="AJ31" i="14" s="1"/>
  <c r="AL31" i="14" s="1"/>
  <c r="AM31" i="14" s="1"/>
  <c r="AF31" i="14"/>
  <c r="AF28" i="14"/>
  <c r="AE28" i="14"/>
  <c r="AM10" i="16"/>
  <c r="AM18" i="16" s="1"/>
  <c r="AM20" i="16" s="1"/>
  <c r="AM21" i="16" s="1"/>
  <c r="AM23" i="16" s="1"/>
  <c r="AU23" i="4" s="1"/>
  <c r="AL10" i="16"/>
  <c r="AK18" i="16"/>
  <c r="AG37" i="14"/>
  <c r="AH37" i="14" s="1"/>
  <c r="AJ37" i="14" s="1"/>
  <c r="AL37" i="14" s="1"/>
  <c r="AM37" i="14" s="1"/>
  <c r="AF30" i="23"/>
  <c r="AB47" i="5"/>
  <c r="H7" i="18"/>
  <c r="G76" i="18"/>
  <c r="AG8" i="14"/>
  <c r="Q76" i="6"/>
  <c r="Q77" i="6" s="1"/>
  <c r="R7" i="6"/>
  <c r="O43" i="23"/>
  <c r="Y43" i="23"/>
  <c r="T43" i="23"/>
  <c r="F43" i="23"/>
  <c r="AD43" i="23"/>
  <c r="J31" i="23"/>
  <c r="Y31" i="23"/>
  <c r="O31" i="23"/>
  <c r="F31" i="23"/>
  <c r="AD31" i="23"/>
  <c r="T31" i="23"/>
  <c r="AO8" i="16"/>
  <c r="AQ7" i="16"/>
  <c r="AG20" i="14"/>
  <c r="AH20" i="14" s="1"/>
  <c r="AJ20" i="14" s="1"/>
  <c r="AL20" i="14" s="1"/>
  <c r="AM20" i="14" s="1"/>
  <c r="T68" i="23"/>
  <c r="J68" i="23"/>
  <c r="AD68" i="23"/>
  <c r="F68" i="23"/>
  <c r="Y68" i="23"/>
  <c r="AF19" i="23"/>
  <c r="M76" i="10"/>
  <c r="M83" i="10" s="1"/>
  <c r="N7" i="10"/>
  <c r="N76" i="10" s="1"/>
  <c r="N83" i="10" s="1"/>
  <c r="Y45" i="23"/>
  <c r="T45" i="23"/>
  <c r="O45" i="23"/>
  <c r="AD45" i="23"/>
  <c r="F45" i="23"/>
  <c r="O57" i="23"/>
  <c r="Y57" i="23"/>
  <c r="T57" i="23"/>
  <c r="AD57" i="23"/>
  <c r="F57" i="23"/>
  <c r="O36" i="23"/>
  <c r="J36" i="23"/>
  <c r="T36" i="23"/>
  <c r="Y36" i="23"/>
  <c r="AD36" i="23"/>
  <c r="F36" i="23"/>
  <c r="AF74" i="23"/>
  <c r="O61" i="23"/>
  <c r="Y61" i="23"/>
  <c r="J61" i="23"/>
  <c r="T61" i="23"/>
  <c r="F61" i="23"/>
  <c r="AB75" i="5"/>
  <c r="R66" i="6"/>
  <c r="AF62" i="23"/>
  <c r="AB24" i="5"/>
  <c r="O73" i="23"/>
  <c r="J73" i="23"/>
  <c r="AD73" i="23"/>
  <c r="F73" i="23"/>
  <c r="T73" i="23"/>
  <c r="Y73" i="23"/>
  <c r="J72" i="23"/>
  <c r="T72" i="23"/>
  <c r="Y72" i="23"/>
  <c r="F72" i="23"/>
  <c r="AD72" i="23"/>
  <c r="AF15" i="23"/>
  <c r="AB44" i="5"/>
  <c r="Q218" i="7"/>
  <c r="F40" i="1"/>
  <c r="AB67" i="5"/>
  <c r="AF10" i="23"/>
  <c r="AF12" i="14"/>
  <c r="AE12" i="14"/>
  <c r="AG12" i="14" s="1"/>
  <c r="AH12" i="14" s="1"/>
  <c r="AJ12" i="14" s="1"/>
  <c r="AL12" i="14" s="1"/>
  <c r="AM12" i="14" s="1"/>
  <c r="E76" i="23"/>
  <c r="AF7" i="23"/>
  <c r="AB16" i="5"/>
  <c r="Y75" i="23"/>
  <c r="T75" i="23"/>
  <c r="O75" i="23"/>
  <c r="F75" i="23"/>
  <c r="AD75" i="23"/>
  <c r="O24" i="23"/>
  <c r="F24" i="23"/>
  <c r="AD24" i="23"/>
  <c r="Y24" i="23"/>
  <c r="T24" i="23"/>
  <c r="AF66" i="23"/>
  <c r="Y35" i="23"/>
  <c r="O35" i="23"/>
  <c r="F35" i="23"/>
  <c r="AD35" i="23"/>
  <c r="T35" i="23"/>
  <c r="AB52" i="5"/>
  <c r="T44" i="23"/>
  <c r="J44" i="23"/>
  <c r="Y44" i="23"/>
  <c r="AD44" i="23"/>
  <c r="F44" i="23"/>
  <c r="AB8" i="5"/>
  <c r="AF50" i="23"/>
  <c r="Y67" i="23"/>
  <c r="O67" i="23"/>
  <c r="T67" i="23"/>
  <c r="F67" i="23"/>
  <c r="AD67" i="23"/>
  <c r="AF14" i="14"/>
  <c r="AE14" i="14"/>
  <c r="R26" i="6"/>
  <c r="AB33" i="5"/>
  <c r="AB25" i="5"/>
  <c r="AC19" i="23"/>
  <c r="O19" i="5"/>
  <c r="P19" i="5" s="1"/>
  <c r="AD16" i="23"/>
  <c r="O16" i="23"/>
  <c r="T16" i="23"/>
  <c r="F16" i="23"/>
  <c r="Y16" i="23"/>
  <c r="AC15" i="23"/>
  <c r="O15" i="5"/>
  <c r="P15" i="5" s="1"/>
  <c r="AB35" i="5"/>
  <c r="O47" i="23"/>
  <c r="Y47" i="23"/>
  <c r="F47" i="23"/>
  <c r="T47" i="23"/>
  <c r="AD47" i="23"/>
  <c r="J52" i="23"/>
  <c r="T52" i="23"/>
  <c r="Y52" i="23"/>
  <c r="F52" i="23"/>
  <c r="AD52" i="23"/>
  <c r="AB11" i="5"/>
  <c r="AF22" i="23"/>
  <c r="T33" i="23"/>
  <c r="Y33" i="23"/>
  <c r="O33" i="23"/>
  <c r="F33" i="23"/>
  <c r="AD33" i="23"/>
  <c r="J25" i="23"/>
  <c r="Y25" i="23"/>
  <c r="O25" i="23"/>
  <c r="F25" i="23"/>
  <c r="T25" i="23"/>
  <c r="AD25" i="23"/>
  <c r="AF58" i="23"/>
  <c r="H76" i="6"/>
  <c r="I3" i="6" s="1"/>
  <c r="AF34" i="23"/>
  <c r="J67" i="23"/>
  <c r="AR33" i="15"/>
  <c r="AS33" i="15" s="1"/>
  <c r="AT33" i="15" s="1"/>
  <c r="AV33" i="15" s="1"/>
  <c r="AX33" i="15" s="1"/>
  <c r="AY33" i="15" s="1"/>
  <c r="AB51" i="5"/>
  <c r="AC62" i="23"/>
  <c r="O62" i="5"/>
  <c r="P62" i="5" s="1"/>
  <c r="AC54" i="23"/>
  <c r="O54" i="5"/>
  <c r="P54" i="5" s="1"/>
  <c r="AC70" i="23"/>
  <c r="O70" i="5"/>
  <c r="P70" i="5" s="1"/>
  <c r="AB27" i="5"/>
  <c r="AB18" i="5"/>
  <c r="T27" i="23"/>
  <c r="AD27" i="23"/>
  <c r="O27" i="23"/>
  <c r="F27" i="23"/>
  <c r="Y27" i="23"/>
  <c r="Y18" i="23"/>
  <c r="T18" i="23"/>
  <c r="F18" i="23"/>
  <c r="AD18" i="23"/>
  <c r="O18" i="23"/>
  <c r="AE19" i="14"/>
  <c r="AF19" i="14"/>
  <c r="AB28" i="5"/>
  <c r="AB56" i="5"/>
  <c r="AF42" i="23"/>
  <c r="AD8" i="23"/>
  <c r="O8" i="23"/>
  <c r="Y8" i="23"/>
  <c r="F8" i="23"/>
  <c r="T8" i="23"/>
  <c r="AB37" i="5"/>
  <c r="AB71" i="5"/>
  <c r="AD28" i="23"/>
  <c r="O28" i="23"/>
  <c r="T28" i="23"/>
  <c r="Y28" i="23"/>
  <c r="F28" i="23"/>
  <c r="J8" i="23"/>
  <c r="AB9" i="5"/>
  <c r="T56" i="23"/>
  <c r="J56" i="23"/>
  <c r="AD56" i="23"/>
  <c r="F56" i="23"/>
  <c r="Y56" i="23"/>
  <c r="T11" i="23"/>
  <c r="AD11" i="23"/>
  <c r="O11" i="23"/>
  <c r="Y11" i="23"/>
  <c r="F11" i="23"/>
  <c r="AB29" i="5"/>
  <c r="AB39" i="5"/>
  <c r="AF26" i="14"/>
  <c r="AE26" i="14"/>
  <c r="AG26" i="14" s="1"/>
  <c r="AH26" i="14" s="1"/>
  <c r="AJ26" i="14" s="1"/>
  <c r="AL26" i="14" s="1"/>
  <c r="AM26" i="14" s="1"/>
  <c r="AG23" i="14"/>
  <c r="AH23" i="14" s="1"/>
  <c r="AJ23" i="14" s="1"/>
  <c r="AL23" i="14" s="1"/>
  <c r="AM23" i="14" s="1"/>
  <c r="AR23" i="15"/>
  <c r="AF26" i="23"/>
  <c r="Y37" i="23"/>
  <c r="O37" i="23"/>
  <c r="J37" i="23"/>
  <c r="AD37" i="23"/>
  <c r="T37" i="23"/>
  <c r="F37" i="23"/>
  <c r="AB32" i="5"/>
  <c r="J16" i="23"/>
  <c r="AO37" i="15"/>
  <c r="AP7" i="15"/>
  <c r="G5" i="1"/>
  <c r="H5" i="1" s="1"/>
  <c r="Y76" i="5"/>
  <c r="R10" i="6"/>
  <c r="AF24" i="14"/>
  <c r="AE24" i="14"/>
  <c r="AG24" i="14" s="1"/>
  <c r="AH24" i="14" s="1"/>
  <c r="AJ24" i="14" s="1"/>
  <c r="AL24" i="14" s="1"/>
  <c r="AM24" i="14" s="1"/>
  <c r="AF10" i="14"/>
  <c r="AE10" i="14"/>
  <c r="AG10" i="14" s="1"/>
  <c r="AH10" i="14" s="1"/>
  <c r="AJ10" i="14" s="1"/>
  <c r="AL10" i="14" s="1"/>
  <c r="AM10" i="14" s="1"/>
  <c r="AE17" i="14"/>
  <c r="AG17" i="14" s="1"/>
  <c r="AH17" i="14" s="1"/>
  <c r="AJ17" i="14" s="1"/>
  <c r="AL17" i="14" s="1"/>
  <c r="AM17" i="14" s="1"/>
  <c r="AF17" i="14"/>
  <c r="AB20" i="5"/>
  <c r="J43" i="23"/>
  <c r="O51" i="23"/>
  <c r="Y51" i="23"/>
  <c r="T51" i="23"/>
  <c r="AD51" i="23"/>
  <c r="F51" i="23"/>
  <c r="AB63" i="5"/>
  <c r="H33" i="18"/>
  <c r="H29" i="18"/>
  <c r="H24" i="18"/>
  <c r="H18" i="18"/>
  <c r="F22" i="1"/>
  <c r="G22" i="1" s="1"/>
  <c r="H22" i="1" s="1"/>
  <c r="H13" i="18"/>
  <c r="H52" i="18"/>
  <c r="H51" i="18"/>
  <c r="H39" i="18"/>
  <c r="H41" i="18"/>
  <c r="H67" i="18"/>
  <c r="H63" i="18"/>
  <c r="H55" i="18"/>
  <c r="H47" i="18"/>
  <c r="H45" i="18"/>
  <c r="H15" i="18"/>
  <c r="H73" i="18"/>
  <c r="H71" i="18"/>
  <c r="H37" i="18"/>
  <c r="H21" i="18"/>
  <c r="H20" i="18"/>
  <c r="H23" i="18"/>
  <c r="H75" i="18"/>
  <c r="H54" i="18"/>
  <c r="H27" i="18"/>
  <c r="H35" i="18"/>
  <c r="H50" i="18"/>
  <c r="H44" i="18"/>
  <c r="H40" i="18"/>
  <c r="H11" i="18"/>
  <c r="H8" i="18"/>
  <c r="H38" i="18"/>
  <c r="H74" i="18"/>
  <c r="H57" i="18"/>
  <c r="H14" i="18"/>
  <c r="H36" i="18"/>
  <c r="H32" i="18"/>
  <c r="H28" i="18"/>
  <c r="H46" i="18"/>
  <c r="H16" i="18"/>
  <c r="H49" i="18"/>
  <c r="H68" i="18"/>
  <c r="H61" i="18"/>
  <c r="H64" i="18"/>
  <c r="H69" i="18"/>
  <c r="H70" i="18"/>
  <c r="H59" i="18"/>
  <c r="H34" i="18"/>
  <c r="H72" i="18"/>
  <c r="H42" i="18"/>
  <c r="H60" i="18"/>
  <c r="H65" i="18"/>
  <c r="H66" i="18"/>
  <c r="H10" i="18"/>
  <c r="H53" i="18"/>
  <c r="H19" i="18"/>
  <c r="H62" i="18"/>
  <c r="H48" i="18"/>
  <c r="H58" i="18"/>
  <c r="H9" i="18"/>
  <c r="H22" i="18"/>
  <c r="H25" i="18"/>
  <c r="H30" i="18"/>
  <c r="AF30" i="14"/>
  <c r="AE30" i="14"/>
  <c r="AF46" i="23"/>
  <c r="AF16" i="14"/>
  <c r="AE16" i="14"/>
  <c r="AG16" i="14" s="1"/>
  <c r="AH16" i="14" s="1"/>
  <c r="AJ16" i="14" s="1"/>
  <c r="AL16" i="14" s="1"/>
  <c r="AM16" i="14" s="1"/>
  <c r="O29" i="23"/>
  <c r="T29" i="23"/>
  <c r="Y29" i="23"/>
  <c r="AD29" i="23"/>
  <c r="F29" i="23"/>
  <c r="T39" i="23"/>
  <c r="Y39" i="23"/>
  <c r="O39" i="23"/>
  <c r="AD39" i="23"/>
  <c r="F39" i="23"/>
  <c r="AH29" i="14"/>
  <c r="AJ29" i="14" s="1"/>
  <c r="AL29" i="14" s="1"/>
  <c r="AM29" i="14" s="1"/>
  <c r="AE29" i="14"/>
  <c r="AG29" i="14" s="1"/>
  <c r="AF29" i="14"/>
  <c r="AB17" i="5"/>
  <c r="AB59" i="5"/>
  <c r="Y32" i="23"/>
  <c r="T32" i="23"/>
  <c r="J32" i="23"/>
  <c r="O32" i="23"/>
  <c r="F32" i="23"/>
  <c r="AC58" i="23"/>
  <c r="O58" i="5"/>
  <c r="P58" i="5" s="1"/>
  <c r="L76" i="5"/>
  <c r="M7" i="5"/>
  <c r="N7" i="5" s="1"/>
  <c r="AB12" i="5"/>
  <c r="AC34" i="23"/>
  <c r="O34" i="5"/>
  <c r="P34" i="5" s="1"/>
  <c r="AF22" i="14"/>
  <c r="AE22" i="14"/>
  <c r="AG22" i="14" s="1"/>
  <c r="AH22" i="14" s="1"/>
  <c r="AJ22" i="14" s="1"/>
  <c r="AL22" i="14" s="1"/>
  <c r="AM22" i="14" s="1"/>
  <c r="AB14" i="5"/>
  <c r="AC47" i="14"/>
  <c r="AB40" i="5"/>
  <c r="AD20" i="23"/>
  <c r="O20" i="23"/>
  <c r="T20" i="23"/>
  <c r="Y20" i="23"/>
  <c r="F20" i="23"/>
  <c r="J63" i="23"/>
  <c r="O63" i="23"/>
  <c r="Y63" i="23"/>
  <c r="T63" i="23"/>
  <c r="F63" i="23"/>
  <c r="AD63" i="23"/>
  <c r="J28" i="23"/>
  <c r="AB41" i="5"/>
  <c r="J47" i="23"/>
  <c r="AB60" i="5"/>
  <c r="AC42" i="23"/>
  <c r="O42" i="5"/>
  <c r="P42" i="5" s="1"/>
  <c r="E3" i="18"/>
  <c r="E78" i="18"/>
  <c r="AB23" i="5"/>
  <c r="AD17" i="23"/>
  <c r="J17" i="23"/>
  <c r="O17" i="23"/>
  <c r="Y17" i="23"/>
  <c r="F17" i="23"/>
  <c r="T17" i="23"/>
  <c r="O59" i="23"/>
  <c r="Y59" i="23"/>
  <c r="AD59" i="23"/>
  <c r="T59" i="23"/>
  <c r="F59" i="23"/>
  <c r="AD44" i="14"/>
  <c r="J76" i="6"/>
  <c r="K7" i="6"/>
  <c r="K76" i="6" s="1"/>
  <c r="F31" i="1" s="1"/>
  <c r="G31" i="1" s="1"/>
  <c r="H31" i="1" s="1"/>
  <c r="O12" i="23"/>
  <c r="F12" i="23"/>
  <c r="AD12" i="23"/>
  <c r="Y12" i="23"/>
  <c r="T12" i="23"/>
  <c r="AR76" i="19"/>
  <c r="F15" i="1"/>
  <c r="G15" i="1" s="1"/>
  <c r="H15" i="1" s="1"/>
  <c r="AB21" i="5"/>
  <c r="Y14" i="23"/>
  <c r="T14" i="23"/>
  <c r="F14" i="23"/>
  <c r="AD14" i="23"/>
  <c r="O14" i="23"/>
  <c r="AB13" i="5"/>
  <c r="AF38" i="23"/>
  <c r="AB55" i="5"/>
  <c r="T40" i="23"/>
  <c r="J40" i="23"/>
  <c r="F40" i="23"/>
  <c r="Y40" i="23"/>
  <c r="AD40" i="23"/>
  <c r="AB64" i="5"/>
  <c r="J71" i="23"/>
  <c r="J18" i="23"/>
  <c r="J35" i="23"/>
  <c r="AB48" i="5"/>
  <c r="O41" i="23"/>
  <c r="J41" i="23"/>
  <c r="Y41" i="23"/>
  <c r="T41" i="23"/>
  <c r="F41" i="23"/>
  <c r="AF54" i="23"/>
  <c r="AE36" i="14"/>
  <c r="AF36" i="14"/>
  <c r="R50" i="6"/>
  <c r="AC46" i="23"/>
  <c r="O46" i="5"/>
  <c r="P46" i="5" s="1"/>
  <c r="AB43" i="5"/>
  <c r="AC10" i="23"/>
  <c r="O10" i="5"/>
  <c r="P10" i="5" s="1"/>
  <c r="AB31" i="5"/>
  <c r="J29" i="23"/>
  <c r="AB68" i="5"/>
  <c r="Z47" i="14"/>
  <c r="D76" i="6"/>
  <c r="AB45" i="5"/>
  <c r="AB57" i="5"/>
  <c r="AD21" i="23"/>
  <c r="J21" i="23"/>
  <c r="Y21" i="23"/>
  <c r="F21" i="23"/>
  <c r="O21" i="23"/>
  <c r="T21" i="23"/>
  <c r="AB36" i="5"/>
  <c r="AD13" i="23"/>
  <c r="O13" i="23"/>
  <c r="J13" i="23"/>
  <c r="Y13" i="23"/>
  <c r="T13" i="23"/>
  <c r="F13" i="23"/>
  <c r="J75" i="23"/>
  <c r="AB61" i="5"/>
  <c r="Y55" i="23"/>
  <c r="O55" i="23"/>
  <c r="T55" i="23"/>
  <c r="F55" i="23"/>
  <c r="AD55" i="23"/>
  <c r="J64" i="23"/>
  <c r="O64" i="23"/>
  <c r="T64" i="23"/>
  <c r="AD64" i="23"/>
  <c r="Y64" i="23"/>
  <c r="F64" i="23"/>
  <c r="T48" i="23"/>
  <c r="J48" i="23"/>
  <c r="Y48" i="23"/>
  <c r="O48" i="23"/>
  <c r="F48" i="23"/>
  <c r="AD48" i="23"/>
  <c r="AB73" i="5"/>
  <c r="AB72" i="5"/>
  <c r="X47" i="14"/>
  <c r="D15" i="23" l="1"/>
  <c r="AD15" i="23" s="1"/>
  <c r="R15" i="5"/>
  <c r="R76" i="6"/>
  <c r="AN10" i="16"/>
  <c r="AL18" i="16"/>
  <c r="AL20" i="16" s="1"/>
  <c r="AL21" i="16" s="1"/>
  <c r="AL23" i="16" s="1"/>
  <c r="AT23" i="4" s="1"/>
  <c r="D26" i="23"/>
  <c r="R26" i="5"/>
  <c r="D66" i="23"/>
  <c r="R66" i="5"/>
  <c r="AS23" i="15"/>
  <c r="AR37" i="15"/>
  <c r="AR43" i="15" s="1"/>
  <c r="AR44" i="15" s="1"/>
  <c r="AV42" i="4" s="1"/>
  <c r="AV76" i="4" s="1"/>
  <c r="G40" i="1"/>
  <c r="H40" i="1" s="1"/>
  <c r="F35" i="1"/>
  <c r="G35" i="1" s="1"/>
  <c r="H35" i="1" s="1"/>
  <c r="AQ8" i="16"/>
  <c r="AS7" i="16"/>
  <c r="CF23" i="4"/>
  <c r="AG15" i="14"/>
  <c r="AH15" i="14" s="1"/>
  <c r="AJ15" i="14" s="1"/>
  <c r="AL15" i="14" s="1"/>
  <c r="AM15" i="14" s="1"/>
  <c r="AD66" i="23"/>
  <c r="AG42" i="14"/>
  <c r="AH42" i="14" s="1"/>
  <c r="AJ42" i="14" s="1"/>
  <c r="AL42" i="14" s="1"/>
  <c r="AM42" i="14" s="1"/>
  <c r="D58" i="23"/>
  <c r="R58" i="5"/>
  <c r="AP37" i="15"/>
  <c r="F42" i="3" s="1"/>
  <c r="F76" i="3" s="1"/>
  <c r="F78" i="3" s="1"/>
  <c r="AT7" i="15"/>
  <c r="D70" i="23"/>
  <c r="R70" i="5"/>
  <c r="I72" i="6"/>
  <c r="I69" i="6"/>
  <c r="I61" i="6"/>
  <c r="I53" i="6"/>
  <c r="I45" i="6"/>
  <c r="I73" i="6"/>
  <c r="I65" i="6"/>
  <c r="I57" i="6"/>
  <c r="I49" i="6"/>
  <c r="I41" i="6"/>
  <c r="I33" i="6"/>
  <c r="I25" i="6"/>
  <c r="I17" i="6"/>
  <c r="I9" i="6"/>
  <c r="I75" i="6"/>
  <c r="I67" i="6"/>
  <c r="I59" i="6"/>
  <c r="I51" i="6"/>
  <c r="I43" i="6"/>
  <c r="I35" i="6"/>
  <c r="I27" i="6"/>
  <c r="I19" i="6"/>
  <c r="I11" i="6"/>
  <c r="I64" i="6"/>
  <c r="I63" i="6"/>
  <c r="I62" i="6"/>
  <c r="I36" i="6"/>
  <c r="I26" i="6"/>
  <c r="I15" i="6"/>
  <c r="I14" i="6"/>
  <c r="I13" i="6"/>
  <c r="I50" i="6"/>
  <c r="I42" i="6"/>
  <c r="I23" i="6"/>
  <c r="I22" i="6"/>
  <c r="I21" i="6"/>
  <c r="I10" i="6"/>
  <c r="I70" i="6"/>
  <c r="I52" i="6"/>
  <c r="I40" i="6"/>
  <c r="I31" i="6"/>
  <c r="I30" i="6"/>
  <c r="I60" i="6"/>
  <c r="I28" i="6"/>
  <c r="I16" i="6"/>
  <c r="I39" i="6"/>
  <c r="I18" i="6"/>
  <c r="I74" i="6"/>
  <c r="I47" i="6"/>
  <c r="I37" i="6"/>
  <c r="I34" i="6"/>
  <c r="I58" i="6"/>
  <c r="I56" i="6"/>
  <c r="I54" i="6"/>
  <c r="I12" i="6"/>
  <c r="I7" i="6"/>
  <c r="I66" i="6"/>
  <c r="I68" i="6"/>
  <c r="I48" i="6"/>
  <c r="I38" i="6"/>
  <c r="I29" i="6"/>
  <c r="I71" i="6"/>
  <c r="I8" i="6"/>
  <c r="I20" i="6"/>
  <c r="I55" i="6"/>
  <c r="I44" i="6"/>
  <c r="I32" i="6"/>
  <c r="I46" i="6"/>
  <c r="I24" i="6"/>
  <c r="D19" i="23"/>
  <c r="R19" i="5"/>
  <c r="AG28" i="14"/>
  <c r="AH28" i="14" s="1"/>
  <c r="AJ28" i="14" s="1"/>
  <c r="AL28" i="14" s="1"/>
  <c r="AM28" i="14" s="1"/>
  <c r="AG36" i="14"/>
  <c r="AH36" i="14" s="1"/>
  <c r="AJ36" i="14" s="1"/>
  <c r="AL36" i="14" s="1"/>
  <c r="AM36" i="14" s="1"/>
  <c r="E68" i="18"/>
  <c r="J68" i="18" s="1"/>
  <c r="S68" i="5" s="1"/>
  <c r="T68" i="5" s="1"/>
  <c r="E60" i="18"/>
  <c r="J60" i="18" s="1"/>
  <c r="S60" i="5" s="1"/>
  <c r="T60" i="5" s="1"/>
  <c r="E52" i="18"/>
  <c r="J52" i="18" s="1"/>
  <c r="S52" i="5" s="1"/>
  <c r="T52" i="5" s="1"/>
  <c r="E70" i="18"/>
  <c r="J70" i="18" s="1"/>
  <c r="S70" i="5" s="1"/>
  <c r="T70" i="5" s="1"/>
  <c r="E62" i="18"/>
  <c r="J62" i="18" s="1"/>
  <c r="S62" i="5" s="1"/>
  <c r="E54" i="18"/>
  <c r="J54" i="18" s="1"/>
  <c r="S54" i="5" s="1"/>
  <c r="E38" i="18"/>
  <c r="J38" i="18" s="1"/>
  <c r="S38" i="5" s="1"/>
  <c r="T38" i="5" s="1"/>
  <c r="E47" i="18"/>
  <c r="J47" i="18" s="1"/>
  <c r="S47" i="5" s="1"/>
  <c r="T47" i="5" s="1"/>
  <c r="E39" i="18"/>
  <c r="J39" i="18" s="1"/>
  <c r="S39" i="5" s="1"/>
  <c r="T39" i="5" s="1"/>
  <c r="E72" i="18"/>
  <c r="J72" i="18" s="1"/>
  <c r="S72" i="5" s="1"/>
  <c r="T72" i="5" s="1"/>
  <c r="E64" i="18"/>
  <c r="J64" i="18" s="1"/>
  <c r="S64" i="5" s="1"/>
  <c r="T64" i="5" s="1"/>
  <c r="E56" i="18"/>
  <c r="J56" i="18" s="1"/>
  <c r="S56" i="5" s="1"/>
  <c r="T56" i="5" s="1"/>
  <c r="E48" i="18"/>
  <c r="J48" i="18" s="1"/>
  <c r="S48" i="5" s="1"/>
  <c r="T48" i="5" s="1"/>
  <c r="E43" i="18"/>
  <c r="J43" i="18" s="1"/>
  <c r="S43" i="5" s="1"/>
  <c r="T43" i="5" s="1"/>
  <c r="F18" i="1"/>
  <c r="G18" i="1" s="1"/>
  <c r="H18" i="1" s="1"/>
  <c r="E17" i="18"/>
  <c r="J17" i="18" s="1"/>
  <c r="S17" i="5" s="1"/>
  <c r="T17" i="5" s="1"/>
  <c r="E21" i="18"/>
  <c r="J21" i="18" s="1"/>
  <c r="S21" i="5" s="1"/>
  <c r="T21" i="5" s="1"/>
  <c r="E58" i="18"/>
  <c r="J58" i="18" s="1"/>
  <c r="S58" i="5" s="1"/>
  <c r="T58" i="5" s="1"/>
  <c r="E20" i="18"/>
  <c r="J20" i="18" s="1"/>
  <c r="S20" i="5" s="1"/>
  <c r="T20" i="5" s="1"/>
  <c r="E74" i="18"/>
  <c r="J74" i="18" s="1"/>
  <c r="S74" i="5" s="1"/>
  <c r="T74" i="5" s="1"/>
  <c r="E22" i="18"/>
  <c r="J22" i="18" s="1"/>
  <c r="S22" i="5" s="1"/>
  <c r="E29" i="18"/>
  <c r="J29" i="18" s="1"/>
  <c r="S29" i="5" s="1"/>
  <c r="T29" i="5" s="1"/>
  <c r="E26" i="18"/>
  <c r="J26" i="18" s="1"/>
  <c r="S26" i="5" s="1"/>
  <c r="T26" i="5" s="1"/>
  <c r="E24" i="18"/>
  <c r="J24" i="18" s="1"/>
  <c r="S24" i="5" s="1"/>
  <c r="T24" i="5" s="1"/>
  <c r="E14" i="18"/>
  <c r="J14" i="18" s="1"/>
  <c r="S14" i="5" s="1"/>
  <c r="T14" i="5" s="1"/>
  <c r="E23" i="18"/>
  <c r="J23" i="18" s="1"/>
  <c r="S23" i="5" s="1"/>
  <c r="T23" i="5" s="1"/>
  <c r="E19" i="18"/>
  <c r="J19" i="18" s="1"/>
  <c r="S19" i="5" s="1"/>
  <c r="T19" i="5" s="1"/>
  <c r="E28" i="18"/>
  <c r="J28" i="18" s="1"/>
  <c r="S28" i="5" s="1"/>
  <c r="T28" i="5" s="1"/>
  <c r="E50" i="18"/>
  <c r="J50" i="18" s="1"/>
  <c r="S50" i="5" s="1"/>
  <c r="E41" i="18"/>
  <c r="J41" i="18" s="1"/>
  <c r="S41" i="5" s="1"/>
  <c r="T41" i="5" s="1"/>
  <c r="E66" i="18"/>
  <c r="J66" i="18" s="1"/>
  <c r="S66" i="5" s="1"/>
  <c r="T66" i="5" s="1"/>
  <c r="E8" i="18"/>
  <c r="J8" i="18" s="1"/>
  <c r="S8" i="5" s="1"/>
  <c r="T8" i="5" s="1"/>
  <c r="E44" i="18"/>
  <c r="J44" i="18" s="1"/>
  <c r="S44" i="5" s="1"/>
  <c r="T44" i="5" s="1"/>
  <c r="E40" i="18"/>
  <c r="J40" i="18" s="1"/>
  <c r="S40" i="5" s="1"/>
  <c r="T40" i="5" s="1"/>
  <c r="E9" i="18"/>
  <c r="J9" i="18" s="1"/>
  <c r="S9" i="5" s="1"/>
  <c r="T9" i="5" s="1"/>
  <c r="E46" i="18"/>
  <c r="J46" i="18" s="1"/>
  <c r="S46" i="5" s="1"/>
  <c r="T46" i="5" s="1"/>
  <c r="E45" i="18"/>
  <c r="J45" i="18" s="1"/>
  <c r="S45" i="5" s="1"/>
  <c r="T45" i="5" s="1"/>
  <c r="E31" i="18"/>
  <c r="J31" i="18" s="1"/>
  <c r="S31" i="5" s="1"/>
  <c r="T31" i="5" s="1"/>
  <c r="E12" i="18"/>
  <c r="J12" i="18" s="1"/>
  <c r="S12" i="5" s="1"/>
  <c r="T12" i="5" s="1"/>
  <c r="E7" i="18"/>
  <c r="E34" i="18"/>
  <c r="J34" i="18" s="1"/>
  <c r="S34" i="5" s="1"/>
  <c r="E37" i="18"/>
  <c r="J37" i="18" s="1"/>
  <c r="S37" i="5" s="1"/>
  <c r="T37" i="5" s="1"/>
  <c r="E15" i="18"/>
  <c r="J15" i="18" s="1"/>
  <c r="S15" i="5" s="1"/>
  <c r="T15" i="5" s="1"/>
  <c r="E36" i="18"/>
  <c r="J36" i="18" s="1"/>
  <c r="S36" i="5" s="1"/>
  <c r="T36" i="5" s="1"/>
  <c r="E33" i="18"/>
  <c r="J33" i="18" s="1"/>
  <c r="S33" i="5" s="1"/>
  <c r="T33" i="5" s="1"/>
  <c r="E35" i="18"/>
  <c r="J35" i="18" s="1"/>
  <c r="S35" i="5" s="1"/>
  <c r="T35" i="5" s="1"/>
  <c r="E65" i="18"/>
  <c r="J65" i="18" s="1"/>
  <c r="S65" i="5" s="1"/>
  <c r="T65" i="5" s="1"/>
  <c r="E55" i="18"/>
  <c r="J55" i="18" s="1"/>
  <c r="S55" i="5" s="1"/>
  <c r="T55" i="5" s="1"/>
  <c r="E13" i="18"/>
  <c r="J13" i="18" s="1"/>
  <c r="S13" i="5" s="1"/>
  <c r="T13" i="5" s="1"/>
  <c r="E25" i="18"/>
  <c r="J25" i="18" s="1"/>
  <c r="S25" i="5" s="1"/>
  <c r="T25" i="5" s="1"/>
  <c r="E57" i="18"/>
  <c r="J57" i="18" s="1"/>
  <c r="S57" i="5" s="1"/>
  <c r="T57" i="5" s="1"/>
  <c r="E63" i="18"/>
  <c r="J63" i="18" s="1"/>
  <c r="S63" i="5" s="1"/>
  <c r="T63" i="5" s="1"/>
  <c r="E73" i="18"/>
  <c r="J73" i="18" s="1"/>
  <c r="S73" i="5" s="1"/>
  <c r="T73" i="5" s="1"/>
  <c r="E16" i="18"/>
  <c r="J16" i="18" s="1"/>
  <c r="S16" i="5" s="1"/>
  <c r="T16" i="5" s="1"/>
  <c r="E59" i="18"/>
  <c r="J59" i="18" s="1"/>
  <c r="S59" i="5" s="1"/>
  <c r="T59" i="5" s="1"/>
  <c r="E18" i="18"/>
  <c r="J18" i="18" s="1"/>
  <c r="S18" i="5" s="1"/>
  <c r="T18" i="5" s="1"/>
  <c r="E69" i="18"/>
  <c r="J69" i="18" s="1"/>
  <c r="S69" i="5" s="1"/>
  <c r="T69" i="5" s="1"/>
  <c r="E53" i="18"/>
  <c r="J53" i="18" s="1"/>
  <c r="S53" i="5" s="1"/>
  <c r="T53" i="5" s="1"/>
  <c r="E32" i="18"/>
  <c r="J32" i="18" s="1"/>
  <c r="S32" i="5" s="1"/>
  <c r="T32" i="5" s="1"/>
  <c r="E11" i="18"/>
  <c r="J11" i="18" s="1"/>
  <c r="S11" i="5" s="1"/>
  <c r="T11" i="5" s="1"/>
  <c r="E51" i="18"/>
  <c r="J51" i="18" s="1"/>
  <c r="S51" i="5" s="1"/>
  <c r="T51" i="5" s="1"/>
  <c r="E71" i="18"/>
  <c r="J71" i="18" s="1"/>
  <c r="S71" i="5" s="1"/>
  <c r="T71" i="5" s="1"/>
  <c r="E49" i="18"/>
  <c r="J49" i="18" s="1"/>
  <c r="S49" i="5" s="1"/>
  <c r="T49" i="5" s="1"/>
  <c r="E61" i="18"/>
  <c r="J61" i="18" s="1"/>
  <c r="S61" i="5" s="1"/>
  <c r="T61" i="5" s="1"/>
  <c r="E27" i="18"/>
  <c r="J27" i="18" s="1"/>
  <c r="S27" i="5" s="1"/>
  <c r="T27" i="5" s="1"/>
  <c r="E75" i="18"/>
  <c r="J75" i="18" s="1"/>
  <c r="S75" i="5" s="1"/>
  <c r="T75" i="5" s="1"/>
  <c r="E10" i="18"/>
  <c r="J10" i="18" s="1"/>
  <c r="S10" i="5" s="1"/>
  <c r="T10" i="5" s="1"/>
  <c r="E67" i="18"/>
  <c r="J67" i="18" s="1"/>
  <c r="S67" i="5" s="1"/>
  <c r="T67" i="5" s="1"/>
  <c r="E42" i="18"/>
  <c r="J42" i="18" s="1"/>
  <c r="S42" i="5" s="1"/>
  <c r="E30" i="18"/>
  <c r="J30" i="18" s="1"/>
  <c r="S30" i="5" s="1"/>
  <c r="D34" i="23"/>
  <c r="R34" i="5"/>
  <c r="AD58" i="23"/>
  <c r="AG19" i="14"/>
  <c r="AH19" i="14" s="1"/>
  <c r="AJ19" i="14" s="1"/>
  <c r="AL19" i="14" s="1"/>
  <c r="AM19" i="14" s="1"/>
  <c r="AD70" i="23"/>
  <c r="AD19" i="23"/>
  <c r="D38" i="23"/>
  <c r="R38" i="5"/>
  <c r="AG41" i="14"/>
  <c r="AH41" i="14" s="1"/>
  <c r="AJ41" i="14" s="1"/>
  <c r="AL41" i="14" s="1"/>
  <c r="AM41" i="14" s="1"/>
  <c r="AG43" i="14"/>
  <c r="AH43" i="14" s="1"/>
  <c r="AJ43" i="14" s="1"/>
  <c r="AL43" i="14" s="1"/>
  <c r="AM43" i="14" s="1"/>
  <c r="D42" i="23"/>
  <c r="AD42" i="23" s="1"/>
  <c r="R42" i="5"/>
  <c r="AH8" i="14"/>
  <c r="AD38" i="23"/>
  <c r="D22" i="23"/>
  <c r="R22" i="5"/>
  <c r="C76" i="6"/>
  <c r="F29" i="1"/>
  <c r="AF44" i="14"/>
  <c r="AF47" i="14" s="1"/>
  <c r="AF56" i="14" s="1"/>
  <c r="AF57" i="14" s="1"/>
  <c r="AU42" i="4" s="1"/>
  <c r="AE44" i="14"/>
  <c r="D54" i="23"/>
  <c r="AD54" i="23" s="1"/>
  <c r="R54" i="5"/>
  <c r="AF76" i="23"/>
  <c r="AE47" i="14"/>
  <c r="AE56" i="14" s="1"/>
  <c r="AE57" i="14" s="1"/>
  <c r="AT42" i="4" s="1"/>
  <c r="D50" i="23"/>
  <c r="R50" i="5"/>
  <c r="AD47" i="14"/>
  <c r="E42" i="3" s="1"/>
  <c r="AD22" i="23"/>
  <c r="D46" i="23"/>
  <c r="R46" i="5"/>
  <c r="AG30" i="14"/>
  <c r="AH30" i="14" s="1"/>
  <c r="AJ30" i="14" s="1"/>
  <c r="AL30" i="14" s="1"/>
  <c r="AM30" i="14" s="1"/>
  <c r="D62" i="23"/>
  <c r="R62" i="5"/>
  <c r="AD50" i="23"/>
  <c r="AG35" i="14"/>
  <c r="AH35" i="14" s="1"/>
  <c r="AJ35" i="14" s="1"/>
  <c r="AL35" i="14" s="1"/>
  <c r="AM35" i="14" s="1"/>
  <c r="D74" i="23"/>
  <c r="AD74" i="23" s="1"/>
  <c r="R74" i="5"/>
  <c r="AG39" i="14"/>
  <c r="AH39" i="14" s="1"/>
  <c r="AJ39" i="14" s="1"/>
  <c r="AL39" i="14" s="1"/>
  <c r="AM39" i="14" s="1"/>
  <c r="D30" i="23"/>
  <c r="R30" i="5"/>
  <c r="D10" i="23"/>
  <c r="AD10" i="23" s="1"/>
  <c r="R10" i="5"/>
  <c r="AC7" i="23"/>
  <c r="N76" i="5"/>
  <c r="F10" i="1" s="1"/>
  <c r="O7" i="5"/>
  <c r="AG14" i="14"/>
  <c r="AH14" i="14" s="1"/>
  <c r="AJ14" i="14" s="1"/>
  <c r="AL14" i="14" s="1"/>
  <c r="AM14" i="14" s="1"/>
  <c r="H76" i="18"/>
  <c r="AK20" i="16"/>
  <c r="E23" i="3"/>
  <c r="E76" i="3" s="1"/>
  <c r="E78" i="3" s="1"/>
  <c r="AG25" i="14"/>
  <c r="AH25" i="14" s="1"/>
  <c r="AJ25" i="14" s="1"/>
  <c r="AL25" i="14" s="1"/>
  <c r="AM25" i="14" s="1"/>
  <c r="CF42" i="4" l="1"/>
  <c r="AU76" i="4"/>
  <c r="AG47" i="14"/>
  <c r="X46" i="5"/>
  <c r="W46" i="5"/>
  <c r="Z46" i="5"/>
  <c r="AA46" i="5"/>
  <c r="W57" i="5"/>
  <c r="X57" i="5"/>
  <c r="AA57" i="5"/>
  <c r="U57" i="5"/>
  <c r="Z57" i="5"/>
  <c r="AC57" i="5" s="1"/>
  <c r="X9" i="5"/>
  <c r="W9" i="5"/>
  <c r="Z9" i="5"/>
  <c r="AC9" i="5" s="1"/>
  <c r="AA9" i="5"/>
  <c r="U9" i="5"/>
  <c r="W53" i="5"/>
  <c r="X53" i="5"/>
  <c r="U53" i="5"/>
  <c r="AA53" i="5"/>
  <c r="Z53" i="5"/>
  <c r="AC53" i="5" s="1"/>
  <c r="W37" i="5"/>
  <c r="X37" i="5"/>
  <c r="Z37" i="5"/>
  <c r="AC37" i="5" s="1"/>
  <c r="AA37" i="5"/>
  <c r="U37" i="5"/>
  <c r="X23" i="5"/>
  <c r="W23" i="5"/>
  <c r="Z23" i="5"/>
  <c r="AC23" i="5" s="1"/>
  <c r="AA23" i="5"/>
  <c r="U23" i="5"/>
  <c r="X72" i="5"/>
  <c r="W72" i="5"/>
  <c r="AA72" i="5"/>
  <c r="Z72" i="5"/>
  <c r="AC72" i="5" s="1"/>
  <c r="U72" i="5"/>
  <c r="O76" i="5"/>
  <c r="P7" i="5"/>
  <c r="U74" i="5"/>
  <c r="AB74" i="5"/>
  <c r="O46" i="23"/>
  <c r="J46" i="23"/>
  <c r="Y46" i="23"/>
  <c r="T46" i="23"/>
  <c r="F46" i="23"/>
  <c r="X27" i="5"/>
  <c r="W27" i="5"/>
  <c r="Z27" i="5"/>
  <c r="AC27" i="5" s="1"/>
  <c r="U27" i="5"/>
  <c r="AA27" i="5"/>
  <c r="W69" i="5"/>
  <c r="X69" i="5"/>
  <c r="Z69" i="5"/>
  <c r="AC69" i="5" s="1"/>
  <c r="U69" i="5"/>
  <c r="AA69" i="5"/>
  <c r="X13" i="5"/>
  <c r="W13" i="5"/>
  <c r="AA13" i="5"/>
  <c r="Z13" i="5"/>
  <c r="AC13" i="5" s="1"/>
  <c r="U13" i="5"/>
  <c r="T34" i="5"/>
  <c r="X44" i="5"/>
  <c r="W44" i="5"/>
  <c r="AA44" i="5"/>
  <c r="Z44" i="5"/>
  <c r="AC44" i="5" s="1"/>
  <c r="U44" i="5"/>
  <c r="W14" i="5"/>
  <c r="X14" i="5"/>
  <c r="Z14" i="5"/>
  <c r="AC14" i="5" s="1"/>
  <c r="AA14" i="5"/>
  <c r="U14" i="5"/>
  <c r="X21" i="5"/>
  <c r="W21" i="5"/>
  <c r="AA21" i="5"/>
  <c r="Z21" i="5"/>
  <c r="AC21" i="5" s="1"/>
  <c r="U21" i="5"/>
  <c r="X39" i="5"/>
  <c r="W39" i="5"/>
  <c r="U39" i="5"/>
  <c r="Z39" i="5"/>
  <c r="AC39" i="5" s="1"/>
  <c r="AA39" i="5"/>
  <c r="X68" i="5"/>
  <c r="W68" i="5"/>
  <c r="AA68" i="5"/>
  <c r="Z68" i="5"/>
  <c r="AC68" i="5" s="1"/>
  <c r="U68" i="5"/>
  <c r="L44" i="6"/>
  <c r="AJ44" i="5" s="1"/>
  <c r="M44" i="6"/>
  <c r="AN44" i="5" s="1"/>
  <c r="AO44" i="5" s="1"/>
  <c r="L68" i="6"/>
  <c r="AJ68" i="5" s="1"/>
  <c r="M68" i="6"/>
  <c r="AN68" i="5" s="1"/>
  <c r="AO68" i="5" s="1"/>
  <c r="L37" i="6"/>
  <c r="AJ37" i="5" s="1"/>
  <c r="M37" i="6"/>
  <c r="AN37" i="5" s="1"/>
  <c r="AO37" i="5" s="1"/>
  <c r="L30" i="6"/>
  <c r="AJ30" i="5" s="1"/>
  <c r="M30" i="6"/>
  <c r="AN30" i="5" s="1"/>
  <c r="AO30" i="5" s="1"/>
  <c r="L23" i="6"/>
  <c r="AJ23" i="5" s="1"/>
  <c r="M23" i="6"/>
  <c r="AN23" i="5" s="1"/>
  <c r="AO23" i="5" s="1"/>
  <c r="L62" i="6"/>
  <c r="AJ62" i="5" s="1"/>
  <c r="M62" i="6"/>
  <c r="AN62" i="5" s="1"/>
  <c r="AO62" i="5" s="1"/>
  <c r="L51" i="6"/>
  <c r="AJ51" i="5" s="1"/>
  <c r="M51" i="6"/>
  <c r="AN51" i="5" s="1"/>
  <c r="AO51" i="5" s="1"/>
  <c r="L41" i="6"/>
  <c r="AJ41" i="5" s="1"/>
  <c r="M41" i="6"/>
  <c r="AN41" i="5" s="1"/>
  <c r="AO41" i="5" s="1"/>
  <c r="L69" i="6"/>
  <c r="AJ69" i="5" s="1"/>
  <c r="M69" i="6"/>
  <c r="AN69" i="5" s="1"/>
  <c r="AO69" i="5" s="1"/>
  <c r="AD46" i="23"/>
  <c r="U26" i="5"/>
  <c r="AB26" i="5"/>
  <c r="T74" i="23"/>
  <c r="Y74" i="23"/>
  <c r="O74" i="23"/>
  <c r="J74" i="23"/>
  <c r="F74" i="23"/>
  <c r="AB22" i="5"/>
  <c r="W18" i="5"/>
  <c r="X18" i="5"/>
  <c r="U18" i="5"/>
  <c r="AA18" i="5"/>
  <c r="Z18" i="5"/>
  <c r="AC18" i="5" s="1"/>
  <c r="E76" i="18"/>
  <c r="R81" i="5" s="1"/>
  <c r="J7" i="18"/>
  <c r="X8" i="5"/>
  <c r="W8" i="5"/>
  <c r="AA8" i="5"/>
  <c r="Z8" i="5"/>
  <c r="AC8" i="5" s="1"/>
  <c r="U8" i="5"/>
  <c r="X24" i="5"/>
  <c r="W24" i="5"/>
  <c r="AA24" i="5"/>
  <c r="Z24" i="5"/>
  <c r="AC24" i="5" s="1"/>
  <c r="U24" i="5"/>
  <c r="X17" i="5"/>
  <c r="W17" i="5"/>
  <c r="AA17" i="5"/>
  <c r="Z17" i="5"/>
  <c r="AC17" i="5" s="1"/>
  <c r="U17" i="5"/>
  <c r="X47" i="5"/>
  <c r="W47" i="5"/>
  <c r="U47" i="5"/>
  <c r="Z47" i="5"/>
  <c r="AC47" i="5" s="1"/>
  <c r="AA47" i="5"/>
  <c r="L55" i="6"/>
  <c r="AJ55" i="5" s="1"/>
  <c r="M55" i="6"/>
  <c r="AN55" i="5" s="1"/>
  <c r="AO55" i="5" s="1"/>
  <c r="L66" i="6"/>
  <c r="AJ66" i="5" s="1"/>
  <c r="M66" i="6"/>
  <c r="AN66" i="5" s="1"/>
  <c r="AO66" i="5" s="1"/>
  <c r="L47" i="6"/>
  <c r="AJ47" i="5" s="1"/>
  <c r="M47" i="6"/>
  <c r="AN47" i="5" s="1"/>
  <c r="AO47" i="5" s="1"/>
  <c r="L31" i="6"/>
  <c r="AJ31" i="5" s="1"/>
  <c r="M31" i="6"/>
  <c r="AN31" i="5" s="1"/>
  <c r="AO31" i="5" s="1"/>
  <c r="L42" i="6"/>
  <c r="AJ42" i="5" s="1"/>
  <c r="M42" i="6"/>
  <c r="AN42" i="5" s="1"/>
  <c r="AO42" i="5" s="1"/>
  <c r="L63" i="6"/>
  <c r="AJ63" i="5" s="1"/>
  <c r="M63" i="6"/>
  <c r="AN63" i="5" s="1"/>
  <c r="AO63" i="5" s="1"/>
  <c r="L59" i="6"/>
  <c r="AJ59" i="5" s="1"/>
  <c r="M59" i="6"/>
  <c r="AN59" i="5" s="1"/>
  <c r="AO59" i="5" s="1"/>
  <c r="L49" i="6"/>
  <c r="AJ49" i="5" s="1"/>
  <c r="M49" i="6"/>
  <c r="AN49" i="5" s="1"/>
  <c r="AO49" i="5" s="1"/>
  <c r="L72" i="6"/>
  <c r="AJ72" i="5" s="1"/>
  <c r="M72" i="6"/>
  <c r="AN72" i="5" s="1"/>
  <c r="AO72" i="5" s="1"/>
  <c r="Y26" i="23"/>
  <c r="T26" i="23"/>
  <c r="O26" i="23"/>
  <c r="J26" i="23"/>
  <c r="F26" i="23"/>
  <c r="AB54" i="5"/>
  <c r="AB34" i="5"/>
  <c r="U34" i="5"/>
  <c r="AC76" i="23"/>
  <c r="J34" i="23"/>
  <c r="T34" i="23"/>
  <c r="Y34" i="23"/>
  <c r="O34" i="23"/>
  <c r="F34" i="23"/>
  <c r="W65" i="5"/>
  <c r="X65" i="5"/>
  <c r="AA65" i="5"/>
  <c r="U65" i="5"/>
  <c r="Z65" i="5"/>
  <c r="AC65" i="5" s="1"/>
  <c r="X66" i="5"/>
  <c r="W66" i="5"/>
  <c r="AA66" i="5"/>
  <c r="Z66" i="5"/>
  <c r="X38" i="5"/>
  <c r="W38" i="5"/>
  <c r="AA38" i="5"/>
  <c r="Z38" i="5"/>
  <c r="AC38" i="5" s="1"/>
  <c r="L20" i="6"/>
  <c r="AJ20" i="5" s="1"/>
  <c r="M20" i="6"/>
  <c r="AN20" i="5" s="1"/>
  <c r="AO20" i="5" s="1"/>
  <c r="I76" i="6"/>
  <c r="F30" i="1" s="1"/>
  <c r="G30" i="1" s="1"/>
  <c r="H30" i="1" s="1"/>
  <c r="L7" i="6"/>
  <c r="M7" i="6"/>
  <c r="L74" i="6"/>
  <c r="AJ74" i="5" s="1"/>
  <c r="M74" i="6"/>
  <c r="AN74" i="5" s="1"/>
  <c r="AO74" i="5" s="1"/>
  <c r="L40" i="6"/>
  <c r="AJ40" i="5" s="1"/>
  <c r="M40" i="6"/>
  <c r="AN40" i="5" s="1"/>
  <c r="AO40" i="5" s="1"/>
  <c r="L50" i="6"/>
  <c r="AJ50" i="5" s="1"/>
  <c r="M50" i="6"/>
  <c r="AN50" i="5" s="1"/>
  <c r="AO50" i="5" s="1"/>
  <c r="L64" i="6"/>
  <c r="AJ64" i="5" s="1"/>
  <c r="M64" i="6"/>
  <c r="AN64" i="5" s="1"/>
  <c r="AO64" i="5" s="1"/>
  <c r="L67" i="6"/>
  <c r="AJ67" i="5" s="1"/>
  <c r="M67" i="6"/>
  <c r="AN67" i="5" s="1"/>
  <c r="AO67" i="5" s="1"/>
  <c r="L57" i="6"/>
  <c r="AJ57" i="5" s="1"/>
  <c r="M57" i="6"/>
  <c r="AN57" i="5" s="1"/>
  <c r="AO57" i="5" s="1"/>
  <c r="AB70" i="5"/>
  <c r="U70" i="5"/>
  <c r="AT76" i="4"/>
  <c r="G10" i="1"/>
  <c r="H10" i="1" s="1"/>
  <c r="F4" i="1"/>
  <c r="G4" i="1" s="1"/>
  <c r="H4" i="1" s="1"/>
  <c r="X61" i="5"/>
  <c r="W61" i="5"/>
  <c r="Z61" i="5"/>
  <c r="AC61" i="5" s="1"/>
  <c r="AA61" i="5"/>
  <c r="U61" i="5"/>
  <c r="T54" i="23"/>
  <c r="O54" i="23"/>
  <c r="Y54" i="23"/>
  <c r="J54" i="23"/>
  <c r="F54" i="23"/>
  <c r="Y22" i="23"/>
  <c r="T22" i="23"/>
  <c r="O22" i="23"/>
  <c r="J22" i="23"/>
  <c r="F22" i="23"/>
  <c r="X59" i="5"/>
  <c r="W59" i="5"/>
  <c r="Z59" i="5"/>
  <c r="AC59" i="5" s="1"/>
  <c r="AA59" i="5"/>
  <c r="U59" i="5"/>
  <c r="W26" i="5"/>
  <c r="X26" i="5"/>
  <c r="AA26" i="5"/>
  <c r="Z26" i="5"/>
  <c r="AC26" i="5" s="1"/>
  <c r="U10" i="5"/>
  <c r="AB10" i="5"/>
  <c r="T30" i="5"/>
  <c r="AA16" i="5"/>
  <c r="Z16" i="5"/>
  <c r="AC16" i="5" s="1"/>
  <c r="X16" i="5"/>
  <c r="W16" i="5"/>
  <c r="U16" i="5"/>
  <c r="X31" i="5"/>
  <c r="W31" i="5"/>
  <c r="AA31" i="5"/>
  <c r="Z31" i="5"/>
  <c r="AC31" i="5" s="1"/>
  <c r="U31" i="5"/>
  <c r="X29" i="5"/>
  <c r="W29" i="5"/>
  <c r="AA29" i="5"/>
  <c r="Z29" i="5"/>
  <c r="AC29" i="5" s="1"/>
  <c r="U29" i="5"/>
  <c r="X43" i="5"/>
  <c r="W43" i="5"/>
  <c r="AA43" i="5"/>
  <c r="U43" i="5"/>
  <c r="Z43" i="5"/>
  <c r="AC43" i="5" s="1"/>
  <c r="T54" i="5"/>
  <c r="U54" i="5" s="1"/>
  <c r="U19" i="5"/>
  <c r="AB19" i="5"/>
  <c r="L8" i="6"/>
  <c r="AJ8" i="5" s="1"/>
  <c r="M8" i="6"/>
  <c r="AN8" i="5" s="1"/>
  <c r="AO8" i="5" s="1"/>
  <c r="L12" i="6"/>
  <c r="AJ12" i="5" s="1"/>
  <c r="M12" i="6"/>
  <c r="AN12" i="5" s="1"/>
  <c r="AO12" i="5" s="1"/>
  <c r="L18" i="6"/>
  <c r="AJ18" i="5" s="1"/>
  <c r="M18" i="6"/>
  <c r="AN18" i="5" s="1"/>
  <c r="AO18" i="5" s="1"/>
  <c r="L52" i="6"/>
  <c r="AJ52" i="5" s="1"/>
  <c r="M52" i="6"/>
  <c r="AN52" i="5" s="1"/>
  <c r="AO52" i="5" s="1"/>
  <c r="L13" i="6"/>
  <c r="AJ13" i="5" s="1"/>
  <c r="M13" i="6"/>
  <c r="AN13" i="5" s="1"/>
  <c r="AO13" i="5" s="1"/>
  <c r="L11" i="6"/>
  <c r="AJ11" i="5" s="1"/>
  <c r="M11" i="6"/>
  <c r="AN11" i="5" s="1"/>
  <c r="AO11" i="5" s="1"/>
  <c r="L75" i="6"/>
  <c r="AJ75" i="5" s="1"/>
  <c r="M75" i="6"/>
  <c r="AN75" i="5" s="1"/>
  <c r="AO75" i="5" s="1"/>
  <c r="L65" i="6"/>
  <c r="AJ65" i="5" s="1"/>
  <c r="M65" i="6"/>
  <c r="AN65" i="5" s="1"/>
  <c r="AO65" i="5" s="1"/>
  <c r="O70" i="23"/>
  <c r="T70" i="23"/>
  <c r="Y70" i="23"/>
  <c r="J70" i="23"/>
  <c r="F70" i="23"/>
  <c r="AD26" i="23"/>
  <c r="AN18" i="16"/>
  <c r="AN20" i="16" s="1"/>
  <c r="AO10" i="16"/>
  <c r="X55" i="5"/>
  <c r="W55" i="5"/>
  <c r="Z55" i="5"/>
  <c r="AC55" i="5" s="1"/>
  <c r="AA55" i="5"/>
  <c r="U55" i="5"/>
  <c r="W49" i="5"/>
  <c r="X49" i="5"/>
  <c r="U49" i="5"/>
  <c r="Z49" i="5"/>
  <c r="AC49" i="5" s="1"/>
  <c r="AA49" i="5"/>
  <c r="X12" i="5"/>
  <c r="W12" i="5"/>
  <c r="Z12" i="5"/>
  <c r="AC12" i="5" s="1"/>
  <c r="U12" i="5"/>
  <c r="AA12" i="5"/>
  <c r="AB50" i="5"/>
  <c r="AD34" i="23"/>
  <c r="AB38" i="5"/>
  <c r="U38" i="5"/>
  <c r="X71" i="5"/>
  <c r="W71" i="5"/>
  <c r="Z71" i="5"/>
  <c r="AC71" i="5" s="1"/>
  <c r="AA71" i="5"/>
  <c r="U71" i="5"/>
  <c r="AA35" i="5"/>
  <c r="X35" i="5"/>
  <c r="W35" i="5"/>
  <c r="Z35" i="5"/>
  <c r="AC35" i="5" s="1"/>
  <c r="U35" i="5"/>
  <c r="X41" i="5"/>
  <c r="W41" i="5"/>
  <c r="U41" i="5"/>
  <c r="Z41" i="5"/>
  <c r="AC41" i="5" s="1"/>
  <c r="AA41" i="5"/>
  <c r="Y10" i="23"/>
  <c r="T10" i="23"/>
  <c r="O10" i="23"/>
  <c r="J10" i="23"/>
  <c r="F10" i="23"/>
  <c r="AB62" i="5"/>
  <c r="O50" i="23"/>
  <c r="T50" i="23"/>
  <c r="J50" i="23"/>
  <c r="Y50" i="23"/>
  <c r="F50" i="23"/>
  <c r="AG44" i="14"/>
  <c r="AH44" i="14" s="1"/>
  <c r="AJ44" i="14" s="1"/>
  <c r="AL44" i="14" s="1"/>
  <c r="AM44" i="14" s="1"/>
  <c r="AH47" i="14"/>
  <c r="AJ8" i="14"/>
  <c r="J38" i="23"/>
  <c r="T38" i="23"/>
  <c r="Y38" i="23"/>
  <c r="O38" i="23"/>
  <c r="F38" i="23"/>
  <c r="T42" i="5"/>
  <c r="X51" i="5"/>
  <c r="W51" i="5"/>
  <c r="Z51" i="5"/>
  <c r="AC51" i="5" s="1"/>
  <c r="AA51" i="5"/>
  <c r="U51" i="5"/>
  <c r="W73" i="5"/>
  <c r="X73" i="5"/>
  <c r="AA73" i="5"/>
  <c r="Z73" i="5"/>
  <c r="AC73" i="5" s="1"/>
  <c r="U73" i="5"/>
  <c r="X33" i="5"/>
  <c r="W33" i="5"/>
  <c r="Z33" i="5"/>
  <c r="AC33" i="5" s="1"/>
  <c r="AA33" i="5"/>
  <c r="U33" i="5"/>
  <c r="X45" i="5"/>
  <c r="W45" i="5"/>
  <c r="Z45" i="5"/>
  <c r="AC45" i="5" s="1"/>
  <c r="U45" i="5"/>
  <c r="AA45" i="5"/>
  <c r="T50" i="5"/>
  <c r="U50" i="5" s="1"/>
  <c r="T22" i="5"/>
  <c r="X48" i="5"/>
  <c r="W48" i="5"/>
  <c r="U48" i="5"/>
  <c r="AA48" i="5"/>
  <c r="Z48" i="5"/>
  <c r="AC48" i="5" s="1"/>
  <c r="T62" i="5"/>
  <c r="U62" i="5" s="1"/>
  <c r="T19" i="23"/>
  <c r="O19" i="23"/>
  <c r="Y19" i="23"/>
  <c r="J19" i="23"/>
  <c r="F19" i="23"/>
  <c r="L71" i="6"/>
  <c r="AJ71" i="5" s="1"/>
  <c r="M71" i="6"/>
  <c r="AN71" i="5" s="1"/>
  <c r="AO71" i="5" s="1"/>
  <c r="L54" i="6"/>
  <c r="AJ54" i="5" s="1"/>
  <c r="M54" i="6"/>
  <c r="AN54" i="5" s="1"/>
  <c r="AO54" i="5" s="1"/>
  <c r="L39" i="6"/>
  <c r="AJ39" i="5" s="1"/>
  <c r="M39" i="6"/>
  <c r="AN39" i="5" s="1"/>
  <c r="AO39" i="5" s="1"/>
  <c r="L70" i="6"/>
  <c r="AJ70" i="5" s="1"/>
  <c r="M70" i="6"/>
  <c r="AN70" i="5" s="1"/>
  <c r="AO70" i="5" s="1"/>
  <c r="L14" i="6"/>
  <c r="AJ14" i="5" s="1"/>
  <c r="M14" i="6"/>
  <c r="AN14" i="5" s="1"/>
  <c r="AO14" i="5" s="1"/>
  <c r="L19" i="6"/>
  <c r="AJ19" i="5" s="1"/>
  <c r="M19" i="6"/>
  <c r="AN19" i="5" s="1"/>
  <c r="AO19" i="5" s="1"/>
  <c r="L9" i="6"/>
  <c r="AJ9" i="5" s="1"/>
  <c r="M9" i="6"/>
  <c r="AN9" i="5" s="1"/>
  <c r="AO9" i="5" s="1"/>
  <c r="L73" i="6"/>
  <c r="AJ73" i="5" s="1"/>
  <c r="M73" i="6"/>
  <c r="AN73" i="5" s="1"/>
  <c r="AO73" i="5" s="1"/>
  <c r="AV7" i="15"/>
  <c r="AB30" i="5"/>
  <c r="U30" i="5"/>
  <c r="X67" i="5"/>
  <c r="W67" i="5"/>
  <c r="Z67" i="5"/>
  <c r="AC67" i="5" s="1"/>
  <c r="AA67" i="5"/>
  <c r="U67" i="5"/>
  <c r="X36" i="5"/>
  <c r="W36" i="5"/>
  <c r="AA36" i="5"/>
  <c r="Z36" i="5"/>
  <c r="AC36" i="5" s="1"/>
  <c r="U36" i="5"/>
  <c r="X28" i="5"/>
  <c r="W28" i="5"/>
  <c r="AA28" i="5"/>
  <c r="Z28" i="5"/>
  <c r="AC28" i="5" s="1"/>
  <c r="U28" i="5"/>
  <c r="X74" i="5"/>
  <c r="W74" i="5"/>
  <c r="Z74" i="5"/>
  <c r="AC74" i="5" s="1"/>
  <c r="AA74" i="5"/>
  <c r="X56" i="5"/>
  <c r="W56" i="5"/>
  <c r="AA56" i="5"/>
  <c r="U56" i="5"/>
  <c r="Z56" i="5"/>
  <c r="AC56" i="5" s="1"/>
  <c r="X70" i="5"/>
  <c r="W70" i="5"/>
  <c r="Z70" i="5"/>
  <c r="AC70" i="5" s="1"/>
  <c r="AA70" i="5"/>
  <c r="L24" i="6"/>
  <c r="AJ24" i="5" s="1"/>
  <c r="M24" i="6"/>
  <c r="AN24" i="5" s="1"/>
  <c r="AO24" i="5" s="1"/>
  <c r="L29" i="6"/>
  <c r="AJ29" i="5" s="1"/>
  <c r="M29" i="6"/>
  <c r="AN29" i="5" s="1"/>
  <c r="AO29" i="5" s="1"/>
  <c r="L56" i="6"/>
  <c r="AJ56" i="5" s="1"/>
  <c r="M56" i="6"/>
  <c r="AN56" i="5" s="1"/>
  <c r="AO56" i="5" s="1"/>
  <c r="L16" i="6"/>
  <c r="AJ16" i="5" s="1"/>
  <c r="M16" i="6"/>
  <c r="AN16" i="5" s="1"/>
  <c r="AO16" i="5" s="1"/>
  <c r="L10" i="6"/>
  <c r="AJ10" i="5" s="1"/>
  <c r="M10" i="6"/>
  <c r="AN10" i="5" s="1"/>
  <c r="AO10" i="5" s="1"/>
  <c r="L15" i="6"/>
  <c r="AJ15" i="5" s="1"/>
  <c r="M15" i="6"/>
  <c r="AN15" i="5" s="1"/>
  <c r="AO15" i="5" s="1"/>
  <c r="L27" i="6"/>
  <c r="AJ27" i="5" s="1"/>
  <c r="M27" i="6"/>
  <c r="AN27" i="5" s="1"/>
  <c r="AO27" i="5" s="1"/>
  <c r="L17" i="6"/>
  <c r="AJ17" i="5" s="1"/>
  <c r="M17" i="6"/>
  <c r="AN17" i="5" s="1"/>
  <c r="AO17" i="5" s="1"/>
  <c r="L45" i="6"/>
  <c r="AJ45" i="5" s="1"/>
  <c r="M45" i="6"/>
  <c r="AN45" i="5" s="1"/>
  <c r="AO45" i="5" s="1"/>
  <c r="CF76" i="4"/>
  <c r="AS37" i="15"/>
  <c r="AT23" i="15"/>
  <c r="AV23" i="15" s="1"/>
  <c r="AX23" i="15" s="1"/>
  <c r="AY23" i="15" s="1"/>
  <c r="U15" i="5"/>
  <c r="AB15" i="5"/>
  <c r="T62" i="23"/>
  <c r="O62" i="23"/>
  <c r="Y62" i="23"/>
  <c r="J62" i="23"/>
  <c r="F62" i="23"/>
  <c r="X11" i="5"/>
  <c r="W11" i="5"/>
  <c r="AA11" i="5"/>
  <c r="Z11" i="5"/>
  <c r="AC11" i="5" s="1"/>
  <c r="U11" i="5"/>
  <c r="J30" i="23"/>
  <c r="T30" i="23"/>
  <c r="Y30" i="23"/>
  <c r="O30" i="23"/>
  <c r="F30" i="23"/>
  <c r="W10" i="5"/>
  <c r="X10" i="5"/>
  <c r="Z10" i="5"/>
  <c r="AC10" i="5" s="1"/>
  <c r="AA10" i="5"/>
  <c r="X15" i="5"/>
  <c r="W15" i="5"/>
  <c r="Z15" i="5"/>
  <c r="AC15" i="5" s="1"/>
  <c r="AA15" i="5"/>
  <c r="X20" i="5"/>
  <c r="W20" i="5"/>
  <c r="AA20" i="5"/>
  <c r="Z20" i="5"/>
  <c r="AC20" i="5" s="1"/>
  <c r="U20" i="5"/>
  <c r="X64" i="5"/>
  <c r="W64" i="5"/>
  <c r="AA64" i="5"/>
  <c r="Z64" i="5"/>
  <c r="AC64" i="5" s="1"/>
  <c r="U64" i="5"/>
  <c r="X52" i="5"/>
  <c r="W52" i="5"/>
  <c r="AA52" i="5"/>
  <c r="Z52" i="5"/>
  <c r="AC52" i="5" s="1"/>
  <c r="U52" i="5"/>
  <c r="L46" i="6"/>
  <c r="AJ46" i="5" s="1"/>
  <c r="M46" i="6"/>
  <c r="AN46" i="5" s="1"/>
  <c r="AO46" i="5" s="1"/>
  <c r="L38" i="6"/>
  <c r="AJ38" i="5" s="1"/>
  <c r="M38" i="6"/>
  <c r="AN38" i="5" s="1"/>
  <c r="AO38" i="5" s="1"/>
  <c r="L58" i="6"/>
  <c r="AJ58" i="5" s="1"/>
  <c r="M58" i="6"/>
  <c r="AN58" i="5" s="1"/>
  <c r="AO58" i="5" s="1"/>
  <c r="L28" i="6"/>
  <c r="AJ28" i="5" s="1"/>
  <c r="M28" i="6"/>
  <c r="AN28" i="5" s="1"/>
  <c r="AO28" i="5" s="1"/>
  <c r="L21" i="6"/>
  <c r="AJ21" i="5" s="1"/>
  <c r="M21" i="6"/>
  <c r="AN21" i="5" s="1"/>
  <c r="AO21" i="5" s="1"/>
  <c r="L26" i="6"/>
  <c r="AJ26" i="5" s="1"/>
  <c r="M26" i="6"/>
  <c r="AN26" i="5" s="1"/>
  <c r="AO26" i="5" s="1"/>
  <c r="L35" i="6"/>
  <c r="AJ35" i="5" s="1"/>
  <c r="M35" i="6"/>
  <c r="AN35" i="5" s="1"/>
  <c r="AO35" i="5" s="1"/>
  <c r="L25" i="6"/>
  <c r="AJ25" i="5" s="1"/>
  <c r="M25" i="6"/>
  <c r="AN25" i="5" s="1"/>
  <c r="AO25" i="5" s="1"/>
  <c r="L53" i="6"/>
  <c r="AJ53" i="5" s="1"/>
  <c r="M53" i="6"/>
  <c r="AN53" i="5" s="1"/>
  <c r="AO53" i="5" s="1"/>
  <c r="AB58" i="5"/>
  <c r="U58" i="5"/>
  <c r="AB66" i="5"/>
  <c r="U66" i="5"/>
  <c r="T15" i="23"/>
  <c r="O15" i="23"/>
  <c r="Y15" i="23"/>
  <c r="J15" i="23"/>
  <c r="F15" i="23"/>
  <c r="X63" i="5"/>
  <c r="W63" i="5"/>
  <c r="Z63" i="5"/>
  <c r="AC63" i="5" s="1"/>
  <c r="AA63" i="5"/>
  <c r="U63" i="5"/>
  <c r="AB42" i="5"/>
  <c r="U42" i="5"/>
  <c r="X32" i="5"/>
  <c r="W32" i="5"/>
  <c r="U32" i="5"/>
  <c r="AA32" i="5"/>
  <c r="Z32" i="5"/>
  <c r="AC32" i="5" s="1"/>
  <c r="X19" i="5"/>
  <c r="W19" i="5"/>
  <c r="AA19" i="5"/>
  <c r="Z19" i="5"/>
  <c r="AC19" i="5" s="1"/>
  <c r="AD30" i="23"/>
  <c r="AD62" i="23"/>
  <c r="AB46" i="5"/>
  <c r="U46" i="5"/>
  <c r="G29" i="1"/>
  <c r="H29" i="1" s="1"/>
  <c r="F28" i="1"/>
  <c r="G28" i="1" s="1"/>
  <c r="H28" i="1" s="1"/>
  <c r="T42" i="23"/>
  <c r="O42" i="23"/>
  <c r="J42" i="23"/>
  <c r="Y42" i="23"/>
  <c r="F42" i="23"/>
  <c r="X75" i="5"/>
  <c r="W75" i="5"/>
  <c r="AA75" i="5"/>
  <c r="Z75" i="5"/>
  <c r="AC75" i="5" s="1"/>
  <c r="U75" i="5"/>
  <c r="X25" i="5"/>
  <c r="W25" i="5"/>
  <c r="Z25" i="5"/>
  <c r="AC25" i="5" s="1"/>
  <c r="AA25" i="5"/>
  <c r="U25" i="5"/>
  <c r="X40" i="5"/>
  <c r="W40" i="5"/>
  <c r="AA40" i="5"/>
  <c r="Z40" i="5"/>
  <c r="AC40" i="5" s="1"/>
  <c r="U40" i="5"/>
  <c r="X58" i="5"/>
  <c r="W58" i="5"/>
  <c r="Z58" i="5"/>
  <c r="AC58" i="5" s="1"/>
  <c r="AA58" i="5"/>
  <c r="X60" i="5"/>
  <c r="W60" i="5"/>
  <c r="AA60" i="5"/>
  <c r="U60" i="5"/>
  <c r="Z60" i="5"/>
  <c r="AC60" i="5" s="1"/>
  <c r="L32" i="6"/>
  <c r="AJ32" i="5" s="1"/>
  <c r="M32" i="6"/>
  <c r="AN32" i="5" s="1"/>
  <c r="AO32" i="5" s="1"/>
  <c r="L48" i="6"/>
  <c r="AJ48" i="5" s="1"/>
  <c r="M48" i="6"/>
  <c r="AN48" i="5" s="1"/>
  <c r="AO48" i="5" s="1"/>
  <c r="L34" i="6"/>
  <c r="AJ34" i="5" s="1"/>
  <c r="M34" i="6"/>
  <c r="AN34" i="5" s="1"/>
  <c r="AO34" i="5" s="1"/>
  <c r="L60" i="6"/>
  <c r="AJ60" i="5" s="1"/>
  <c r="M60" i="6"/>
  <c r="AN60" i="5" s="1"/>
  <c r="AO60" i="5" s="1"/>
  <c r="L22" i="6"/>
  <c r="AJ22" i="5" s="1"/>
  <c r="M22" i="6"/>
  <c r="AN22" i="5" s="1"/>
  <c r="AO22" i="5" s="1"/>
  <c r="L36" i="6"/>
  <c r="AJ36" i="5" s="1"/>
  <c r="M36" i="6"/>
  <c r="AN36" i="5" s="1"/>
  <c r="AO36" i="5" s="1"/>
  <c r="L43" i="6"/>
  <c r="AJ43" i="5" s="1"/>
  <c r="M43" i="6"/>
  <c r="AN43" i="5" s="1"/>
  <c r="AO43" i="5" s="1"/>
  <c r="L33" i="6"/>
  <c r="AJ33" i="5" s="1"/>
  <c r="M33" i="6"/>
  <c r="AN33" i="5" s="1"/>
  <c r="AO33" i="5" s="1"/>
  <c r="L61" i="6"/>
  <c r="AJ61" i="5" s="1"/>
  <c r="M61" i="6"/>
  <c r="AN61" i="5" s="1"/>
  <c r="AO61" i="5" s="1"/>
  <c r="O58" i="23"/>
  <c r="Y58" i="23"/>
  <c r="T58" i="23"/>
  <c r="J58" i="23"/>
  <c r="F58" i="23"/>
  <c r="AT7" i="16"/>
  <c r="AT8" i="16" s="1"/>
  <c r="E15" i="4" s="1"/>
  <c r="AS8" i="16"/>
  <c r="T66" i="23"/>
  <c r="J66" i="23"/>
  <c r="Y66" i="23"/>
  <c r="O66" i="23"/>
  <c r="F66" i="23"/>
  <c r="C54" i="23" l="1"/>
  <c r="V54" i="5"/>
  <c r="C50" i="23"/>
  <c r="V50" i="5"/>
  <c r="C62" i="23"/>
  <c r="V62" i="5"/>
  <c r="C25" i="23"/>
  <c r="V25" i="5"/>
  <c r="AK56" i="5"/>
  <c r="E56" i="22" s="1"/>
  <c r="W22" i="5"/>
  <c r="X22" i="5"/>
  <c r="AA22" i="5"/>
  <c r="Z22" i="5"/>
  <c r="AC22" i="5" s="1"/>
  <c r="AK61" i="5"/>
  <c r="E61" i="22" s="1"/>
  <c r="AD60" i="5"/>
  <c r="AE60" i="5" s="1"/>
  <c r="AT60" i="5"/>
  <c r="C66" i="23"/>
  <c r="V66" i="5"/>
  <c r="AK29" i="5"/>
  <c r="E29" i="22" s="1"/>
  <c r="AK54" i="5"/>
  <c r="E54" i="22" s="1"/>
  <c r="AK33" i="5"/>
  <c r="E33" i="22" s="1"/>
  <c r="AK60" i="5"/>
  <c r="E60" i="22" s="1"/>
  <c r="C60" i="23"/>
  <c r="V60" i="5"/>
  <c r="C40" i="23"/>
  <c r="V40" i="5"/>
  <c r="C32" i="23"/>
  <c r="V32" i="5"/>
  <c r="AK35" i="5"/>
  <c r="E35" i="22" s="1"/>
  <c r="AK58" i="5"/>
  <c r="E58" i="22" s="1"/>
  <c r="AG20" i="5"/>
  <c r="AE20" i="5"/>
  <c r="AF20" i="5" s="1"/>
  <c r="D20" i="22" s="1"/>
  <c r="AT20" i="5"/>
  <c r="AD20" i="5"/>
  <c r="AE28" i="5"/>
  <c r="AF28" i="5" s="1"/>
  <c r="D28" i="22" s="1"/>
  <c r="AT28" i="5"/>
  <c r="AD28" i="5"/>
  <c r="AV37" i="15"/>
  <c r="AX7" i="15"/>
  <c r="AT48" i="5"/>
  <c r="AD48" i="5"/>
  <c r="AE48" i="5" s="1"/>
  <c r="C45" i="23"/>
  <c r="V45" i="5"/>
  <c r="AT51" i="5"/>
  <c r="AD51" i="5"/>
  <c r="AE51" i="5"/>
  <c r="AF51" i="5" s="1"/>
  <c r="D51" i="22" s="1"/>
  <c r="AG51" i="5"/>
  <c r="AT55" i="5"/>
  <c r="AD55" i="5"/>
  <c r="AE55" i="5"/>
  <c r="AF55" i="5" s="1"/>
  <c r="D55" i="22" s="1"/>
  <c r="AK11" i="5"/>
  <c r="E11" i="22" s="1"/>
  <c r="AK12" i="5"/>
  <c r="E12" i="22" s="1"/>
  <c r="C31" i="23"/>
  <c r="V31" i="5"/>
  <c r="AG16" i="5"/>
  <c r="AE16" i="5"/>
  <c r="AF16" i="5" s="1"/>
  <c r="D16" i="22" s="1"/>
  <c r="AT16" i="5"/>
  <c r="AD16" i="5"/>
  <c r="C61" i="23"/>
  <c r="V61" i="5"/>
  <c r="C70" i="23"/>
  <c r="V70" i="5"/>
  <c r="AT17" i="5"/>
  <c r="AD17" i="5"/>
  <c r="AE17" i="5" s="1"/>
  <c r="AT18" i="5"/>
  <c r="AD18" i="5"/>
  <c r="AE18" i="5" s="1"/>
  <c r="AK69" i="5"/>
  <c r="E69" i="22" s="1"/>
  <c r="AK23" i="5"/>
  <c r="E23" i="22" s="1"/>
  <c r="AK44" i="5"/>
  <c r="E44" i="22" s="1"/>
  <c r="C39" i="23"/>
  <c r="V39" i="5"/>
  <c r="C14" i="23"/>
  <c r="V14" i="5"/>
  <c r="C74" i="23"/>
  <c r="V74" i="5"/>
  <c r="C23" i="23"/>
  <c r="V23" i="5"/>
  <c r="AE15" i="5"/>
  <c r="AF15" i="5" s="1"/>
  <c r="D15" i="22" s="1"/>
  <c r="AT15" i="5"/>
  <c r="AD15" i="5"/>
  <c r="AK39" i="5"/>
  <c r="E39" i="22" s="1"/>
  <c r="C35" i="23"/>
  <c r="V35" i="5"/>
  <c r="C16" i="23"/>
  <c r="V16" i="5"/>
  <c r="AT40" i="5"/>
  <c r="AD40" i="5"/>
  <c r="AE40" i="5" s="1"/>
  <c r="C58" i="23"/>
  <c r="V58" i="5"/>
  <c r="AT10" i="5"/>
  <c r="AD10" i="5"/>
  <c r="AE10" i="5" s="1"/>
  <c r="C11" i="23"/>
  <c r="V11" i="5"/>
  <c r="AK45" i="5"/>
  <c r="E45" i="22" s="1"/>
  <c r="AK10" i="5"/>
  <c r="E10" i="22" s="1"/>
  <c r="AK24" i="5"/>
  <c r="E24" i="22" s="1"/>
  <c r="C67" i="23"/>
  <c r="V67" i="5"/>
  <c r="AT37" i="15"/>
  <c r="AK14" i="5"/>
  <c r="E14" i="22" s="1"/>
  <c r="AK71" i="5"/>
  <c r="E71" i="22" s="1"/>
  <c r="AT45" i="5"/>
  <c r="AD45" i="5"/>
  <c r="AE45" i="5" s="1"/>
  <c r="C73" i="23"/>
  <c r="V73" i="5"/>
  <c r="AJ47" i="14"/>
  <c r="AL8" i="14"/>
  <c r="AT41" i="5"/>
  <c r="AD41" i="5"/>
  <c r="AE41" i="5"/>
  <c r="AF41" i="5" s="1"/>
  <c r="D41" i="22" s="1"/>
  <c r="AD31" i="5"/>
  <c r="AE31" i="5" s="1"/>
  <c r="AT31" i="5"/>
  <c r="C59" i="23"/>
  <c r="V59" i="5"/>
  <c r="AK50" i="5"/>
  <c r="E50" i="22" s="1"/>
  <c r="AK72" i="5"/>
  <c r="E72" i="22" s="1"/>
  <c r="AK42" i="5"/>
  <c r="E42" i="22" s="1"/>
  <c r="AK55" i="5"/>
  <c r="E55" i="22" s="1"/>
  <c r="C8" i="23"/>
  <c r="V8" i="5"/>
  <c r="C68" i="23"/>
  <c r="V68" i="5"/>
  <c r="C69" i="23"/>
  <c r="V69" i="5"/>
  <c r="D7" i="23"/>
  <c r="P76" i="5"/>
  <c r="R7" i="5"/>
  <c r="AE9" i="5"/>
  <c r="AF9" i="5" s="1"/>
  <c r="D9" i="22" s="1"/>
  <c r="AT9" i="5"/>
  <c r="AD9" i="5"/>
  <c r="AK27" i="5"/>
  <c r="E27" i="22" s="1"/>
  <c r="AK67" i="5"/>
  <c r="E67" i="22" s="1"/>
  <c r="AE24" i="5"/>
  <c r="AF24" i="5" s="1"/>
  <c r="D24" i="22" s="1"/>
  <c r="AT24" i="5"/>
  <c r="AD24" i="5"/>
  <c r="C44" i="23"/>
  <c r="V44" i="5"/>
  <c r="AK34" i="5"/>
  <c r="E34" i="22" s="1"/>
  <c r="AT19" i="5"/>
  <c r="AD19" i="5"/>
  <c r="AE19" i="5" s="1"/>
  <c r="AK26" i="5"/>
  <c r="E26" i="22" s="1"/>
  <c r="AK38" i="5"/>
  <c r="E38" i="22" s="1"/>
  <c r="C64" i="23"/>
  <c r="V64" i="5"/>
  <c r="AE11" i="5"/>
  <c r="AF11" i="5" s="1"/>
  <c r="D11" i="22" s="1"/>
  <c r="AD11" i="5"/>
  <c r="AT11" i="5"/>
  <c r="C48" i="23"/>
  <c r="V48" i="5"/>
  <c r="AT73" i="5"/>
  <c r="AG73" i="5"/>
  <c r="AE73" i="5"/>
  <c r="AF73" i="5" s="1"/>
  <c r="D73" i="22" s="1"/>
  <c r="AD73" i="5"/>
  <c r="C41" i="23"/>
  <c r="V41" i="5"/>
  <c r="C71" i="23"/>
  <c r="V71" i="5"/>
  <c r="AT49" i="5"/>
  <c r="AD49" i="5"/>
  <c r="AE49" i="5"/>
  <c r="AF49" i="5" s="1"/>
  <c r="D49" i="22" s="1"/>
  <c r="AK13" i="5"/>
  <c r="E13" i="22" s="1"/>
  <c r="AK8" i="5"/>
  <c r="E8" i="22" s="1"/>
  <c r="W30" i="5"/>
  <c r="AA30" i="5"/>
  <c r="X30" i="5"/>
  <c r="Z30" i="5"/>
  <c r="AC30" i="5" s="1"/>
  <c r="AT61" i="5"/>
  <c r="AD61" i="5"/>
  <c r="AE61" i="5"/>
  <c r="AF61" i="5" s="1"/>
  <c r="D61" i="22" s="1"/>
  <c r="AG61" i="5"/>
  <c r="AL20" i="5"/>
  <c r="AM20" i="5" s="1"/>
  <c r="AK20" i="5"/>
  <c r="E20" i="22" s="1"/>
  <c r="AT8" i="5"/>
  <c r="AD8" i="5"/>
  <c r="AE8" i="5" s="1"/>
  <c r="C18" i="23"/>
  <c r="V18" i="5"/>
  <c r="AK41" i="5"/>
  <c r="E41" i="22" s="1"/>
  <c r="AK30" i="5"/>
  <c r="E30" i="22" s="1"/>
  <c r="AT68" i="5"/>
  <c r="AE68" i="5"/>
  <c r="AF68" i="5" s="1"/>
  <c r="D68" i="22" s="1"/>
  <c r="AD68" i="5"/>
  <c r="AT14" i="5"/>
  <c r="AD14" i="5"/>
  <c r="AE14" i="5" s="1"/>
  <c r="X34" i="5"/>
  <c r="W34" i="5"/>
  <c r="AA34" i="5"/>
  <c r="Z34" i="5"/>
  <c r="AC34" i="5" s="1"/>
  <c r="AT69" i="5"/>
  <c r="AD69" i="5"/>
  <c r="AE69" i="5"/>
  <c r="AF69" i="5" s="1"/>
  <c r="D69" i="22" s="1"/>
  <c r="AT23" i="5"/>
  <c r="AD23" i="5"/>
  <c r="AE23" i="5" s="1"/>
  <c r="AT53" i="5"/>
  <c r="AD53" i="5"/>
  <c r="AE53" i="5"/>
  <c r="AF53" i="5" s="1"/>
  <c r="D53" i="22" s="1"/>
  <c r="AC46" i="5"/>
  <c r="AK9" i="5"/>
  <c r="E9" i="22" s="1"/>
  <c r="AK74" i="5"/>
  <c r="E74" i="22" s="1"/>
  <c r="AK43" i="5"/>
  <c r="E43" i="22" s="1"/>
  <c r="C42" i="23"/>
  <c r="V42" i="5"/>
  <c r="AT70" i="5"/>
  <c r="AD70" i="5"/>
  <c r="AE70" i="5" s="1"/>
  <c r="AT67" i="5"/>
  <c r="AD67" i="5"/>
  <c r="AE67" i="5" s="1"/>
  <c r="AK70" i="5"/>
  <c r="E70" i="22" s="1"/>
  <c r="C49" i="23"/>
  <c r="AH49" i="5"/>
  <c r="V49" i="5"/>
  <c r="AO18" i="16"/>
  <c r="AO20" i="16" s="1"/>
  <c r="AQ10" i="16"/>
  <c r="C29" i="23"/>
  <c r="V29" i="5"/>
  <c r="AT59" i="5"/>
  <c r="AD59" i="5"/>
  <c r="AE59" i="5"/>
  <c r="AF59" i="5" s="1"/>
  <c r="D59" i="22" s="1"/>
  <c r="AK57" i="5"/>
  <c r="E57" i="22" s="1"/>
  <c r="AK40" i="5"/>
  <c r="E40" i="22" s="1"/>
  <c r="AD38" i="5"/>
  <c r="AE38" i="5" s="1"/>
  <c r="AT38" i="5"/>
  <c r="AT65" i="5"/>
  <c r="AD65" i="5"/>
  <c r="AG65" i="5"/>
  <c r="AE65" i="5"/>
  <c r="AF65" i="5" s="1"/>
  <c r="D65" i="22" s="1"/>
  <c r="AK49" i="5"/>
  <c r="E49" i="22" s="1"/>
  <c r="AK31" i="5"/>
  <c r="E31" i="22" s="1"/>
  <c r="AT47" i="5"/>
  <c r="AD47" i="5"/>
  <c r="AG47" i="5"/>
  <c r="AE47" i="5"/>
  <c r="AF47" i="5" s="1"/>
  <c r="D47" i="22" s="1"/>
  <c r="C21" i="23"/>
  <c r="V21" i="5"/>
  <c r="C13" i="23"/>
  <c r="V13" i="5"/>
  <c r="C72" i="23"/>
  <c r="V72" i="5"/>
  <c r="X54" i="5"/>
  <c r="W54" i="5"/>
  <c r="Z54" i="5"/>
  <c r="AC54" i="5" s="1"/>
  <c r="AA54" i="5"/>
  <c r="AK59" i="5"/>
  <c r="E59" i="22" s="1"/>
  <c r="C37" i="23"/>
  <c r="V37" i="5"/>
  <c r="C75" i="23"/>
  <c r="V75" i="5"/>
  <c r="AT75" i="5"/>
  <c r="AD75" i="5"/>
  <c r="AE75" i="5" s="1"/>
  <c r="AD64" i="5"/>
  <c r="AE64" i="5" s="1"/>
  <c r="AT64" i="5"/>
  <c r="AK17" i="5"/>
  <c r="E17" i="22" s="1"/>
  <c r="AK16" i="5"/>
  <c r="E16" i="22" s="1"/>
  <c r="AK73" i="5"/>
  <c r="E73" i="22" s="1"/>
  <c r="X42" i="5"/>
  <c r="W42" i="5"/>
  <c r="Z42" i="5"/>
  <c r="AC42" i="5" s="1"/>
  <c r="AA42" i="5"/>
  <c r="AK36" i="5"/>
  <c r="E36" i="22" s="1"/>
  <c r="AK48" i="5"/>
  <c r="E48" i="22" s="1"/>
  <c r="AL53" i="5"/>
  <c r="AM53" i="5" s="1"/>
  <c r="AK53" i="5"/>
  <c r="E53" i="22" s="1"/>
  <c r="AK21" i="5"/>
  <c r="E21" i="22" s="1"/>
  <c r="AK46" i="5"/>
  <c r="E46" i="22" s="1"/>
  <c r="C15" i="23"/>
  <c r="AH15" i="5"/>
  <c r="V15" i="5"/>
  <c r="AT74" i="5"/>
  <c r="AD74" i="5"/>
  <c r="AE74" i="5" s="1"/>
  <c r="C36" i="23"/>
  <c r="V36" i="5"/>
  <c r="C33" i="23"/>
  <c r="V33" i="5"/>
  <c r="AT71" i="5"/>
  <c r="AD71" i="5"/>
  <c r="AE71" i="5" s="1"/>
  <c r="AK65" i="5"/>
  <c r="E65" i="22" s="1"/>
  <c r="AK52" i="5"/>
  <c r="E52" i="22" s="1"/>
  <c r="C19" i="23"/>
  <c r="V19" i="5"/>
  <c r="AT29" i="5"/>
  <c r="AD29" i="5"/>
  <c r="AE29" i="5" s="1"/>
  <c r="C10" i="23"/>
  <c r="V10" i="5"/>
  <c r="C65" i="23"/>
  <c r="V65" i="5"/>
  <c r="C47" i="23"/>
  <c r="V47" i="5"/>
  <c r="C24" i="23"/>
  <c r="AH24" i="5"/>
  <c r="AL24" i="5" s="1"/>
  <c r="AM24" i="5" s="1"/>
  <c r="V24" i="5"/>
  <c r="AK51" i="5"/>
  <c r="E51" i="22" s="1"/>
  <c r="AK37" i="5"/>
  <c r="E37" i="22" s="1"/>
  <c r="AE21" i="5"/>
  <c r="AF21" i="5" s="1"/>
  <c r="D21" i="22" s="1"/>
  <c r="AT21" i="5"/>
  <c r="AD21" i="5"/>
  <c r="AE13" i="5"/>
  <c r="AF13" i="5" s="1"/>
  <c r="D13" i="22" s="1"/>
  <c r="AT13" i="5"/>
  <c r="AD13" i="5"/>
  <c r="AT72" i="5"/>
  <c r="AD72" i="5"/>
  <c r="AE72" i="5" s="1"/>
  <c r="C53" i="23"/>
  <c r="AH53" i="5"/>
  <c r="V53" i="5"/>
  <c r="AT57" i="5"/>
  <c r="AD57" i="5"/>
  <c r="AG57" i="5"/>
  <c r="AE57" i="5"/>
  <c r="AF57" i="5" s="1"/>
  <c r="D57" i="22" s="1"/>
  <c r="AT58" i="5"/>
  <c r="AD58" i="5"/>
  <c r="AE58" i="5" s="1"/>
  <c r="AD36" i="5"/>
  <c r="AE36" i="5" s="1"/>
  <c r="AT36" i="5"/>
  <c r="AK47" i="5"/>
  <c r="E47" i="22" s="1"/>
  <c r="C26" i="23"/>
  <c r="V26" i="5"/>
  <c r="AK32" i="5"/>
  <c r="E32" i="22" s="1"/>
  <c r="AD32" i="5"/>
  <c r="AE32" i="5" s="1"/>
  <c r="AT32" i="5"/>
  <c r="AL28" i="5"/>
  <c r="AM28" i="5" s="1"/>
  <c r="AK28" i="5"/>
  <c r="E28" i="22" s="1"/>
  <c r="AT52" i="5"/>
  <c r="AD52" i="5"/>
  <c r="AE52" i="5" s="1"/>
  <c r="AT56" i="5"/>
  <c r="AE56" i="5"/>
  <c r="AF56" i="5" s="1"/>
  <c r="D56" i="22" s="1"/>
  <c r="AD56" i="5"/>
  <c r="C30" i="23"/>
  <c r="V30" i="5"/>
  <c r="X50" i="5"/>
  <c r="W50" i="5"/>
  <c r="AA50" i="5"/>
  <c r="Z50" i="5"/>
  <c r="AC50" i="5" s="1"/>
  <c r="AT33" i="5"/>
  <c r="AD33" i="5"/>
  <c r="AE33" i="5"/>
  <c r="AF33" i="5" s="1"/>
  <c r="D33" i="22" s="1"/>
  <c r="C51" i="23"/>
  <c r="V51" i="5"/>
  <c r="AH51" i="5"/>
  <c r="AT35" i="5"/>
  <c r="AD35" i="5"/>
  <c r="AE35" i="5"/>
  <c r="AF35" i="5" s="1"/>
  <c r="D35" i="22" s="1"/>
  <c r="AG35" i="5"/>
  <c r="AG12" i="5"/>
  <c r="AT12" i="5"/>
  <c r="AD12" i="5"/>
  <c r="AE12" i="5"/>
  <c r="AF12" i="5" s="1"/>
  <c r="D12" i="22" s="1"/>
  <c r="C55" i="23"/>
  <c r="V55" i="5"/>
  <c r="AH55" i="5"/>
  <c r="AK75" i="5"/>
  <c r="E75" i="22" s="1"/>
  <c r="AK18" i="5"/>
  <c r="E18" i="22" s="1"/>
  <c r="AT43" i="5"/>
  <c r="AD43" i="5"/>
  <c r="AE43" i="5" s="1"/>
  <c r="M77" i="6"/>
  <c r="M76" i="6"/>
  <c r="AN80" i="5" s="1"/>
  <c r="AN7" i="5"/>
  <c r="J76" i="18"/>
  <c r="S7" i="5"/>
  <c r="U22" i="5"/>
  <c r="AK62" i="5"/>
  <c r="E62" i="22" s="1"/>
  <c r="AK68" i="5"/>
  <c r="E68" i="22" s="1"/>
  <c r="AT44" i="5"/>
  <c r="AE44" i="5"/>
  <c r="AF44" i="5" s="1"/>
  <c r="D44" i="22" s="1"/>
  <c r="AD44" i="5"/>
  <c r="C27" i="23"/>
  <c r="AH27" i="5"/>
  <c r="AL27" i="5" s="1"/>
  <c r="AM27" i="5" s="1"/>
  <c r="V27" i="5"/>
  <c r="C63" i="23"/>
  <c r="V63" i="5"/>
  <c r="AH63" i="5"/>
  <c r="C52" i="23"/>
  <c r="V52" i="5"/>
  <c r="C12" i="23"/>
  <c r="AH12" i="5"/>
  <c r="AL12" i="5" s="1"/>
  <c r="AM12" i="5" s="1"/>
  <c r="V12" i="5"/>
  <c r="AT26" i="5"/>
  <c r="AD26" i="5"/>
  <c r="AE26" i="5" s="1"/>
  <c r="C57" i="23"/>
  <c r="AH57" i="5"/>
  <c r="AL57" i="5" s="1"/>
  <c r="AM57" i="5" s="1"/>
  <c r="V57" i="5"/>
  <c r="AK22" i="5"/>
  <c r="E22" i="22" s="1"/>
  <c r="C46" i="23"/>
  <c r="V46" i="5"/>
  <c r="AK25" i="5"/>
  <c r="E25" i="22" s="1"/>
  <c r="AT25" i="5"/>
  <c r="AD25" i="5"/>
  <c r="AE25" i="5" s="1"/>
  <c r="AT63" i="5"/>
  <c r="AD63" i="5"/>
  <c r="AE63" i="5"/>
  <c r="AF63" i="5" s="1"/>
  <c r="D63" i="22" s="1"/>
  <c r="AG63" i="5"/>
  <c r="C20" i="23"/>
  <c r="AH20" i="5"/>
  <c r="V20" i="5"/>
  <c r="AK15" i="5"/>
  <c r="E15" i="22" s="1"/>
  <c r="AL15" i="5"/>
  <c r="AM15" i="5" s="1"/>
  <c r="C56" i="23"/>
  <c r="V56" i="5"/>
  <c r="C28" i="23"/>
  <c r="AH28" i="5"/>
  <c r="V28" i="5"/>
  <c r="AK19" i="5"/>
  <c r="E19" i="22" s="1"/>
  <c r="X62" i="5"/>
  <c r="W62" i="5"/>
  <c r="AA62" i="5"/>
  <c r="Z62" i="5"/>
  <c r="AC62" i="5" s="1"/>
  <c r="C38" i="23"/>
  <c r="V38" i="5"/>
  <c r="C43" i="23"/>
  <c r="V43" i="5"/>
  <c r="AK64" i="5"/>
  <c r="E64" i="22" s="1"/>
  <c r="L76" i="6"/>
  <c r="AJ80" i="5" s="1"/>
  <c r="AJ7" i="5"/>
  <c r="AC66" i="5"/>
  <c r="C34" i="23"/>
  <c r="V34" i="5"/>
  <c r="AL63" i="5"/>
  <c r="AM63" i="5" s="1"/>
  <c r="AK63" i="5"/>
  <c r="E63" i="22" s="1"/>
  <c r="AK66" i="5"/>
  <c r="E66" i="22" s="1"/>
  <c r="C17" i="23"/>
  <c r="V17" i="5"/>
  <c r="AT39" i="5"/>
  <c r="AD39" i="5"/>
  <c r="AE39" i="5" s="1"/>
  <c r="AE27" i="5"/>
  <c r="AF27" i="5" s="1"/>
  <c r="D27" i="22" s="1"/>
  <c r="AT27" i="5"/>
  <c r="AD27" i="5"/>
  <c r="AT37" i="5"/>
  <c r="AD37" i="5"/>
  <c r="AE37" i="5" s="1"/>
  <c r="C9" i="23"/>
  <c r="V9" i="5"/>
  <c r="AH9" i="5"/>
  <c r="AF58" i="5" l="1"/>
  <c r="D58" i="22" s="1"/>
  <c r="AG58" i="5"/>
  <c r="AH58" i="5"/>
  <c r="AF74" i="5"/>
  <c r="D74" i="22" s="1"/>
  <c r="AH74" i="5"/>
  <c r="AG74" i="5"/>
  <c r="AF38" i="5"/>
  <c r="D38" i="22" s="1"/>
  <c r="AG38" i="5"/>
  <c r="AH38" i="5"/>
  <c r="AF70" i="5"/>
  <c r="D70" i="22" s="1"/>
  <c r="AH70" i="5"/>
  <c r="AG70" i="5"/>
  <c r="AF39" i="5"/>
  <c r="D39" i="22" s="1"/>
  <c r="AG39" i="5"/>
  <c r="AH39" i="5"/>
  <c r="AF32" i="5"/>
  <c r="D32" i="22" s="1"/>
  <c r="AH32" i="5"/>
  <c r="AG32" i="5"/>
  <c r="AF72" i="5"/>
  <c r="D72" i="22" s="1"/>
  <c r="AG72" i="5"/>
  <c r="AH72" i="5"/>
  <c r="AF18" i="5"/>
  <c r="D18" i="22" s="1"/>
  <c r="AG18" i="5"/>
  <c r="AH18" i="5"/>
  <c r="AF71" i="5"/>
  <c r="D71" i="22" s="1"/>
  <c r="AH71" i="5"/>
  <c r="AG71" i="5"/>
  <c r="AF48" i="5"/>
  <c r="D48" i="22" s="1"/>
  <c r="AG48" i="5"/>
  <c r="AH48" i="5"/>
  <c r="AF64" i="5"/>
  <c r="D64" i="22" s="1"/>
  <c r="AH64" i="5"/>
  <c r="AG64" i="5"/>
  <c r="AF23" i="5"/>
  <c r="D23" i="22" s="1"/>
  <c r="AH23" i="5"/>
  <c r="AG23" i="5"/>
  <c r="AF17" i="5"/>
  <c r="D17" i="22" s="1"/>
  <c r="AG17" i="5"/>
  <c r="AH17" i="5"/>
  <c r="AF37" i="5"/>
  <c r="D37" i="22" s="1"/>
  <c r="AH37" i="5"/>
  <c r="AG37" i="5"/>
  <c r="AF52" i="5"/>
  <c r="D52" i="22" s="1"/>
  <c r="AG52" i="5"/>
  <c r="AH52" i="5"/>
  <c r="AF29" i="5"/>
  <c r="D29" i="22" s="1"/>
  <c r="AH29" i="5"/>
  <c r="AG29" i="5"/>
  <c r="AF75" i="5"/>
  <c r="D75" i="22" s="1"/>
  <c r="AG75" i="5"/>
  <c r="AH75" i="5"/>
  <c r="AF14" i="5"/>
  <c r="D14" i="22" s="1"/>
  <c r="AH14" i="5"/>
  <c r="AG14" i="5"/>
  <c r="AF31" i="5"/>
  <c r="D31" i="22" s="1"/>
  <c r="AG31" i="5"/>
  <c r="AH31" i="5"/>
  <c r="AF45" i="5"/>
  <c r="D45" i="22" s="1"/>
  <c r="AH45" i="5"/>
  <c r="AG45" i="5"/>
  <c r="AF40" i="5"/>
  <c r="D40" i="22" s="1"/>
  <c r="AH40" i="5"/>
  <c r="AG40" i="5"/>
  <c r="AF60" i="5"/>
  <c r="D60" i="22" s="1"/>
  <c r="AH60" i="5"/>
  <c r="AG60" i="5"/>
  <c r="AF25" i="5"/>
  <c r="D25" i="22" s="1"/>
  <c r="AG25" i="5"/>
  <c r="AH25" i="5"/>
  <c r="AF8" i="5"/>
  <c r="D8" i="22" s="1"/>
  <c r="AH8" i="5"/>
  <c r="AG8" i="5"/>
  <c r="AF26" i="5"/>
  <c r="D26" i="22" s="1"/>
  <c r="AH26" i="5"/>
  <c r="AG26" i="5"/>
  <c r="AF43" i="5"/>
  <c r="D43" i="22" s="1"/>
  <c r="AG43" i="5"/>
  <c r="AH43" i="5"/>
  <c r="AF67" i="5"/>
  <c r="D67" i="22" s="1"/>
  <c r="AH67" i="5"/>
  <c r="AG67" i="5"/>
  <c r="AF36" i="5"/>
  <c r="D36" i="22" s="1"/>
  <c r="AH36" i="5"/>
  <c r="AG36" i="5"/>
  <c r="AF19" i="5"/>
  <c r="D19" i="22" s="1"/>
  <c r="AH19" i="5"/>
  <c r="AG19" i="5"/>
  <c r="AF10" i="5"/>
  <c r="D10" i="22" s="1"/>
  <c r="AH10" i="5"/>
  <c r="AG10" i="5"/>
  <c r="Z12" i="23"/>
  <c r="AB12" i="23" s="1"/>
  <c r="L12" i="22" s="1"/>
  <c r="P12" i="23"/>
  <c r="R12" i="23" s="1"/>
  <c r="J12" i="22" s="1"/>
  <c r="AE12" i="23"/>
  <c r="G12" i="23"/>
  <c r="H12" i="23" s="1"/>
  <c r="U12" i="23"/>
  <c r="W12" i="23" s="1"/>
  <c r="K12" i="22" s="1"/>
  <c r="K12" i="23"/>
  <c r="M12" i="23" s="1"/>
  <c r="I12" i="22" s="1"/>
  <c r="L71" i="10"/>
  <c r="O71" i="10" s="1"/>
  <c r="P71" i="10" s="1"/>
  <c r="AU71" i="5"/>
  <c r="L39" i="10"/>
  <c r="O39" i="10" s="1"/>
  <c r="P39" i="10" s="1"/>
  <c r="AU39" i="5"/>
  <c r="P57" i="23"/>
  <c r="R57" i="23" s="1"/>
  <c r="J57" i="22" s="1"/>
  <c r="G57" i="23"/>
  <c r="H57" i="23" s="1"/>
  <c r="AE57" i="23"/>
  <c r="Z57" i="23"/>
  <c r="AB57" i="23" s="1"/>
  <c r="L57" i="22" s="1"/>
  <c r="U57" i="23"/>
  <c r="W57" i="23" s="1"/>
  <c r="K57" i="22" s="1"/>
  <c r="K57" i="23"/>
  <c r="M57" i="23" s="1"/>
  <c r="I57" i="22" s="1"/>
  <c r="U27" i="23"/>
  <c r="W27" i="23" s="1"/>
  <c r="K27" i="22" s="1"/>
  <c r="K27" i="23"/>
  <c r="M27" i="23" s="1"/>
  <c r="I27" i="22" s="1"/>
  <c r="Z27" i="23"/>
  <c r="AB27" i="23" s="1"/>
  <c r="L27" i="22" s="1"/>
  <c r="P27" i="23"/>
  <c r="R27" i="23" s="1"/>
  <c r="J27" i="22" s="1"/>
  <c r="G27" i="23"/>
  <c r="H27" i="23" s="1"/>
  <c r="AE27" i="23"/>
  <c r="AP55" i="5"/>
  <c r="AI55" i="5"/>
  <c r="L52" i="10"/>
  <c r="O52" i="10" s="1"/>
  <c r="P52" i="10" s="1"/>
  <c r="AU52" i="5"/>
  <c r="AG21" i="5"/>
  <c r="K56" i="23"/>
  <c r="M56" i="23" s="1"/>
  <c r="I56" i="22" s="1"/>
  <c r="Z56" i="23"/>
  <c r="AB56" i="23" s="1"/>
  <c r="L56" i="22" s="1"/>
  <c r="U56" i="23"/>
  <c r="W56" i="23" s="1"/>
  <c r="K56" i="22" s="1"/>
  <c r="P56" i="23"/>
  <c r="R56" i="23" s="1"/>
  <c r="J56" i="22" s="1"/>
  <c r="AE56" i="23"/>
  <c r="G56" i="23"/>
  <c r="H56" i="23" s="1"/>
  <c r="C22" i="23"/>
  <c r="V22" i="5"/>
  <c r="L33" i="10"/>
  <c r="O33" i="10" s="1"/>
  <c r="P33" i="10" s="1"/>
  <c r="AU33" i="5"/>
  <c r="L57" i="10"/>
  <c r="O57" i="10" s="1"/>
  <c r="P57" i="10" s="1"/>
  <c r="AU57" i="5"/>
  <c r="AH33" i="5"/>
  <c r="L74" i="10"/>
  <c r="O74" i="10" s="1"/>
  <c r="P74" i="10" s="1"/>
  <c r="AU74" i="5"/>
  <c r="L47" i="10"/>
  <c r="O47" i="10" s="1"/>
  <c r="P47" i="10" s="1"/>
  <c r="AU47" i="5"/>
  <c r="L65" i="10"/>
  <c r="O65" i="10" s="1"/>
  <c r="P65" i="10" s="1"/>
  <c r="AU65" i="5"/>
  <c r="AS10" i="16"/>
  <c r="AQ18" i="16"/>
  <c r="AQ20" i="16" s="1"/>
  <c r="AT46" i="5"/>
  <c r="AD46" i="5"/>
  <c r="AE46" i="5" s="1"/>
  <c r="L68" i="10"/>
  <c r="O68" i="10" s="1"/>
  <c r="P68" i="10" s="1"/>
  <c r="AU68" i="5"/>
  <c r="Z71" i="23"/>
  <c r="AB71" i="23" s="1"/>
  <c r="L71" i="22" s="1"/>
  <c r="P71" i="23"/>
  <c r="R71" i="23" s="1"/>
  <c r="J71" i="22" s="1"/>
  <c r="U71" i="23"/>
  <c r="W71" i="23" s="1"/>
  <c r="K71" i="22" s="1"/>
  <c r="K71" i="23"/>
  <c r="M71" i="23" s="1"/>
  <c r="I71" i="22" s="1"/>
  <c r="AE71" i="23"/>
  <c r="G71" i="23"/>
  <c r="H71" i="23" s="1"/>
  <c r="L24" i="10"/>
  <c r="O24" i="10" s="1"/>
  <c r="P24" i="10" s="1"/>
  <c r="AU24" i="5"/>
  <c r="D24" i="11" s="1"/>
  <c r="E24" i="11" s="1"/>
  <c r="H24" i="11" s="1"/>
  <c r="L24" i="11" s="1"/>
  <c r="N24" i="11" s="1"/>
  <c r="L9" i="10"/>
  <c r="O9" i="10" s="1"/>
  <c r="P9" i="10" s="1"/>
  <c r="AU9" i="5"/>
  <c r="P69" i="23"/>
  <c r="R69" i="23" s="1"/>
  <c r="J69" i="22" s="1"/>
  <c r="K69" i="23"/>
  <c r="M69" i="23" s="1"/>
  <c r="I69" i="22" s="1"/>
  <c r="Z69" i="23"/>
  <c r="AB69" i="23" s="1"/>
  <c r="L69" i="22" s="1"/>
  <c r="AE69" i="23"/>
  <c r="U69" i="23"/>
  <c r="W69" i="23" s="1"/>
  <c r="K69" i="22" s="1"/>
  <c r="G69" i="23"/>
  <c r="H69" i="23" s="1"/>
  <c r="AL55" i="5"/>
  <c r="AM55" i="5" s="1"/>
  <c r="AH16" i="5"/>
  <c r="L15" i="10"/>
  <c r="O15" i="10" s="1"/>
  <c r="P15" i="10" s="1"/>
  <c r="AU15" i="5"/>
  <c r="D15" i="12" s="1"/>
  <c r="E15" i="12" s="1"/>
  <c r="H15" i="12" s="1"/>
  <c r="L15" i="12" s="1"/>
  <c r="N15" i="12" s="1"/>
  <c r="AE74" i="23"/>
  <c r="G74" i="23"/>
  <c r="H74" i="23" s="1"/>
  <c r="U74" i="23"/>
  <c r="W74" i="23" s="1"/>
  <c r="K74" i="22" s="1"/>
  <c r="K74" i="23"/>
  <c r="M74" i="23" s="1"/>
  <c r="I74" i="22" s="1"/>
  <c r="Z74" i="23"/>
  <c r="AB74" i="23" s="1"/>
  <c r="L74" i="22" s="1"/>
  <c r="P74" i="23"/>
  <c r="R74" i="23" s="1"/>
  <c r="J74" i="22" s="1"/>
  <c r="Z45" i="23"/>
  <c r="AB45" i="23" s="1"/>
  <c r="L45" i="22" s="1"/>
  <c r="AE45" i="23"/>
  <c r="G45" i="23"/>
  <c r="H45" i="23" s="1"/>
  <c r="K45" i="23"/>
  <c r="M45" i="23" s="1"/>
  <c r="I45" i="22" s="1"/>
  <c r="U45" i="23"/>
  <c r="W45" i="23" s="1"/>
  <c r="K45" i="22" s="1"/>
  <c r="P45" i="23"/>
  <c r="R45" i="23" s="1"/>
  <c r="J45" i="22" s="1"/>
  <c r="L28" i="10"/>
  <c r="O28" i="10" s="1"/>
  <c r="P28" i="10" s="1"/>
  <c r="AU28" i="5"/>
  <c r="P40" i="23"/>
  <c r="R40" i="23" s="1"/>
  <c r="J40" i="22" s="1"/>
  <c r="U40" i="23"/>
  <c r="W40" i="23" s="1"/>
  <c r="K40" i="22" s="1"/>
  <c r="K40" i="23"/>
  <c r="M40" i="23" s="1"/>
  <c r="I40" i="22" s="1"/>
  <c r="Z40" i="23"/>
  <c r="AB40" i="23" s="1"/>
  <c r="L40" i="22" s="1"/>
  <c r="G40" i="23"/>
  <c r="H40" i="23" s="1"/>
  <c r="AE40" i="23"/>
  <c r="E7" i="16"/>
  <c r="F7" i="16" s="1"/>
  <c r="D15" i="13"/>
  <c r="E15" i="13" s="1"/>
  <c r="H15" i="13" s="1"/>
  <c r="L15" i="13" s="1"/>
  <c r="N15" i="13" s="1"/>
  <c r="D15" i="11"/>
  <c r="E15" i="11" s="1"/>
  <c r="H15" i="11" s="1"/>
  <c r="L15" i="11" s="1"/>
  <c r="N15" i="11" s="1"/>
  <c r="T7" i="5"/>
  <c r="S76" i="5"/>
  <c r="L35" i="10"/>
  <c r="O35" i="10" s="1"/>
  <c r="P35" i="10" s="1"/>
  <c r="AU35" i="5"/>
  <c r="L13" i="10"/>
  <c r="O13" i="10" s="1"/>
  <c r="P13" i="10" s="1"/>
  <c r="AU13" i="5"/>
  <c r="K47" i="23"/>
  <c r="M47" i="23" s="1"/>
  <c r="I47" i="22" s="1"/>
  <c r="Z47" i="23"/>
  <c r="AB47" i="23" s="1"/>
  <c r="L47" i="22" s="1"/>
  <c r="P47" i="23"/>
  <c r="R47" i="23" s="1"/>
  <c r="J47" i="22" s="1"/>
  <c r="U47" i="23"/>
  <c r="W47" i="23" s="1"/>
  <c r="K47" i="22" s="1"/>
  <c r="AE47" i="23"/>
  <c r="G47" i="23"/>
  <c r="H47" i="23" s="1"/>
  <c r="K33" i="23"/>
  <c r="M33" i="23" s="1"/>
  <c r="I33" i="22" s="1"/>
  <c r="Z33" i="23"/>
  <c r="AB33" i="23" s="1"/>
  <c r="L33" i="22" s="1"/>
  <c r="P33" i="23"/>
  <c r="R33" i="23" s="1"/>
  <c r="J33" i="22" s="1"/>
  <c r="AE33" i="23"/>
  <c r="G33" i="23"/>
  <c r="H33" i="23" s="1"/>
  <c r="U33" i="23"/>
  <c r="W33" i="23" s="1"/>
  <c r="K33" i="22" s="1"/>
  <c r="L64" i="10"/>
  <c r="O64" i="10" s="1"/>
  <c r="P64" i="10" s="1"/>
  <c r="AU64" i="5"/>
  <c r="AT54" i="5"/>
  <c r="AD54" i="5"/>
  <c r="AE54" i="5" s="1"/>
  <c r="AE13" i="23"/>
  <c r="G13" i="23"/>
  <c r="H13" i="23" s="1"/>
  <c r="U13" i="23"/>
  <c r="W13" i="23" s="1"/>
  <c r="K13" i="22" s="1"/>
  <c r="Z13" i="23"/>
  <c r="AB13" i="23" s="1"/>
  <c r="L13" i="22" s="1"/>
  <c r="K13" i="23"/>
  <c r="M13" i="23" s="1"/>
  <c r="I13" i="22" s="1"/>
  <c r="P13" i="23"/>
  <c r="R13" i="23" s="1"/>
  <c r="J13" i="22" s="1"/>
  <c r="L38" i="10"/>
  <c r="O38" i="10" s="1"/>
  <c r="P38" i="10" s="1"/>
  <c r="AU38" i="5"/>
  <c r="K42" i="23"/>
  <c r="M42" i="23" s="1"/>
  <c r="I42" i="22" s="1"/>
  <c r="Z42" i="23"/>
  <c r="AB42" i="23" s="1"/>
  <c r="L42" i="22" s="1"/>
  <c r="P42" i="23"/>
  <c r="R42" i="23" s="1"/>
  <c r="J42" i="22" s="1"/>
  <c r="AE42" i="23"/>
  <c r="G42" i="23"/>
  <c r="H42" i="23" s="1"/>
  <c r="U42" i="23"/>
  <c r="W42" i="23" s="1"/>
  <c r="K42" i="22" s="1"/>
  <c r="L61" i="10"/>
  <c r="O61" i="10" s="1"/>
  <c r="P61" i="10" s="1"/>
  <c r="AU61" i="5"/>
  <c r="U64" i="23"/>
  <c r="W64" i="23" s="1"/>
  <c r="K64" i="22" s="1"/>
  <c r="K64" i="23"/>
  <c r="M64" i="23" s="1"/>
  <c r="I64" i="22" s="1"/>
  <c r="G64" i="23"/>
  <c r="H64" i="23" s="1"/>
  <c r="AE64" i="23"/>
  <c r="P64" i="23"/>
  <c r="R64" i="23" s="1"/>
  <c r="J64" i="22" s="1"/>
  <c r="Z64" i="23"/>
  <c r="AB64" i="23" s="1"/>
  <c r="L64" i="22" s="1"/>
  <c r="AH68" i="5"/>
  <c r="Z59" i="23"/>
  <c r="AB59" i="23" s="1"/>
  <c r="L59" i="22" s="1"/>
  <c r="P59" i="23"/>
  <c r="R59" i="23" s="1"/>
  <c r="J59" i="22" s="1"/>
  <c r="AE59" i="23"/>
  <c r="U59" i="23"/>
  <c r="W59" i="23" s="1"/>
  <c r="K59" i="22" s="1"/>
  <c r="G59" i="23"/>
  <c r="H59" i="23" s="1"/>
  <c r="K59" i="23"/>
  <c r="M59" i="23" s="1"/>
  <c r="I59" i="22" s="1"/>
  <c r="L41" i="10"/>
  <c r="O41" i="10" s="1"/>
  <c r="P41" i="10" s="1"/>
  <c r="AU41" i="5"/>
  <c r="U16" i="23"/>
  <c r="W16" i="23" s="1"/>
  <c r="K16" i="22" s="1"/>
  <c r="K16" i="23"/>
  <c r="M16" i="23" s="1"/>
  <c r="I16" i="22" s="1"/>
  <c r="AE16" i="23"/>
  <c r="G16" i="23"/>
  <c r="H16" i="23" s="1"/>
  <c r="Z16" i="23"/>
  <c r="AB16" i="23" s="1"/>
  <c r="L16" i="22" s="1"/>
  <c r="P16" i="23"/>
  <c r="R16" i="23" s="1"/>
  <c r="J16" i="22" s="1"/>
  <c r="AH61" i="5"/>
  <c r="P31" i="23"/>
  <c r="R31" i="23" s="1"/>
  <c r="J31" i="22" s="1"/>
  <c r="AE31" i="23"/>
  <c r="G31" i="23"/>
  <c r="H31" i="23" s="1"/>
  <c r="U31" i="23"/>
  <c r="W31" i="23" s="1"/>
  <c r="K31" i="22" s="1"/>
  <c r="Z31" i="23"/>
  <c r="AB31" i="23" s="1"/>
  <c r="L31" i="22" s="1"/>
  <c r="K31" i="23"/>
  <c r="M31" i="23" s="1"/>
  <c r="I31" i="22" s="1"/>
  <c r="L55" i="10"/>
  <c r="O55" i="10" s="1"/>
  <c r="P55" i="10" s="1"/>
  <c r="AU55" i="5"/>
  <c r="L60" i="10"/>
  <c r="O60" i="10" s="1"/>
  <c r="P60" i="10" s="1"/>
  <c r="AU60" i="5"/>
  <c r="K62" i="23"/>
  <c r="M62" i="23" s="1"/>
  <c r="I62" i="22" s="1"/>
  <c r="AE62" i="23"/>
  <c r="G62" i="23"/>
  <c r="H62" i="23" s="1"/>
  <c r="Z62" i="23"/>
  <c r="AB62" i="23" s="1"/>
  <c r="L62" i="22" s="1"/>
  <c r="P62" i="23"/>
  <c r="R62" i="23" s="1"/>
  <c r="J62" i="22" s="1"/>
  <c r="U62" i="23"/>
  <c r="W62" i="23" s="1"/>
  <c r="K62" i="22" s="1"/>
  <c r="L27" i="10"/>
  <c r="O27" i="10" s="1"/>
  <c r="P27" i="10" s="1"/>
  <c r="AU27" i="5"/>
  <c r="D27" i="12" s="1"/>
  <c r="E27" i="12" s="1"/>
  <c r="H27" i="12" s="1"/>
  <c r="L27" i="12" s="1"/>
  <c r="N27" i="12" s="1"/>
  <c r="AT66" i="5"/>
  <c r="AD66" i="5"/>
  <c r="AE66" i="5" s="1"/>
  <c r="AE46" i="23"/>
  <c r="G46" i="23"/>
  <c r="H46" i="23" s="1"/>
  <c r="K46" i="23"/>
  <c r="M46" i="23" s="1"/>
  <c r="I46" i="22" s="1"/>
  <c r="U46" i="23"/>
  <c r="W46" i="23" s="1"/>
  <c r="K46" i="22" s="1"/>
  <c r="P46" i="23"/>
  <c r="R46" i="23" s="1"/>
  <c r="J46" i="22" s="1"/>
  <c r="Z46" i="23"/>
  <c r="AB46" i="23" s="1"/>
  <c r="L46" i="22" s="1"/>
  <c r="L26" i="10"/>
  <c r="O26" i="10" s="1"/>
  <c r="P26" i="10" s="1"/>
  <c r="AU26" i="5"/>
  <c r="AP63" i="5"/>
  <c r="AI63" i="5"/>
  <c r="AG44" i="5"/>
  <c r="L43" i="10"/>
  <c r="O43" i="10" s="1"/>
  <c r="P43" i="10" s="1"/>
  <c r="AU43" i="5"/>
  <c r="AP51" i="5"/>
  <c r="AI51" i="5"/>
  <c r="AG56" i="5"/>
  <c r="AP53" i="5"/>
  <c r="AI53" i="5"/>
  <c r="AI15" i="5"/>
  <c r="AP15" i="5"/>
  <c r="Z75" i="23"/>
  <c r="AB75" i="23" s="1"/>
  <c r="L75" i="22" s="1"/>
  <c r="P75" i="23"/>
  <c r="R75" i="23" s="1"/>
  <c r="J75" i="22" s="1"/>
  <c r="U75" i="23"/>
  <c r="W75" i="23" s="1"/>
  <c r="K75" i="22" s="1"/>
  <c r="AE75" i="23"/>
  <c r="K75" i="23"/>
  <c r="M75" i="23" s="1"/>
  <c r="I75" i="22" s="1"/>
  <c r="G75" i="23"/>
  <c r="H75" i="23" s="1"/>
  <c r="AH21" i="5"/>
  <c r="AG59" i="5"/>
  <c r="L67" i="10"/>
  <c r="O67" i="10" s="1"/>
  <c r="P67" i="10" s="1"/>
  <c r="AU67" i="5"/>
  <c r="AG53" i="5"/>
  <c r="AG69" i="5"/>
  <c r="L8" i="10"/>
  <c r="O8" i="10" s="1"/>
  <c r="P8" i="10" s="1"/>
  <c r="AU8" i="5"/>
  <c r="AD30" i="5"/>
  <c r="AE30" i="5" s="1"/>
  <c r="AT30" i="5"/>
  <c r="AH41" i="5"/>
  <c r="U48" i="23"/>
  <c r="W48" i="23" s="1"/>
  <c r="K48" i="22" s="1"/>
  <c r="P48" i="23"/>
  <c r="R48" i="23" s="1"/>
  <c r="J48" i="22" s="1"/>
  <c r="Z48" i="23"/>
  <c r="AB48" i="23" s="1"/>
  <c r="L48" i="22" s="1"/>
  <c r="K48" i="23"/>
  <c r="M48" i="23" s="1"/>
  <c r="I48" i="22" s="1"/>
  <c r="AE48" i="23"/>
  <c r="G48" i="23"/>
  <c r="H48" i="23" s="1"/>
  <c r="AG24" i="5"/>
  <c r="AG9" i="5"/>
  <c r="L31" i="10"/>
  <c r="O31" i="10" s="1"/>
  <c r="P31" i="10" s="1"/>
  <c r="AU31" i="5"/>
  <c r="AL47" i="14"/>
  <c r="AM8" i="14"/>
  <c r="AM47" i="14" s="1"/>
  <c r="E42" i="4" s="1"/>
  <c r="L45" i="10"/>
  <c r="O45" i="10" s="1"/>
  <c r="P45" i="10" s="1"/>
  <c r="AU45" i="5"/>
  <c r="Z67" i="23"/>
  <c r="AB67" i="23" s="1"/>
  <c r="L67" i="22" s="1"/>
  <c r="P67" i="23"/>
  <c r="R67" i="23" s="1"/>
  <c r="J67" i="22" s="1"/>
  <c r="U67" i="23"/>
  <c r="W67" i="23" s="1"/>
  <c r="K67" i="22" s="1"/>
  <c r="AE67" i="23"/>
  <c r="K67" i="23"/>
  <c r="M67" i="23" s="1"/>
  <c r="I67" i="22" s="1"/>
  <c r="G67" i="23"/>
  <c r="H67" i="23" s="1"/>
  <c r="AH11" i="5"/>
  <c r="AE58" i="23"/>
  <c r="G58" i="23"/>
  <c r="H58" i="23" s="1"/>
  <c r="U58" i="23"/>
  <c r="W58" i="23" s="1"/>
  <c r="K58" i="22" s="1"/>
  <c r="K58" i="23"/>
  <c r="M58" i="23" s="1"/>
  <c r="I58" i="22" s="1"/>
  <c r="Z58" i="23"/>
  <c r="AB58" i="23" s="1"/>
  <c r="L58" i="22" s="1"/>
  <c r="P58" i="23"/>
  <c r="R58" i="23" s="1"/>
  <c r="J58" i="22" s="1"/>
  <c r="AH35" i="5"/>
  <c r="AG15" i="5"/>
  <c r="L17" i="10"/>
  <c r="O17" i="10" s="1"/>
  <c r="P17" i="10" s="1"/>
  <c r="AU17" i="5"/>
  <c r="Z61" i="23"/>
  <c r="AB61" i="23" s="1"/>
  <c r="L61" i="22" s="1"/>
  <c r="K61" i="23"/>
  <c r="M61" i="23" s="1"/>
  <c r="I61" i="22" s="1"/>
  <c r="U61" i="23"/>
  <c r="W61" i="23" s="1"/>
  <c r="K61" i="22" s="1"/>
  <c r="G61" i="23"/>
  <c r="H61" i="23" s="1"/>
  <c r="P61" i="23"/>
  <c r="R61" i="23" s="1"/>
  <c r="J61" i="22" s="1"/>
  <c r="AE61" i="23"/>
  <c r="AG28" i="5"/>
  <c r="AE55" i="23"/>
  <c r="U55" i="23"/>
  <c r="W55" i="23" s="1"/>
  <c r="K55" i="22" s="1"/>
  <c r="P55" i="23"/>
  <c r="R55" i="23" s="1"/>
  <c r="J55" i="22" s="1"/>
  <c r="K55" i="23"/>
  <c r="M55" i="23" s="1"/>
  <c r="I55" i="22" s="1"/>
  <c r="G55" i="23"/>
  <c r="H55" i="23" s="1"/>
  <c r="Z55" i="23"/>
  <c r="AB55" i="23" s="1"/>
  <c r="L55" i="22" s="1"/>
  <c r="D28" i="13"/>
  <c r="E28" i="13" s="1"/>
  <c r="H28" i="13" s="1"/>
  <c r="L28" i="13" s="1"/>
  <c r="N28" i="13" s="1"/>
  <c r="D28" i="12"/>
  <c r="E28" i="12" s="1"/>
  <c r="H28" i="12" s="1"/>
  <c r="L28" i="12" s="1"/>
  <c r="N28" i="12" s="1"/>
  <c r="D28" i="11"/>
  <c r="E28" i="11" s="1"/>
  <c r="H28" i="11" s="1"/>
  <c r="L28" i="11" s="1"/>
  <c r="N28" i="11" s="1"/>
  <c r="AG27" i="5"/>
  <c r="L25" i="10"/>
  <c r="O25" i="10" s="1"/>
  <c r="P25" i="10" s="1"/>
  <c r="AU25" i="5"/>
  <c r="AG13" i="5"/>
  <c r="AH65" i="5"/>
  <c r="L29" i="10"/>
  <c r="O29" i="10" s="1"/>
  <c r="P29" i="10" s="1"/>
  <c r="AU29" i="5"/>
  <c r="P15" i="23"/>
  <c r="R15" i="23" s="1"/>
  <c r="J15" i="22" s="1"/>
  <c r="AE15" i="23"/>
  <c r="G15" i="23"/>
  <c r="H15" i="23" s="1"/>
  <c r="Z15" i="23"/>
  <c r="AB15" i="23" s="1"/>
  <c r="L15" i="22" s="1"/>
  <c r="U15" i="23"/>
  <c r="W15" i="23" s="1"/>
  <c r="K15" i="22" s="1"/>
  <c r="K15" i="23"/>
  <c r="M15" i="23" s="1"/>
  <c r="I15" i="22" s="1"/>
  <c r="AP49" i="5"/>
  <c r="AI49" i="5"/>
  <c r="L14" i="10"/>
  <c r="O14" i="10" s="1"/>
  <c r="P14" i="10" s="1"/>
  <c r="AU14" i="5"/>
  <c r="AG49" i="5"/>
  <c r="U41" i="23"/>
  <c r="W41" i="23" s="1"/>
  <c r="K41" i="22" s="1"/>
  <c r="K41" i="23"/>
  <c r="M41" i="23" s="1"/>
  <c r="I41" i="22" s="1"/>
  <c r="Z41" i="23"/>
  <c r="AB41" i="23" s="1"/>
  <c r="L41" i="22" s="1"/>
  <c r="G41" i="23"/>
  <c r="H41" i="23" s="1"/>
  <c r="P41" i="23"/>
  <c r="R41" i="23" s="1"/>
  <c r="J41" i="22" s="1"/>
  <c r="AE41" i="23"/>
  <c r="L11" i="10"/>
  <c r="O11" i="10" s="1"/>
  <c r="P11" i="10" s="1"/>
  <c r="AU11" i="5"/>
  <c r="R76" i="5"/>
  <c r="U7" i="5"/>
  <c r="AB7" i="5"/>
  <c r="AB76" i="5" s="1"/>
  <c r="K68" i="23"/>
  <c r="M68" i="23" s="1"/>
  <c r="I68" i="22" s="1"/>
  <c r="AE68" i="23"/>
  <c r="G68" i="23"/>
  <c r="H68" i="23" s="1"/>
  <c r="U68" i="23"/>
  <c r="W68" i="23" s="1"/>
  <c r="K68" i="22" s="1"/>
  <c r="Z68" i="23"/>
  <c r="AB68" i="23" s="1"/>
  <c r="L68" i="22" s="1"/>
  <c r="P68" i="23"/>
  <c r="R68" i="23" s="1"/>
  <c r="J68" i="22" s="1"/>
  <c r="U11" i="23"/>
  <c r="W11" i="23" s="1"/>
  <c r="K11" i="22" s="1"/>
  <c r="K11" i="23"/>
  <c r="M11" i="23" s="1"/>
  <c r="I11" i="22" s="1"/>
  <c r="Z11" i="23"/>
  <c r="AB11" i="23" s="1"/>
  <c r="L11" i="22" s="1"/>
  <c r="G11" i="23"/>
  <c r="H11" i="23" s="1"/>
  <c r="P11" i="23"/>
  <c r="R11" i="23" s="1"/>
  <c r="J11" i="22" s="1"/>
  <c r="AE11" i="23"/>
  <c r="K14" i="23"/>
  <c r="M14" i="23" s="1"/>
  <c r="I14" i="22" s="1"/>
  <c r="Z14" i="23"/>
  <c r="AB14" i="23" s="1"/>
  <c r="L14" i="22" s="1"/>
  <c r="AE14" i="23"/>
  <c r="G14" i="23"/>
  <c r="H14" i="23" s="1"/>
  <c r="U14" i="23"/>
  <c r="W14" i="23" s="1"/>
  <c r="K14" i="22" s="1"/>
  <c r="P14" i="23"/>
  <c r="R14" i="23" s="1"/>
  <c r="J14" i="22" s="1"/>
  <c r="L48" i="10"/>
  <c r="O48" i="10" s="1"/>
  <c r="P48" i="10" s="1"/>
  <c r="AU48" i="5"/>
  <c r="AE60" i="23"/>
  <c r="G60" i="23"/>
  <c r="H60" i="23" s="1"/>
  <c r="U60" i="23"/>
  <c r="W60" i="23" s="1"/>
  <c r="K60" i="22" s="1"/>
  <c r="P60" i="23"/>
  <c r="R60" i="23" s="1"/>
  <c r="J60" i="22" s="1"/>
  <c r="Z60" i="23"/>
  <c r="AB60" i="23" s="1"/>
  <c r="L60" i="22" s="1"/>
  <c r="K60" i="23"/>
  <c r="M60" i="23" s="1"/>
  <c r="I60" i="22" s="1"/>
  <c r="AI9" i="5"/>
  <c r="AP9" i="5"/>
  <c r="L63" i="10"/>
  <c r="O63" i="10" s="1"/>
  <c r="P63" i="10" s="1"/>
  <c r="AU63" i="5"/>
  <c r="AE52" i="23"/>
  <c r="G52" i="23"/>
  <c r="H52" i="23" s="1"/>
  <c r="U52" i="23"/>
  <c r="W52" i="23" s="1"/>
  <c r="K52" i="22" s="1"/>
  <c r="P52" i="23"/>
  <c r="R52" i="23" s="1"/>
  <c r="J52" i="22" s="1"/>
  <c r="K52" i="23"/>
  <c r="M52" i="23" s="1"/>
  <c r="I52" i="22" s="1"/>
  <c r="Z52" i="23"/>
  <c r="AB52" i="23" s="1"/>
  <c r="L52" i="22" s="1"/>
  <c r="AT50" i="5"/>
  <c r="AD50" i="5"/>
  <c r="AE50" i="5" s="1"/>
  <c r="K17" i="23"/>
  <c r="M17" i="23" s="1"/>
  <c r="I17" i="22" s="1"/>
  <c r="Z17" i="23"/>
  <c r="AB17" i="23" s="1"/>
  <c r="L17" i="22" s="1"/>
  <c r="P17" i="23"/>
  <c r="R17" i="23" s="1"/>
  <c r="J17" i="22" s="1"/>
  <c r="U17" i="23"/>
  <c r="W17" i="23" s="1"/>
  <c r="K17" i="22" s="1"/>
  <c r="G17" i="23"/>
  <c r="H17" i="23" s="1"/>
  <c r="AE17" i="23"/>
  <c r="P26" i="23"/>
  <c r="R26" i="23" s="1"/>
  <c r="J26" i="22" s="1"/>
  <c r="AE26" i="23"/>
  <c r="G26" i="23"/>
  <c r="H26" i="23" s="1"/>
  <c r="U26" i="23"/>
  <c r="W26" i="23" s="1"/>
  <c r="K26" i="22" s="1"/>
  <c r="K26" i="23"/>
  <c r="M26" i="23" s="1"/>
  <c r="I26" i="22" s="1"/>
  <c r="Z26" i="23"/>
  <c r="AB26" i="23" s="1"/>
  <c r="L26" i="22" s="1"/>
  <c r="K9" i="23"/>
  <c r="M9" i="23" s="1"/>
  <c r="I9" i="22" s="1"/>
  <c r="Z9" i="23"/>
  <c r="AB9" i="23" s="1"/>
  <c r="L9" i="22" s="1"/>
  <c r="P9" i="23"/>
  <c r="R9" i="23" s="1"/>
  <c r="J9" i="22" s="1"/>
  <c r="AE9" i="23"/>
  <c r="G9" i="23"/>
  <c r="H9" i="23" s="1"/>
  <c r="U9" i="23"/>
  <c r="W9" i="23" s="1"/>
  <c r="K9" i="22" s="1"/>
  <c r="AK7" i="5"/>
  <c r="E7" i="22" s="1"/>
  <c r="AJ76" i="5"/>
  <c r="L44" i="10"/>
  <c r="O44" i="10" s="1"/>
  <c r="P44" i="10" s="1"/>
  <c r="AU44" i="5"/>
  <c r="L56" i="10"/>
  <c r="O56" i="10" s="1"/>
  <c r="P56" i="10" s="1"/>
  <c r="AU56" i="5"/>
  <c r="Z53" i="23"/>
  <c r="AB53" i="23" s="1"/>
  <c r="L53" i="22" s="1"/>
  <c r="G53" i="23"/>
  <c r="H53" i="23" s="1"/>
  <c r="AE53" i="23"/>
  <c r="U53" i="23"/>
  <c r="W53" i="23" s="1"/>
  <c r="K53" i="22" s="1"/>
  <c r="P53" i="23"/>
  <c r="R53" i="23" s="1"/>
  <c r="J53" i="22" s="1"/>
  <c r="K53" i="23"/>
  <c r="M53" i="23" s="1"/>
  <c r="I53" i="22" s="1"/>
  <c r="AL51" i="5"/>
  <c r="AM51" i="5" s="1"/>
  <c r="AE38" i="23"/>
  <c r="G38" i="23"/>
  <c r="H38" i="23" s="1"/>
  <c r="K38" i="23"/>
  <c r="M38" i="23" s="1"/>
  <c r="I38" i="22" s="1"/>
  <c r="P38" i="23"/>
  <c r="R38" i="23" s="1"/>
  <c r="J38" i="22" s="1"/>
  <c r="Z38" i="23"/>
  <c r="AB38" i="23" s="1"/>
  <c r="L38" i="22" s="1"/>
  <c r="U38" i="23"/>
  <c r="W38" i="23" s="1"/>
  <c r="K38" i="22" s="1"/>
  <c r="AI28" i="5"/>
  <c r="AP28" i="5"/>
  <c r="AI20" i="5"/>
  <c r="AP20" i="5"/>
  <c r="P63" i="23"/>
  <c r="R63" i="23" s="1"/>
  <c r="J63" i="22" s="1"/>
  <c r="AE63" i="23"/>
  <c r="Z63" i="23"/>
  <c r="AB63" i="23" s="1"/>
  <c r="L63" i="22" s="1"/>
  <c r="G63" i="23"/>
  <c r="H63" i="23" s="1"/>
  <c r="U63" i="23"/>
  <c r="W63" i="23" s="1"/>
  <c r="K63" i="22" s="1"/>
  <c r="K63" i="23"/>
  <c r="M63" i="23" s="1"/>
  <c r="I63" i="22" s="1"/>
  <c r="AN76" i="5"/>
  <c r="AO76" i="5" s="1"/>
  <c r="AO7" i="5"/>
  <c r="L12" i="10"/>
  <c r="O12" i="10" s="1"/>
  <c r="P12" i="10" s="1"/>
  <c r="AU12" i="5"/>
  <c r="D12" i="13" s="1"/>
  <c r="E12" i="13" s="1"/>
  <c r="H12" i="13" s="1"/>
  <c r="L12" i="13" s="1"/>
  <c r="N12" i="13" s="1"/>
  <c r="Z51" i="23"/>
  <c r="AB51" i="23" s="1"/>
  <c r="L51" i="22" s="1"/>
  <c r="P51" i="23"/>
  <c r="R51" i="23" s="1"/>
  <c r="J51" i="22" s="1"/>
  <c r="K51" i="23"/>
  <c r="M51" i="23" s="1"/>
  <c r="I51" i="22" s="1"/>
  <c r="U51" i="23"/>
  <c r="W51" i="23" s="1"/>
  <c r="K51" i="22" s="1"/>
  <c r="G51" i="23"/>
  <c r="H51" i="23" s="1"/>
  <c r="AE51" i="23"/>
  <c r="L32" i="10"/>
  <c r="O32" i="10" s="1"/>
  <c r="P32" i="10" s="1"/>
  <c r="AU32" i="5"/>
  <c r="L58" i="10"/>
  <c r="O58" i="10" s="1"/>
  <c r="P58" i="10" s="1"/>
  <c r="AU58" i="5"/>
  <c r="Z65" i="23"/>
  <c r="AB65" i="23" s="1"/>
  <c r="L65" i="22" s="1"/>
  <c r="P65" i="23"/>
  <c r="R65" i="23" s="1"/>
  <c r="J65" i="22" s="1"/>
  <c r="K65" i="23"/>
  <c r="M65" i="23" s="1"/>
  <c r="I65" i="22" s="1"/>
  <c r="U65" i="23"/>
  <c r="W65" i="23" s="1"/>
  <c r="K65" i="22" s="1"/>
  <c r="G65" i="23"/>
  <c r="H65" i="23" s="1"/>
  <c r="AE65" i="23"/>
  <c r="Z36" i="23"/>
  <c r="AB36" i="23" s="1"/>
  <c r="L36" i="22" s="1"/>
  <c r="P36" i="23"/>
  <c r="R36" i="23" s="1"/>
  <c r="J36" i="22" s="1"/>
  <c r="AE36" i="23"/>
  <c r="G36" i="23"/>
  <c r="H36" i="23" s="1"/>
  <c r="U36" i="23"/>
  <c r="W36" i="23" s="1"/>
  <c r="K36" i="22" s="1"/>
  <c r="K36" i="23"/>
  <c r="M36" i="23" s="1"/>
  <c r="I36" i="22" s="1"/>
  <c r="AE21" i="23"/>
  <c r="G21" i="23"/>
  <c r="H21" i="23" s="1"/>
  <c r="U21" i="23"/>
  <c r="W21" i="23" s="1"/>
  <c r="K21" i="22" s="1"/>
  <c r="Z21" i="23"/>
  <c r="AB21" i="23" s="1"/>
  <c r="L21" i="22" s="1"/>
  <c r="P21" i="23"/>
  <c r="R21" i="23" s="1"/>
  <c r="J21" i="22" s="1"/>
  <c r="K21" i="23"/>
  <c r="M21" i="23" s="1"/>
  <c r="I21" i="22" s="1"/>
  <c r="AL49" i="5"/>
  <c r="AM49" i="5" s="1"/>
  <c r="L59" i="10"/>
  <c r="O59" i="10" s="1"/>
  <c r="P59" i="10" s="1"/>
  <c r="AU59" i="5"/>
  <c r="P49" i="23"/>
  <c r="R49" i="23" s="1"/>
  <c r="J49" i="22" s="1"/>
  <c r="Z49" i="23"/>
  <c r="AB49" i="23" s="1"/>
  <c r="L49" i="22" s="1"/>
  <c r="AE49" i="23"/>
  <c r="U49" i="23"/>
  <c r="W49" i="23" s="1"/>
  <c r="K49" i="22" s="1"/>
  <c r="K49" i="23"/>
  <c r="M49" i="23" s="1"/>
  <c r="I49" i="22" s="1"/>
  <c r="G49" i="23"/>
  <c r="H49" i="23" s="1"/>
  <c r="L53" i="10"/>
  <c r="O53" i="10" s="1"/>
  <c r="P53" i="10" s="1"/>
  <c r="AU53" i="5"/>
  <c r="L69" i="10"/>
  <c r="O69" i="10" s="1"/>
  <c r="P69" i="10" s="1"/>
  <c r="AU69" i="5"/>
  <c r="U35" i="23"/>
  <c r="W35" i="23" s="1"/>
  <c r="K35" i="22" s="1"/>
  <c r="K35" i="23"/>
  <c r="M35" i="23" s="1"/>
  <c r="I35" i="22" s="1"/>
  <c r="Z35" i="23"/>
  <c r="AB35" i="23" s="1"/>
  <c r="L35" i="22" s="1"/>
  <c r="P35" i="23"/>
  <c r="R35" i="23" s="1"/>
  <c r="J35" i="22" s="1"/>
  <c r="G35" i="23"/>
  <c r="H35" i="23" s="1"/>
  <c r="AE35" i="23"/>
  <c r="L16" i="10"/>
  <c r="O16" i="10" s="1"/>
  <c r="P16" i="10" s="1"/>
  <c r="AU16" i="5"/>
  <c r="L20" i="10"/>
  <c r="O20" i="10" s="1"/>
  <c r="P20" i="10" s="1"/>
  <c r="AU20" i="5"/>
  <c r="D20" i="11" s="1"/>
  <c r="E20" i="11" s="1"/>
  <c r="H20" i="11" s="1"/>
  <c r="L20" i="11" s="1"/>
  <c r="N20" i="11" s="1"/>
  <c r="U50" i="23"/>
  <c r="W50" i="23" s="1"/>
  <c r="K50" i="22" s="1"/>
  <c r="K50" i="23"/>
  <c r="M50" i="23" s="1"/>
  <c r="I50" i="22" s="1"/>
  <c r="AE50" i="23"/>
  <c r="G50" i="23"/>
  <c r="H50" i="23" s="1"/>
  <c r="P50" i="23"/>
  <c r="R50" i="23" s="1"/>
  <c r="J50" i="22" s="1"/>
  <c r="Z50" i="23"/>
  <c r="AB50" i="23" s="1"/>
  <c r="L50" i="22" s="1"/>
  <c r="AD62" i="5"/>
  <c r="AE62" i="5" s="1"/>
  <c r="AT62" i="5"/>
  <c r="Z28" i="23"/>
  <c r="AB28" i="23" s="1"/>
  <c r="L28" i="22" s="1"/>
  <c r="P28" i="23"/>
  <c r="R28" i="23" s="1"/>
  <c r="J28" i="22" s="1"/>
  <c r="AE28" i="23"/>
  <c r="G28" i="23"/>
  <c r="H28" i="23" s="1"/>
  <c r="U28" i="23"/>
  <c r="W28" i="23" s="1"/>
  <c r="K28" i="22" s="1"/>
  <c r="K28" i="23"/>
  <c r="M28" i="23" s="1"/>
  <c r="I28" i="22" s="1"/>
  <c r="Z20" i="23"/>
  <c r="AB20" i="23" s="1"/>
  <c r="L20" i="22" s="1"/>
  <c r="P20" i="23"/>
  <c r="R20" i="23" s="1"/>
  <c r="J20" i="22" s="1"/>
  <c r="AE20" i="23"/>
  <c r="G20" i="23"/>
  <c r="H20" i="23" s="1"/>
  <c r="U20" i="23"/>
  <c r="W20" i="23" s="1"/>
  <c r="K20" i="22" s="1"/>
  <c r="K20" i="23"/>
  <c r="M20" i="23" s="1"/>
  <c r="I20" i="22" s="1"/>
  <c r="AI12" i="5"/>
  <c r="AP12" i="5"/>
  <c r="AG33" i="5"/>
  <c r="L36" i="10"/>
  <c r="O36" i="10" s="1"/>
  <c r="P36" i="10" s="1"/>
  <c r="AU36" i="5"/>
  <c r="L21" i="10"/>
  <c r="O21" i="10" s="1"/>
  <c r="P21" i="10" s="1"/>
  <c r="AU21" i="5"/>
  <c r="AI24" i="5"/>
  <c r="AP24" i="5"/>
  <c r="Z37" i="23"/>
  <c r="AB37" i="23" s="1"/>
  <c r="L37" i="22" s="1"/>
  <c r="G37" i="23"/>
  <c r="H37" i="23" s="1"/>
  <c r="U37" i="23"/>
  <c r="W37" i="23" s="1"/>
  <c r="K37" i="22" s="1"/>
  <c r="AE37" i="23"/>
  <c r="K37" i="23"/>
  <c r="M37" i="23" s="1"/>
  <c r="I37" i="22" s="1"/>
  <c r="P37" i="23"/>
  <c r="R37" i="23" s="1"/>
  <c r="J37" i="22" s="1"/>
  <c r="L70" i="10"/>
  <c r="O70" i="10" s="1"/>
  <c r="P70" i="10" s="1"/>
  <c r="AU70" i="5"/>
  <c r="AE34" i="5"/>
  <c r="AG34" i="5" s="1"/>
  <c r="AD34" i="5"/>
  <c r="AT34" i="5"/>
  <c r="D20" i="12"/>
  <c r="E20" i="12" s="1"/>
  <c r="H20" i="12" s="1"/>
  <c r="L20" i="12" s="1"/>
  <c r="N20" i="12" s="1"/>
  <c r="L49" i="10"/>
  <c r="O49" i="10" s="1"/>
  <c r="P49" i="10" s="1"/>
  <c r="AU49" i="5"/>
  <c r="AG11" i="5"/>
  <c r="AH44" i="5"/>
  <c r="D76" i="23"/>
  <c r="T7" i="23"/>
  <c r="O7" i="23"/>
  <c r="Y7" i="23"/>
  <c r="J7" i="23"/>
  <c r="F7" i="23"/>
  <c r="AD7" i="23"/>
  <c r="AH73" i="5"/>
  <c r="P23" i="23"/>
  <c r="R23" i="23" s="1"/>
  <c r="J23" i="22" s="1"/>
  <c r="AE23" i="23"/>
  <c r="G23" i="23"/>
  <c r="H23" i="23" s="1"/>
  <c r="K23" i="23"/>
  <c r="M23" i="23" s="1"/>
  <c r="I23" i="22" s="1"/>
  <c r="U23" i="23"/>
  <c r="W23" i="23" s="1"/>
  <c r="K23" i="22" s="1"/>
  <c r="Z23" i="23"/>
  <c r="AB23" i="23" s="1"/>
  <c r="L23" i="22" s="1"/>
  <c r="L51" i="10"/>
  <c r="O51" i="10" s="1"/>
  <c r="P51" i="10" s="1"/>
  <c r="AU51" i="5"/>
  <c r="AX37" i="15"/>
  <c r="AY7" i="15"/>
  <c r="AY37" i="15" s="1"/>
  <c r="F42" i="4" s="1"/>
  <c r="F76" i="4" s="1"/>
  <c r="U32" i="23"/>
  <c r="W32" i="23" s="1"/>
  <c r="K32" i="22" s="1"/>
  <c r="K32" i="23"/>
  <c r="M32" i="23" s="1"/>
  <c r="I32" i="22" s="1"/>
  <c r="Z32" i="23"/>
  <c r="AB32" i="23" s="1"/>
  <c r="L32" i="22" s="1"/>
  <c r="P32" i="23"/>
  <c r="R32" i="23" s="1"/>
  <c r="J32" i="22" s="1"/>
  <c r="G32" i="23"/>
  <c r="H32" i="23" s="1"/>
  <c r="AE32" i="23"/>
  <c r="P43" i="23"/>
  <c r="R43" i="23" s="1"/>
  <c r="J43" i="22" s="1"/>
  <c r="AE43" i="23"/>
  <c r="G43" i="23"/>
  <c r="H43" i="23" s="1"/>
  <c r="U43" i="23"/>
  <c r="W43" i="23" s="1"/>
  <c r="K43" i="22" s="1"/>
  <c r="K43" i="23"/>
  <c r="M43" i="23" s="1"/>
  <c r="I43" i="22" s="1"/>
  <c r="Z43" i="23"/>
  <c r="AB43" i="23" s="1"/>
  <c r="L43" i="22" s="1"/>
  <c r="AP57" i="5"/>
  <c r="AI57" i="5"/>
  <c r="AI27" i="5"/>
  <c r="AP27" i="5"/>
  <c r="AE72" i="23"/>
  <c r="G72" i="23"/>
  <c r="H72" i="23" s="1"/>
  <c r="U72" i="23"/>
  <c r="W72" i="23" s="1"/>
  <c r="K72" i="22" s="1"/>
  <c r="K72" i="23"/>
  <c r="M72" i="23" s="1"/>
  <c r="I72" i="22" s="1"/>
  <c r="Z72" i="23"/>
  <c r="AB72" i="23" s="1"/>
  <c r="L72" i="22" s="1"/>
  <c r="P72" i="23"/>
  <c r="R72" i="23" s="1"/>
  <c r="J72" i="22" s="1"/>
  <c r="L23" i="10"/>
  <c r="O23" i="10" s="1"/>
  <c r="P23" i="10" s="1"/>
  <c r="AU23" i="5"/>
  <c r="U44" i="23"/>
  <c r="W44" i="23" s="1"/>
  <c r="K44" i="22" s="1"/>
  <c r="Z44" i="23"/>
  <c r="AB44" i="23" s="1"/>
  <c r="L44" i="22" s="1"/>
  <c r="AE44" i="23"/>
  <c r="K44" i="23"/>
  <c r="M44" i="23" s="1"/>
  <c r="I44" i="22" s="1"/>
  <c r="G44" i="23"/>
  <c r="H44" i="23" s="1"/>
  <c r="P44" i="23"/>
  <c r="R44" i="23" s="1"/>
  <c r="J44" i="22" s="1"/>
  <c r="Z8" i="23"/>
  <c r="AB8" i="23" s="1"/>
  <c r="L8" i="22" s="1"/>
  <c r="P8" i="23"/>
  <c r="R8" i="23" s="1"/>
  <c r="J8" i="22" s="1"/>
  <c r="G8" i="23"/>
  <c r="H8" i="23" s="1"/>
  <c r="AE8" i="23"/>
  <c r="U8" i="23"/>
  <c r="W8" i="23" s="1"/>
  <c r="K8" i="22" s="1"/>
  <c r="K8" i="23"/>
  <c r="M8" i="23" s="1"/>
  <c r="I8" i="22" s="1"/>
  <c r="Z73" i="23"/>
  <c r="AB73" i="23" s="1"/>
  <c r="L73" i="22" s="1"/>
  <c r="P73" i="23"/>
  <c r="R73" i="23" s="1"/>
  <c r="J73" i="22" s="1"/>
  <c r="AE73" i="23"/>
  <c r="G73" i="23"/>
  <c r="H73" i="23" s="1"/>
  <c r="U73" i="23"/>
  <c r="W73" i="23" s="1"/>
  <c r="K73" i="22" s="1"/>
  <c r="K73" i="23"/>
  <c r="M73" i="23" s="1"/>
  <c r="I73" i="22" s="1"/>
  <c r="L10" i="10"/>
  <c r="O10" i="10" s="1"/>
  <c r="P10" i="10" s="1"/>
  <c r="AU10" i="5"/>
  <c r="L40" i="10"/>
  <c r="O40" i="10" s="1"/>
  <c r="P40" i="10" s="1"/>
  <c r="AU40" i="5"/>
  <c r="K39" i="23"/>
  <c r="M39" i="23" s="1"/>
  <c r="I39" i="22" s="1"/>
  <c r="P39" i="23"/>
  <c r="R39" i="23" s="1"/>
  <c r="J39" i="22" s="1"/>
  <c r="Z39" i="23"/>
  <c r="AB39" i="23" s="1"/>
  <c r="L39" i="22" s="1"/>
  <c r="G39" i="23"/>
  <c r="H39" i="23" s="1"/>
  <c r="U39" i="23"/>
  <c r="W39" i="23" s="1"/>
  <c r="K39" i="22" s="1"/>
  <c r="AE39" i="23"/>
  <c r="AE66" i="23"/>
  <c r="G66" i="23"/>
  <c r="H66" i="23" s="1"/>
  <c r="U66" i="23"/>
  <c r="W66" i="23" s="1"/>
  <c r="K66" i="22" s="1"/>
  <c r="K66" i="23"/>
  <c r="M66" i="23" s="1"/>
  <c r="I66" i="22" s="1"/>
  <c r="P66" i="23"/>
  <c r="R66" i="23" s="1"/>
  <c r="J66" i="22" s="1"/>
  <c r="Z66" i="23"/>
  <c r="AB66" i="23" s="1"/>
  <c r="L66" i="22" s="1"/>
  <c r="AT22" i="5"/>
  <c r="AD22" i="5"/>
  <c r="AE22" i="5" s="1"/>
  <c r="K25" i="23"/>
  <c r="M25" i="23" s="1"/>
  <c r="I25" i="22" s="1"/>
  <c r="Z25" i="23"/>
  <c r="AB25" i="23" s="1"/>
  <c r="L25" i="22" s="1"/>
  <c r="P25" i="23"/>
  <c r="R25" i="23" s="1"/>
  <c r="J25" i="22" s="1"/>
  <c r="U25" i="23"/>
  <c r="W25" i="23" s="1"/>
  <c r="K25" i="22" s="1"/>
  <c r="G25" i="23"/>
  <c r="H25" i="23" s="1"/>
  <c r="AE25" i="23"/>
  <c r="P34" i="23"/>
  <c r="R34" i="23" s="1"/>
  <c r="J34" i="22" s="1"/>
  <c r="AE34" i="23"/>
  <c r="G34" i="23"/>
  <c r="H34" i="23" s="1"/>
  <c r="U34" i="23"/>
  <c r="W34" i="23" s="1"/>
  <c r="K34" i="22" s="1"/>
  <c r="K34" i="23"/>
  <c r="M34" i="23" s="1"/>
  <c r="I34" i="22" s="1"/>
  <c r="Z34" i="23"/>
  <c r="AB34" i="23" s="1"/>
  <c r="L34" i="22" s="1"/>
  <c r="D63" i="13"/>
  <c r="E63" i="13" s="1"/>
  <c r="H63" i="13" s="1"/>
  <c r="L63" i="13" s="1"/>
  <c r="N63" i="13" s="1"/>
  <c r="D63" i="11"/>
  <c r="E63" i="11" s="1"/>
  <c r="H63" i="11" s="1"/>
  <c r="L63" i="11" s="1"/>
  <c r="N63" i="11" s="1"/>
  <c r="D63" i="12"/>
  <c r="E63" i="12" s="1"/>
  <c r="H63" i="12" s="1"/>
  <c r="L63" i="12" s="1"/>
  <c r="N63" i="12" s="1"/>
  <c r="AH56" i="5"/>
  <c r="U24" i="23"/>
  <c r="W24" i="23" s="1"/>
  <c r="K24" i="22" s="1"/>
  <c r="K24" i="23"/>
  <c r="M24" i="23" s="1"/>
  <c r="I24" i="22" s="1"/>
  <c r="P24" i="23"/>
  <c r="R24" i="23" s="1"/>
  <c r="J24" i="22" s="1"/>
  <c r="G24" i="23"/>
  <c r="H24" i="23" s="1"/>
  <c r="AE24" i="23"/>
  <c r="Z24" i="23"/>
  <c r="AB24" i="23" s="1"/>
  <c r="L24" i="22" s="1"/>
  <c r="U19" i="23"/>
  <c r="W19" i="23" s="1"/>
  <c r="K19" i="22" s="1"/>
  <c r="K19" i="23"/>
  <c r="M19" i="23" s="1"/>
  <c r="I19" i="22" s="1"/>
  <c r="Z19" i="23"/>
  <c r="AB19" i="23" s="1"/>
  <c r="L19" i="22" s="1"/>
  <c r="P19" i="23"/>
  <c r="R19" i="23" s="1"/>
  <c r="J19" i="22" s="1"/>
  <c r="AE19" i="23"/>
  <c r="G19" i="23"/>
  <c r="H19" i="23" s="1"/>
  <c r="L37" i="10"/>
  <c r="O37" i="10" s="1"/>
  <c r="P37" i="10" s="1"/>
  <c r="AU37" i="5"/>
  <c r="K30" i="23"/>
  <c r="M30" i="23" s="1"/>
  <c r="I30" i="22" s="1"/>
  <c r="Z30" i="23"/>
  <c r="AB30" i="23" s="1"/>
  <c r="L30" i="22" s="1"/>
  <c r="P30" i="23"/>
  <c r="R30" i="23" s="1"/>
  <c r="J30" i="22" s="1"/>
  <c r="AE30" i="23"/>
  <c r="G30" i="23"/>
  <c r="H30" i="23" s="1"/>
  <c r="U30" i="23"/>
  <c r="W30" i="23" s="1"/>
  <c r="K30" i="22" s="1"/>
  <c r="L72" i="10"/>
  <c r="O72" i="10" s="1"/>
  <c r="P72" i="10" s="1"/>
  <c r="AU72" i="5"/>
  <c r="AH47" i="5"/>
  <c r="P10" i="23"/>
  <c r="R10" i="23" s="1"/>
  <c r="J10" i="22" s="1"/>
  <c r="AE10" i="23"/>
  <c r="G10" i="23"/>
  <c r="H10" i="23" s="1"/>
  <c r="U10" i="23"/>
  <c r="W10" i="23" s="1"/>
  <c r="K10" i="22" s="1"/>
  <c r="K10" i="23"/>
  <c r="M10" i="23" s="1"/>
  <c r="I10" i="22" s="1"/>
  <c r="Z10" i="23"/>
  <c r="AB10" i="23" s="1"/>
  <c r="L10" i="22" s="1"/>
  <c r="AT42" i="5"/>
  <c r="AD42" i="5"/>
  <c r="AE42" i="5" s="1"/>
  <c r="L75" i="10"/>
  <c r="O75" i="10" s="1"/>
  <c r="P75" i="10" s="1"/>
  <c r="AU75" i="5"/>
  <c r="AH13" i="5"/>
  <c r="AE29" i="23"/>
  <c r="G29" i="23"/>
  <c r="H29" i="23" s="1"/>
  <c r="U29" i="23"/>
  <c r="W29" i="23" s="1"/>
  <c r="K29" i="22" s="1"/>
  <c r="K29" i="23"/>
  <c r="M29" i="23" s="1"/>
  <c r="I29" i="22" s="1"/>
  <c r="Z29" i="23"/>
  <c r="AB29" i="23" s="1"/>
  <c r="L29" i="22" s="1"/>
  <c r="P29" i="23"/>
  <c r="R29" i="23" s="1"/>
  <c r="J29" i="22" s="1"/>
  <c r="AL9" i="5"/>
  <c r="AM9" i="5" s="1"/>
  <c r="AG68" i="5"/>
  <c r="P18" i="23"/>
  <c r="R18" i="23" s="1"/>
  <c r="J18" i="22" s="1"/>
  <c r="AE18" i="23"/>
  <c r="G18" i="23"/>
  <c r="H18" i="23" s="1"/>
  <c r="U18" i="23"/>
  <c r="W18" i="23" s="1"/>
  <c r="K18" i="22" s="1"/>
  <c r="K18" i="23"/>
  <c r="M18" i="23" s="1"/>
  <c r="I18" i="22" s="1"/>
  <c r="Z18" i="23"/>
  <c r="AB18" i="23" s="1"/>
  <c r="L18" i="22" s="1"/>
  <c r="L73" i="10"/>
  <c r="O73" i="10" s="1"/>
  <c r="P73" i="10" s="1"/>
  <c r="AU73" i="5"/>
  <c r="L19" i="10"/>
  <c r="O19" i="10" s="1"/>
  <c r="P19" i="10" s="1"/>
  <c r="AU19" i="5"/>
  <c r="AH69" i="5"/>
  <c r="AH59" i="5"/>
  <c r="AG41" i="5"/>
  <c r="L18" i="10"/>
  <c r="O18" i="10" s="1"/>
  <c r="P18" i="10" s="1"/>
  <c r="AU18" i="5"/>
  <c r="U70" i="23"/>
  <c r="W70" i="23" s="1"/>
  <c r="K70" i="22" s="1"/>
  <c r="K70" i="23"/>
  <c r="M70" i="23" s="1"/>
  <c r="I70" i="22" s="1"/>
  <c r="P70" i="23"/>
  <c r="R70" i="23" s="1"/>
  <c r="J70" i="22" s="1"/>
  <c r="AE70" i="23"/>
  <c r="G70" i="23"/>
  <c r="H70" i="23" s="1"/>
  <c r="Z70" i="23"/>
  <c r="AB70" i="23" s="1"/>
  <c r="L70" i="22" s="1"/>
  <c r="AG55" i="5"/>
  <c r="AE54" i="23"/>
  <c r="G54" i="23"/>
  <c r="H54" i="23" s="1"/>
  <c r="K54" i="23"/>
  <c r="M54" i="23" s="1"/>
  <c r="I54" i="22" s="1"/>
  <c r="U54" i="23"/>
  <c r="W54" i="23" s="1"/>
  <c r="K54" i="22" s="1"/>
  <c r="P54" i="23"/>
  <c r="R54" i="23" s="1"/>
  <c r="J54" i="22" s="1"/>
  <c r="Z54" i="23"/>
  <c r="AB54" i="23" s="1"/>
  <c r="L54" i="22" s="1"/>
  <c r="AF22" i="5" l="1"/>
  <c r="D22" i="22" s="1"/>
  <c r="AG22" i="5"/>
  <c r="AH22" i="5"/>
  <c r="AF66" i="5"/>
  <c r="D66" i="22" s="1"/>
  <c r="AH66" i="5"/>
  <c r="AG66" i="5"/>
  <c r="AF42" i="5"/>
  <c r="D42" i="22" s="1"/>
  <c r="AH42" i="5"/>
  <c r="AG42" i="5"/>
  <c r="AF50" i="5"/>
  <c r="D50" i="22" s="1"/>
  <c r="AH50" i="5"/>
  <c r="AG50" i="5"/>
  <c r="R27" i="12"/>
  <c r="P27" i="12"/>
  <c r="Q27" i="12" s="1"/>
  <c r="AF54" i="5"/>
  <c r="D54" i="22" s="1"/>
  <c r="AH54" i="5"/>
  <c r="AG54" i="5"/>
  <c r="R12" i="13"/>
  <c r="P12" i="13"/>
  <c r="Q12" i="13" s="1"/>
  <c r="P24" i="11"/>
  <c r="Q24" i="11" s="1"/>
  <c r="R24" i="11"/>
  <c r="R20" i="11"/>
  <c r="P20" i="11"/>
  <c r="Q20" i="11" s="1"/>
  <c r="AF62" i="5"/>
  <c r="D62" i="22" s="1"/>
  <c r="AH62" i="5"/>
  <c r="AG62" i="5"/>
  <c r="AF30" i="5"/>
  <c r="D30" i="22" s="1"/>
  <c r="AH30" i="5"/>
  <c r="AG30" i="5"/>
  <c r="AF46" i="5"/>
  <c r="D46" i="22" s="1"/>
  <c r="AH46" i="5"/>
  <c r="AG46" i="5"/>
  <c r="R15" i="12"/>
  <c r="P15" i="12"/>
  <c r="Q15" i="12" s="1"/>
  <c r="AI18" i="23"/>
  <c r="AJ18" i="23" s="1"/>
  <c r="AG18" i="23"/>
  <c r="L22" i="10"/>
  <c r="O22" i="10" s="1"/>
  <c r="P22" i="10" s="1"/>
  <c r="AU22" i="5"/>
  <c r="AP59" i="5"/>
  <c r="AI59" i="5"/>
  <c r="AL59" i="5"/>
  <c r="AM59" i="5" s="1"/>
  <c r="C29" i="22"/>
  <c r="F29" i="22" s="1"/>
  <c r="AI10" i="23"/>
  <c r="AJ10" i="23" s="1"/>
  <c r="AG10" i="23"/>
  <c r="C30" i="22"/>
  <c r="F30" i="22" s="1"/>
  <c r="R37" i="10"/>
  <c r="S37" i="10" s="1"/>
  <c r="D37" i="4" s="1"/>
  <c r="AQ37" i="4" s="1"/>
  <c r="D37" i="3"/>
  <c r="AP37" i="3" s="1"/>
  <c r="AG66" i="23"/>
  <c r="AI66" i="23"/>
  <c r="AJ66" i="23" s="1"/>
  <c r="C72" i="22"/>
  <c r="F72" i="22" s="1"/>
  <c r="C23" i="22"/>
  <c r="F23" i="22" s="1"/>
  <c r="C35" i="22"/>
  <c r="F35" i="22" s="1"/>
  <c r="D49" i="12"/>
  <c r="E49" i="12" s="1"/>
  <c r="H49" i="12" s="1"/>
  <c r="L49" i="12" s="1"/>
  <c r="N49" i="12" s="1"/>
  <c r="D49" i="13"/>
  <c r="E49" i="13" s="1"/>
  <c r="H49" i="13" s="1"/>
  <c r="L49" i="13" s="1"/>
  <c r="N49" i="13" s="1"/>
  <c r="D49" i="11"/>
  <c r="E49" i="11" s="1"/>
  <c r="H49" i="11" s="1"/>
  <c r="L49" i="11" s="1"/>
  <c r="N49" i="11" s="1"/>
  <c r="AI21" i="23"/>
  <c r="AJ21" i="23" s="1"/>
  <c r="AG21" i="23"/>
  <c r="AI51" i="23"/>
  <c r="AJ51" i="23" s="1"/>
  <c r="AG51" i="23"/>
  <c r="C63" i="22"/>
  <c r="F63" i="22" s="1"/>
  <c r="D51" i="13"/>
  <c r="E51" i="13" s="1"/>
  <c r="H51" i="13" s="1"/>
  <c r="L51" i="13" s="1"/>
  <c r="N51" i="13" s="1"/>
  <c r="D51" i="11"/>
  <c r="E51" i="11" s="1"/>
  <c r="H51" i="11" s="1"/>
  <c r="L51" i="11" s="1"/>
  <c r="N51" i="11" s="1"/>
  <c r="D51" i="12"/>
  <c r="E51" i="12" s="1"/>
  <c r="H51" i="12" s="1"/>
  <c r="L51" i="12" s="1"/>
  <c r="N51" i="12" s="1"/>
  <c r="AK76" i="5"/>
  <c r="E76" i="22" s="1"/>
  <c r="R63" i="10"/>
  <c r="S63" i="10" s="1"/>
  <c r="D63" i="4" s="1"/>
  <c r="AQ63" i="4" s="1"/>
  <c r="D63" i="3"/>
  <c r="AP63" i="3" s="1"/>
  <c r="C11" i="22"/>
  <c r="F11" i="22" s="1"/>
  <c r="R80" i="5"/>
  <c r="R82" i="5" s="1"/>
  <c r="F12" i="1"/>
  <c r="G12" i="1" s="1"/>
  <c r="H12" i="1" s="1"/>
  <c r="AG15" i="23"/>
  <c r="AI15" i="23"/>
  <c r="AJ15" i="23" s="1"/>
  <c r="C55" i="22"/>
  <c r="F55" i="22" s="1"/>
  <c r="AG48" i="23"/>
  <c r="AI48" i="23"/>
  <c r="AJ48" i="23" s="1"/>
  <c r="AI75" i="23"/>
  <c r="AJ75" i="23" s="1"/>
  <c r="AG75" i="23"/>
  <c r="C31" i="22"/>
  <c r="F31" i="22" s="1"/>
  <c r="AK31" i="23"/>
  <c r="AL31" i="23" s="1"/>
  <c r="S34" i="15"/>
  <c r="T34" i="15" s="1"/>
  <c r="S17" i="15"/>
  <c r="T17" i="15" s="1"/>
  <c r="S12" i="15"/>
  <c r="T12" i="15" s="1"/>
  <c r="S29" i="15"/>
  <c r="T29" i="15" s="1"/>
  <c r="S24" i="15"/>
  <c r="T24" i="15" s="1"/>
  <c r="S22" i="15"/>
  <c r="T22" i="15" s="1"/>
  <c r="S14" i="15"/>
  <c r="T14" i="15" s="1"/>
  <c r="S32" i="15"/>
  <c r="T32" i="15" s="1"/>
  <c r="S27" i="15"/>
  <c r="T27" i="15" s="1"/>
  <c r="S19" i="15"/>
  <c r="T19" i="15" s="1"/>
  <c r="S35" i="15"/>
  <c r="T35" i="15" s="1"/>
  <c r="S16" i="15"/>
  <c r="T16" i="15" s="1"/>
  <c r="S30" i="15"/>
  <c r="T30" i="15" s="1"/>
  <c r="S25" i="15"/>
  <c r="T25" i="15" s="1"/>
  <c r="S21" i="15"/>
  <c r="T21" i="15" s="1"/>
  <c r="S33" i="15"/>
  <c r="T33" i="15" s="1"/>
  <c r="S28" i="15"/>
  <c r="T28" i="15" s="1"/>
  <c r="S18" i="15"/>
  <c r="T18" i="15" s="1"/>
  <c r="S36" i="15"/>
  <c r="T36" i="15" s="1"/>
  <c r="S23" i="15"/>
  <c r="T23" i="15" s="1"/>
  <c r="S15" i="15"/>
  <c r="T15" i="15" s="1"/>
  <c r="S10" i="15"/>
  <c r="T10" i="15" s="1"/>
  <c r="S20" i="15"/>
  <c r="T20" i="15" s="1"/>
  <c r="S26" i="15"/>
  <c r="T26" i="15" s="1"/>
  <c r="S8" i="15"/>
  <c r="T8" i="15" s="1"/>
  <c r="S31" i="15"/>
  <c r="T31" i="15" s="1"/>
  <c r="S13" i="15"/>
  <c r="T13" i="15" s="1"/>
  <c r="S11" i="15"/>
  <c r="T11" i="15" s="1"/>
  <c r="S9" i="15"/>
  <c r="T9" i="15" s="1"/>
  <c r="S7" i="15"/>
  <c r="T7" i="15" s="1"/>
  <c r="C47" i="22"/>
  <c r="F47" i="22" s="1"/>
  <c r="R47" i="10"/>
  <c r="S47" i="10" s="1"/>
  <c r="D47" i="4" s="1"/>
  <c r="AQ47" i="4" s="1"/>
  <c r="D47" i="3"/>
  <c r="AP47" i="3" s="1"/>
  <c r="AI57" i="23"/>
  <c r="AJ57" i="23" s="1"/>
  <c r="AG57" i="23"/>
  <c r="AI17" i="5"/>
  <c r="AP17" i="5"/>
  <c r="AL17" i="5"/>
  <c r="AM17" i="5" s="1"/>
  <c r="D27" i="11"/>
  <c r="E27" i="11" s="1"/>
  <c r="H27" i="11" s="1"/>
  <c r="L27" i="11" s="1"/>
  <c r="N27" i="11" s="1"/>
  <c r="AP74" i="5"/>
  <c r="AI74" i="5"/>
  <c r="AL74" i="5"/>
  <c r="AM74" i="5" s="1"/>
  <c r="AI29" i="23"/>
  <c r="AJ29" i="23" s="1"/>
  <c r="AG29" i="23"/>
  <c r="AK29" i="23" s="1"/>
  <c r="AL29" i="23" s="1"/>
  <c r="C19" i="22"/>
  <c r="F19" i="22" s="1"/>
  <c r="AI56" i="5"/>
  <c r="AP56" i="5"/>
  <c r="AL56" i="5"/>
  <c r="AM56" i="5" s="1"/>
  <c r="AG39" i="23"/>
  <c r="AI39" i="23"/>
  <c r="AJ39" i="23" s="1"/>
  <c r="AI8" i="23"/>
  <c r="AJ8" i="23" s="1"/>
  <c r="AG8" i="23"/>
  <c r="C44" i="22"/>
  <c r="F44" i="22" s="1"/>
  <c r="R23" i="10"/>
  <c r="S23" i="10" s="1"/>
  <c r="D23" i="4" s="1"/>
  <c r="D23" i="3"/>
  <c r="AP23" i="3" s="1"/>
  <c r="AI72" i="23"/>
  <c r="AJ72" i="23" s="1"/>
  <c r="AG72" i="23"/>
  <c r="AK72" i="23" s="1"/>
  <c r="AL72" i="23" s="1"/>
  <c r="AG23" i="23"/>
  <c r="AK23" i="23" s="1"/>
  <c r="AL23" i="23" s="1"/>
  <c r="AI23" i="23"/>
  <c r="AJ23" i="23" s="1"/>
  <c r="R20" i="12"/>
  <c r="P20" i="12"/>
  <c r="Q20" i="12" s="1"/>
  <c r="R70" i="10"/>
  <c r="S70" i="10" s="1"/>
  <c r="D70" i="4" s="1"/>
  <c r="AQ70" i="4" s="1"/>
  <c r="D70" i="3"/>
  <c r="AP70" i="3" s="1"/>
  <c r="R36" i="10"/>
  <c r="S36" i="10" s="1"/>
  <c r="D36" i="4" s="1"/>
  <c r="AQ36" i="4" s="1"/>
  <c r="D36" i="3"/>
  <c r="AP36" i="3" s="1"/>
  <c r="C20" i="22"/>
  <c r="F20" i="22" s="1"/>
  <c r="C28" i="22"/>
  <c r="F28" i="22" s="1"/>
  <c r="R69" i="10"/>
  <c r="S69" i="10" s="1"/>
  <c r="D69" i="4" s="1"/>
  <c r="AQ69" i="4" s="1"/>
  <c r="D69" i="3"/>
  <c r="AP69" i="3" s="1"/>
  <c r="AI65" i="23"/>
  <c r="AJ65" i="23" s="1"/>
  <c r="AG65" i="23"/>
  <c r="C51" i="22"/>
  <c r="F51" i="22" s="1"/>
  <c r="AK51" i="23"/>
  <c r="AL51" i="23" s="1"/>
  <c r="R12" i="10"/>
  <c r="S12" i="10" s="1"/>
  <c r="D12" i="4" s="1"/>
  <c r="AQ12" i="4" s="1"/>
  <c r="D12" i="3"/>
  <c r="AP12" i="3" s="1"/>
  <c r="AR9" i="5"/>
  <c r="AQ9" i="5"/>
  <c r="D9" i="10" s="1"/>
  <c r="E9" i="10" s="1"/>
  <c r="F9" i="10" s="1"/>
  <c r="G9" i="10" s="1"/>
  <c r="C9" i="2"/>
  <c r="AM9" i="2" s="1"/>
  <c r="AX9" i="5"/>
  <c r="C60" i="22"/>
  <c r="F60" i="22" s="1"/>
  <c r="C14" i="22"/>
  <c r="F14" i="22" s="1"/>
  <c r="AX49" i="5"/>
  <c r="AR49" i="5"/>
  <c r="AQ49" i="5"/>
  <c r="D49" i="10" s="1"/>
  <c r="E49" i="10" s="1"/>
  <c r="F49" i="10" s="1"/>
  <c r="G49" i="10" s="1"/>
  <c r="C49" i="2"/>
  <c r="AM49" i="2" s="1"/>
  <c r="R25" i="10"/>
  <c r="S25" i="10" s="1"/>
  <c r="D25" i="4" s="1"/>
  <c r="AQ25" i="4" s="1"/>
  <c r="D25" i="3"/>
  <c r="AP25" i="3" s="1"/>
  <c r="C61" i="22"/>
  <c r="F61" i="22" s="1"/>
  <c r="R17" i="10"/>
  <c r="S17" i="10" s="1"/>
  <c r="D17" i="4" s="1"/>
  <c r="AQ17" i="4" s="1"/>
  <c r="D17" i="3"/>
  <c r="AP17" i="3" s="1"/>
  <c r="L30" i="10"/>
  <c r="O30" i="10" s="1"/>
  <c r="P30" i="10" s="1"/>
  <c r="AU30" i="5"/>
  <c r="AX53" i="5"/>
  <c r="AR53" i="5" s="1"/>
  <c r="AQ53" i="5"/>
  <c r="D53" i="10" s="1"/>
  <c r="E53" i="10" s="1"/>
  <c r="F53" i="10" s="1"/>
  <c r="G53" i="10" s="1"/>
  <c r="C53" i="2"/>
  <c r="AM53" i="2" s="1"/>
  <c r="C62" i="22"/>
  <c r="AG31" i="23"/>
  <c r="AI31" i="23"/>
  <c r="AJ31" i="23" s="1"/>
  <c r="C59" i="22"/>
  <c r="F59" i="22" s="1"/>
  <c r="J31" i="15"/>
  <c r="K31" i="15" s="1"/>
  <c r="J26" i="15"/>
  <c r="K26" i="15" s="1"/>
  <c r="J20" i="15"/>
  <c r="K20" i="15" s="1"/>
  <c r="J34" i="15"/>
  <c r="K34" i="15" s="1"/>
  <c r="J17" i="15"/>
  <c r="K17" i="15" s="1"/>
  <c r="J12" i="15"/>
  <c r="K12" i="15" s="1"/>
  <c r="J29" i="15"/>
  <c r="K29" i="15" s="1"/>
  <c r="J24" i="15"/>
  <c r="K24" i="15" s="1"/>
  <c r="J22" i="15"/>
  <c r="K22" i="15" s="1"/>
  <c r="J32" i="15"/>
  <c r="K32" i="15" s="1"/>
  <c r="J27" i="15"/>
  <c r="K27" i="15" s="1"/>
  <c r="J19" i="15"/>
  <c r="K19" i="15" s="1"/>
  <c r="J35" i="15"/>
  <c r="K35" i="15" s="1"/>
  <c r="J30" i="15"/>
  <c r="K30" i="15" s="1"/>
  <c r="J25" i="15"/>
  <c r="K25" i="15" s="1"/>
  <c r="J21" i="15"/>
  <c r="K21" i="15" s="1"/>
  <c r="J33" i="15"/>
  <c r="K33" i="15" s="1"/>
  <c r="J28" i="15"/>
  <c r="K28" i="15" s="1"/>
  <c r="J18" i="15"/>
  <c r="K18" i="15" s="1"/>
  <c r="J23" i="15"/>
  <c r="K23" i="15" s="1"/>
  <c r="J14" i="15"/>
  <c r="K14" i="15" s="1"/>
  <c r="J7" i="15"/>
  <c r="K7" i="15" s="1"/>
  <c r="K37" i="15" s="1"/>
  <c r="J15" i="15"/>
  <c r="K15" i="15" s="1"/>
  <c r="J16" i="15"/>
  <c r="K16" i="15" s="1"/>
  <c r="J11" i="15"/>
  <c r="K11" i="15" s="1"/>
  <c r="J8" i="15"/>
  <c r="K8" i="15" s="1"/>
  <c r="J36" i="15"/>
  <c r="K36" i="15" s="1"/>
  <c r="J10" i="15"/>
  <c r="K10" i="15" s="1"/>
  <c r="J9" i="15"/>
  <c r="K9" i="15" s="1"/>
  <c r="J13" i="15"/>
  <c r="K13" i="15" s="1"/>
  <c r="L54" i="10"/>
  <c r="O54" i="10" s="1"/>
  <c r="P54" i="10" s="1"/>
  <c r="AU54" i="5"/>
  <c r="AI47" i="23"/>
  <c r="AJ47" i="23" s="1"/>
  <c r="AG47" i="23"/>
  <c r="AK47" i="23" s="1"/>
  <c r="AL47" i="23" s="1"/>
  <c r="R15" i="11"/>
  <c r="P15" i="11"/>
  <c r="Q15" i="11" s="1"/>
  <c r="R15" i="10"/>
  <c r="S15" i="10" s="1"/>
  <c r="D15" i="4" s="1"/>
  <c r="AQ15" i="4" s="1"/>
  <c r="D15" i="3"/>
  <c r="AP15" i="3" s="1"/>
  <c r="R24" i="10"/>
  <c r="S24" i="10" s="1"/>
  <c r="D24" i="4" s="1"/>
  <c r="AQ24" i="4" s="1"/>
  <c r="D24" i="3"/>
  <c r="AP24" i="3" s="1"/>
  <c r="R52" i="10"/>
  <c r="S52" i="10" s="1"/>
  <c r="D52" i="4" s="1"/>
  <c r="AQ52" i="4" s="1"/>
  <c r="D52" i="3"/>
  <c r="AP52" i="3" s="1"/>
  <c r="C57" i="22"/>
  <c r="F57" i="22" s="1"/>
  <c r="AK57" i="23"/>
  <c r="AL57" i="23" s="1"/>
  <c r="R71" i="10"/>
  <c r="S71" i="10" s="1"/>
  <c r="D71" i="4" s="1"/>
  <c r="AQ71" i="4" s="1"/>
  <c r="D71" i="3"/>
  <c r="AP71" i="3" s="1"/>
  <c r="AP36" i="5"/>
  <c r="AI36" i="5"/>
  <c r="AL36" i="5"/>
  <c r="AM36" i="5" s="1"/>
  <c r="AP45" i="5"/>
  <c r="AI45" i="5"/>
  <c r="AL45" i="5"/>
  <c r="AM45" i="5" s="1"/>
  <c r="AI75" i="5"/>
  <c r="AP75" i="5"/>
  <c r="AL75" i="5"/>
  <c r="AM75" i="5" s="1"/>
  <c r="AI48" i="5"/>
  <c r="AP48" i="5"/>
  <c r="AL48" i="5"/>
  <c r="AM48" i="5" s="1"/>
  <c r="AG54" i="23"/>
  <c r="AI54" i="23"/>
  <c r="AJ54" i="23" s="1"/>
  <c r="AI13" i="5"/>
  <c r="AP13" i="5"/>
  <c r="AL13" i="5"/>
  <c r="AM13" i="5" s="1"/>
  <c r="AP47" i="5"/>
  <c r="AI47" i="5"/>
  <c r="AL47" i="5"/>
  <c r="AM47" i="5" s="1"/>
  <c r="AI19" i="23"/>
  <c r="AJ19" i="23" s="1"/>
  <c r="AG19" i="23"/>
  <c r="AK19" i="23" s="1"/>
  <c r="AL19" i="23" s="1"/>
  <c r="AG24" i="23"/>
  <c r="AK24" i="23" s="1"/>
  <c r="AL24" i="23" s="1"/>
  <c r="AI24" i="23"/>
  <c r="AJ24" i="23" s="1"/>
  <c r="R63" i="12"/>
  <c r="P63" i="12"/>
  <c r="Q63" i="12" s="1"/>
  <c r="C34" i="22"/>
  <c r="C8" i="22"/>
  <c r="F8" i="22" s="1"/>
  <c r="AK8" i="23"/>
  <c r="AL8" i="23" s="1"/>
  <c r="AR27" i="5"/>
  <c r="AQ27" i="5"/>
  <c r="D27" i="10" s="1"/>
  <c r="E27" i="10" s="1"/>
  <c r="F27" i="10" s="1"/>
  <c r="G27" i="10" s="1"/>
  <c r="AX27" i="5"/>
  <c r="C27" i="2"/>
  <c r="AM27" i="2" s="1"/>
  <c r="R51" i="10"/>
  <c r="S51" i="10" s="1"/>
  <c r="D51" i="4" s="1"/>
  <c r="AQ51" i="4" s="1"/>
  <c r="D51" i="3"/>
  <c r="AP51" i="3" s="1"/>
  <c r="T76" i="23"/>
  <c r="J76" i="23"/>
  <c r="Y76" i="23"/>
  <c r="O76" i="23"/>
  <c r="F76" i="23"/>
  <c r="AD76" i="23"/>
  <c r="D20" i="13"/>
  <c r="E20" i="13" s="1"/>
  <c r="H20" i="13" s="1"/>
  <c r="L20" i="13" s="1"/>
  <c r="N20" i="13" s="1"/>
  <c r="AQ24" i="5"/>
  <c r="D24" i="10" s="1"/>
  <c r="E24" i="10" s="1"/>
  <c r="F24" i="10" s="1"/>
  <c r="G24" i="10" s="1"/>
  <c r="AX24" i="5"/>
  <c r="C24" i="2"/>
  <c r="AM24" i="2" s="1"/>
  <c r="AI20" i="23"/>
  <c r="AJ20" i="23" s="1"/>
  <c r="AG20" i="23"/>
  <c r="AK20" i="23" s="1"/>
  <c r="AL20" i="23" s="1"/>
  <c r="AI28" i="23"/>
  <c r="AJ28" i="23" s="1"/>
  <c r="AG28" i="23"/>
  <c r="AK28" i="23" s="1"/>
  <c r="AL28" i="23" s="1"/>
  <c r="AI49" i="23"/>
  <c r="AJ49" i="23" s="1"/>
  <c r="AG49" i="23"/>
  <c r="C65" i="22"/>
  <c r="F65" i="22" s="1"/>
  <c r="AK65" i="23"/>
  <c r="AL65" i="23" s="1"/>
  <c r="AG63" i="23"/>
  <c r="AK63" i="23" s="1"/>
  <c r="AL63" i="23" s="1"/>
  <c r="AI63" i="23"/>
  <c r="AJ63" i="23" s="1"/>
  <c r="AI17" i="23"/>
  <c r="AJ17" i="23" s="1"/>
  <c r="AG17" i="23"/>
  <c r="AG60" i="23"/>
  <c r="AK60" i="23" s="1"/>
  <c r="AL60" i="23" s="1"/>
  <c r="AI60" i="23"/>
  <c r="AJ60" i="23" s="1"/>
  <c r="AI14" i="23"/>
  <c r="AJ14" i="23" s="1"/>
  <c r="AG14" i="23"/>
  <c r="AK14" i="23" s="1"/>
  <c r="AL14" i="23" s="1"/>
  <c r="C68" i="22"/>
  <c r="F68" i="22" s="1"/>
  <c r="AK68" i="23"/>
  <c r="AL68" i="23" s="1"/>
  <c r="C58" i="22"/>
  <c r="F58" i="22" s="1"/>
  <c r="AK58" i="23"/>
  <c r="AL58" i="23" s="1"/>
  <c r="AX63" i="5"/>
  <c r="AQ63" i="5"/>
  <c r="D63" i="10" s="1"/>
  <c r="E63" i="10" s="1"/>
  <c r="F63" i="10" s="1"/>
  <c r="G63" i="10" s="1"/>
  <c r="AR63" i="5"/>
  <c r="C63" i="2"/>
  <c r="AM63" i="2" s="1"/>
  <c r="AG62" i="23"/>
  <c r="AK62" i="23" s="1"/>
  <c r="AL62" i="23" s="1"/>
  <c r="AI62" i="23"/>
  <c r="AJ62" i="23" s="1"/>
  <c r="R55" i="10"/>
  <c r="S55" i="10" s="1"/>
  <c r="D55" i="4" s="1"/>
  <c r="AQ55" i="4" s="1"/>
  <c r="D55" i="3"/>
  <c r="AP55" i="3" s="1"/>
  <c r="AG64" i="23"/>
  <c r="AI64" i="23"/>
  <c r="AJ64" i="23" s="1"/>
  <c r="R61" i="10"/>
  <c r="S61" i="10" s="1"/>
  <c r="D61" i="4" s="1"/>
  <c r="AQ61" i="4" s="1"/>
  <c r="D61" i="3"/>
  <c r="AP61" i="3" s="1"/>
  <c r="C33" i="22"/>
  <c r="F33" i="22" s="1"/>
  <c r="R13" i="10"/>
  <c r="S13" i="10" s="1"/>
  <c r="D13" i="4" s="1"/>
  <c r="AQ13" i="4" s="1"/>
  <c r="D13" i="3"/>
  <c r="AP13" i="3" s="1"/>
  <c r="R15" i="13"/>
  <c r="P15" i="13"/>
  <c r="Q15" i="13" s="1"/>
  <c r="AI16" i="5"/>
  <c r="AP16" i="5"/>
  <c r="AL16" i="5"/>
  <c r="AM16" i="5" s="1"/>
  <c r="AT10" i="16"/>
  <c r="AT18" i="16" s="1"/>
  <c r="AS18" i="16"/>
  <c r="AS20" i="16" s="1"/>
  <c r="R33" i="10"/>
  <c r="S33" i="10" s="1"/>
  <c r="D33" i="4" s="1"/>
  <c r="AQ33" i="4" s="1"/>
  <c r="D33" i="3"/>
  <c r="AP33" i="3" s="1"/>
  <c r="AI26" i="5"/>
  <c r="AP26" i="5"/>
  <c r="AL26" i="5"/>
  <c r="AM26" i="5" s="1"/>
  <c r="AP72" i="5"/>
  <c r="AI72" i="5"/>
  <c r="AL72" i="5"/>
  <c r="AM72" i="5" s="1"/>
  <c r="D27" i="13"/>
  <c r="E27" i="13" s="1"/>
  <c r="H27" i="13" s="1"/>
  <c r="L27" i="13" s="1"/>
  <c r="N27" i="13" s="1"/>
  <c r="AI70" i="5"/>
  <c r="AP70" i="5"/>
  <c r="AL70" i="5"/>
  <c r="AM70" i="5" s="1"/>
  <c r="AI58" i="5"/>
  <c r="AP58" i="5"/>
  <c r="AL58" i="5"/>
  <c r="AM58" i="5" s="1"/>
  <c r="C54" i="22"/>
  <c r="F54" i="22" s="1"/>
  <c r="AK54" i="23"/>
  <c r="AL54" i="23" s="1"/>
  <c r="D9" i="12"/>
  <c r="E9" i="12" s="1"/>
  <c r="H9" i="12" s="1"/>
  <c r="L9" i="12" s="1"/>
  <c r="N9" i="12" s="1"/>
  <c r="D9" i="11"/>
  <c r="E9" i="11" s="1"/>
  <c r="H9" i="11" s="1"/>
  <c r="L9" i="11" s="1"/>
  <c r="N9" i="11" s="1"/>
  <c r="D9" i="13"/>
  <c r="E9" i="13" s="1"/>
  <c r="H9" i="13" s="1"/>
  <c r="L9" i="13" s="1"/>
  <c r="N9" i="13" s="1"/>
  <c r="AI30" i="23"/>
  <c r="AJ30" i="23" s="1"/>
  <c r="AG30" i="23"/>
  <c r="AK30" i="23" s="1"/>
  <c r="AL30" i="23" s="1"/>
  <c r="C24" i="22"/>
  <c r="F24" i="22" s="1"/>
  <c r="AG34" i="23"/>
  <c r="AK34" i="23" s="1"/>
  <c r="AL34" i="23" s="1"/>
  <c r="AI34" i="23"/>
  <c r="AJ34" i="23" s="1"/>
  <c r="R40" i="10"/>
  <c r="S40" i="10" s="1"/>
  <c r="D40" i="4" s="1"/>
  <c r="AQ40" i="4" s="1"/>
  <c r="D40" i="3"/>
  <c r="AP40" i="3" s="1"/>
  <c r="AI44" i="23"/>
  <c r="AJ44" i="23" s="1"/>
  <c r="AG44" i="23"/>
  <c r="AK44" i="23" s="1"/>
  <c r="AL44" i="23" s="1"/>
  <c r="C43" i="22"/>
  <c r="F43" i="22" s="1"/>
  <c r="AI44" i="5"/>
  <c r="AP44" i="5"/>
  <c r="AL44" i="5"/>
  <c r="AM44" i="5" s="1"/>
  <c r="AQ12" i="5"/>
  <c r="D12" i="10" s="1"/>
  <c r="E12" i="10" s="1"/>
  <c r="F12" i="10" s="1"/>
  <c r="G12" i="10" s="1"/>
  <c r="AX12" i="5"/>
  <c r="AR12" i="5" s="1"/>
  <c r="C12" i="2"/>
  <c r="AM12" i="2" s="1"/>
  <c r="C50" i="22"/>
  <c r="F50" i="22" s="1"/>
  <c r="AK50" i="23"/>
  <c r="AL50" i="23" s="1"/>
  <c r="R20" i="10"/>
  <c r="S20" i="10" s="1"/>
  <c r="D20" i="4" s="1"/>
  <c r="AQ20" i="4" s="1"/>
  <c r="D20" i="3"/>
  <c r="AP20" i="3" s="1"/>
  <c r="R58" i="10"/>
  <c r="S58" i="10" s="1"/>
  <c r="D58" i="4" s="1"/>
  <c r="AQ58" i="4" s="1"/>
  <c r="D58" i="3"/>
  <c r="AP58" i="3" s="1"/>
  <c r="R56" i="10"/>
  <c r="S56" i="10" s="1"/>
  <c r="D56" i="4" s="1"/>
  <c r="AQ56" i="4" s="1"/>
  <c r="D56" i="3"/>
  <c r="AP56" i="3" s="1"/>
  <c r="C17" i="22"/>
  <c r="F17" i="22" s="1"/>
  <c r="AK17" i="23"/>
  <c r="AL17" i="23" s="1"/>
  <c r="AG68" i="23"/>
  <c r="AI68" i="23"/>
  <c r="AJ68" i="23" s="1"/>
  <c r="R11" i="10"/>
  <c r="S11" i="10" s="1"/>
  <c r="D11" i="4" s="1"/>
  <c r="AQ11" i="4" s="1"/>
  <c r="D11" i="3"/>
  <c r="AP11" i="3" s="1"/>
  <c r="R28" i="11"/>
  <c r="P28" i="11"/>
  <c r="Q28" i="11" s="1"/>
  <c r="AP35" i="5"/>
  <c r="AI35" i="5"/>
  <c r="AL35" i="5"/>
  <c r="AM35" i="5" s="1"/>
  <c r="AI58" i="23"/>
  <c r="AJ58" i="23" s="1"/>
  <c r="AG58" i="23"/>
  <c r="R67" i="10"/>
  <c r="S67" i="10" s="1"/>
  <c r="D67" i="4" s="1"/>
  <c r="AQ67" i="4" s="1"/>
  <c r="D67" i="3"/>
  <c r="AP67" i="3" s="1"/>
  <c r="AP61" i="5"/>
  <c r="AI61" i="5"/>
  <c r="AL61" i="5"/>
  <c r="AM61" i="5" s="1"/>
  <c r="C64" i="22"/>
  <c r="F64" i="22" s="1"/>
  <c r="AK64" i="23"/>
  <c r="AL64" i="23" s="1"/>
  <c r="P33" i="15"/>
  <c r="Q33" i="15" s="1"/>
  <c r="P28" i="15"/>
  <c r="Q28" i="15" s="1"/>
  <c r="P18" i="15"/>
  <c r="Q18" i="15" s="1"/>
  <c r="P36" i="15"/>
  <c r="Q36" i="15" s="1"/>
  <c r="P23" i="15"/>
  <c r="Q23" i="15" s="1"/>
  <c r="P15" i="15"/>
  <c r="Q15" i="15" s="1"/>
  <c r="P31" i="15"/>
  <c r="Q31" i="15" s="1"/>
  <c r="P26" i="15"/>
  <c r="Q26" i="15" s="1"/>
  <c r="P20" i="15"/>
  <c r="Q20" i="15" s="1"/>
  <c r="P34" i="15"/>
  <c r="Q34" i="15" s="1"/>
  <c r="P17" i="15"/>
  <c r="Q17" i="15" s="1"/>
  <c r="P29" i="15"/>
  <c r="Q29" i="15" s="1"/>
  <c r="P24" i="15"/>
  <c r="Q24" i="15" s="1"/>
  <c r="P22" i="15"/>
  <c r="Q22" i="15" s="1"/>
  <c r="P32" i="15"/>
  <c r="Q32" i="15" s="1"/>
  <c r="P27" i="15"/>
  <c r="Q27" i="15" s="1"/>
  <c r="P19" i="15"/>
  <c r="Q19" i="15" s="1"/>
  <c r="P35" i="15"/>
  <c r="Q35" i="15" s="1"/>
  <c r="P16" i="15"/>
  <c r="Q16" i="15" s="1"/>
  <c r="P11" i="15"/>
  <c r="Q11" i="15" s="1"/>
  <c r="P13" i="15"/>
  <c r="Q13" i="15" s="1"/>
  <c r="P12" i="15"/>
  <c r="Q12" i="15" s="1"/>
  <c r="P10" i="15"/>
  <c r="Q10" i="15" s="1"/>
  <c r="P9" i="15"/>
  <c r="Q9" i="15" s="1"/>
  <c r="P7" i="15"/>
  <c r="Q7" i="15" s="1"/>
  <c r="P25" i="15"/>
  <c r="Q25" i="15" s="1"/>
  <c r="P14" i="15"/>
  <c r="Q14" i="15" s="1"/>
  <c r="P21" i="15"/>
  <c r="Q21" i="15" s="1"/>
  <c r="P8" i="15"/>
  <c r="Q8" i="15" s="1"/>
  <c r="P30" i="15"/>
  <c r="Q30" i="15" s="1"/>
  <c r="AI33" i="23"/>
  <c r="AJ33" i="23" s="1"/>
  <c r="AG33" i="23"/>
  <c r="AK33" i="23" s="1"/>
  <c r="AL33" i="23" s="1"/>
  <c r="I7" i="16"/>
  <c r="F8" i="16"/>
  <c r="D55" i="13"/>
  <c r="E55" i="13" s="1"/>
  <c r="H55" i="13" s="1"/>
  <c r="L55" i="13" s="1"/>
  <c r="N55" i="13" s="1"/>
  <c r="D55" i="11"/>
  <c r="E55" i="11" s="1"/>
  <c r="H55" i="11" s="1"/>
  <c r="L55" i="11" s="1"/>
  <c r="N55" i="11" s="1"/>
  <c r="D55" i="12"/>
  <c r="E55" i="12" s="1"/>
  <c r="H55" i="12" s="1"/>
  <c r="L55" i="12" s="1"/>
  <c r="N55" i="12" s="1"/>
  <c r="C71" i="22"/>
  <c r="F71" i="22" s="1"/>
  <c r="R74" i="10"/>
  <c r="S74" i="10" s="1"/>
  <c r="D74" i="4" s="1"/>
  <c r="AQ74" i="4" s="1"/>
  <c r="D74" i="3"/>
  <c r="AP74" i="3" s="1"/>
  <c r="AX55" i="5"/>
  <c r="AR55" i="5" s="1"/>
  <c r="AQ55" i="5"/>
  <c r="D55" i="10" s="1"/>
  <c r="E55" i="10" s="1"/>
  <c r="F55" i="10" s="1"/>
  <c r="G55" i="10" s="1"/>
  <c r="C55" i="2"/>
  <c r="AM55" i="2" s="1"/>
  <c r="AP10" i="5"/>
  <c r="AI10" i="5"/>
  <c r="AL10" i="5"/>
  <c r="AM10" i="5" s="1"/>
  <c r="AP60" i="5"/>
  <c r="AI60" i="5"/>
  <c r="AL60" i="5"/>
  <c r="AM60" i="5" s="1"/>
  <c r="AP31" i="5"/>
  <c r="AI31" i="5"/>
  <c r="AL31" i="5"/>
  <c r="AM31" i="5" s="1"/>
  <c r="AP37" i="5"/>
  <c r="AI37" i="5"/>
  <c r="AL37" i="5"/>
  <c r="AM37" i="5" s="1"/>
  <c r="D12" i="12"/>
  <c r="E12" i="12" s="1"/>
  <c r="H12" i="12" s="1"/>
  <c r="L12" i="12" s="1"/>
  <c r="N12" i="12" s="1"/>
  <c r="AP69" i="5"/>
  <c r="AI69" i="5"/>
  <c r="AL69" i="5"/>
  <c r="AM69" i="5" s="1"/>
  <c r="R63" i="11"/>
  <c r="P63" i="11"/>
  <c r="Q63" i="11" s="1"/>
  <c r="C73" i="22"/>
  <c r="F73" i="22" s="1"/>
  <c r="AK73" i="23"/>
  <c r="AL73" i="23" s="1"/>
  <c r="AI73" i="5"/>
  <c r="AP73" i="5"/>
  <c r="AL73" i="5"/>
  <c r="AM73" i="5" s="1"/>
  <c r="R19" i="10"/>
  <c r="S19" i="10" s="1"/>
  <c r="D19" i="4" s="1"/>
  <c r="AQ19" i="4" s="1"/>
  <c r="D19" i="3"/>
  <c r="AP19" i="3" s="1"/>
  <c r="R63" i="13"/>
  <c r="P63" i="13"/>
  <c r="Q63" i="13" s="1"/>
  <c r="C39" i="22"/>
  <c r="F39" i="22" s="1"/>
  <c r="AK39" i="23"/>
  <c r="AL39" i="23" s="1"/>
  <c r="AI73" i="23"/>
  <c r="AJ73" i="23" s="1"/>
  <c r="AG73" i="23"/>
  <c r="AI43" i="23"/>
  <c r="AJ43" i="23" s="1"/>
  <c r="AG43" i="23"/>
  <c r="AK43" i="23" s="1"/>
  <c r="AL43" i="23" s="1"/>
  <c r="L34" i="10"/>
  <c r="O34" i="10" s="1"/>
  <c r="P34" i="10" s="1"/>
  <c r="AU34" i="5"/>
  <c r="AI37" i="23"/>
  <c r="AJ37" i="23" s="1"/>
  <c r="AG37" i="23"/>
  <c r="AK37" i="23" s="1"/>
  <c r="AL37" i="23" s="1"/>
  <c r="AI50" i="23"/>
  <c r="AJ50" i="23" s="1"/>
  <c r="AG50" i="23"/>
  <c r="R53" i="10"/>
  <c r="S53" i="10" s="1"/>
  <c r="D53" i="4" s="1"/>
  <c r="AQ53" i="4" s="1"/>
  <c r="D53" i="3"/>
  <c r="AP53" i="3" s="1"/>
  <c r="AQ20" i="5"/>
  <c r="D20" i="10" s="1"/>
  <c r="E20" i="10" s="1"/>
  <c r="F20" i="10" s="1"/>
  <c r="G20" i="10" s="1"/>
  <c r="AX20" i="5"/>
  <c r="AR20" i="5" s="1"/>
  <c r="C20" i="2"/>
  <c r="AM20" i="2" s="1"/>
  <c r="C9" i="22"/>
  <c r="F9" i="22" s="1"/>
  <c r="C52" i="22"/>
  <c r="F52" i="22" s="1"/>
  <c r="AK52" i="23"/>
  <c r="AL52" i="23" s="1"/>
  <c r="AI41" i="23"/>
  <c r="AJ41" i="23" s="1"/>
  <c r="AG41" i="23"/>
  <c r="R29" i="10"/>
  <c r="S29" i="10" s="1"/>
  <c r="D29" i="4" s="1"/>
  <c r="AQ29" i="4" s="1"/>
  <c r="D29" i="3"/>
  <c r="AP29" i="3" s="1"/>
  <c r="R28" i="12"/>
  <c r="P28" i="12"/>
  <c r="Q28" i="12" s="1"/>
  <c r="AI11" i="5"/>
  <c r="AP11" i="5"/>
  <c r="AL11" i="5"/>
  <c r="AM11" i="5" s="1"/>
  <c r="R31" i="10"/>
  <c r="S31" i="10" s="1"/>
  <c r="D31" i="4" s="1"/>
  <c r="AQ31" i="4" s="1"/>
  <c r="D31" i="3"/>
  <c r="AP31" i="3" s="1"/>
  <c r="AX51" i="5"/>
  <c r="AR51" i="5" s="1"/>
  <c r="AQ51" i="5"/>
  <c r="D51" i="10" s="1"/>
  <c r="E51" i="10" s="1"/>
  <c r="F51" i="10" s="1"/>
  <c r="G51" i="10" s="1"/>
  <c r="C51" i="2"/>
  <c r="AM51" i="2" s="1"/>
  <c r="C46" i="22"/>
  <c r="F46" i="22" s="1"/>
  <c r="R27" i="10"/>
  <c r="S27" i="10" s="1"/>
  <c r="D27" i="4" s="1"/>
  <c r="AQ27" i="4" s="1"/>
  <c r="D27" i="3"/>
  <c r="AP27" i="3" s="1"/>
  <c r="AI59" i="23"/>
  <c r="AJ59" i="23" s="1"/>
  <c r="AG59" i="23"/>
  <c r="AK59" i="23" s="1"/>
  <c r="AL59" i="23" s="1"/>
  <c r="C13" i="22"/>
  <c r="F13" i="22" s="1"/>
  <c r="R64" i="10"/>
  <c r="S64" i="10" s="1"/>
  <c r="D64" i="4" s="1"/>
  <c r="AQ64" i="4" s="1"/>
  <c r="D64" i="3"/>
  <c r="AP64" i="3" s="1"/>
  <c r="AG40" i="23"/>
  <c r="AI40" i="23"/>
  <c r="AJ40" i="23" s="1"/>
  <c r="C45" i="22"/>
  <c r="F45" i="22" s="1"/>
  <c r="C69" i="22"/>
  <c r="F69" i="22" s="1"/>
  <c r="AI71" i="23"/>
  <c r="AJ71" i="23" s="1"/>
  <c r="AG71" i="23"/>
  <c r="AK71" i="23" s="1"/>
  <c r="AL71" i="23" s="1"/>
  <c r="R68" i="10"/>
  <c r="S68" i="10" s="1"/>
  <c r="D68" i="4" s="1"/>
  <c r="AQ68" i="4" s="1"/>
  <c r="D68" i="3"/>
  <c r="AP68" i="3" s="1"/>
  <c r="AP33" i="5"/>
  <c r="AI33" i="5"/>
  <c r="AL33" i="5"/>
  <c r="AM33" i="5" s="1"/>
  <c r="AI27" i="23"/>
  <c r="AJ27" i="23" s="1"/>
  <c r="AG27" i="23"/>
  <c r="AP67" i="5"/>
  <c r="AI67" i="5"/>
  <c r="AL67" i="5"/>
  <c r="AM67" i="5" s="1"/>
  <c r="AI23" i="5"/>
  <c r="AP23" i="5"/>
  <c r="AL23" i="5"/>
  <c r="AM23" i="5" s="1"/>
  <c r="D12" i="11"/>
  <c r="E12" i="11" s="1"/>
  <c r="H12" i="11" s="1"/>
  <c r="L12" i="11" s="1"/>
  <c r="N12" i="11" s="1"/>
  <c r="AP38" i="5"/>
  <c r="AI38" i="5"/>
  <c r="AL38" i="5"/>
  <c r="AM38" i="5" s="1"/>
  <c r="L42" i="10"/>
  <c r="O42" i="10" s="1"/>
  <c r="P42" i="10" s="1"/>
  <c r="AU42" i="5"/>
  <c r="C70" i="22"/>
  <c r="F70" i="22" s="1"/>
  <c r="C18" i="22"/>
  <c r="F18" i="22" s="1"/>
  <c r="AK18" i="23"/>
  <c r="AL18" i="23" s="1"/>
  <c r="R75" i="10"/>
  <c r="S75" i="10" s="1"/>
  <c r="D75" i="4" s="1"/>
  <c r="AQ75" i="4" s="1"/>
  <c r="D75" i="3"/>
  <c r="AP75" i="3" s="1"/>
  <c r="R72" i="10"/>
  <c r="S72" i="10" s="1"/>
  <c r="D72" i="4" s="1"/>
  <c r="AQ72" i="4" s="1"/>
  <c r="D72" i="3"/>
  <c r="AP72" i="3" s="1"/>
  <c r="AI25" i="23"/>
  <c r="AJ25" i="23" s="1"/>
  <c r="AG25" i="23"/>
  <c r="AX57" i="5"/>
  <c r="AR57" i="5" s="1"/>
  <c r="AQ57" i="5"/>
  <c r="D57" i="10" s="1"/>
  <c r="E57" i="10" s="1"/>
  <c r="F57" i="10" s="1"/>
  <c r="G57" i="10" s="1"/>
  <c r="C57" i="2"/>
  <c r="AM57" i="2" s="1"/>
  <c r="C49" i="22"/>
  <c r="F49" i="22" s="1"/>
  <c r="AK49" i="23"/>
  <c r="AL49" i="23" s="1"/>
  <c r="C36" i="22"/>
  <c r="F36" i="22" s="1"/>
  <c r="AI9" i="23"/>
  <c r="AJ9" i="23" s="1"/>
  <c r="AG9" i="23"/>
  <c r="AK9" i="23" s="1"/>
  <c r="AL9" i="23" s="1"/>
  <c r="L50" i="10"/>
  <c r="O50" i="10" s="1"/>
  <c r="P50" i="10" s="1"/>
  <c r="AU50" i="5"/>
  <c r="AG52" i="23"/>
  <c r="AI52" i="23"/>
  <c r="AJ52" i="23" s="1"/>
  <c r="R48" i="10"/>
  <c r="S48" i="10" s="1"/>
  <c r="D48" i="4" s="1"/>
  <c r="AQ48" i="4" s="1"/>
  <c r="D48" i="3"/>
  <c r="AP48" i="3" s="1"/>
  <c r="AP65" i="5"/>
  <c r="AI65" i="5"/>
  <c r="AL65" i="5"/>
  <c r="AM65" i="5" s="1"/>
  <c r="R28" i="13"/>
  <c r="P28" i="13"/>
  <c r="Q28" i="13" s="1"/>
  <c r="AG55" i="23"/>
  <c r="AK55" i="23" s="1"/>
  <c r="AL55" i="23" s="1"/>
  <c r="AI55" i="23"/>
  <c r="AJ55" i="23" s="1"/>
  <c r="C67" i="22"/>
  <c r="F67" i="22" s="1"/>
  <c r="AK67" i="23"/>
  <c r="AL67" i="23" s="1"/>
  <c r="AI21" i="5"/>
  <c r="AP21" i="5"/>
  <c r="AL21" i="5"/>
  <c r="AM21" i="5" s="1"/>
  <c r="R26" i="10"/>
  <c r="S26" i="10" s="1"/>
  <c r="D26" i="4" s="1"/>
  <c r="AQ26" i="4" s="1"/>
  <c r="D26" i="3"/>
  <c r="AP26" i="3" s="1"/>
  <c r="AI46" i="23"/>
  <c r="AJ46" i="23" s="1"/>
  <c r="AG46" i="23"/>
  <c r="AK46" i="23" s="1"/>
  <c r="AL46" i="23" s="1"/>
  <c r="C42" i="22"/>
  <c r="F42" i="22" s="1"/>
  <c r="R38" i="10"/>
  <c r="S38" i="10" s="1"/>
  <c r="D38" i="4" s="1"/>
  <c r="AQ38" i="4" s="1"/>
  <c r="D38" i="3"/>
  <c r="AP38" i="3" s="1"/>
  <c r="AI13" i="23"/>
  <c r="AJ13" i="23" s="1"/>
  <c r="AG13" i="23"/>
  <c r="AK13" i="23" s="1"/>
  <c r="AL13" i="23" s="1"/>
  <c r="D53" i="11"/>
  <c r="E53" i="11" s="1"/>
  <c r="H53" i="11" s="1"/>
  <c r="L53" i="11" s="1"/>
  <c r="N53" i="11" s="1"/>
  <c r="R35" i="10"/>
  <c r="S35" i="10" s="1"/>
  <c r="D35" i="4" s="1"/>
  <c r="AQ35" i="4" s="1"/>
  <c r="D35" i="3"/>
  <c r="AP35" i="3" s="1"/>
  <c r="AI45" i="23"/>
  <c r="AJ45" i="23" s="1"/>
  <c r="AG45" i="23"/>
  <c r="AK45" i="23" s="1"/>
  <c r="AL45" i="23" s="1"/>
  <c r="C74" i="22"/>
  <c r="F74" i="22" s="1"/>
  <c r="R65" i="10"/>
  <c r="S65" i="10" s="1"/>
  <c r="D65" i="4" s="1"/>
  <c r="AQ65" i="4" s="1"/>
  <c r="D65" i="3"/>
  <c r="AP65" i="3" s="1"/>
  <c r="K22" i="23"/>
  <c r="M22" i="23" s="1"/>
  <c r="I22" i="22" s="1"/>
  <c r="Z22" i="23"/>
  <c r="AB22" i="23" s="1"/>
  <c r="L22" i="22" s="1"/>
  <c r="AE22" i="23"/>
  <c r="G22" i="23"/>
  <c r="H22" i="23" s="1"/>
  <c r="U22" i="23"/>
  <c r="W22" i="23" s="1"/>
  <c r="K22" i="22" s="1"/>
  <c r="P22" i="23"/>
  <c r="R22" i="23" s="1"/>
  <c r="J22" i="22" s="1"/>
  <c r="C27" i="22"/>
  <c r="F27" i="22" s="1"/>
  <c r="AK27" i="23"/>
  <c r="AL27" i="23" s="1"/>
  <c r="AI8" i="5"/>
  <c r="AP8" i="5"/>
  <c r="AL8" i="5"/>
  <c r="AM8" i="5" s="1"/>
  <c r="AI29" i="5"/>
  <c r="AP29" i="5"/>
  <c r="AL29" i="5"/>
  <c r="AM29" i="5" s="1"/>
  <c r="D24" i="12"/>
  <c r="E24" i="12" s="1"/>
  <c r="H24" i="12" s="1"/>
  <c r="L24" i="12" s="1"/>
  <c r="N24" i="12" s="1"/>
  <c r="AP71" i="5"/>
  <c r="AI71" i="5"/>
  <c r="AL71" i="5"/>
  <c r="AM71" i="5" s="1"/>
  <c r="D57" i="11"/>
  <c r="E57" i="11" s="1"/>
  <c r="H57" i="11" s="1"/>
  <c r="L57" i="11" s="1"/>
  <c r="N57" i="11" s="1"/>
  <c r="R18" i="10"/>
  <c r="S18" i="10" s="1"/>
  <c r="D18" i="4" s="1"/>
  <c r="AQ18" i="4" s="1"/>
  <c r="D18" i="3"/>
  <c r="AP18" i="3" s="1"/>
  <c r="C25" i="22"/>
  <c r="F25" i="22" s="1"/>
  <c r="AK25" i="23"/>
  <c r="AL25" i="23" s="1"/>
  <c r="R10" i="10"/>
  <c r="S10" i="10" s="1"/>
  <c r="D10" i="4" s="1"/>
  <c r="AQ10" i="4" s="1"/>
  <c r="D10" i="3"/>
  <c r="AP10" i="3" s="1"/>
  <c r="AI32" i="23"/>
  <c r="AJ32" i="23" s="1"/>
  <c r="AG32" i="23"/>
  <c r="AF34" i="5"/>
  <c r="D34" i="22" s="1"/>
  <c r="AH34" i="5"/>
  <c r="R21" i="10"/>
  <c r="S21" i="10" s="1"/>
  <c r="D21" i="4" s="1"/>
  <c r="AQ21" i="4" s="1"/>
  <c r="D21" i="3"/>
  <c r="AP21" i="3" s="1"/>
  <c r="L62" i="10"/>
  <c r="O62" i="10" s="1"/>
  <c r="P62" i="10" s="1"/>
  <c r="AU62" i="5"/>
  <c r="R16" i="10"/>
  <c r="S16" i="10" s="1"/>
  <c r="D16" i="4" s="1"/>
  <c r="AQ16" i="4" s="1"/>
  <c r="D16" i="3"/>
  <c r="AP16" i="3" s="1"/>
  <c r="AI36" i="23"/>
  <c r="AJ36" i="23" s="1"/>
  <c r="AG36" i="23"/>
  <c r="AK36" i="23" s="1"/>
  <c r="AL36" i="23" s="1"/>
  <c r="R32" i="10"/>
  <c r="S32" i="10" s="1"/>
  <c r="D32" i="4" s="1"/>
  <c r="AQ32" i="4" s="1"/>
  <c r="D32" i="3"/>
  <c r="AP32" i="3" s="1"/>
  <c r="AQ28" i="5"/>
  <c r="D28" i="10" s="1"/>
  <c r="E28" i="10" s="1"/>
  <c r="F28" i="10" s="1"/>
  <c r="G28" i="10" s="1"/>
  <c r="AX28" i="5"/>
  <c r="AR28" i="5"/>
  <c r="C28" i="2"/>
  <c r="AM28" i="2" s="1"/>
  <c r="C38" i="22"/>
  <c r="F38" i="22" s="1"/>
  <c r="AI53" i="23"/>
  <c r="AJ53" i="23" s="1"/>
  <c r="AG53" i="23"/>
  <c r="AK53" i="23" s="1"/>
  <c r="AL53" i="23" s="1"/>
  <c r="R44" i="10"/>
  <c r="S44" i="10" s="1"/>
  <c r="D44" i="4" s="1"/>
  <c r="AQ44" i="4" s="1"/>
  <c r="D44" i="3"/>
  <c r="AP44" i="3" s="1"/>
  <c r="C26" i="22"/>
  <c r="F26" i="22" s="1"/>
  <c r="AI11" i="23"/>
  <c r="AJ11" i="23" s="1"/>
  <c r="AG11" i="23"/>
  <c r="AK11" i="23" s="1"/>
  <c r="AL11" i="23" s="1"/>
  <c r="C41" i="22"/>
  <c r="F41" i="22" s="1"/>
  <c r="AK41" i="23"/>
  <c r="AL41" i="23" s="1"/>
  <c r="R8" i="10"/>
  <c r="S8" i="10" s="1"/>
  <c r="D8" i="4" s="1"/>
  <c r="AQ8" i="4" s="1"/>
  <c r="D8" i="3"/>
  <c r="AP8" i="3" s="1"/>
  <c r="C75" i="22"/>
  <c r="F75" i="22" s="1"/>
  <c r="AK75" i="23"/>
  <c r="AL75" i="23" s="1"/>
  <c r="AR15" i="5"/>
  <c r="AQ15" i="5"/>
  <c r="D15" i="10" s="1"/>
  <c r="E15" i="10" s="1"/>
  <c r="F15" i="10" s="1"/>
  <c r="G15" i="10" s="1"/>
  <c r="AX15" i="5"/>
  <c r="C15" i="2"/>
  <c r="C16" i="22"/>
  <c r="F16" i="22" s="1"/>
  <c r="R41" i="10"/>
  <c r="S41" i="10" s="1"/>
  <c r="D41" i="4" s="1"/>
  <c r="AQ41" i="4" s="1"/>
  <c r="D41" i="3"/>
  <c r="AP41" i="3" s="1"/>
  <c r="AI42" i="23"/>
  <c r="AJ42" i="23" s="1"/>
  <c r="AG42" i="23"/>
  <c r="AK42" i="23" s="1"/>
  <c r="AL42" i="23" s="1"/>
  <c r="D53" i="12"/>
  <c r="E53" i="12" s="1"/>
  <c r="H53" i="12" s="1"/>
  <c r="L53" i="12" s="1"/>
  <c r="N53" i="12" s="1"/>
  <c r="C40" i="22"/>
  <c r="F40" i="22" s="1"/>
  <c r="AK40" i="23"/>
  <c r="AL40" i="23" s="1"/>
  <c r="R28" i="10"/>
  <c r="S28" i="10" s="1"/>
  <c r="D28" i="4" s="1"/>
  <c r="AQ28" i="4" s="1"/>
  <c r="D28" i="3"/>
  <c r="AP28" i="3" s="1"/>
  <c r="AG74" i="23"/>
  <c r="AK74" i="23" s="1"/>
  <c r="AL74" i="23" s="1"/>
  <c r="AI74" i="23"/>
  <c r="AJ74" i="23" s="1"/>
  <c r="AI69" i="23"/>
  <c r="AJ69" i="23" s="1"/>
  <c r="AG69" i="23"/>
  <c r="AK69" i="23" s="1"/>
  <c r="AL69" i="23" s="1"/>
  <c r="R9" i="10"/>
  <c r="S9" i="10" s="1"/>
  <c r="D9" i="4" s="1"/>
  <c r="AQ9" i="4" s="1"/>
  <c r="D9" i="3"/>
  <c r="AP9" i="3" s="1"/>
  <c r="C56" i="22"/>
  <c r="F56" i="22" s="1"/>
  <c r="AK56" i="23"/>
  <c r="AL56" i="23" s="1"/>
  <c r="R39" i="10"/>
  <c r="S39" i="10" s="1"/>
  <c r="D39" i="4" s="1"/>
  <c r="AQ39" i="4" s="1"/>
  <c r="D39" i="3"/>
  <c r="AP39" i="3" s="1"/>
  <c r="C12" i="22"/>
  <c r="F12" i="22" s="1"/>
  <c r="AI19" i="5"/>
  <c r="AP19" i="5"/>
  <c r="AL19" i="5"/>
  <c r="AM19" i="5" s="1"/>
  <c r="AP43" i="5"/>
  <c r="AI43" i="5"/>
  <c r="AL43" i="5"/>
  <c r="AM43" i="5" s="1"/>
  <c r="AI40" i="5"/>
  <c r="AP40" i="5"/>
  <c r="AL40" i="5"/>
  <c r="AM40" i="5" s="1"/>
  <c r="AI32" i="5"/>
  <c r="AP32" i="5"/>
  <c r="AL32" i="5"/>
  <c r="AM32" i="5" s="1"/>
  <c r="AP39" i="5"/>
  <c r="AI39" i="5"/>
  <c r="AL39" i="5"/>
  <c r="AM39" i="5" s="1"/>
  <c r="D57" i="12"/>
  <c r="E57" i="12" s="1"/>
  <c r="H57" i="12" s="1"/>
  <c r="L57" i="12" s="1"/>
  <c r="N57" i="12" s="1"/>
  <c r="AG70" i="23"/>
  <c r="AK70" i="23" s="1"/>
  <c r="AL70" i="23" s="1"/>
  <c r="AI70" i="23"/>
  <c r="AJ70" i="23" s="1"/>
  <c r="R73" i="10"/>
  <c r="S73" i="10" s="1"/>
  <c r="D73" i="4" s="1"/>
  <c r="AQ73" i="4" s="1"/>
  <c r="D73" i="3"/>
  <c r="AP73" i="3" s="1"/>
  <c r="C10" i="22"/>
  <c r="F10" i="22" s="1"/>
  <c r="AK10" i="23"/>
  <c r="AL10" i="23" s="1"/>
  <c r="C66" i="22"/>
  <c r="F66" i="22" s="1"/>
  <c r="AK66" i="23"/>
  <c r="AL66" i="23" s="1"/>
  <c r="C32" i="22"/>
  <c r="F32" i="22" s="1"/>
  <c r="AK32" i="23"/>
  <c r="AL32" i="23" s="1"/>
  <c r="R49" i="10"/>
  <c r="S49" i="10" s="1"/>
  <c r="D49" i="4" s="1"/>
  <c r="AQ49" i="4" s="1"/>
  <c r="D49" i="3"/>
  <c r="AP49" i="3" s="1"/>
  <c r="C37" i="22"/>
  <c r="F37" i="22" s="1"/>
  <c r="AI35" i="23"/>
  <c r="AJ35" i="23" s="1"/>
  <c r="AG35" i="23"/>
  <c r="AK35" i="23" s="1"/>
  <c r="AL35" i="23" s="1"/>
  <c r="R59" i="10"/>
  <c r="S59" i="10" s="1"/>
  <c r="D59" i="4" s="1"/>
  <c r="AQ59" i="4" s="1"/>
  <c r="D59" i="3"/>
  <c r="AP59" i="3" s="1"/>
  <c r="C21" i="22"/>
  <c r="F21" i="22" s="1"/>
  <c r="AK21" i="23"/>
  <c r="AL21" i="23" s="1"/>
  <c r="AG38" i="23"/>
  <c r="AK38" i="23" s="1"/>
  <c r="AL38" i="23" s="1"/>
  <c r="AI38" i="23"/>
  <c r="AJ38" i="23" s="1"/>
  <c r="C53" i="22"/>
  <c r="F53" i="22" s="1"/>
  <c r="AI26" i="23"/>
  <c r="AJ26" i="23" s="1"/>
  <c r="AG26" i="23"/>
  <c r="AK26" i="23" s="1"/>
  <c r="AL26" i="23" s="1"/>
  <c r="C7" i="23"/>
  <c r="U76" i="5"/>
  <c r="V7" i="5"/>
  <c r="R14" i="10"/>
  <c r="S14" i="10" s="1"/>
  <c r="D14" i="4" s="1"/>
  <c r="AQ14" i="4" s="1"/>
  <c r="D14" i="3"/>
  <c r="AP14" i="3" s="1"/>
  <c r="C15" i="22"/>
  <c r="F15" i="22" s="1"/>
  <c r="AK15" i="23"/>
  <c r="AL15" i="23" s="1"/>
  <c r="AI61" i="23"/>
  <c r="AJ61" i="23" s="1"/>
  <c r="AG61" i="23"/>
  <c r="AK61" i="23" s="1"/>
  <c r="AL61" i="23" s="1"/>
  <c r="AI67" i="23"/>
  <c r="AJ67" i="23" s="1"/>
  <c r="AG67" i="23"/>
  <c r="R45" i="10"/>
  <c r="S45" i="10" s="1"/>
  <c r="D45" i="4" s="1"/>
  <c r="AQ45" i="4" s="1"/>
  <c r="D45" i="3"/>
  <c r="AP45" i="3" s="1"/>
  <c r="C48" i="22"/>
  <c r="F48" i="22" s="1"/>
  <c r="AK48" i="23"/>
  <c r="AL48" i="23" s="1"/>
  <c r="AP41" i="5"/>
  <c r="AI41" i="5"/>
  <c r="AL41" i="5"/>
  <c r="AM41" i="5" s="1"/>
  <c r="R43" i="10"/>
  <c r="S43" i="10" s="1"/>
  <c r="D43" i="4" s="1"/>
  <c r="AQ43" i="4" s="1"/>
  <c r="D43" i="3"/>
  <c r="AP43" i="3" s="1"/>
  <c r="L66" i="10"/>
  <c r="O66" i="10" s="1"/>
  <c r="P66" i="10" s="1"/>
  <c r="AU66" i="5"/>
  <c r="R60" i="10"/>
  <c r="S60" i="10" s="1"/>
  <c r="D60" i="4" s="1"/>
  <c r="AQ60" i="4" s="1"/>
  <c r="D60" i="3"/>
  <c r="AP60" i="3" s="1"/>
  <c r="AG16" i="23"/>
  <c r="AK16" i="23" s="1"/>
  <c r="AL16" i="23" s="1"/>
  <c r="AI16" i="23"/>
  <c r="AJ16" i="23" s="1"/>
  <c r="AI68" i="5"/>
  <c r="AP68" i="5"/>
  <c r="AL68" i="5"/>
  <c r="AM68" i="5" s="1"/>
  <c r="M32" i="15"/>
  <c r="N32" i="15" s="1"/>
  <c r="M27" i="15"/>
  <c r="N27" i="15" s="1"/>
  <c r="M19" i="15"/>
  <c r="N19" i="15" s="1"/>
  <c r="M35" i="15"/>
  <c r="N35" i="15" s="1"/>
  <c r="M16" i="15"/>
  <c r="N16" i="15" s="1"/>
  <c r="M11" i="15"/>
  <c r="N11" i="15" s="1"/>
  <c r="M30" i="15"/>
  <c r="N30" i="15" s="1"/>
  <c r="M25" i="15"/>
  <c r="N25" i="15" s="1"/>
  <c r="M21" i="15"/>
  <c r="N21" i="15" s="1"/>
  <c r="M33" i="15"/>
  <c r="N33" i="15" s="1"/>
  <c r="M28" i="15"/>
  <c r="N28" i="15" s="1"/>
  <c r="M18" i="15"/>
  <c r="N18" i="15" s="1"/>
  <c r="M36" i="15"/>
  <c r="N36" i="15" s="1"/>
  <c r="M23" i="15"/>
  <c r="N23" i="15" s="1"/>
  <c r="M31" i="15"/>
  <c r="N31" i="15" s="1"/>
  <c r="M26" i="15"/>
  <c r="N26" i="15" s="1"/>
  <c r="M20" i="15"/>
  <c r="N20" i="15" s="1"/>
  <c r="M34" i="15"/>
  <c r="N34" i="15" s="1"/>
  <c r="M17" i="15"/>
  <c r="N17" i="15" s="1"/>
  <c r="M12" i="15"/>
  <c r="N12" i="15" s="1"/>
  <c r="M24" i="15"/>
  <c r="N24" i="15" s="1"/>
  <c r="M22" i="15"/>
  <c r="N22" i="15" s="1"/>
  <c r="M29" i="15"/>
  <c r="N29" i="15" s="1"/>
  <c r="M8" i="15"/>
  <c r="N8" i="15" s="1"/>
  <c r="M13" i="15"/>
  <c r="N13" i="15" s="1"/>
  <c r="M9" i="15"/>
  <c r="N9" i="15" s="1"/>
  <c r="M10" i="15"/>
  <c r="N10" i="15" s="1"/>
  <c r="M7" i="15"/>
  <c r="N7" i="15" s="1"/>
  <c r="M15" i="15"/>
  <c r="N15" i="15" s="1"/>
  <c r="M14" i="15"/>
  <c r="N14" i="15" s="1"/>
  <c r="D53" i="13"/>
  <c r="E53" i="13" s="1"/>
  <c r="H53" i="13" s="1"/>
  <c r="L53" i="13" s="1"/>
  <c r="N53" i="13" s="1"/>
  <c r="T76" i="5"/>
  <c r="X7" i="5"/>
  <c r="W7" i="5"/>
  <c r="AA7" i="5"/>
  <c r="AA76" i="5" s="1"/>
  <c r="Z7" i="5"/>
  <c r="L46" i="10"/>
  <c r="O46" i="10" s="1"/>
  <c r="P46" i="10" s="1"/>
  <c r="AU46" i="5"/>
  <c r="R57" i="10"/>
  <c r="S57" i="10" s="1"/>
  <c r="D57" i="4" s="1"/>
  <c r="AQ57" i="4" s="1"/>
  <c r="D57" i="3"/>
  <c r="AP57" i="3" s="1"/>
  <c r="AI56" i="23"/>
  <c r="AJ56" i="23" s="1"/>
  <c r="AG56" i="23"/>
  <c r="AI12" i="23"/>
  <c r="AJ12" i="23" s="1"/>
  <c r="AG12" i="23"/>
  <c r="AK12" i="23" s="1"/>
  <c r="AL12" i="23" s="1"/>
  <c r="AI25" i="5"/>
  <c r="AP25" i="5"/>
  <c r="AL25" i="5"/>
  <c r="AM25" i="5" s="1"/>
  <c r="AP14" i="5"/>
  <c r="AI14" i="5"/>
  <c r="AL14" i="5"/>
  <c r="AM14" i="5" s="1"/>
  <c r="AI52" i="5"/>
  <c r="AP52" i="5"/>
  <c r="AL52" i="5"/>
  <c r="AM52" i="5" s="1"/>
  <c r="D24" i="13"/>
  <c r="E24" i="13" s="1"/>
  <c r="H24" i="13" s="1"/>
  <c r="L24" i="13" s="1"/>
  <c r="N24" i="13" s="1"/>
  <c r="AP64" i="5"/>
  <c r="AI64" i="5"/>
  <c r="AL64" i="5"/>
  <c r="AM64" i="5" s="1"/>
  <c r="AI18" i="5"/>
  <c r="AP18" i="5"/>
  <c r="AL18" i="5"/>
  <c r="AM18" i="5" s="1"/>
  <c r="D57" i="13"/>
  <c r="E57" i="13" s="1"/>
  <c r="H57" i="13" s="1"/>
  <c r="L57" i="13" s="1"/>
  <c r="N57" i="13" s="1"/>
  <c r="P24" i="12" l="1"/>
  <c r="Q24" i="12" s="1"/>
  <c r="R24" i="12"/>
  <c r="H45" i="22"/>
  <c r="O45" i="22"/>
  <c r="R55" i="12"/>
  <c r="P55" i="12"/>
  <c r="Q55" i="12" s="1"/>
  <c r="H64" i="22"/>
  <c r="O64" i="22"/>
  <c r="P9" i="13"/>
  <c r="Q9" i="13" s="1"/>
  <c r="R9" i="13"/>
  <c r="AQ16" i="5"/>
  <c r="D16" i="10" s="1"/>
  <c r="E16" i="10" s="1"/>
  <c r="F16" i="10" s="1"/>
  <c r="G16" i="10" s="1"/>
  <c r="AX16" i="5"/>
  <c r="C16" i="2"/>
  <c r="AM16" i="2" s="1"/>
  <c r="AR16" i="5"/>
  <c r="H8" i="22"/>
  <c r="O8" i="22"/>
  <c r="H60" i="22"/>
  <c r="O60" i="22"/>
  <c r="H28" i="22"/>
  <c r="O28" i="22"/>
  <c r="R51" i="13"/>
  <c r="P51" i="13"/>
  <c r="Q51" i="13" s="1"/>
  <c r="P49" i="13"/>
  <c r="Q49" i="13" s="1"/>
  <c r="R49" i="13"/>
  <c r="H30" i="22"/>
  <c r="O30" i="22"/>
  <c r="AP54" i="5"/>
  <c r="AI54" i="5"/>
  <c r="AL54" i="5"/>
  <c r="AM54" i="5" s="1"/>
  <c r="AI42" i="5"/>
  <c r="AP42" i="5"/>
  <c r="AL42" i="5"/>
  <c r="AM42" i="5" s="1"/>
  <c r="AX14" i="5"/>
  <c r="AR14" i="5" s="1"/>
  <c r="C14" i="2"/>
  <c r="AM14" i="2" s="1"/>
  <c r="AQ14" i="5"/>
  <c r="D14" i="10" s="1"/>
  <c r="E14" i="10" s="1"/>
  <c r="F14" i="10" s="1"/>
  <c r="G14" i="10" s="1"/>
  <c r="AR32" i="5"/>
  <c r="AX32" i="5"/>
  <c r="AQ32" i="5"/>
  <c r="D32" i="10" s="1"/>
  <c r="E32" i="10" s="1"/>
  <c r="F32" i="10" s="1"/>
  <c r="G32" i="10" s="1"/>
  <c r="C32" i="2"/>
  <c r="AM32" i="2" s="1"/>
  <c r="D19" i="13"/>
  <c r="E19" i="13" s="1"/>
  <c r="H19" i="13" s="1"/>
  <c r="L19" i="13" s="1"/>
  <c r="N19" i="13" s="1"/>
  <c r="D19" i="12"/>
  <c r="E19" i="12" s="1"/>
  <c r="H19" i="12" s="1"/>
  <c r="L19" i="12" s="1"/>
  <c r="N19" i="12" s="1"/>
  <c r="D19" i="11"/>
  <c r="E19" i="11" s="1"/>
  <c r="H19" i="11" s="1"/>
  <c r="L19" i="11" s="1"/>
  <c r="N19" i="11" s="1"/>
  <c r="H56" i="22"/>
  <c r="O56" i="22"/>
  <c r="H25" i="22"/>
  <c r="O25" i="22"/>
  <c r="D29" i="13"/>
  <c r="E29" i="13" s="1"/>
  <c r="H29" i="13" s="1"/>
  <c r="L29" i="13" s="1"/>
  <c r="N29" i="13" s="1"/>
  <c r="D29" i="12"/>
  <c r="E29" i="12" s="1"/>
  <c r="H29" i="12" s="1"/>
  <c r="L29" i="12" s="1"/>
  <c r="N29" i="12" s="1"/>
  <c r="D29" i="11"/>
  <c r="E29" i="11" s="1"/>
  <c r="H29" i="11" s="1"/>
  <c r="L29" i="11" s="1"/>
  <c r="N29" i="11" s="1"/>
  <c r="D65" i="13"/>
  <c r="E65" i="13" s="1"/>
  <c r="H65" i="13" s="1"/>
  <c r="L65" i="13" s="1"/>
  <c r="N65" i="13" s="1"/>
  <c r="D65" i="12"/>
  <c r="E65" i="12" s="1"/>
  <c r="H65" i="12" s="1"/>
  <c r="L65" i="12" s="1"/>
  <c r="N65" i="12" s="1"/>
  <c r="D65" i="11"/>
  <c r="E65" i="11" s="1"/>
  <c r="H65" i="11" s="1"/>
  <c r="L65" i="11" s="1"/>
  <c r="N65" i="11" s="1"/>
  <c r="H49" i="22"/>
  <c r="O49" i="22"/>
  <c r="AQ38" i="5"/>
  <c r="D38" i="10" s="1"/>
  <c r="E38" i="10" s="1"/>
  <c r="F38" i="10" s="1"/>
  <c r="G38" i="10" s="1"/>
  <c r="AX38" i="5"/>
  <c r="AR38" i="5" s="1"/>
  <c r="C38" i="2"/>
  <c r="AM38" i="2" s="1"/>
  <c r="H52" i="22"/>
  <c r="O52" i="22"/>
  <c r="AR73" i="5"/>
  <c r="AX73" i="5"/>
  <c r="AQ73" i="5"/>
  <c r="D73" i="10" s="1"/>
  <c r="E73" i="10" s="1"/>
  <c r="F73" i="10" s="1"/>
  <c r="G73" i="10" s="1"/>
  <c r="C73" i="2"/>
  <c r="AM73" i="2" s="1"/>
  <c r="AX31" i="5"/>
  <c r="AR31" i="5" s="1"/>
  <c r="AQ31" i="5"/>
  <c r="D31" i="10" s="1"/>
  <c r="E31" i="10" s="1"/>
  <c r="F31" i="10" s="1"/>
  <c r="G31" i="10" s="1"/>
  <c r="C31" i="2"/>
  <c r="AM31" i="2" s="1"/>
  <c r="T55" i="10"/>
  <c r="I55" i="10"/>
  <c r="J55" i="10" s="1"/>
  <c r="U55" i="10" s="1"/>
  <c r="K55" i="10"/>
  <c r="R55" i="11"/>
  <c r="P55" i="11"/>
  <c r="Q55" i="11" s="1"/>
  <c r="D61" i="12"/>
  <c r="E61" i="12" s="1"/>
  <c r="H61" i="12" s="1"/>
  <c r="L61" i="12" s="1"/>
  <c r="N61" i="12" s="1"/>
  <c r="D61" i="13"/>
  <c r="E61" i="13" s="1"/>
  <c r="H61" i="13" s="1"/>
  <c r="L61" i="13" s="1"/>
  <c r="N61" i="13" s="1"/>
  <c r="D61" i="11"/>
  <c r="E61" i="11" s="1"/>
  <c r="H61" i="11" s="1"/>
  <c r="L61" i="11" s="1"/>
  <c r="N61" i="11" s="1"/>
  <c r="D44" i="12"/>
  <c r="E44" i="12" s="1"/>
  <c r="H44" i="12" s="1"/>
  <c r="L44" i="12" s="1"/>
  <c r="N44" i="12" s="1"/>
  <c r="D44" i="11"/>
  <c r="E44" i="11" s="1"/>
  <c r="H44" i="11" s="1"/>
  <c r="L44" i="11" s="1"/>
  <c r="N44" i="11" s="1"/>
  <c r="D44" i="13"/>
  <c r="E44" i="13" s="1"/>
  <c r="H44" i="13" s="1"/>
  <c r="L44" i="13" s="1"/>
  <c r="N44" i="13" s="1"/>
  <c r="R9" i="11"/>
  <c r="P9" i="11"/>
  <c r="Q9" i="11" s="1"/>
  <c r="AR70" i="5"/>
  <c r="AX70" i="5"/>
  <c r="AQ70" i="5"/>
  <c r="D70" i="10" s="1"/>
  <c r="E70" i="10" s="1"/>
  <c r="F70" i="10" s="1"/>
  <c r="G70" i="10" s="1"/>
  <c r="C70" i="2"/>
  <c r="AM70" i="2" s="1"/>
  <c r="H58" i="22"/>
  <c r="O58" i="22"/>
  <c r="K24" i="10"/>
  <c r="T24" i="10"/>
  <c r="I24" i="10"/>
  <c r="J24" i="10" s="1"/>
  <c r="U24" i="10" s="1"/>
  <c r="D47" i="13"/>
  <c r="E47" i="13" s="1"/>
  <c r="H47" i="13" s="1"/>
  <c r="L47" i="13" s="1"/>
  <c r="N47" i="13" s="1"/>
  <c r="D47" i="12"/>
  <c r="E47" i="12" s="1"/>
  <c r="H47" i="12" s="1"/>
  <c r="L47" i="12" s="1"/>
  <c r="N47" i="12" s="1"/>
  <c r="D47" i="11"/>
  <c r="E47" i="11" s="1"/>
  <c r="H47" i="11" s="1"/>
  <c r="L47" i="11" s="1"/>
  <c r="N47" i="11" s="1"/>
  <c r="H57" i="22"/>
  <c r="O57" i="22"/>
  <c r="AN49" i="2"/>
  <c r="AU49" i="2"/>
  <c r="AX49" i="2" s="1"/>
  <c r="AY9" i="5"/>
  <c r="AW9" i="5"/>
  <c r="H51" i="22"/>
  <c r="O51" i="22"/>
  <c r="D17" i="13"/>
  <c r="E17" i="13" s="1"/>
  <c r="H17" i="13" s="1"/>
  <c r="L17" i="13" s="1"/>
  <c r="N17" i="13" s="1"/>
  <c r="D17" i="12"/>
  <c r="E17" i="12" s="1"/>
  <c r="H17" i="12" s="1"/>
  <c r="L17" i="12" s="1"/>
  <c r="N17" i="12" s="1"/>
  <c r="D17" i="11"/>
  <c r="E17" i="11" s="1"/>
  <c r="H17" i="11" s="1"/>
  <c r="L17" i="11" s="1"/>
  <c r="N17" i="11" s="1"/>
  <c r="H11" i="22"/>
  <c r="O11" i="22"/>
  <c r="P49" i="12"/>
  <c r="Q49" i="12" s="1"/>
  <c r="R49" i="12"/>
  <c r="AP46" i="5"/>
  <c r="AI46" i="5"/>
  <c r="AL46" i="5"/>
  <c r="AM46" i="5" s="1"/>
  <c r="H15" i="22"/>
  <c r="O15" i="22"/>
  <c r="AX67" i="5"/>
  <c r="AR67" i="5" s="1"/>
  <c r="AQ67" i="5"/>
  <c r="D67" i="10" s="1"/>
  <c r="E67" i="10" s="1"/>
  <c r="F67" i="10" s="1"/>
  <c r="G67" i="10" s="1"/>
  <c r="C67" i="2"/>
  <c r="AM67" i="2" s="1"/>
  <c r="D25" i="13"/>
  <c r="E25" i="13" s="1"/>
  <c r="H25" i="13" s="1"/>
  <c r="L25" i="13" s="1"/>
  <c r="N25" i="13" s="1"/>
  <c r="D25" i="12"/>
  <c r="E25" i="12" s="1"/>
  <c r="H25" i="12" s="1"/>
  <c r="L25" i="12" s="1"/>
  <c r="N25" i="12" s="1"/>
  <c r="D25" i="11"/>
  <c r="E25" i="11" s="1"/>
  <c r="H25" i="11" s="1"/>
  <c r="L25" i="11" s="1"/>
  <c r="N25" i="11" s="1"/>
  <c r="D41" i="13"/>
  <c r="E41" i="13" s="1"/>
  <c r="H41" i="13" s="1"/>
  <c r="L41" i="13" s="1"/>
  <c r="N41" i="13" s="1"/>
  <c r="D41" i="12"/>
  <c r="E41" i="12" s="1"/>
  <c r="H41" i="12" s="1"/>
  <c r="L41" i="12" s="1"/>
  <c r="N41" i="12" s="1"/>
  <c r="D41" i="11"/>
  <c r="E41" i="11" s="1"/>
  <c r="H41" i="11" s="1"/>
  <c r="L41" i="11" s="1"/>
  <c r="N41" i="11" s="1"/>
  <c r="H53" i="22"/>
  <c r="O53" i="22"/>
  <c r="H32" i="22"/>
  <c r="O32" i="22"/>
  <c r="AQ19" i="5"/>
  <c r="D19" i="10" s="1"/>
  <c r="E19" i="10" s="1"/>
  <c r="F19" i="10" s="1"/>
  <c r="G19" i="10" s="1"/>
  <c r="AX19" i="5"/>
  <c r="C19" i="2"/>
  <c r="AM19" i="2" s="1"/>
  <c r="H75" i="22"/>
  <c r="O75" i="22"/>
  <c r="H38" i="22"/>
  <c r="O38" i="22"/>
  <c r="AP34" i="5"/>
  <c r="AI34" i="5"/>
  <c r="AL34" i="5"/>
  <c r="AM34" i="5" s="1"/>
  <c r="AR29" i="5"/>
  <c r="AQ29" i="5"/>
  <c r="D29" i="10" s="1"/>
  <c r="E29" i="10" s="1"/>
  <c r="F29" i="10" s="1"/>
  <c r="G29" i="10" s="1"/>
  <c r="AX29" i="5"/>
  <c r="C29" i="2"/>
  <c r="AM29" i="2" s="1"/>
  <c r="P53" i="11"/>
  <c r="Q53" i="11" s="1"/>
  <c r="R53" i="11"/>
  <c r="R50" i="10"/>
  <c r="S50" i="10" s="1"/>
  <c r="D50" i="4" s="1"/>
  <c r="AQ50" i="4" s="1"/>
  <c r="D50" i="3"/>
  <c r="AP50" i="3" s="1"/>
  <c r="P12" i="11"/>
  <c r="Q12" i="11" s="1"/>
  <c r="R12" i="11"/>
  <c r="AY51" i="5"/>
  <c r="AW51" i="5"/>
  <c r="H39" i="22"/>
  <c r="O39" i="22"/>
  <c r="AX69" i="5"/>
  <c r="AR69" i="5"/>
  <c r="AQ69" i="5"/>
  <c r="D69" i="10" s="1"/>
  <c r="E69" i="10" s="1"/>
  <c r="F69" i="10" s="1"/>
  <c r="G69" i="10" s="1"/>
  <c r="C69" i="2"/>
  <c r="AM69" i="2" s="1"/>
  <c r="D60" i="13"/>
  <c r="E60" i="13" s="1"/>
  <c r="H60" i="13" s="1"/>
  <c r="L60" i="13" s="1"/>
  <c r="N60" i="13" s="1"/>
  <c r="D60" i="12"/>
  <c r="E60" i="12" s="1"/>
  <c r="H60" i="12" s="1"/>
  <c r="L60" i="12" s="1"/>
  <c r="N60" i="12" s="1"/>
  <c r="D60" i="11"/>
  <c r="E60" i="11" s="1"/>
  <c r="H60" i="11" s="1"/>
  <c r="L60" i="11" s="1"/>
  <c r="N60" i="11" s="1"/>
  <c r="R55" i="13"/>
  <c r="P55" i="13"/>
  <c r="Q55" i="13" s="1"/>
  <c r="AX35" i="5"/>
  <c r="AR35" i="5" s="1"/>
  <c r="AQ35" i="5"/>
  <c r="D35" i="10" s="1"/>
  <c r="E35" i="10" s="1"/>
  <c r="F35" i="10" s="1"/>
  <c r="G35" i="10" s="1"/>
  <c r="C35" i="2"/>
  <c r="AM35" i="2" s="1"/>
  <c r="AR44" i="5"/>
  <c r="AQ44" i="5"/>
  <c r="D44" i="10" s="1"/>
  <c r="E44" i="10" s="1"/>
  <c r="F44" i="10" s="1"/>
  <c r="G44" i="10" s="1"/>
  <c r="AX44" i="5"/>
  <c r="C44" i="2"/>
  <c r="AM44" i="2" s="1"/>
  <c r="R9" i="12"/>
  <c r="P9" i="12"/>
  <c r="Q9" i="12" s="1"/>
  <c r="AU63" i="2"/>
  <c r="AX63" i="2" s="1"/>
  <c r="AN63" i="2"/>
  <c r="R20" i="13"/>
  <c r="P20" i="13"/>
  <c r="Q20" i="13" s="1"/>
  <c r="F34" i="22"/>
  <c r="D48" i="13"/>
  <c r="E48" i="13" s="1"/>
  <c r="H48" i="13" s="1"/>
  <c r="L48" i="13" s="1"/>
  <c r="N48" i="13" s="1"/>
  <c r="D48" i="12"/>
  <c r="E48" i="12" s="1"/>
  <c r="H48" i="12" s="1"/>
  <c r="L48" i="12" s="1"/>
  <c r="N48" i="12" s="1"/>
  <c r="D48" i="11"/>
  <c r="E48" i="11" s="1"/>
  <c r="H48" i="11" s="1"/>
  <c r="L48" i="11" s="1"/>
  <c r="N48" i="11" s="1"/>
  <c r="AX45" i="5"/>
  <c r="AR45" i="5"/>
  <c r="AQ45" i="5"/>
  <c r="D45" i="10" s="1"/>
  <c r="E45" i="10" s="1"/>
  <c r="F45" i="10" s="1"/>
  <c r="G45" i="10" s="1"/>
  <c r="C45" i="2"/>
  <c r="AM45" i="2" s="1"/>
  <c r="R30" i="10"/>
  <c r="S30" i="10" s="1"/>
  <c r="D30" i="4" s="1"/>
  <c r="AQ30" i="4" s="1"/>
  <c r="D30" i="3"/>
  <c r="AP30" i="3" s="1"/>
  <c r="K49" i="10"/>
  <c r="T49" i="10"/>
  <c r="I49" i="10"/>
  <c r="J49" i="10" s="1"/>
  <c r="U49" i="10" s="1"/>
  <c r="AU9" i="2"/>
  <c r="AX9" i="2" s="1"/>
  <c r="AN9" i="2"/>
  <c r="H20" i="22"/>
  <c r="O20" i="22"/>
  <c r="H19" i="22"/>
  <c r="O19" i="22"/>
  <c r="AQ17" i="5"/>
  <c r="D17" i="10" s="1"/>
  <c r="E17" i="10" s="1"/>
  <c r="F17" i="10" s="1"/>
  <c r="G17" i="10" s="1"/>
  <c r="C17" i="2"/>
  <c r="AM17" i="2" s="1"/>
  <c r="AX17" i="5"/>
  <c r="AR17" i="5" s="1"/>
  <c r="H63" i="22"/>
  <c r="O63" i="22"/>
  <c r="H72" i="22"/>
  <c r="O72" i="22"/>
  <c r="R22" i="10"/>
  <c r="S22" i="10" s="1"/>
  <c r="D22" i="4" s="1"/>
  <c r="AQ22" i="4" s="1"/>
  <c r="D22" i="3"/>
  <c r="AP22" i="3" s="1"/>
  <c r="D64" i="12"/>
  <c r="E64" i="12" s="1"/>
  <c r="H64" i="12" s="1"/>
  <c r="L64" i="12" s="1"/>
  <c r="N64" i="12" s="1"/>
  <c r="D64" i="13"/>
  <c r="E64" i="13" s="1"/>
  <c r="H64" i="13" s="1"/>
  <c r="L64" i="13" s="1"/>
  <c r="N64" i="13" s="1"/>
  <c r="D64" i="11"/>
  <c r="E64" i="11" s="1"/>
  <c r="H64" i="11" s="1"/>
  <c r="L64" i="11" s="1"/>
  <c r="N64" i="11" s="1"/>
  <c r="AX43" i="5"/>
  <c r="AR43" i="5"/>
  <c r="AQ43" i="5"/>
  <c r="D43" i="10" s="1"/>
  <c r="E43" i="10" s="1"/>
  <c r="F43" i="10" s="1"/>
  <c r="G43" i="10" s="1"/>
  <c r="C43" i="2"/>
  <c r="AM43" i="2" s="1"/>
  <c r="T20" i="10"/>
  <c r="I20" i="10"/>
  <c r="J20" i="10" s="1"/>
  <c r="U20" i="10" s="1"/>
  <c r="K20" i="10"/>
  <c r="AQ26" i="5"/>
  <c r="D26" i="10" s="1"/>
  <c r="E26" i="10" s="1"/>
  <c r="F26" i="10" s="1"/>
  <c r="G26" i="10" s="1"/>
  <c r="AX26" i="5"/>
  <c r="C26" i="2"/>
  <c r="AM26" i="2" s="1"/>
  <c r="N37" i="15"/>
  <c r="D40" i="12"/>
  <c r="E40" i="12" s="1"/>
  <c r="H40" i="12" s="1"/>
  <c r="L40" i="12" s="1"/>
  <c r="N40" i="12" s="1"/>
  <c r="D40" i="11"/>
  <c r="E40" i="11" s="1"/>
  <c r="H40" i="11" s="1"/>
  <c r="L40" i="11" s="1"/>
  <c r="N40" i="11" s="1"/>
  <c r="D40" i="13"/>
  <c r="E40" i="13" s="1"/>
  <c r="H40" i="13" s="1"/>
  <c r="L40" i="13" s="1"/>
  <c r="N40" i="13" s="1"/>
  <c r="H16" i="22"/>
  <c r="O16" i="22"/>
  <c r="AX65" i="5"/>
  <c r="AR65" i="5"/>
  <c r="AQ65" i="5"/>
  <c r="D65" i="10" s="1"/>
  <c r="E65" i="10" s="1"/>
  <c r="F65" i="10" s="1"/>
  <c r="G65" i="10" s="1"/>
  <c r="C65" i="2"/>
  <c r="AM65" i="2" s="1"/>
  <c r="AN57" i="2"/>
  <c r="AU57" i="2"/>
  <c r="AX57" i="2" s="1"/>
  <c r="H70" i="22"/>
  <c r="O70" i="22"/>
  <c r="E17" i="16"/>
  <c r="F17" i="16" s="1"/>
  <c r="I17" i="16" s="1"/>
  <c r="M17" i="16" s="1"/>
  <c r="E16" i="16"/>
  <c r="F16" i="16" s="1"/>
  <c r="I16" i="16" s="1"/>
  <c r="M16" i="16" s="1"/>
  <c r="E14" i="16"/>
  <c r="F14" i="16" s="1"/>
  <c r="I14" i="16" s="1"/>
  <c r="M14" i="16" s="1"/>
  <c r="E12" i="16"/>
  <c r="F12" i="16" s="1"/>
  <c r="I12" i="16" s="1"/>
  <c r="M12" i="16" s="1"/>
  <c r="E10" i="16"/>
  <c r="F10" i="16" s="1"/>
  <c r="E15" i="16"/>
  <c r="F15" i="16" s="1"/>
  <c r="I15" i="16" s="1"/>
  <c r="M15" i="16" s="1"/>
  <c r="E13" i="16"/>
  <c r="F13" i="16" s="1"/>
  <c r="I13" i="16" s="1"/>
  <c r="M13" i="16" s="1"/>
  <c r="E11" i="16"/>
  <c r="F11" i="16" s="1"/>
  <c r="I11" i="16" s="1"/>
  <c r="M11" i="16" s="1"/>
  <c r="E28" i="16"/>
  <c r="F28" i="16" s="1"/>
  <c r="I28" i="16" s="1"/>
  <c r="D23" i="13"/>
  <c r="E23" i="13" s="1"/>
  <c r="H23" i="13" s="1"/>
  <c r="L23" i="13" s="1"/>
  <c r="N23" i="13" s="1"/>
  <c r="D23" i="11"/>
  <c r="E23" i="11" s="1"/>
  <c r="H23" i="11" s="1"/>
  <c r="L23" i="11" s="1"/>
  <c r="N23" i="11" s="1"/>
  <c r="D23" i="12"/>
  <c r="E23" i="12" s="1"/>
  <c r="H23" i="12" s="1"/>
  <c r="L23" i="12" s="1"/>
  <c r="N23" i="12" s="1"/>
  <c r="H9" i="22"/>
  <c r="O9" i="22"/>
  <c r="R12" i="12"/>
  <c r="P12" i="12"/>
  <c r="Q12" i="12" s="1"/>
  <c r="AY55" i="5"/>
  <c r="AW55" i="5"/>
  <c r="AX61" i="5"/>
  <c r="AR61" i="5" s="1"/>
  <c r="AQ61" i="5"/>
  <c r="D61" i="10" s="1"/>
  <c r="E61" i="10" s="1"/>
  <c r="F61" i="10" s="1"/>
  <c r="G61" i="10" s="1"/>
  <c r="C61" i="2"/>
  <c r="AM61" i="2" s="1"/>
  <c r="H17" i="22"/>
  <c r="O17" i="22"/>
  <c r="P27" i="13"/>
  <c r="Q27" i="13" s="1"/>
  <c r="R27" i="13"/>
  <c r="AN27" i="2"/>
  <c r="AU27" i="2"/>
  <c r="AX27" i="2" s="1"/>
  <c r="AX47" i="5"/>
  <c r="AR47" i="5" s="1"/>
  <c r="AQ47" i="5"/>
  <c r="D47" i="10" s="1"/>
  <c r="E47" i="10" s="1"/>
  <c r="F47" i="10" s="1"/>
  <c r="G47" i="10" s="1"/>
  <c r="C47" i="2"/>
  <c r="AM47" i="2" s="1"/>
  <c r="AR48" i="5"/>
  <c r="AQ48" i="5"/>
  <c r="D48" i="10" s="1"/>
  <c r="E48" i="10" s="1"/>
  <c r="F48" i="10" s="1"/>
  <c r="G48" i="10" s="1"/>
  <c r="AX48" i="5"/>
  <c r="C48" i="2"/>
  <c r="AM48" i="2" s="1"/>
  <c r="D36" i="11"/>
  <c r="E36" i="11" s="1"/>
  <c r="H36" i="11" s="1"/>
  <c r="L36" i="11" s="1"/>
  <c r="N36" i="11" s="1"/>
  <c r="D36" i="13"/>
  <c r="E36" i="13" s="1"/>
  <c r="H36" i="13" s="1"/>
  <c r="L36" i="13" s="1"/>
  <c r="N36" i="13" s="1"/>
  <c r="D36" i="12"/>
  <c r="E36" i="12" s="1"/>
  <c r="H36" i="12" s="1"/>
  <c r="L36" i="12" s="1"/>
  <c r="N36" i="12" s="1"/>
  <c r="F62" i="22"/>
  <c r="K9" i="10"/>
  <c r="T9" i="10"/>
  <c r="I9" i="10"/>
  <c r="J9" i="10" s="1"/>
  <c r="U9" i="10" s="1"/>
  <c r="H47" i="22"/>
  <c r="O47" i="22"/>
  <c r="H55" i="22"/>
  <c r="O55" i="22"/>
  <c r="AP66" i="5"/>
  <c r="AI66" i="5"/>
  <c r="AL66" i="5"/>
  <c r="AM66" i="5" s="1"/>
  <c r="T51" i="10"/>
  <c r="I51" i="10"/>
  <c r="J51" i="10" s="1"/>
  <c r="U51" i="10" s="1"/>
  <c r="K51" i="10"/>
  <c r="D73" i="13"/>
  <c r="E73" i="13" s="1"/>
  <c r="H73" i="13" s="1"/>
  <c r="L73" i="13" s="1"/>
  <c r="N73" i="13" s="1"/>
  <c r="D73" i="12"/>
  <c r="E73" i="12" s="1"/>
  <c r="H73" i="12" s="1"/>
  <c r="L73" i="12" s="1"/>
  <c r="N73" i="12" s="1"/>
  <c r="D73" i="11"/>
  <c r="E73" i="11" s="1"/>
  <c r="H73" i="11" s="1"/>
  <c r="L73" i="11" s="1"/>
  <c r="N73" i="11" s="1"/>
  <c r="H44" i="22"/>
  <c r="O44" i="22"/>
  <c r="AN28" i="2"/>
  <c r="AU28" i="2"/>
  <c r="AX28" i="2" s="1"/>
  <c r="P57" i="13"/>
  <c r="Q57" i="13" s="1"/>
  <c r="R57" i="13"/>
  <c r="AX41" i="5"/>
  <c r="AR41" i="5"/>
  <c r="AQ41" i="5"/>
  <c r="D41" i="10" s="1"/>
  <c r="E41" i="10" s="1"/>
  <c r="F41" i="10" s="1"/>
  <c r="G41" i="10" s="1"/>
  <c r="C41" i="2"/>
  <c r="AM41" i="2" s="1"/>
  <c r="P57" i="12"/>
  <c r="Q57" i="12" s="1"/>
  <c r="R57" i="12"/>
  <c r="AQ40" i="5"/>
  <c r="D40" i="10" s="1"/>
  <c r="E40" i="10" s="1"/>
  <c r="F40" i="10" s="1"/>
  <c r="G40" i="10" s="1"/>
  <c r="AX40" i="5"/>
  <c r="C40" i="2"/>
  <c r="AM40" i="2" s="1"/>
  <c r="H40" i="22"/>
  <c r="O40" i="22"/>
  <c r="H26" i="22"/>
  <c r="O26" i="22"/>
  <c r="P57" i="11"/>
  <c r="Q57" i="11" s="1"/>
  <c r="R57" i="11"/>
  <c r="D8" i="13"/>
  <c r="E8" i="13" s="1"/>
  <c r="H8" i="13" s="1"/>
  <c r="L8" i="13" s="1"/>
  <c r="N8" i="13" s="1"/>
  <c r="D8" i="12"/>
  <c r="E8" i="12" s="1"/>
  <c r="H8" i="12" s="1"/>
  <c r="L8" i="12" s="1"/>
  <c r="N8" i="12" s="1"/>
  <c r="D8" i="11"/>
  <c r="E8" i="11" s="1"/>
  <c r="H8" i="11" s="1"/>
  <c r="L8" i="11" s="1"/>
  <c r="N8" i="11" s="1"/>
  <c r="C22" i="22"/>
  <c r="F22" i="22" s="1"/>
  <c r="H67" i="22"/>
  <c r="O67" i="22"/>
  <c r="T57" i="10"/>
  <c r="K57" i="10"/>
  <c r="I57" i="10"/>
  <c r="J57" i="10" s="1"/>
  <c r="U57" i="10" s="1"/>
  <c r="AQ23" i="5"/>
  <c r="D23" i="10" s="1"/>
  <c r="E23" i="10" s="1"/>
  <c r="F23" i="10" s="1"/>
  <c r="G23" i="10" s="1"/>
  <c r="AX23" i="5"/>
  <c r="AR23" i="5" s="1"/>
  <c r="C23" i="2"/>
  <c r="D33" i="13"/>
  <c r="E33" i="13" s="1"/>
  <c r="H33" i="13" s="1"/>
  <c r="L33" i="13" s="1"/>
  <c r="N33" i="13" s="1"/>
  <c r="D33" i="12"/>
  <c r="E33" i="12" s="1"/>
  <c r="H33" i="12" s="1"/>
  <c r="L33" i="12" s="1"/>
  <c r="N33" i="12" s="1"/>
  <c r="D33" i="11"/>
  <c r="E33" i="11" s="1"/>
  <c r="H33" i="11" s="1"/>
  <c r="L33" i="11" s="1"/>
  <c r="N33" i="11" s="1"/>
  <c r="R34" i="10"/>
  <c r="S34" i="10" s="1"/>
  <c r="D34" i="4" s="1"/>
  <c r="AQ34" i="4" s="1"/>
  <c r="D34" i="3"/>
  <c r="AP34" i="3" s="1"/>
  <c r="H73" i="22"/>
  <c r="O73" i="22"/>
  <c r="D37" i="13"/>
  <c r="E37" i="13" s="1"/>
  <c r="H37" i="13" s="1"/>
  <c r="L37" i="13" s="1"/>
  <c r="N37" i="13" s="1"/>
  <c r="D37" i="12"/>
  <c r="E37" i="12" s="1"/>
  <c r="H37" i="12" s="1"/>
  <c r="L37" i="12" s="1"/>
  <c r="N37" i="12" s="1"/>
  <c r="D37" i="11"/>
  <c r="E37" i="11" s="1"/>
  <c r="H37" i="11" s="1"/>
  <c r="L37" i="11" s="1"/>
  <c r="N37" i="11" s="1"/>
  <c r="AR60" i="5"/>
  <c r="AQ60" i="5"/>
  <c r="D60" i="10" s="1"/>
  <c r="E60" i="10" s="1"/>
  <c r="F60" i="10" s="1"/>
  <c r="G60" i="10" s="1"/>
  <c r="AX60" i="5"/>
  <c r="C60" i="2"/>
  <c r="AM60" i="2" s="1"/>
  <c r="I8" i="16"/>
  <c r="D15" i="2" s="1"/>
  <c r="M7" i="16"/>
  <c r="H50" i="22"/>
  <c r="O50" i="22"/>
  <c r="H54" i="22"/>
  <c r="O54" i="22"/>
  <c r="D72" i="12"/>
  <c r="E72" i="12" s="1"/>
  <c r="H72" i="12" s="1"/>
  <c r="L72" i="12" s="1"/>
  <c r="N72" i="12" s="1"/>
  <c r="D72" i="11"/>
  <c r="E72" i="11" s="1"/>
  <c r="H72" i="11" s="1"/>
  <c r="L72" i="11" s="1"/>
  <c r="N72" i="11" s="1"/>
  <c r="D72" i="13"/>
  <c r="E72" i="13" s="1"/>
  <c r="H72" i="13" s="1"/>
  <c r="L72" i="13" s="1"/>
  <c r="N72" i="13" s="1"/>
  <c r="T63" i="10"/>
  <c r="K63" i="10"/>
  <c r="I63" i="10"/>
  <c r="J63" i="10" s="1"/>
  <c r="U63" i="10" s="1"/>
  <c r="H68" i="22"/>
  <c r="O68" i="22"/>
  <c r="AY27" i="5"/>
  <c r="AW27" i="5"/>
  <c r="D13" i="13"/>
  <c r="E13" i="13" s="1"/>
  <c r="H13" i="13" s="1"/>
  <c r="L13" i="13" s="1"/>
  <c r="N13" i="13" s="1"/>
  <c r="D13" i="12"/>
  <c r="E13" i="12" s="1"/>
  <c r="H13" i="12" s="1"/>
  <c r="L13" i="12" s="1"/>
  <c r="N13" i="12" s="1"/>
  <c r="D13" i="11"/>
  <c r="E13" i="11" s="1"/>
  <c r="H13" i="11" s="1"/>
  <c r="L13" i="11" s="1"/>
  <c r="N13" i="11" s="1"/>
  <c r="AN53" i="2"/>
  <c r="AU53" i="2"/>
  <c r="AX53" i="2" s="1"/>
  <c r="AY49" i="5"/>
  <c r="AW49" i="5"/>
  <c r="T37" i="15"/>
  <c r="H31" i="22"/>
  <c r="O31" i="22"/>
  <c r="H35" i="22"/>
  <c r="O35" i="22"/>
  <c r="H29" i="22"/>
  <c r="O29" i="22"/>
  <c r="AI30" i="5"/>
  <c r="AP30" i="5"/>
  <c r="AL30" i="5"/>
  <c r="AM30" i="5" s="1"/>
  <c r="H27" i="22"/>
  <c r="O27" i="22"/>
  <c r="H42" i="22"/>
  <c r="O42" i="22"/>
  <c r="E35" i="15"/>
  <c r="F35" i="15" s="1"/>
  <c r="U35" i="15" s="1"/>
  <c r="Y35" i="15" s="1"/>
  <c r="AC35" i="15" s="1"/>
  <c r="AG35" i="15" s="1"/>
  <c r="E16" i="15"/>
  <c r="F16" i="15" s="1"/>
  <c r="U16" i="15" s="1"/>
  <c r="Y16" i="15" s="1"/>
  <c r="AC16" i="15" s="1"/>
  <c r="AG16" i="15" s="1"/>
  <c r="E11" i="15"/>
  <c r="F11" i="15" s="1"/>
  <c r="U11" i="15" s="1"/>
  <c r="Y11" i="15" s="1"/>
  <c r="AC11" i="15" s="1"/>
  <c r="AG11" i="15" s="1"/>
  <c r="E30" i="15"/>
  <c r="F30" i="15" s="1"/>
  <c r="U30" i="15" s="1"/>
  <c r="Y30" i="15" s="1"/>
  <c r="AC30" i="15" s="1"/>
  <c r="AG30" i="15" s="1"/>
  <c r="E25" i="15"/>
  <c r="F25" i="15" s="1"/>
  <c r="U25" i="15" s="1"/>
  <c r="Y25" i="15" s="1"/>
  <c r="AC25" i="15" s="1"/>
  <c r="AG25" i="15" s="1"/>
  <c r="E21" i="15"/>
  <c r="F21" i="15" s="1"/>
  <c r="U21" i="15" s="1"/>
  <c r="Y21" i="15" s="1"/>
  <c r="AC21" i="15" s="1"/>
  <c r="AG21" i="15" s="1"/>
  <c r="E13" i="15"/>
  <c r="F13" i="15" s="1"/>
  <c r="U13" i="15" s="1"/>
  <c r="Y13" i="15" s="1"/>
  <c r="AC13" i="15" s="1"/>
  <c r="AG13" i="15" s="1"/>
  <c r="E33" i="15"/>
  <c r="F33" i="15" s="1"/>
  <c r="U33" i="15" s="1"/>
  <c r="Y33" i="15" s="1"/>
  <c r="AC33" i="15" s="1"/>
  <c r="AG33" i="15" s="1"/>
  <c r="E28" i="15"/>
  <c r="F28" i="15" s="1"/>
  <c r="U28" i="15" s="1"/>
  <c r="Y28" i="15" s="1"/>
  <c r="AC28" i="15" s="1"/>
  <c r="AG28" i="15" s="1"/>
  <c r="E18" i="15"/>
  <c r="F18" i="15" s="1"/>
  <c r="U18" i="15" s="1"/>
  <c r="Y18" i="15" s="1"/>
  <c r="AC18" i="15" s="1"/>
  <c r="AG18" i="15" s="1"/>
  <c r="E36" i="15"/>
  <c r="F36" i="15" s="1"/>
  <c r="U36" i="15" s="1"/>
  <c r="Y36" i="15" s="1"/>
  <c r="AC36" i="15" s="1"/>
  <c r="AG36" i="15" s="1"/>
  <c r="E23" i="15"/>
  <c r="F23" i="15" s="1"/>
  <c r="U23" i="15" s="1"/>
  <c r="Y23" i="15" s="1"/>
  <c r="AC23" i="15" s="1"/>
  <c r="AG23" i="15" s="1"/>
  <c r="E15" i="15"/>
  <c r="F15" i="15" s="1"/>
  <c r="U15" i="15" s="1"/>
  <c r="Y15" i="15" s="1"/>
  <c r="AC15" i="15" s="1"/>
  <c r="AG15" i="15" s="1"/>
  <c r="E31" i="15"/>
  <c r="F31" i="15" s="1"/>
  <c r="U31" i="15" s="1"/>
  <c r="Y31" i="15" s="1"/>
  <c r="AC31" i="15" s="1"/>
  <c r="AG31" i="15" s="1"/>
  <c r="E26" i="15"/>
  <c r="F26" i="15" s="1"/>
  <c r="U26" i="15" s="1"/>
  <c r="Y26" i="15" s="1"/>
  <c r="AC26" i="15" s="1"/>
  <c r="AG26" i="15" s="1"/>
  <c r="E20" i="15"/>
  <c r="F20" i="15" s="1"/>
  <c r="U20" i="15" s="1"/>
  <c r="Y20" i="15" s="1"/>
  <c r="AC20" i="15" s="1"/>
  <c r="AG20" i="15" s="1"/>
  <c r="E34" i="15"/>
  <c r="F34" i="15" s="1"/>
  <c r="U34" i="15" s="1"/>
  <c r="Y34" i="15" s="1"/>
  <c r="AC34" i="15" s="1"/>
  <c r="AG34" i="15" s="1"/>
  <c r="E17" i="15"/>
  <c r="F17" i="15" s="1"/>
  <c r="U17" i="15" s="1"/>
  <c r="Y17" i="15" s="1"/>
  <c r="AC17" i="15" s="1"/>
  <c r="AG17" i="15" s="1"/>
  <c r="E29" i="15"/>
  <c r="F29" i="15" s="1"/>
  <c r="U29" i="15" s="1"/>
  <c r="Y29" i="15" s="1"/>
  <c r="AC29" i="15" s="1"/>
  <c r="AG29" i="15" s="1"/>
  <c r="E24" i="15"/>
  <c r="F24" i="15" s="1"/>
  <c r="U24" i="15" s="1"/>
  <c r="Y24" i="15" s="1"/>
  <c r="AC24" i="15" s="1"/>
  <c r="AG24" i="15" s="1"/>
  <c r="E22" i="15"/>
  <c r="F22" i="15" s="1"/>
  <c r="U22" i="15" s="1"/>
  <c r="Y22" i="15" s="1"/>
  <c r="AC22" i="15" s="1"/>
  <c r="AG22" i="15" s="1"/>
  <c r="E14" i="15"/>
  <c r="F14" i="15" s="1"/>
  <c r="U14" i="15" s="1"/>
  <c r="Y14" i="15" s="1"/>
  <c r="AC14" i="15" s="1"/>
  <c r="AG14" i="15" s="1"/>
  <c r="E9" i="15"/>
  <c r="F9" i="15" s="1"/>
  <c r="U9" i="15" s="1"/>
  <c r="Y9" i="15" s="1"/>
  <c r="AC9" i="15" s="1"/>
  <c r="AG9" i="15" s="1"/>
  <c r="E27" i="15"/>
  <c r="F27" i="15" s="1"/>
  <c r="U27" i="15" s="1"/>
  <c r="Y27" i="15" s="1"/>
  <c r="AC27" i="15" s="1"/>
  <c r="AG27" i="15" s="1"/>
  <c r="E32" i="15"/>
  <c r="F32" i="15" s="1"/>
  <c r="U32" i="15" s="1"/>
  <c r="Y32" i="15" s="1"/>
  <c r="AC32" i="15" s="1"/>
  <c r="AG32" i="15" s="1"/>
  <c r="E12" i="15"/>
  <c r="F12" i="15" s="1"/>
  <c r="U12" i="15" s="1"/>
  <c r="Y12" i="15" s="1"/>
  <c r="AC12" i="15" s="1"/>
  <c r="AG12" i="15" s="1"/>
  <c r="E8" i="15"/>
  <c r="F8" i="15" s="1"/>
  <c r="U8" i="15" s="1"/>
  <c r="Y8" i="15" s="1"/>
  <c r="AC8" i="15" s="1"/>
  <c r="AG8" i="15" s="1"/>
  <c r="E10" i="15"/>
  <c r="F10" i="15" s="1"/>
  <c r="U10" i="15" s="1"/>
  <c r="Y10" i="15" s="1"/>
  <c r="AC10" i="15" s="1"/>
  <c r="AG10" i="15" s="1"/>
  <c r="E7" i="15"/>
  <c r="F7" i="15" s="1"/>
  <c r="E19" i="15"/>
  <c r="F19" i="15" s="1"/>
  <c r="U19" i="15" s="1"/>
  <c r="Y19" i="15" s="1"/>
  <c r="AC19" i="15" s="1"/>
  <c r="AG19" i="15" s="1"/>
  <c r="AU55" i="2"/>
  <c r="AX55" i="2" s="1"/>
  <c r="AN55" i="2"/>
  <c r="T12" i="10"/>
  <c r="I12" i="10"/>
  <c r="J12" i="10" s="1"/>
  <c r="U12" i="10" s="1"/>
  <c r="K12" i="10"/>
  <c r="D70" i="13"/>
  <c r="E70" i="13" s="1"/>
  <c r="H70" i="13" s="1"/>
  <c r="L70" i="13" s="1"/>
  <c r="N70" i="13" s="1"/>
  <c r="D70" i="11"/>
  <c r="E70" i="11" s="1"/>
  <c r="H70" i="11" s="1"/>
  <c r="L70" i="11" s="1"/>
  <c r="N70" i="11" s="1"/>
  <c r="D70" i="12"/>
  <c r="E70" i="12" s="1"/>
  <c r="H70" i="12" s="1"/>
  <c r="L70" i="12" s="1"/>
  <c r="N70" i="12" s="1"/>
  <c r="AY24" i="5"/>
  <c r="AW24" i="5"/>
  <c r="R27" i="11"/>
  <c r="P27" i="11"/>
  <c r="Q27" i="11" s="1"/>
  <c r="AR64" i="5"/>
  <c r="AQ64" i="5"/>
  <c r="D64" i="10" s="1"/>
  <c r="E64" i="10" s="1"/>
  <c r="F64" i="10" s="1"/>
  <c r="G64" i="10" s="1"/>
  <c r="AX64" i="5"/>
  <c r="C64" i="2"/>
  <c r="AM64" i="2" s="1"/>
  <c r="AC7" i="5"/>
  <c r="Z76" i="5"/>
  <c r="R24" i="13"/>
  <c r="P24" i="13"/>
  <c r="Q24" i="13" s="1"/>
  <c r="AR25" i="5"/>
  <c r="AQ25" i="5"/>
  <c r="D25" i="10" s="1"/>
  <c r="E25" i="10" s="1"/>
  <c r="F25" i="10" s="1"/>
  <c r="G25" i="10" s="1"/>
  <c r="AX25" i="5"/>
  <c r="C25" i="2"/>
  <c r="AM25" i="2" s="1"/>
  <c r="D52" i="12"/>
  <c r="E52" i="12" s="1"/>
  <c r="H52" i="12" s="1"/>
  <c r="L52" i="12" s="1"/>
  <c r="N52" i="12" s="1"/>
  <c r="D52" i="11"/>
  <c r="E52" i="11" s="1"/>
  <c r="H52" i="11" s="1"/>
  <c r="L52" i="11" s="1"/>
  <c r="N52" i="11" s="1"/>
  <c r="D52" i="13"/>
  <c r="E52" i="13" s="1"/>
  <c r="H52" i="13" s="1"/>
  <c r="L52" i="13" s="1"/>
  <c r="N52" i="13" s="1"/>
  <c r="D18" i="13"/>
  <c r="E18" i="13" s="1"/>
  <c r="H18" i="13" s="1"/>
  <c r="L18" i="13" s="1"/>
  <c r="N18" i="13" s="1"/>
  <c r="D18" i="11"/>
  <c r="E18" i="11" s="1"/>
  <c r="H18" i="11" s="1"/>
  <c r="L18" i="11" s="1"/>
  <c r="N18" i="11" s="1"/>
  <c r="D18" i="12"/>
  <c r="E18" i="12" s="1"/>
  <c r="H18" i="12" s="1"/>
  <c r="L18" i="12" s="1"/>
  <c r="N18" i="12" s="1"/>
  <c r="AQ52" i="5"/>
  <c r="D52" i="10" s="1"/>
  <c r="E52" i="10" s="1"/>
  <c r="F52" i="10" s="1"/>
  <c r="G52" i="10" s="1"/>
  <c r="AX52" i="5"/>
  <c r="C52" i="2"/>
  <c r="AM52" i="2" s="1"/>
  <c r="V76" i="5"/>
  <c r="I78" i="18" s="1"/>
  <c r="F13" i="1"/>
  <c r="H66" i="22"/>
  <c r="O66" i="22"/>
  <c r="D39" i="13"/>
  <c r="E39" i="13" s="1"/>
  <c r="H39" i="13" s="1"/>
  <c r="L39" i="13" s="1"/>
  <c r="N39" i="13" s="1"/>
  <c r="D39" i="12"/>
  <c r="E39" i="12" s="1"/>
  <c r="H39" i="12" s="1"/>
  <c r="L39" i="12" s="1"/>
  <c r="N39" i="12" s="1"/>
  <c r="D39" i="11"/>
  <c r="E39" i="11" s="1"/>
  <c r="H39" i="11" s="1"/>
  <c r="L39" i="11" s="1"/>
  <c r="N39" i="11" s="1"/>
  <c r="H12" i="22"/>
  <c r="O12" i="22"/>
  <c r="P53" i="12"/>
  <c r="Q53" i="12" s="1"/>
  <c r="R53" i="12"/>
  <c r="AM15" i="2"/>
  <c r="AY28" i="5"/>
  <c r="AW28" i="5"/>
  <c r="D71" i="13"/>
  <c r="E71" i="13" s="1"/>
  <c r="H71" i="13" s="1"/>
  <c r="L71" i="13" s="1"/>
  <c r="N71" i="13" s="1"/>
  <c r="D71" i="12"/>
  <c r="E71" i="12" s="1"/>
  <c r="H71" i="12" s="1"/>
  <c r="L71" i="12" s="1"/>
  <c r="N71" i="12" s="1"/>
  <c r="D71" i="11"/>
  <c r="E71" i="11" s="1"/>
  <c r="H71" i="11" s="1"/>
  <c r="L71" i="11" s="1"/>
  <c r="N71" i="11" s="1"/>
  <c r="AQ8" i="5"/>
  <c r="D8" i="10" s="1"/>
  <c r="E8" i="10" s="1"/>
  <c r="F8" i="10" s="1"/>
  <c r="G8" i="10" s="1"/>
  <c r="AX8" i="5"/>
  <c r="C8" i="2"/>
  <c r="AM8" i="2" s="1"/>
  <c r="AR8" i="5"/>
  <c r="AI22" i="23"/>
  <c r="AJ22" i="23" s="1"/>
  <c r="AG22" i="23"/>
  <c r="AK22" i="23" s="1"/>
  <c r="AL22" i="23" s="1"/>
  <c r="H74" i="22"/>
  <c r="O74" i="22"/>
  <c r="H46" i="22"/>
  <c r="O46" i="22"/>
  <c r="D10" i="13"/>
  <c r="E10" i="13" s="1"/>
  <c r="H10" i="13" s="1"/>
  <c r="L10" i="13" s="1"/>
  <c r="N10" i="13" s="1"/>
  <c r="D10" i="12"/>
  <c r="E10" i="12" s="1"/>
  <c r="H10" i="12" s="1"/>
  <c r="L10" i="12" s="1"/>
  <c r="N10" i="12" s="1"/>
  <c r="D10" i="11"/>
  <c r="E10" i="11" s="1"/>
  <c r="H10" i="11" s="1"/>
  <c r="L10" i="11" s="1"/>
  <c r="N10" i="11" s="1"/>
  <c r="H43" i="22"/>
  <c r="O43" i="22"/>
  <c r="H24" i="22"/>
  <c r="O24" i="22"/>
  <c r="D58" i="13"/>
  <c r="E58" i="13" s="1"/>
  <c r="H58" i="13" s="1"/>
  <c r="L58" i="13" s="1"/>
  <c r="N58" i="13" s="1"/>
  <c r="D58" i="12"/>
  <c r="E58" i="12" s="1"/>
  <c r="H58" i="12" s="1"/>
  <c r="L58" i="12" s="1"/>
  <c r="N58" i="12" s="1"/>
  <c r="D58" i="11"/>
  <c r="E58" i="11" s="1"/>
  <c r="H58" i="11" s="1"/>
  <c r="L58" i="11" s="1"/>
  <c r="N58" i="11" s="1"/>
  <c r="AT20" i="16"/>
  <c r="E23" i="4"/>
  <c r="E76" i="4" s="1"/>
  <c r="AY63" i="5"/>
  <c r="AW63" i="5"/>
  <c r="I27" i="10"/>
  <c r="J27" i="10" s="1"/>
  <c r="U27" i="10" s="1"/>
  <c r="T27" i="10"/>
  <c r="K27" i="10"/>
  <c r="AR13" i="5"/>
  <c r="AQ13" i="5"/>
  <c r="D13" i="10" s="1"/>
  <c r="E13" i="10" s="1"/>
  <c r="F13" i="10" s="1"/>
  <c r="G13" i="10" s="1"/>
  <c r="C13" i="2"/>
  <c r="AM13" i="2" s="1"/>
  <c r="AX13" i="5"/>
  <c r="D75" i="13"/>
  <c r="E75" i="13" s="1"/>
  <c r="H75" i="13" s="1"/>
  <c r="L75" i="13" s="1"/>
  <c r="N75" i="13" s="1"/>
  <c r="D75" i="12"/>
  <c r="E75" i="12" s="1"/>
  <c r="H75" i="12" s="1"/>
  <c r="L75" i="12" s="1"/>
  <c r="N75" i="12" s="1"/>
  <c r="D75" i="11"/>
  <c r="E75" i="11" s="1"/>
  <c r="H75" i="11" s="1"/>
  <c r="L75" i="11" s="1"/>
  <c r="N75" i="11" s="1"/>
  <c r="AR36" i="5"/>
  <c r="AQ36" i="5"/>
  <c r="D36" i="10" s="1"/>
  <c r="E36" i="10" s="1"/>
  <c r="F36" i="10" s="1"/>
  <c r="G36" i="10" s="1"/>
  <c r="AX36" i="5"/>
  <c r="C36" i="2"/>
  <c r="AM36" i="2" s="1"/>
  <c r="K53" i="10"/>
  <c r="T53" i="10"/>
  <c r="I53" i="10"/>
  <c r="J53" i="10" s="1"/>
  <c r="U53" i="10" s="1"/>
  <c r="D74" i="13"/>
  <c r="E74" i="13" s="1"/>
  <c r="H74" i="13" s="1"/>
  <c r="L74" i="13" s="1"/>
  <c r="N74" i="13" s="1"/>
  <c r="D74" i="11"/>
  <c r="E74" i="11" s="1"/>
  <c r="H74" i="11" s="1"/>
  <c r="L74" i="11" s="1"/>
  <c r="N74" i="11" s="1"/>
  <c r="D74" i="12"/>
  <c r="E74" i="12" s="1"/>
  <c r="H74" i="12" s="1"/>
  <c r="L74" i="12" s="1"/>
  <c r="N74" i="12" s="1"/>
  <c r="D59" i="13"/>
  <c r="E59" i="13" s="1"/>
  <c r="H59" i="13" s="1"/>
  <c r="L59" i="13" s="1"/>
  <c r="N59" i="13" s="1"/>
  <c r="D59" i="11"/>
  <c r="E59" i="11" s="1"/>
  <c r="H59" i="11" s="1"/>
  <c r="L59" i="11" s="1"/>
  <c r="N59" i="11" s="1"/>
  <c r="D59" i="12"/>
  <c r="E59" i="12" s="1"/>
  <c r="H59" i="12" s="1"/>
  <c r="L59" i="12" s="1"/>
  <c r="N59" i="12" s="1"/>
  <c r="AI50" i="5"/>
  <c r="AP50" i="5"/>
  <c r="AL50" i="5"/>
  <c r="AM50" i="5" s="1"/>
  <c r="AI22" i="5"/>
  <c r="AP22" i="5"/>
  <c r="AL22" i="5"/>
  <c r="AM22" i="5" s="1"/>
  <c r="W76" i="5"/>
  <c r="X76" i="5"/>
  <c r="F14" i="1"/>
  <c r="G14" i="1" s="1"/>
  <c r="H14" i="1" s="1"/>
  <c r="D68" i="13"/>
  <c r="E68" i="13" s="1"/>
  <c r="H68" i="13" s="1"/>
  <c r="L68" i="13" s="1"/>
  <c r="N68" i="13" s="1"/>
  <c r="D68" i="12"/>
  <c r="E68" i="12" s="1"/>
  <c r="H68" i="12" s="1"/>
  <c r="L68" i="12" s="1"/>
  <c r="N68" i="12" s="1"/>
  <c r="D68" i="11"/>
  <c r="E68" i="11" s="1"/>
  <c r="H68" i="11" s="1"/>
  <c r="L68" i="11" s="1"/>
  <c r="N68" i="11" s="1"/>
  <c r="H48" i="22"/>
  <c r="O48" i="22"/>
  <c r="C76" i="23"/>
  <c r="U7" i="23"/>
  <c r="K7" i="23"/>
  <c r="Z7" i="23"/>
  <c r="P7" i="23"/>
  <c r="G7" i="23"/>
  <c r="AE7" i="23"/>
  <c r="H37" i="22"/>
  <c r="O37" i="22"/>
  <c r="D43" i="13"/>
  <c r="E43" i="13" s="1"/>
  <c r="H43" i="13" s="1"/>
  <c r="L43" i="13" s="1"/>
  <c r="N43" i="13" s="1"/>
  <c r="D43" i="12"/>
  <c r="E43" i="12" s="1"/>
  <c r="H43" i="12" s="1"/>
  <c r="L43" i="12" s="1"/>
  <c r="N43" i="12" s="1"/>
  <c r="D43" i="11"/>
  <c r="E43" i="11" s="1"/>
  <c r="H43" i="11" s="1"/>
  <c r="L43" i="11" s="1"/>
  <c r="N43" i="11" s="1"/>
  <c r="AY15" i="5"/>
  <c r="AW15" i="5"/>
  <c r="T28" i="10"/>
  <c r="I28" i="10"/>
  <c r="J28" i="10" s="1"/>
  <c r="U28" i="10" s="1"/>
  <c r="K28" i="10"/>
  <c r="H36" i="22"/>
  <c r="O36" i="22"/>
  <c r="AY57" i="5"/>
  <c r="AW57" i="5"/>
  <c r="R42" i="10"/>
  <c r="S42" i="10" s="1"/>
  <c r="D42" i="4" s="1"/>
  <c r="AQ42" i="4" s="1"/>
  <c r="CH42" i="4" s="1"/>
  <c r="D42" i="3"/>
  <c r="AP42" i="3" s="1"/>
  <c r="D67" i="13"/>
  <c r="E67" i="13" s="1"/>
  <c r="H67" i="13" s="1"/>
  <c r="L67" i="13" s="1"/>
  <c r="N67" i="13" s="1"/>
  <c r="D67" i="12"/>
  <c r="E67" i="12" s="1"/>
  <c r="H67" i="12" s="1"/>
  <c r="L67" i="12" s="1"/>
  <c r="N67" i="12" s="1"/>
  <c r="D67" i="11"/>
  <c r="E67" i="11" s="1"/>
  <c r="H67" i="11" s="1"/>
  <c r="L67" i="11" s="1"/>
  <c r="N67" i="11" s="1"/>
  <c r="AX33" i="5"/>
  <c r="AR33" i="5" s="1"/>
  <c r="AQ33" i="5"/>
  <c r="D33" i="10" s="1"/>
  <c r="E33" i="10" s="1"/>
  <c r="F33" i="10" s="1"/>
  <c r="G33" i="10" s="1"/>
  <c r="C33" i="2"/>
  <c r="AM33" i="2" s="1"/>
  <c r="H69" i="22"/>
  <c r="O69" i="22"/>
  <c r="D11" i="13"/>
  <c r="E11" i="13" s="1"/>
  <c r="H11" i="13" s="1"/>
  <c r="L11" i="13" s="1"/>
  <c r="N11" i="13" s="1"/>
  <c r="D11" i="12"/>
  <c r="E11" i="12" s="1"/>
  <c r="H11" i="12" s="1"/>
  <c r="L11" i="12" s="1"/>
  <c r="N11" i="12" s="1"/>
  <c r="D11" i="11"/>
  <c r="E11" i="11" s="1"/>
  <c r="H11" i="11" s="1"/>
  <c r="L11" i="11" s="1"/>
  <c r="N11" i="11" s="1"/>
  <c r="AN20" i="2"/>
  <c r="AU20" i="2"/>
  <c r="AX20" i="2" s="1"/>
  <c r="AX37" i="5"/>
  <c r="AR37" i="5"/>
  <c r="AQ37" i="5"/>
  <c r="D37" i="10" s="1"/>
  <c r="E37" i="10" s="1"/>
  <c r="F37" i="10" s="1"/>
  <c r="G37" i="10" s="1"/>
  <c r="C37" i="2"/>
  <c r="AM37" i="2" s="1"/>
  <c r="Q37" i="15"/>
  <c r="AN12" i="2"/>
  <c r="AU12" i="2"/>
  <c r="AX12" i="2" s="1"/>
  <c r="AR58" i="5"/>
  <c r="AX58" i="5"/>
  <c r="AQ58" i="5"/>
  <c r="D58" i="10" s="1"/>
  <c r="E58" i="10" s="1"/>
  <c r="F58" i="10" s="1"/>
  <c r="G58" i="10" s="1"/>
  <c r="C58" i="2"/>
  <c r="AM58" i="2" s="1"/>
  <c r="AQ72" i="5"/>
  <c r="D72" i="10" s="1"/>
  <c r="E72" i="10" s="1"/>
  <c r="F72" i="10" s="1"/>
  <c r="G72" i="10" s="1"/>
  <c r="AX72" i="5"/>
  <c r="AR72" i="5"/>
  <c r="C72" i="2"/>
  <c r="AM72" i="2" s="1"/>
  <c r="AN24" i="2"/>
  <c r="AU24" i="2"/>
  <c r="AX24" i="2" s="1"/>
  <c r="AQ75" i="5"/>
  <c r="D75" i="10" s="1"/>
  <c r="E75" i="10" s="1"/>
  <c r="F75" i="10" s="1"/>
  <c r="G75" i="10" s="1"/>
  <c r="AX75" i="5"/>
  <c r="AR75" i="5"/>
  <c r="C75" i="2"/>
  <c r="AM75" i="2" s="1"/>
  <c r="H61" i="22"/>
  <c r="O61" i="22"/>
  <c r="H14" i="22"/>
  <c r="O14" i="22"/>
  <c r="AQ23" i="4"/>
  <c r="D56" i="13"/>
  <c r="E56" i="13" s="1"/>
  <c r="H56" i="13" s="1"/>
  <c r="L56" i="13" s="1"/>
  <c r="N56" i="13" s="1"/>
  <c r="D56" i="12"/>
  <c r="E56" i="12" s="1"/>
  <c r="H56" i="12" s="1"/>
  <c r="L56" i="12" s="1"/>
  <c r="N56" i="12" s="1"/>
  <c r="D56" i="11"/>
  <c r="E56" i="11" s="1"/>
  <c r="H56" i="11" s="1"/>
  <c r="L56" i="11" s="1"/>
  <c r="N56" i="11" s="1"/>
  <c r="R51" i="12"/>
  <c r="P51" i="12"/>
  <c r="Q51" i="12" s="1"/>
  <c r="D32" i="11"/>
  <c r="E32" i="11" s="1"/>
  <c r="H32" i="11" s="1"/>
  <c r="L32" i="11" s="1"/>
  <c r="N32" i="11" s="1"/>
  <c r="D32" i="13"/>
  <c r="E32" i="13" s="1"/>
  <c r="H32" i="13" s="1"/>
  <c r="L32" i="13" s="1"/>
  <c r="N32" i="13" s="1"/>
  <c r="D32" i="12"/>
  <c r="E32" i="12" s="1"/>
  <c r="H32" i="12" s="1"/>
  <c r="L32" i="12" s="1"/>
  <c r="N32" i="12" s="1"/>
  <c r="AR21" i="5"/>
  <c r="AQ21" i="5"/>
  <c r="D21" i="10" s="1"/>
  <c r="E21" i="10" s="1"/>
  <c r="F21" i="10" s="1"/>
  <c r="G21" i="10" s="1"/>
  <c r="AX21" i="5"/>
  <c r="C21" i="2"/>
  <c r="AM21" i="2" s="1"/>
  <c r="D69" i="13"/>
  <c r="E69" i="13" s="1"/>
  <c r="H69" i="13" s="1"/>
  <c r="L69" i="13" s="1"/>
  <c r="N69" i="13" s="1"/>
  <c r="D69" i="12"/>
  <c r="E69" i="12" s="1"/>
  <c r="H69" i="12" s="1"/>
  <c r="L69" i="12" s="1"/>
  <c r="N69" i="12" s="1"/>
  <c r="D69" i="11"/>
  <c r="E69" i="11" s="1"/>
  <c r="H69" i="11" s="1"/>
  <c r="L69" i="11" s="1"/>
  <c r="N69" i="11" s="1"/>
  <c r="D35" i="13"/>
  <c r="E35" i="13" s="1"/>
  <c r="H35" i="13" s="1"/>
  <c r="L35" i="13" s="1"/>
  <c r="N35" i="13" s="1"/>
  <c r="D35" i="11"/>
  <c r="E35" i="11" s="1"/>
  <c r="H35" i="11" s="1"/>
  <c r="L35" i="11" s="1"/>
  <c r="N35" i="11" s="1"/>
  <c r="D35" i="12"/>
  <c r="E35" i="12" s="1"/>
  <c r="H35" i="12" s="1"/>
  <c r="L35" i="12" s="1"/>
  <c r="N35" i="12" s="1"/>
  <c r="D45" i="13"/>
  <c r="E45" i="13" s="1"/>
  <c r="H45" i="13" s="1"/>
  <c r="L45" i="13" s="1"/>
  <c r="N45" i="13" s="1"/>
  <c r="D45" i="12"/>
  <c r="E45" i="12" s="1"/>
  <c r="H45" i="12" s="1"/>
  <c r="L45" i="12" s="1"/>
  <c r="N45" i="12" s="1"/>
  <c r="D45" i="11"/>
  <c r="E45" i="11" s="1"/>
  <c r="H45" i="11" s="1"/>
  <c r="L45" i="11" s="1"/>
  <c r="N45" i="11" s="1"/>
  <c r="AQ18" i="5"/>
  <c r="D18" i="10" s="1"/>
  <c r="E18" i="10" s="1"/>
  <c r="F18" i="10" s="1"/>
  <c r="G18" i="10" s="1"/>
  <c r="AX18" i="5"/>
  <c r="C18" i="2"/>
  <c r="AM18" i="2" s="1"/>
  <c r="D14" i="13"/>
  <c r="E14" i="13" s="1"/>
  <c r="H14" i="13" s="1"/>
  <c r="L14" i="13" s="1"/>
  <c r="N14" i="13" s="1"/>
  <c r="D14" i="11"/>
  <c r="E14" i="11" s="1"/>
  <c r="H14" i="11" s="1"/>
  <c r="L14" i="11" s="1"/>
  <c r="N14" i="11" s="1"/>
  <c r="D14" i="12"/>
  <c r="E14" i="12" s="1"/>
  <c r="H14" i="12" s="1"/>
  <c r="L14" i="12" s="1"/>
  <c r="N14" i="12" s="1"/>
  <c r="R46" i="10"/>
  <c r="S46" i="10" s="1"/>
  <c r="D46" i="4" s="1"/>
  <c r="AQ46" i="4" s="1"/>
  <c r="D46" i="3"/>
  <c r="AP46" i="3" s="1"/>
  <c r="P53" i="13"/>
  <c r="Q53" i="13" s="1"/>
  <c r="R53" i="13"/>
  <c r="AR68" i="5"/>
  <c r="AQ68" i="5"/>
  <c r="D68" i="10" s="1"/>
  <c r="E68" i="10" s="1"/>
  <c r="F68" i="10" s="1"/>
  <c r="G68" i="10" s="1"/>
  <c r="AX68" i="5"/>
  <c r="C68" i="2"/>
  <c r="AM68" i="2" s="1"/>
  <c r="R66" i="10"/>
  <c r="S66" i="10" s="1"/>
  <c r="D66" i="4" s="1"/>
  <c r="AQ66" i="4" s="1"/>
  <c r="D66" i="3"/>
  <c r="AP66" i="3" s="1"/>
  <c r="H21" i="22"/>
  <c r="O21" i="22"/>
  <c r="H10" i="22"/>
  <c r="O10" i="22"/>
  <c r="AX39" i="5"/>
  <c r="AR39" i="5"/>
  <c r="AQ39" i="5"/>
  <c r="D39" i="10" s="1"/>
  <c r="E39" i="10" s="1"/>
  <c r="F39" i="10" s="1"/>
  <c r="G39" i="10" s="1"/>
  <c r="C39" i="2"/>
  <c r="AM39" i="2" s="1"/>
  <c r="I15" i="10"/>
  <c r="J15" i="10" s="1"/>
  <c r="U15" i="10" s="1"/>
  <c r="T15" i="10"/>
  <c r="K15" i="10"/>
  <c r="H41" i="22"/>
  <c r="O41" i="22"/>
  <c r="R62" i="10"/>
  <c r="S62" i="10" s="1"/>
  <c r="D62" i="4" s="1"/>
  <c r="AQ62" i="4" s="1"/>
  <c r="D62" i="3"/>
  <c r="AP62" i="3" s="1"/>
  <c r="AX71" i="5"/>
  <c r="AR71" i="5" s="1"/>
  <c r="AQ71" i="5"/>
  <c r="D71" i="10" s="1"/>
  <c r="E71" i="10" s="1"/>
  <c r="F71" i="10" s="1"/>
  <c r="G71" i="10" s="1"/>
  <c r="C71" i="2"/>
  <c r="AM71" i="2" s="1"/>
  <c r="D21" i="13"/>
  <c r="E21" i="13" s="1"/>
  <c r="H21" i="13" s="1"/>
  <c r="L21" i="13" s="1"/>
  <c r="N21" i="13" s="1"/>
  <c r="D21" i="12"/>
  <c r="E21" i="12" s="1"/>
  <c r="H21" i="12" s="1"/>
  <c r="L21" i="12" s="1"/>
  <c r="N21" i="12" s="1"/>
  <c r="D21" i="11"/>
  <c r="E21" i="11" s="1"/>
  <c r="H21" i="11" s="1"/>
  <c r="L21" i="11" s="1"/>
  <c r="N21" i="11" s="1"/>
  <c r="H18" i="22"/>
  <c r="O18" i="22"/>
  <c r="D38" i="11"/>
  <c r="E38" i="11" s="1"/>
  <c r="H38" i="11" s="1"/>
  <c r="L38" i="11" s="1"/>
  <c r="N38" i="11" s="1"/>
  <c r="D38" i="13"/>
  <c r="E38" i="13" s="1"/>
  <c r="H38" i="13" s="1"/>
  <c r="L38" i="13" s="1"/>
  <c r="N38" i="13" s="1"/>
  <c r="D38" i="12"/>
  <c r="E38" i="12" s="1"/>
  <c r="H38" i="12" s="1"/>
  <c r="L38" i="12" s="1"/>
  <c r="N38" i="12" s="1"/>
  <c r="H13" i="22"/>
  <c r="O13" i="22"/>
  <c r="AU51" i="2"/>
  <c r="AX51" i="2" s="1"/>
  <c r="AN51" i="2"/>
  <c r="AQ11" i="5"/>
  <c r="D11" i="10" s="1"/>
  <c r="E11" i="10" s="1"/>
  <c r="F11" i="10" s="1"/>
  <c r="G11" i="10" s="1"/>
  <c r="AX11" i="5"/>
  <c r="C11" i="2"/>
  <c r="AM11" i="2" s="1"/>
  <c r="AY20" i="5"/>
  <c r="AW20" i="5"/>
  <c r="D31" i="13"/>
  <c r="E31" i="13" s="1"/>
  <c r="H31" i="13" s="1"/>
  <c r="L31" i="13" s="1"/>
  <c r="N31" i="13" s="1"/>
  <c r="D31" i="12"/>
  <c r="E31" i="12" s="1"/>
  <c r="H31" i="12" s="1"/>
  <c r="L31" i="12" s="1"/>
  <c r="N31" i="12" s="1"/>
  <c r="D31" i="11"/>
  <c r="E31" i="11" s="1"/>
  <c r="H31" i="11" s="1"/>
  <c r="L31" i="11" s="1"/>
  <c r="N31" i="11" s="1"/>
  <c r="AX10" i="5"/>
  <c r="AQ10" i="5"/>
  <c r="D10" i="10" s="1"/>
  <c r="E10" i="10" s="1"/>
  <c r="F10" i="10" s="1"/>
  <c r="G10" i="10" s="1"/>
  <c r="C10" i="2"/>
  <c r="AM10" i="2" s="1"/>
  <c r="H71" i="22"/>
  <c r="O71" i="22"/>
  <c r="AY12" i="5"/>
  <c r="AW12" i="5"/>
  <c r="D26" i="13"/>
  <c r="E26" i="13" s="1"/>
  <c r="H26" i="13" s="1"/>
  <c r="L26" i="13" s="1"/>
  <c r="N26" i="13" s="1"/>
  <c r="D26" i="11"/>
  <c r="E26" i="11" s="1"/>
  <c r="H26" i="11" s="1"/>
  <c r="L26" i="11" s="1"/>
  <c r="N26" i="11" s="1"/>
  <c r="D26" i="12"/>
  <c r="E26" i="12" s="1"/>
  <c r="H26" i="12" s="1"/>
  <c r="L26" i="12" s="1"/>
  <c r="N26" i="12" s="1"/>
  <c r="D16" i="13"/>
  <c r="E16" i="13" s="1"/>
  <c r="H16" i="13" s="1"/>
  <c r="L16" i="13" s="1"/>
  <c r="N16" i="13" s="1"/>
  <c r="D16" i="11"/>
  <c r="E16" i="11" s="1"/>
  <c r="H16" i="11" s="1"/>
  <c r="L16" i="11" s="1"/>
  <c r="N16" i="11" s="1"/>
  <c r="D16" i="12"/>
  <c r="E16" i="12" s="1"/>
  <c r="H16" i="12" s="1"/>
  <c r="L16" i="12" s="1"/>
  <c r="N16" i="12" s="1"/>
  <c r="H33" i="22"/>
  <c r="O33" i="22"/>
  <c r="H65" i="22"/>
  <c r="O65" i="22"/>
  <c r="AR24" i="5"/>
  <c r="R54" i="10"/>
  <c r="S54" i="10" s="1"/>
  <c r="D54" i="4" s="1"/>
  <c r="AQ54" i="4" s="1"/>
  <c r="D54" i="3"/>
  <c r="AP54" i="3" s="1"/>
  <c r="H59" i="22"/>
  <c r="O59" i="22"/>
  <c r="AY53" i="5"/>
  <c r="AW53" i="5"/>
  <c r="AX56" i="5"/>
  <c r="AR56" i="5" s="1"/>
  <c r="AQ56" i="5"/>
  <c r="D56" i="10" s="1"/>
  <c r="E56" i="10" s="1"/>
  <c r="F56" i="10" s="1"/>
  <c r="G56" i="10" s="1"/>
  <c r="C56" i="2"/>
  <c r="AM56" i="2" s="1"/>
  <c r="AX74" i="5"/>
  <c r="AR74" i="5"/>
  <c r="AQ74" i="5"/>
  <c r="D74" i="10" s="1"/>
  <c r="E74" i="10" s="1"/>
  <c r="F74" i="10" s="1"/>
  <c r="G74" i="10" s="1"/>
  <c r="C74" i="2"/>
  <c r="AM74" i="2" s="1"/>
  <c r="R51" i="11"/>
  <c r="P51" i="11"/>
  <c r="Q51" i="11" s="1"/>
  <c r="P49" i="11"/>
  <c r="Q49" i="11" s="1"/>
  <c r="R49" i="11"/>
  <c r="H23" i="22"/>
  <c r="O23" i="22"/>
  <c r="AX59" i="5"/>
  <c r="AR59" i="5" s="1"/>
  <c r="AQ59" i="5"/>
  <c r="D59" i="10" s="1"/>
  <c r="E59" i="10" s="1"/>
  <c r="F59" i="10" s="1"/>
  <c r="G59" i="10" s="1"/>
  <c r="C59" i="2"/>
  <c r="AM59" i="2" s="1"/>
  <c r="AP62" i="5"/>
  <c r="AI62" i="5"/>
  <c r="AL62" i="5"/>
  <c r="AM62" i="5" s="1"/>
  <c r="T10" i="10" l="1"/>
  <c r="K10" i="10"/>
  <c r="I10" i="10"/>
  <c r="J10" i="10" s="1"/>
  <c r="U10" i="10" s="1"/>
  <c r="D62" i="13"/>
  <c r="E62" i="13" s="1"/>
  <c r="H62" i="13" s="1"/>
  <c r="L62" i="13" s="1"/>
  <c r="N62" i="13" s="1"/>
  <c r="D62" i="11"/>
  <c r="E62" i="11" s="1"/>
  <c r="H62" i="11" s="1"/>
  <c r="L62" i="11" s="1"/>
  <c r="N62" i="11" s="1"/>
  <c r="D62" i="12"/>
  <c r="E62" i="12" s="1"/>
  <c r="H62" i="12" s="1"/>
  <c r="L62" i="12" s="1"/>
  <c r="N62" i="12" s="1"/>
  <c r="AY74" i="5"/>
  <c r="AW74" i="5"/>
  <c r="R16" i="12"/>
  <c r="P16" i="12"/>
  <c r="Q16" i="12" s="1"/>
  <c r="R31" i="13"/>
  <c r="P31" i="13"/>
  <c r="Q31" i="13" s="1"/>
  <c r="AZ51" i="2"/>
  <c r="BA51" i="2" s="1"/>
  <c r="C51" i="4" s="1"/>
  <c r="AR51" i="4" s="1"/>
  <c r="CG51" i="4" s="1"/>
  <c r="BF51" i="2"/>
  <c r="C51" i="3" s="1"/>
  <c r="AQ51" i="3" s="1"/>
  <c r="R21" i="11"/>
  <c r="P21" i="11"/>
  <c r="Q21" i="11" s="1"/>
  <c r="AN68" i="2"/>
  <c r="AU68" i="2"/>
  <c r="AX68" i="2" s="1"/>
  <c r="P14" i="12"/>
  <c r="Q14" i="12" s="1"/>
  <c r="R14" i="12"/>
  <c r="P45" i="12"/>
  <c r="Q45" i="12" s="1"/>
  <c r="R45" i="12"/>
  <c r="AN21" i="2"/>
  <c r="AU21" i="2"/>
  <c r="AX21" i="2" s="1"/>
  <c r="BF24" i="2"/>
  <c r="C24" i="3" s="1"/>
  <c r="AQ24" i="3" s="1"/>
  <c r="AZ24" i="2"/>
  <c r="BA24" i="2" s="1"/>
  <c r="C24" i="4" s="1"/>
  <c r="AR24" i="4" s="1"/>
  <c r="CG24" i="4" s="1"/>
  <c r="AY58" i="5"/>
  <c r="AW58" i="5"/>
  <c r="AY37" i="5"/>
  <c r="AW37" i="5"/>
  <c r="AN33" i="2"/>
  <c r="AU33" i="2"/>
  <c r="AX33" i="2" s="1"/>
  <c r="G76" i="23"/>
  <c r="H7" i="23"/>
  <c r="R59" i="12"/>
  <c r="P59" i="12"/>
  <c r="Q59" i="12" s="1"/>
  <c r="AY13" i="5"/>
  <c r="AW13" i="5"/>
  <c r="R71" i="11"/>
  <c r="P71" i="11"/>
  <c r="Q71" i="11" s="1"/>
  <c r="G13" i="1"/>
  <c r="H13" i="1" s="1"/>
  <c r="R18" i="13"/>
  <c r="P18" i="13"/>
  <c r="Q18" i="13" s="1"/>
  <c r="R72" i="11"/>
  <c r="P72" i="11"/>
  <c r="Q72" i="11" s="1"/>
  <c r="AN60" i="2"/>
  <c r="AU60" i="2"/>
  <c r="AX60" i="2" s="1"/>
  <c r="I23" i="10"/>
  <c r="J23" i="10" s="1"/>
  <c r="U23" i="10" s="1"/>
  <c r="T23" i="10"/>
  <c r="K23" i="10"/>
  <c r="H22" i="22"/>
  <c r="O22" i="22"/>
  <c r="AN48" i="2"/>
  <c r="AU48" i="2"/>
  <c r="AX48" i="2" s="1"/>
  <c r="AZ27" i="2"/>
  <c r="BA27" i="2" s="1"/>
  <c r="C27" i="4" s="1"/>
  <c r="AR27" i="4" s="1"/>
  <c r="CG27" i="4" s="1"/>
  <c r="BF27" i="2"/>
  <c r="C27" i="3" s="1"/>
  <c r="AQ27" i="3" s="1"/>
  <c r="T61" i="10"/>
  <c r="K61" i="10"/>
  <c r="I61" i="10"/>
  <c r="J61" i="10" s="1"/>
  <c r="U61" i="10" s="1"/>
  <c r="F18" i="16"/>
  <c r="F20" i="16" s="1"/>
  <c r="I10" i="16"/>
  <c r="R40" i="11"/>
  <c r="P40" i="11"/>
  <c r="Q40" i="11" s="1"/>
  <c r="R64" i="12"/>
  <c r="P64" i="12"/>
  <c r="Q64" i="12" s="1"/>
  <c r="AU17" i="2"/>
  <c r="AX17" i="2" s="1"/>
  <c r="AN17" i="2"/>
  <c r="AZ9" i="2"/>
  <c r="BA9" i="2" s="1"/>
  <c r="C9" i="4" s="1"/>
  <c r="AR9" i="4" s="1"/>
  <c r="CG9" i="4" s="1"/>
  <c r="BF9" i="2"/>
  <c r="C9" i="3" s="1"/>
  <c r="AQ9" i="3" s="1"/>
  <c r="AN35" i="2"/>
  <c r="AU35" i="2"/>
  <c r="AX35" i="2" s="1"/>
  <c r="P60" i="13"/>
  <c r="Q60" i="13" s="1"/>
  <c r="R60" i="13"/>
  <c r="AN29" i="2"/>
  <c r="AU29" i="2"/>
  <c r="AX29" i="2" s="1"/>
  <c r="P25" i="13"/>
  <c r="Q25" i="13" s="1"/>
  <c r="R25" i="13"/>
  <c r="D46" i="13"/>
  <c r="E46" i="13" s="1"/>
  <c r="H46" i="13" s="1"/>
  <c r="L46" i="13" s="1"/>
  <c r="N46" i="13" s="1"/>
  <c r="D46" i="11"/>
  <c r="E46" i="11" s="1"/>
  <c r="H46" i="11" s="1"/>
  <c r="L46" i="11" s="1"/>
  <c r="N46" i="11" s="1"/>
  <c r="D46" i="12"/>
  <c r="E46" i="12" s="1"/>
  <c r="H46" i="12" s="1"/>
  <c r="L46" i="12" s="1"/>
  <c r="N46" i="12" s="1"/>
  <c r="R17" i="11"/>
  <c r="P17" i="11"/>
  <c r="Q17" i="11" s="1"/>
  <c r="AN73" i="2"/>
  <c r="AU73" i="2"/>
  <c r="AX73" i="2" s="1"/>
  <c r="T38" i="10"/>
  <c r="K38" i="10"/>
  <c r="I38" i="10"/>
  <c r="J38" i="10" s="1"/>
  <c r="U38" i="10" s="1"/>
  <c r="R29" i="12"/>
  <c r="P29" i="12"/>
  <c r="Q29" i="12" s="1"/>
  <c r="R19" i="13"/>
  <c r="P19" i="13"/>
  <c r="Q19" i="13" s="1"/>
  <c r="P26" i="12"/>
  <c r="Q26" i="12" s="1"/>
  <c r="R26" i="12"/>
  <c r="AN56" i="2"/>
  <c r="AU56" i="2"/>
  <c r="AX56" i="2" s="1"/>
  <c r="P16" i="11"/>
  <c r="Q16" i="11" s="1"/>
  <c r="R16" i="11"/>
  <c r="R21" i="12"/>
  <c r="P21" i="12"/>
  <c r="Q21" i="12" s="1"/>
  <c r="AY39" i="5"/>
  <c r="AW39" i="5"/>
  <c r="AY68" i="5"/>
  <c r="AW68" i="5"/>
  <c r="P14" i="11"/>
  <c r="Q14" i="11" s="1"/>
  <c r="R14" i="11"/>
  <c r="R45" i="13"/>
  <c r="P45" i="13"/>
  <c r="Q45" i="13" s="1"/>
  <c r="AY21" i="5"/>
  <c r="AW21" i="5"/>
  <c r="AZ20" i="2"/>
  <c r="BA20" i="2" s="1"/>
  <c r="C20" i="4" s="1"/>
  <c r="AR20" i="4" s="1"/>
  <c r="CG20" i="4" s="1"/>
  <c r="BF20" i="2"/>
  <c r="C20" i="3" s="1"/>
  <c r="AQ20" i="3" s="1"/>
  <c r="K33" i="10"/>
  <c r="T33" i="10"/>
  <c r="I33" i="10"/>
  <c r="J33" i="10" s="1"/>
  <c r="U33" i="10" s="1"/>
  <c r="P76" i="23"/>
  <c r="R7" i="23"/>
  <c r="J7" i="22" s="1"/>
  <c r="R59" i="11"/>
  <c r="P59" i="11"/>
  <c r="Q59" i="11" s="1"/>
  <c r="AN36" i="2"/>
  <c r="AU36" i="2"/>
  <c r="AX36" i="2" s="1"/>
  <c r="AU13" i="2"/>
  <c r="AX13" i="2" s="1"/>
  <c r="AN13" i="2"/>
  <c r="R71" i="12"/>
  <c r="P71" i="12"/>
  <c r="Q71" i="12" s="1"/>
  <c r="R52" i="13"/>
  <c r="P52" i="13"/>
  <c r="Q52" i="13" s="1"/>
  <c r="R72" i="12"/>
  <c r="P72" i="12"/>
  <c r="Q72" i="12" s="1"/>
  <c r="AY60" i="5"/>
  <c r="AW60" i="5"/>
  <c r="P8" i="11"/>
  <c r="Q8" i="11" s="1"/>
  <c r="R8" i="11"/>
  <c r="AN41" i="2"/>
  <c r="AU41" i="2"/>
  <c r="AX41" i="2" s="1"/>
  <c r="D66" i="13"/>
  <c r="E66" i="13" s="1"/>
  <c r="H66" i="13" s="1"/>
  <c r="L66" i="13" s="1"/>
  <c r="N66" i="13" s="1"/>
  <c r="D66" i="12"/>
  <c r="E66" i="12" s="1"/>
  <c r="H66" i="12" s="1"/>
  <c r="L66" i="12" s="1"/>
  <c r="N66" i="12" s="1"/>
  <c r="D66" i="11"/>
  <c r="E66" i="11" s="1"/>
  <c r="H66" i="11" s="1"/>
  <c r="L66" i="11" s="1"/>
  <c r="N66" i="11" s="1"/>
  <c r="AY48" i="5"/>
  <c r="AW48" i="5"/>
  <c r="R23" i="12"/>
  <c r="P23" i="12"/>
  <c r="Q23" i="12" s="1"/>
  <c r="O12" i="16"/>
  <c r="N12" i="16"/>
  <c r="P12" i="16" s="1"/>
  <c r="Q12" i="16" s="1"/>
  <c r="S12" i="16" s="1"/>
  <c r="V12" i="16" s="1"/>
  <c r="AN65" i="2"/>
  <c r="AU65" i="2"/>
  <c r="AX65" i="2" s="1"/>
  <c r="R40" i="12"/>
  <c r="P40" i="12"/>
  <c r="Q40" i="12" s="1"/>
  <c r="K17" i="10"/>
  <c r="T17" i="10"/>
  <c r="I17" i="10"/>
  <c r="J17" i="10" s="1"/>
  <c r="U17" i="10" s="1"/>
  <c r="AY45" i="5"/>
  <c r="AW45" i="5"/>
  <c r="AZ63" i="2"/>
  <c r="BA63" i="2" s="1"/>
  <c r="C63" i="4" s="1"/>
  <c r="AR63" i="4" s="1"/>
  <c r="CG63" i="4" s="1"/>
  <c r="BF63" i="2"/>
  <c r="C63" i="3" s="1"/>
  <c r="AQ63" i="3" s="1"/>
  <c r="AN69" i="2"/>
  <c r="AU69" i="2"/>
  <c r="AX69" i="2" s="1"/>
  <c r="AY29" i="5"/>
  <c r="AW29" i="5"/>
  <c r="AU67" i="2"/>
  <c r="AX67" i="2" s="1"/>
  <c r="AN67" i="2"/>
  <c r="R17" i="12"/>
  <c r="P17" i="12"/>
  <c r="Q17" i="12" s="1"/>
  <c r="R44" i="13"/>
  <c r="P44" i="13"/>
  <c r="Q44" i="13" s="1"/>
  <c r="T73" i="10"/>
  <c r="K73" i="10"/>
  <c r="I73" i="10"/>
  <c r="J73" i="10" s="1"/>
  <c r="U73" i="10" s="1"/>
  <c r="P29" i="13"/>
  <c r="Q29" i="13" s="1"/>
  <c r="R29" i="13"/>
  <c r="AN32" i="2"/>
  <c r="AU32" i="2"/>
  <c r="AX32" i="2" s="1"/>
  <c r="D42" i="11"/>
  <c r="E42" i="11" s="1"/>
  <c r="H42" i="11" s="1"/>
  <c r="L42" i="11" s="1"/>
  <c r="N42" i="11" s="1"/>
  <c r="E4" i="14"/>
  <c r="D42" i="12"/>
  <c r="E42" i="12" s="1"/>
  <c r="H42" i="12" s="1"/>
  <c r="L42" i="12" s="1"/>
  <c r="N42" i="12" s="1"/>
  <c r="D42" i="13"/>
  <c r="E42" i="13" s="1"/>
  <c r="H42" i="13" s="1"/>
  <c r="L42" i="13" s="1"/>
  <c r="N42" i="13" s="1"/>
  <c r="AN11" i="2"/>
  <c r="AU11" i="2"/>
  <c r="AX11" i="2" s="1"/>
  <c r="AR62" i="5"/>
  <c r="AX62" i="5"/>
  <c r="AQ62" i="5"/>
  <c r="D62" i="10" s="1"/>
  <c r="E62" i="10" s="1"/>
  <c r="F62" i="10" s="1"/>
  <c r="G62" i="10" s="1"/>
  <c r="C62" i="2"/>
  <c r="AM62" i="2" s="1"/>
  <c r="I56" i="10"/>
  <c r="J56" i="10" s="1"/>
  <c r="U56" i="10" s="1"/>
  <c r="K56" i="10"/>
  <c r="T56" i="10"/>
  <c r="R16" i="13"/>
  <c r="P16" i="13"/>
  <c r="Q16" i="13" s="1"/>
  <c r="AN10" i="2"/>
  <c r="AU10" i="2"/>
  <c r="AX10" i="2" s="1"/>
  <c r="P21" i="13"/>
  <c r="Q21" i="13" s="1"/>
  <c r="R21" i="13"/>
  <c r="T68" i="10"/>
  <c r="K68" i="10"/>
  <c r="I68" i="10"/>
  <c r="J68" i="10" s="1"/>
  <c r="U68" i="10" s="1"/>
  <c r="R14" i="13"/>
  <c r="P14" i="13"/>
  <c r="Q14" i="13" s="1"/>
  <c r="R35" i="12"/>
  <c r="P35" i="12"/>
  <c r="Q35" i="12" s="1"/>
  <c r="K21" i="10"/>
  <c r="T21" i="10"/>
  <c r="I21" i="10"/>
  <c r="J21" i="10" s="1"/>
  <c r="U21" i="10" s="1"/>
  <c r="R56" i="11"/>
  <c r="P56" i="11"/>
  <c r="Q56" i="11" s="1"/>
  <c r="AN72" i="2"/>
  <c r="AU72" i="2"/>
  <c r="AX72" i="2" s="1"/>
  <c r="AZ12" i="2"/>
  <c r="BA12" i="2" s="1"/>
  <c r="C12" i="4" s="1"/>
  <c r="AR12" i="4" s="1"/>
  <c r="CG12" i="4" s="1"/>
  <c r="BF12" i="2"/>
  <c r="C12" i="3" s="1"/>
  <c r="AQ12" i="3" s="1"/>
  <c r="P43" i="11"/>
  <c r="Q43" i="11" s="1"/>
  <c r="R43" i="11"/>
  <c r="Z76" i="23"/>
  <c r="AB7" i="23"/>
  <c r="L7" i="22" s="1"/>
  <c r="D22" i="13"/>
  <c r="E22" i="13" s="1"/>
  <c r="H22" i="13" s="1"/>
  <c r="L22" i="13" s="1"/>
  <c r="N22" i="13" s="1"/>
  <c r="D22" i="12"/>
  <c r="E22" i="12" s="1"/>
  <c r="H22" i="12" s="1"/>
  <c r="L22" i="12" s="1"/>
  <c r="N22" i="12" s="1"/>
  <c r="D22" i="11"/>
  <c r="E22" i="11" s="1"/>
  <c r="H22" i="11" s="1"/>
  <c r="L22" i="11" s="1"/>
  <c r="N22" i="11" s="1"/>
  <c r="R59" i="13"/>
  <c r="P59" i="13"/>
  <c r="Q59" i="13" s="1"/>
  <c r="AY36" i="5"/>
  <c r="AW36" i="5"/>
  <c r="K13" i="10"/>
  <c r="T13" i="10"/>
  <c r="I13" i="10"/>
  <c r="J13" i="10" s="1"/>
  <c r="U13" i="10" s="1"/>
  <c r="P10" i="11"/>
  <c r="Q10" i="11" s="1"/>
  <c r="R10" i="11"/>
  <c r="R71" i="13"/>
  <c r="P71" i="13"/>
  <c r="Q71" i="13" s="1"/>
  <c r="AN52" i="2"/>
  <c r="AU52" i="2"/>
  <c r="AX52" i="2" s="1"/>
  <c r="R52" i="11"/>
  <c r="P52" i="11"/>
  <c r="Q52" i="11" s="1"/>
  <c r="K60" i="10"/>
  <c r="I60" i="10"/>
  <c r="J60" i="10" s="1"/>
  <c r="U60" i="10" s="1"/>
  <c r="T60" i="10"/>
  <c r="R8" i="12"/>
  <c r="P8" i="12"/>
  <c r="Q8" i="12" s="1"/>
  <c r="K41" i="10"/>
  <c r="T41" i="10"/>
  <c r="I41" i="10"/>
  <c r="J41" i="10" s="1"/>
  <c r="U41" i="10" s="1"/>
  <c r="K48" i="10"/>
  <c r="T48" i="10"/>
  <c r="I48" i="10"/>
  <c r="J48" i="10" s="1"/>
  <c r="U48" i="10" s="1"/>
  <c r="AY61" i="5"/>
  <c r="AW61" i="5"/>
  <c r="R23" i="11"/>
  <c r="P23" i="11"/>
  <c r="Q23" i="11" s="1"/>
  <c r="O14" i="16"/>
  <c r="N14" i="16"/>
  <c r="P14" i="16" s="1"/>
  <c r="Q14" i="16" s="1"/>
  <c r="S14" i="16" s="1"/>
  <c r="V14" i="16" s="1"/>
  <c r="T65" i="10"/>
  <c r="K65" i="10"/>
  <c r="I65" i="10"/>
  <c r="J65" i="10" s="1"/>
  <c r="U65" i="10" s="1"/>
  <c r="AU43" i="2"/>
  <c r="AX43" i="2" s="1"/>
  <c r="AN43" i="2"/>
  <c r="P48" i="11"/>
  <c r="Q48" i="11" s="1"/>
  <c r="R48" i="11"/>
  <c r="I35" i="10"/>
  <c r="J35" i="10" s="1"/>
  <c r="U35" i="10" s="1"/>
  <c r="T35" i="10"/>
  <c r="K35" i="10"/>
  <c r="I69" i="10"/>
  <c r="J69" i="10" s="1"/>
  <c r="U69" i="10" s="1"/>
  <c r="T69" i="10"/>
  <c r="K69" i="10"/>
  <c r="K29" i="10"/>
  <c r="T29" i="10"/>
  <c r="I29" i="10"/>
  <c r="J29" i="10" s="1"/>
  <c r="U29" i="10" s="1"/>
  <c r="AQ46" i="5"/>
  <c r="D46" i="10" s="1"/>
  <c r="E46" i="10" s="1"/>
  <c r="F46" i="10" s="1"/>
  <c r="G46" i="10" s="1"/>
  <c r="AX46" i="5"/>
  <c r="C46" i="2"/>
  <c r="AM46" i="2" s="1"/>
  <c r="P17" i="13"/>
  <c r="Q17" i="13" s="1"/>
  <c r="R17" i="13"/>
  <c r="R44" i="11"/>
  <c r="P44" i="11"/>
  <c r="Q44" i="11" s="1"/>
  <c r="AY73" i="5"/>
  <c r="AW73" i="5"/>
  <c r="K32" i="10"/>
  <c r="T32" i="10"/>
  <c r="I32" i="10"/>
  <c r="J32" i="10" s="1"/>
  <c r="U32" i="10" s="1"/>
  <c r="AR42" i="5"/>
  <c r="AQ42" i="5"/>
  <c r="D42" i="10" s="1"/>
  <c r="E42" i="10" s="1"/>
  <c r="F42" i="10" s="1"/>
  <c r="G42" i="10" s="1"/>
  <c r="AX42" i="5"/>
  <c r="C42" i="2"/>
  <c r="P38" i="12"/>
  <c r="Q38" i="12" s="1"/>
  <c r="R38" i="12"/>
  <c r="AN18" i="2"/>
  <c r="AU18" i="2"/>
  <c r="AX18" i="2" s="1"/>
  <c r="R35" i="11"/>
  <c r="P35" i="11"/>
  <c r="Q35" i="11" s="1"/>
  <c r="R56" i="12"/>
  <c r="P56" i="12"/>
  <c r="Q56" i="12" s="1"/>
  <c r="AU75" i="2"/>
  <c r="AX75" i="2" s="1"/>
  <c r="AN75" i="2"/>
  <c r="R11" i="11"/>
  <c r="P11" i="11"/>
  <c r="Q11" i="11" s="1"/>
  <c r="AY33" i="5"/>
  <c r="AW33" i="5"/>
  <c r="R43" i="12"/>
  <c r="P43" i="12"/>
  <c r="Q43" i="12" s="1"/>
  <c r="K76" i="23"/>
  <c r="M7" i="23"/>
  <c r="I7" i="22" s="1"/>
  <c r="R68" i="11"/>
  <c r="P68" i="11"/>
  <c r="Q68" i="11" s="1"/>
  <c r="AQ22" i="5"/>
  <c r="D22" i="10" s="1"/>
  <c r="E22" i="10" s="1"/>
  <c r="F22" i="10" s="1"/>
  <c r="G22" i="10" s="1"/>
  <c r="AX22" i="5"/>
  <c r="C22" i="2"/>
  <c r="AM22" i="2" s="1"/>
  <c r="R74" i="12"/>
  <c r="P74" i="12"/>
  <c r="Q74" i="12" s="1"/>
  <c r="T36" i="10"/>
  <c r="I36" i="10"/>
  <c r="J36" i="10" s="1"/>
  <c r="U36" i="10" s="1"/>
  <c r="K36" i="10"/>
  <c r="R58" i="11"/>
  <c r="P58" i="11"/>
  <c r="Q58" i="11" s="1"/>
  <c r="P10" i="12"/>
  <c r="Q10" i="12" s="1"/>
  <c r="R10" i="12"/>
  <c r="R39" i="11"/>
  <c r="P39" i="11"/>
  <c r="Q39" i="11" s="1"/>
  <c r="AY52" i="5"/>
  <c r="AW52" i="5"/>
  <c r="R52" i="12"/>
  <c r="P52" i="12"/>
  <c r="Q52" i="12" s="1"/>
  <c r="AC76" i="5"/>
  <c r="AE7" i="5"/>
  <c r="AG7" i="5" s="1"/>
  <c r="AT7" i="5"/>
  <c r="AD7" i="5"/>
  <c r="AD76" i="5" s="1"/>
  <c r="AZ55" i="2"/>
  <c r="BA55" i="2" s="1"/>
  <c r="C55" i="4" s="1"/>
  <c r="AR55" i="4" s="1"/>
  <c r="CG55" i="4" s="1"/>
  <c r="BF55" i="2"/>
  <c r="C55" i="3" s="1"/>
  <c r="AQ55" i="3" s="1"/>
  <c r="BF53" i="2"/>
  <c r="C53" i="3" s="1"/>
  <c r="AQ53" i="3" s="1"/>
  <c r="AZ53" i="2"/>
  <c r="BA53" i="2" s="1"/>
  <c r="C53" i="4" s="1"/>
  <c r="AR53" i="4" s="1"/>
  <c r="CG53" i="4" s="1"/>
  <c r="P33" i="11"/>
  <c r="Q33" i="11" s="1"/>
  <c r="R33" i="11"/>
  <c r="R8" i="13"/>
  <c r="P8" i="13"/>
  <c r="Q8" i="13" s="1"/>
  <c r="AN40" i="2"/>
  <c r="AU40" i="2"/>
  <c r="AX40" i="2" s="1"/>
  <c r="P73" i="11"/>
  <c r="Q73" i="11" s="1"/>
  <c r="R73" i="11"/>
  <c r="AQ66" i="5"/>
  <c r="D66" i="10" s="1"/>
  <c r="E66" i="10" s="1"/>
  <c r="F66" i="10" s="1"/>
  <c r="G66" i="10" s="1"/>
  <c r="AX66" i="5"/>
  <c r="C66" i="2"/>
  <c r="AM66" i="2" s="1"/>
  <c r="R23" i="13"/>
  <c r="P23" i="13"/>
  <c r="Q23" i="13" s="1"/>
  <c r="O16" i="16"/>
  <c r="N16" i="16"/>
  <c r="P16" i="16" s="1"/>
  <c r="Q16" i="16" s="1"/>
  <c r="S16" i="16" s="1"/>
  <c r="V16" i="16" s="1"/>
  <c r="AU26" i="2"/>
  <c r="AX26" i="2" s="1"/>
  <c r="AN26" i="2"/>
  <c r="I43" i="10"/>
  <c r="J43" i="10" s="1"/>
  <c r="U43" i="10" s="1"/>
  <c r="T43" i="10"/>
  <c r="K43" i="10"/>
  <c r="R48" i="12"/>
  <c r="P48" i="12"/>
  <c r="Q48" i="12" s="1"/>
  <c r="AY35" i="5"/>
  <c r="AW35" i="5"/>
  <c r="AN19" i="2"/>
  <c r="AU19" i="2"/>
  <c r="AX19" i="2" s="1"/>
  <c r="P41" i="11"/>
  <c r="Q41" i="11" s="1"/>
  <c r="R41" i="11"/>
  <c r="T67" i="10"/>
  <c r="K67" i="10"/>
  <c r="I67" i="10"/>
  <c r="J67" i="10" s="1"/>
  <c r="U67" i="10" s="1"/>
  <c r="R47" i="11"/>
  <c r="P47" i="11"/>
  <c r="Q47" i="11" s="1"/>
  <c r="AN70" i="2"/>
  <c r="AU70" i="2"/>
  <c r="AX70" i="2" s="1"/>
  <c r="P44" i="12"/>
  <c r="Q44" i="12" s="1"/>
  <c r="R44" i="12"/>
  <c r="AY32" i="5"/>
  <c r="AW32" i="5"/>
  <c r="AU59" i="2"/>
  <c r="AX59" i="2" s="1"/>
  <c r="AN59" i="2"/>
  <c r="T59" i="10"/>
  <c r="I59" i="10"/>
  <c r="J59" i="10" s="1"/>
  <c r="U59" i="10" s="1"/>
  <c r="K59" i="10"/>
  <c r="R26" i="11"/>
  <c r="P26" i="11"/>
  <c r="Q26" i="11" s="1"/>
  <c r="AY10" i="5"/>
  <c r="AW10" i="5"/>
  <c r="AY11" i="5"/>
  <c r="AW11" i="5"/>
  <c r="R38" i="13"/>
  <c r="P38" i="13"/>
  <c r="Q38" i="13" s="1"/>
  <c r="T71" i="10"/>
  <c r="K71" i="10"/>
  <c r="I71" i="10"/>
  <c r="J71" i="10" s="1"/>
  <c r="U71" i="10" s="1"/>
  <c r="AY18" i="5"/>
  <c r="AW18" i="5"/>
  <c r="P35" i="13"/>
  <c r="Q35" i="13" s="1"/>
  <c r="R35" i="13"/>
  <c r="R56" i="13"/>
  <c r="P56" i="13"/>
  <c r="Q56" i="13" s="1"/>
  <c r="AY72" i="5"/>
  <c r="AW72" i="5"/>
  <c r="R11" i="12"/>
  <c r="P11" i="12"/>
  <c r="Q11" i="12" s="1"/>
  <c r="R67" i="11"/>
  <c r="P67" i="11"/>
  <c r="Q67" i="11" s="1"/>
  <c r="R43" i="13"/>
  <c r="P43" i="13"/>
  <c r="Q43" i="13" s="1"/>
  <c r="R68" i="12"/>
  <c r="P68" i="12"/>
  <c r="Q68" i="12" s="1"/>
  <c r="R74" i="11"/>
  <c r="P74" i="11"/>
  <c r="Q74" i="11" s="1"/>
  <c r="R58" i="12"/>
  <c r="P58" i="12"/>
  <c r="Q58" i="12" s="1"/>
  <c r="P10" i="13"/>
  <c r="Q10" i="13" s="1"/>
  <c r="R10" i="13"/>
  <c r="R39" i="12"/>
  <c r="P39" i="12"/>
  <c r="Q39" i="12" s="1"/>
  <c r="I52" i="10"/>
  <c r="J52" i="10" s="1"/>
  <c r="U52" i="10" s="1"/>
  <c r="K52" i="10"/>
  <c r="T52" i="10"/>
  <c r="AN25" i="2"/>
  <c r="AU25" i="2"/>
  <c r="AX25" i="2" s="1"/>
  <c r="AN64" i="2"/>
  <c r="AU64" i="2"/>
  <c r="AX64" i="2" s="1"/>
  <c r="R70" i="12"/>
  <c r="P70" i="12"/>
  <c r="Q70" i="12" s="1"/>
  <c r="P37" i="11"/>
  <c r="Q37" i="11" s="1"/>
  <c r="R37" i="11"/>
  <c r="R33" i="12"/>
  <c r="P33" i="12"/>
  <c r="Q33" i="12" s="1"/>
  <c r="AY40" i="5"/>
  <c r="AW40" i="5"/>
  <c r="AY41" i="5"/>
  <c r="AW41" i="5"/>
  <c r="P73" i="12"/>
  <c r="Q73" i="12" s="1"/>
  <c r="R73" i="12"/>
  <c r="H62" i="22"/>
  <c r="O62" i="22"/>
  <c r="AU47" i="2"/>
  <c r="AX47" i="2" s="1"/>
  <c r="AN47" i="2"/>
  <c r="O17" i="16"/>
  <c r="N17" i="16"/>
  <c r="AY65" i="5"/>
  <c r="AW65" i="5"/>
  <c r="AY26" i="5"/>
  <c r="AW26" i="5"/>
  <c r="R48" i="13"/>
  <c r="P48" i="13"/>
  <c r="Q48" i="13" s="1"/>
  <c r="AN44" i="2"/>
  <c r="AU44" i="2"/>
  <c r="AX44" i="2" s="1"/>
  <c r="AY69" i="5"/>
  <c r="AW69" i="5"/>
  <c r="D34" i="13"/>
  <c r="E34" i="13" s="1"/>
  <c r="H34" i="13" s="1"/>
  <c r="L34" i="13" s="1"/>
  <c r="N34" i="13" s="1"/>
  <c r="D34" i="12"/>
  <c r="E34" i="12" s="1"/>
  <c r="H34" i="12" s="1"/>
  <c r="L34" i="12" s="1"/>
  <c r="N34" i="12" s="1"/>
  <c r="D34" i="11"/>
  <c r="E34" i="11" s="1"/>
  <c r="H34" i="11" s="1"/>
  <c r="L34" i="11" s="1"/>
  <c r="N34" i="11" s="1"/>
  <c r="AY19" i="5"/>
  <c r="AW19" i="5"/>
  <c r="P41" i="12"/>
  <c r="Q41" i="12" s="1"/>
  <c r="R41" i="12"/>
  <c r="AY67" i="5"/>
  <c r="AW67" i="5"/>
  <c r="R47" i="12"/>
  <c r="P47" i="12"/>
  <c r="Q47" i="12" s="1"/>
  <c r="T70" i="10"/>
  <c r="K70" i="10"/>
  <c r="I70" i="10"/>
  <c r="J70" i="10" s="1"/>
  <c r="U70" i="10" s="1"/>
  <c r="P61" i="11"/>
  <c r="Q61" i="11" s="1"/>
  <c r="R61" i="11"/>
  <c r="AN31" i="2"/>
  <c r="AU31" i="2"/>
  <c r="AX31" i="2" s="1"/>
  <c r="P65" i="11"/>
  <c r="Q65" i="11" s="1"/>
  <c r="R65" i="11"/>
  <c r="D54" i="13"/>
  <c r="E54" i="13" s="1"/>
  <c r="H54" i="13" s="1"/>
  <c r="L54" i="13" s="1"/>
  <c r="N54" i="13" s="1"/>
  <c r="D54" i="12"/>
  <c r="E54" i="12" s="1"/>
  <c r="H54" i="12" s="1"/>
  <c r="L54" i="12" s="1"/>
  <c r="N54" i="12" s="1"/>
  <c r="D54" i="11"/>
  <c r="E54" i="11" s="1"/>
  <c r="H54" i="11" s="1"/>
  <c r="L54" i="11" s="1"/>
  <c r="N54" i="11" s="1"/>
  <c r="AY56" i="5"/>
  <c r="AW56" i="5"/>
  <c r="AU71" i="2"/>
  <c r="AX71" i="2" s="1"/>
  <c r="AN71" i="2"/>
  <c r="AN74" i="2"/>
  <c r="AU74" i="2"/>
  <c r="AX74" i="2" s="1"/>
  <c r="R26" i="13"/>
  <c r="P26" i="13"/>
  <c r="Q26" i="13" s="1"/>
  <c r="AR10" i="5"/>
  <c r="I11" i="10"/>
  <c r="J11" i="10" s="1"/>
  <c r="U11" i="10" s="1"/>
  <c r="T11" i="10"/>
  <c r="K11" i="10"/>
  <c r="R38" i="11"/>
  <c r="P38" i="11"/>
  <c r="Q38" i="11" s="1"/>
  <c r="T18" i="10"/>
  <c r="K18" i="10"/>
  <c r="I18" i="10"/>
  <c r="J18" i="10" s="1"/>
  <c r="U18" i="10" s="1"/>
  <c r="P69" i="11"/>
  <c r="Q69" i="11" s="1"/>
  <c r="R69" i="11"/>
  <c r="R32" i="12"/>
  <c r="P32" i="12"/>
  <c r="Q32" i="12" s="1"/>
  <c r="AY75" i="5"/>
  <c r="AW75" i="5"/>
  <c r="I72" i="10"/>
  <c r="J72" i="10" s="1"/>
  <c r="U72" i="10" s="1"/>
  <c r="T72" i="10"/>
  <c r="K72" i="10"/>
  <c r="AN37" i="2"/>
  <c r="AU37" i="2"/>
  <c r="AX37" i="2" s="1"/>
  <c r="R11" i="13"/>
  <c r="P11" i="13"/>
  <c r="Q11" i="13" s="1"/>
  <c r="R67" i="12"/>
  <c r="P67" i="12"/>
  <c r="Q67" i="12" s="1"/>
  <c r="U76" i="23"/>
  <c r="W7" i="23"/>
  <c r="K7" i="22" s="1"/>
  <c r="R68" i="13"/>
  <c r="P68" i="13"/>
  <c r="Q68" i="13" s="1"/>
  <c r="D50" i="13"/>
  <c r="E50" i="13" s="1"/>
  <c r="H50" i="13" s="1"/>
  <c r="L50" i="13" s="1"/>
  <c r="N50" i="13" s="1"/>
  <c r="D50" i="12"/>
  <c r="E50" i="12" s="1"/>
  <c r="H50" i="12" s="1"/>
  <c r="L50" i="12" s="1"/>
  <c r="N50" i="12" s="1"/>
  <c r="D50" i="11"/>
  <c r="E50" i="11" s="1"/>
  <c r="H50" i="11" s="1"/>
  <c r="L50" i="11" s="1"/>
  <c r="N50" i="11" s="1"/>
  <c r="P74" i="13"/>
  <c r="Q74" i="13" s="1"/>
  <c r="R74" i="13"/>
  <c r="P75" i="11"/>
  <c r="Q75" i="11" s="1"/>
  <c r="R75" i="11"/>
  <c r="R58" i="13"/>
  <c r="P58" i="13"/>
  <c r="Q58" i="13" s="1"/>
  <c r="AN8" i="2"/>
  <c r="AU8" i="2"/>
  <c r="AX8" i="2" s="1"/>
  <c r="R39" i="13"/>
  <c r="P39" i="13"/>
  <c r="Q39" i="13" s="1"/>
  <c r="AR52" i="5"/>
  <c r="AY25" i="5"/>
  <c r="AW25" i="5"/>
  <c r="AY64" i="5"/>
  <c r="AW64" i="5"/>
  <c r="R70" i="11"/>
  <c r="P70" i="11"/>
  <c r="Q70" i="11" s="1"/>
  <c r="F37" i="15"/>
  <c r="U7" i="15"/>
  <c r="R13" i="11"/>
  <c r="P13" i="11"/>
  <c r="Q13" i="11" s="1"/>
  <c r="R37" i="12"/>
  <c r="P37" i="12"/>
  <c r="Q37" i="12" s="1"/>
  <c r="P33" i="13"/>
  <c r="Q33" i="13" s="1"/>
  <c r="R33" i="13"/>
  <c r="K40" i="10"/>
  <c r="T40" i="10"/>
  <c r="I40" i="10"/>
  <c r="J40" i="10" s="1"/>
  <c r="U40" i="10" s="1"/>
  <c r="P73" i="13"/>
  <c r="Q73" i="13" s="1"/>
  <c r="R73" i="13"/>
  <c r="R36" i="12"/>
  <c r="P36" i="12"/>
  <c r="Q36" i="12" s="1"/>
  <c r="O11" i="16"/>
  <c r="N11" i="16"/>
  <c r="P11" i="16" s="1"/>
  <c r="Q11" i="16" s="1"/>
  <c r="S11" i="16" s="1"/>
  <c r="V11" i="16" s="1"/>
  <c r="T26" i="10"/>
  <c r="K26" i="10"/>
  <c r="I26" i="10"/>
  <c r="J26" i="10" s="1"/>
  <c r="U26" i="10" s="1"/>
  <c r="AY43" i="5"/>
  <c r="AW43" i="5"/>
  <c r="H34" i="22"/>
  <c r="O34" i="22"/>
  <c r="AY44" i="5"/>
  <c r="AW44" i="5"/>
  <c r="I19" i="10"/>
  <c r="J19" i="10" s="1"/>
  <c r="U19" i="10" s="1"/>
  <c r="T19" i="10"/>
  <c r="K19" i="10"/>
  <c r="P41" i="13"/>
  <c r="Q41" i="13" s="1"/>
  <c r="R41" i="13"/>
  <c r="R47" i="13"/>
  <c r="P47" i="13"/>
  <c r="Q47" i="13" s="1"/>
  <c r="AY70" i="5"/>
  <c r="AW70" i="5"/>
  <c r="P61" i="13"/>
  <c r="Q61" i="13" s="1"/>
  <c r="R61" i="13"/>
  <c r="I31" i="10"/>
  <c r="J31" i="10" s="1"/>
  <c r="U31" i="10" s="1"/>
  <c r="T31" i="10"/>
  <c r="K31" i="10"/>
  <c r="P65" i="12"/>
  <c r="Q65" i="12" s="1"/>
  <c r="R65" i="12"/>
  <c r="T14" i="10"/>
  <c r="K14" i="10"/>
  <c r="I14" i="10"/>
  <c r="J14" i="10" s="1"/>
  <c r="U14" i="10" s="1"/>
  <c r="AN16" i="2"/>
  <c r="AU16" i="2"/>
  <c r="AX16" i="2" s="1"/>
  <c r="AY59" i="5"/>
  <c r="AW59" i="5"/>
  <c r="K74" i="10"/>
  <c r="I74" i="10"/>
  <c r="J74" i="10" s="1"/>
  <c r="U74" i="10" s="1"/>
  <c r="T74" i="10"/>
  <c r="R31" i="11"/>
  <c r="P31" i="11"/>
  <c r="Q31" i="11" s="1"/>
  <c r="AR11" i="5"/>
  <c r="AY71" i="5"/>
  <c r="AW71" i="5"/>
  <c r="AN39" i="2"/>
  <c r="AU39" i="2"/>
  <c r="AX39" i="2" s="1"/>
  <c r="AR18" i="5"/>
  <c r="P69" i="12"/>
  <c r="Q69" i="12" s="1"/>
  <c r="R69" i="12"/>
  <c r="R32" i="13"/>
  <c r="P32" i="13"/>
  <c r="Q32" i="13" s="1"/>
  <c r="T75" i="10"/>
  <c r="K75" i="10"/>
  <c r="I75" i="10"/>
  <c r="J75" i="10" s="1"/>
  <c r="U75" i="10" s="1"/>
  <c r="AN58" i="2"/>
  <c r="AU58" i="2"/>
  <c r="AX58" i="2" s="1"/>
  <c r="K37" i="10"/>
  <c r="T37" i="10"/>
  <c r="I37" i="10"/>
  <c r="J37" i="10" s="1"/>
  <c r="U37" i="10" s="1"/>
  <c r="R67" i="13"/>
  <c r="P67" i="13"/>
  <c r="Q67" i="13" s="1"/>
  <c r="AR50" i="5"/>
  <c r="AQ50" i="5"/>
  <c r="D50" i="10" s="1"/>
  <c r="E50" i="10" s="1"/>
  <c r="F50" i="10" s="1"/>
  <c r="G50" i="10" s="1"/>
  <c r="AX50" i="5"/>
  <c r="C50" i="2"/>
  <c r="AM50" i="2" s="1"/>
  <c r="R75" i="12"/>
  <c r="P75" i="12"/>
  <c r="Q75" i="12" s="1"/>
  <c r="AY8" i="5"/>
  <c r="AW8" i="5"/>
  <c r="AN15" i="2"/>
  <c r="AU15" i="2"/>
  <c r="AX15" i="2" s="1"/>
  <c r="P18" i="12"/>
  <c r="Q18" i="12" s="1"/>
  <c r="R18" i="12"/>
  <c r="K25" i="10"/>
  <c r="T25" i="10"/>
  <c r="I25" i="10"/>
  <c r="J25" i="10" s="1"/>
  <c r="U25" i="10" s="1"/>
  <c r="I64" i="10"/>
  <c r="J64" i="10" s="1"/>
  <c r="U64" i="10" s="1"/>
  <c r="K64" i="10"/>
  <c r="T64" i="10"/>
  <c r="R70" i="13"/>
  <c r="P70" i="13"/>
  <c r="Q70" i="13" s="1"/>
  <c r="D30" i="13"/>
  <c r="E30" i="13" s="1"/>
  <c r="H30" i="13" s="1"/>
  <c r="L30" i="13" s="1"/>
  <c r="N30" i="13" s="1"/>
  <c r="D30" i="12"/>
  <c r="E30" i="12" s="1"/>
  <c r="H30" i="12" s="1"/>
  <c r="L30" i="12" s="1"/>
  <c r="N30" i="12" s="1"/>
  <c r="D30" i="11"/>
  <c r="E30" i="11" s="1"/>
  <c r="H30" i="11" s="1"/>
  <c r="L30" i="11" s="1"/>
  <c r="N30" i="11" s="1"/>
  <c r="R13" i="12"/>
  <c r="P13" i="12"/>
  <c r="Q13" i="12" s="1"/>
  <c r="Q7" i="16"/>
  <c r="M8" i="16"/>
  <c r="R37" i="13"/>
  <c r="P37" i="13"/>
  <c r="Q37" i="13" s="1"/>
  <c r="AR40" i="5"/>
  <c r="R36" i="13"/>
  <c r="P36" i="13"/>
  <c r="Q36" i="13" s="1"/>
  <c r="I47" i="10"/>
  <c r="J47" i="10" s="1"/>
  <c r="U47" i="10" s="1"/>
  <c r="T47" i="10"/>
  <c r="K47" i="10"/>
  <c r="O13" i="16"/>
  <c r="N13" i="16"/>
  <c r="AR26" i="5"/>
  <c r="R64" i="11"/>
  <c r="P64" i="11"/>
  <c r="Q64" i="11" s="1"/>
  <c r="AN45" i="2"/>
  <c r="AU45" i="2"/>
  <c r="AX45" i="2" s="1"/>
  <c r="T44" i="10"/>
  <c r="I44" i="10"/>
  <c r="J44" i="10" s="1"/>
  <c r="U44" i="10" s="1"/>
  <c r="K44" i="10"/>
  <c r="R60" i="11"/>
  <c r="P60" i="11"/>
  <c r="Q60" i="11" s="1"/>
  <c r="AR34" i="5"/>
  <c r="AX34" i="5"/>
  <c r="AQ34" i="5"/>
  <c r="D34" i="10" s="1"/>
  <c r="E34" i="10" s="1"/>
  <c r="F34" i="10" s="1"/>
  <c r="G34" i="10" s="1"/>
  <c r="C34" i="2"/>
  <c r="AM34" i="2" s="1"/>
  <c r="AR19" i="5"/>
  <c r="R25" i="11"/>
  <c r="P25" i="11"/>
  <c r="Q25" i="11" s="1"/>
  <c r="P61" i="12"/>
  <c r="Q61" i="12" s="1"/>
  <c r="R61" i="12"/>
  <c r="AU38" i="2"/>
  <c r="AX38" i="2" s="1"/>
  <c r="AN38" i="2"/>
  <c r="P65" i="13"/>
  <c r="Q65" i="13" s="1"/>
  <c r="R65" i="13"/>
  <c r="R19" i="11"/>
  <c r="P19" i="11"/>
  <c r="Q19" i="11" s="1"/>
  <c r="AN14" i="2"/>
  <c r="AU14" i="2"/>
  <c r="AX14" i="2" s="1"/>
  <c r="AR54" i="5"/>
  <c r="AQ54" i="5"/>
  <c r="D54" i="10" s="1"/>
  <c r="E54" i="10" s="1"/>
  <c r="F54" i="10" s="1"/>
  <c r="G54" i="10" s="1"/>
  <c r="AX54" i="5"/>
  <c r="C54" i="2"/>
  <c r="AM54" i="2" s="1"/>
  <c r="AY16" i="5"/>
  <c r="AW16" i="5"/>
  <c r="R31" i="12"/>
  <c r="P31" i="12"/>
  <c r="Q31" i="12" s="1"/>
  <c r="I39" i="10"/>
  <c r="J39" i="10" s="1"/>
  <c r="U39" i="10" s="1"/>
  <c r="T39" i="10"/>
  <c r="K39" i="10"/>
  <c r="P45" i="11"/>
  <c r="Q45" i="11" s="1"/>
  <c r="R45" i="11"/>
  <c r="P69" i="13"/>
  <c r="Q69" i="13" s="1"/>
  <c r="R69" i="13"/>
  <c r="R32" i="11"/>
  <c r="P32" i="11"/>
  <c r="Q32" i="11" s="1"/>
  <c r="K58" i="10"/>
  <c r="I58" i="10"/>
  <c r="J58" i="10" s="1"/>
  <c r="U58" i="10" s="1"/>
  <c r="T58" i="10"/>
  <c r="AE76" i="23"/>
  <c r="AI7" i="23"/>
  <c r="AG7" i="23"/>
  <c r="R75" i="13"/>
  <c r="P75" i="13"/>
  <c r="Q75" i="13" s="1"/>
  <c r="K8" i="10"/>
  <c r="T8" i="10"/>
  <c r="I8" i="10"/>
  <c r="J8" i="10" s="1"/>
  <c r="U8" i="10" s="1"/>
  <c r="R18" i="11"/>
  <c r="P18" i="11"/>
  <c r="Q18" i="11" s="1"/>
  <c r="AX30" i="5"/>
  <c r="AQ30" i="5"/>
  <c r="D30" i="10" s="1"/>
  <c r="E30" i="10" s="1"/>
  <c r="F30" i="10" s="1"/>
  <c r="G30" i="10" s="1"/>
  <c r="C30" i="2"/>
  <c r="AM30" i="2" s="1"/>
  <c r="R13" i="13"/>
  <c r="P13" i="13"/>
  <c r="Q13" i="13" s="1"/>
  <c r="R72" i="13"/>
  <c r="P72" i="13"/>
  <c r="Q72" i="13" s="1"/>
  <c r="AL15" i="2"/>
  <c r="AY23" i="5"/>
  <c r="AW23" i="5"/>
  <c r="BF28" i="2"/>
  <c r="C28" i="3" s="1"/>
  <c r="AQ28" i="3" s="1"/>
  <c r="AZ28" i="2"/>
  <c r="BA28" i="2" s="1"/>
  <c r="C28" i="4" s="1"/>
  <c r="AR28" i="4" s="1"/>
  <c r="CG28" i="4" s="1"/>
  <c r="R36" i="11"/>
  <c r="P36" i="11"/>
  <c r="Q36" i="11" s="1"/>
  <c r="AY47" i="5"/>
  <c r="AW47" i="5"/>
  <c r="AN61" i="2"/>
  <c r="AU61" i="2"/>
  <c r="AX61" i="2" s="1"/>
  <c r="O15" i="16"/>
  <c r="N15" i="16"/>
  <c r="P15" i="16" s="1"/>
  <c r="Q15" i="16" s="1"/>
  <c r="S15" i="16" s="1"/>
  <c r="V15" i="16" s="1"/>
  <c r="BF57" i="2"/>
  <c r="C57" i="3" s="1"/>
  <c r="AQ57" i="3" s="1"/>
  <c r="AZ57" i="2"/>
  <c r="BA57" i="2" s="1"/>
  <c r="C57" i="4" s="1"/>
  <c r="AR57" i="4" s="1"/>
  <c r="CG57" i="4" s="1"/>
  <c r="R40" i="13"/>
  <c r="P40" i="13"/>
  <c r="Q40" i="13" s="1"/>
  <c r="R64" i="13"/>
  <c r="P64" i="13"/>
  <c r="Q64" i="13" s="1"/>
  <c r="AY17" i="5"/>
  <c r="AW17" i="5"/>
  <c r="K45" i="10"/>
  <c r="T45" i="10"/>
  <c r="I45" i="10"/>
  <c r="J45" i="10" s="1"/>
  <c r="U45" i="10" s="1"/>
  <c r="P60" i="12"/>
  <c r="Q60" i="12" s="1"/>
  <c r="R60" i="12"/>
  <c r="P25" i="12"/>
  <c r="Q25" i="12" s="1"/>
  <c r="R25" i="12"/>
  <c r="BF49" i="2"/>
  <c r="C49" i="3" s="1"/>
  <c r="AQ49" i="3" s="1"/>
  <c r="AZ49" i="2"/>
  <c r="BA49" i="2" s="1"/>
  <c r="C49" i="4" s="1"/>
  <c r="AR49" i="4" s="1"/>
  <c r="CG49" i="4" s="1"/>
  <c r="AY31" i="5"/>
  <c r="AW31" i="5"/>
  <c r="AY38" i="5"/>
  <c r="AW38" i="5"/>
  <c r="R29" i="11"/>
  <c r="P29" i="11"/>
  <c r="Q29" i="11" s="1"/>
  <c r="R19" i="12"/>
  <c r="P19" i="12"/>
  <c r="Q19" i="12" s="1"/>
  <c r="AY14" i="5"/>
  <c r="AW14" i="5"/>
  <c r="K16" i="10"/>
  <c r="T16" i="10"/>
  <c r="I16" i="10"/>
  <c r="J16" i="10" s="1"/>
  <c r="U16" i="10" s="1"/>
  <c r="X16" i="16" l="1"/>
  <c r="Y16" i="16" s="1"/>
  <c r="AV16" i="16" s="1"/>
  <c r="AU16" i="16"/>
  <c r="AC16" i="16"/>
  <c r="X15" i="16"/>
  <c r="Y15" i="16" s="1"/>
  <c r="AV15" i="16" s="1"/>
  <c r="AU15" i="16"/>
  <c r="AC15" i="16"/>
  <c r="X12" i="16"/>
  <c r="Y12" i="16" s="1"/>
  <c r="AV12" i="16" s="1"/>
  <c r="AU12" i="16"/>
  <c r="AC12" i="16"/>
  <c r="X11" i="16"/>
  <c r="Y11" i="16" s="1"/>
  <c r="AV11" i="16" s="1"/>
  <c r="AU11" i="16"/>
  <c r="AC11" i="16"/>
  <c r="X14" i="16"/>
  <c r="Y14" i="16" s="1"/>
  <c r="AV14" i="16" s="1"/>
  <c r="AU14" i="16"/>
  <c r="AC14" i="16"/>
  <c r="R66" i="13"/>
  <c r="P66" i="13"/>
  <c r="Q66" i="13" s="1"/>
  <c r="AI76" i="23"/>
  <c r="AJ7" i="23"/>
  <c r="AJ76" i="23" s="1"/>
  <c r="AU34" i="2"/>
  <c r="AX34" i="2" s="1"/>
  <c r="AN34" i="2"/>
  <c r="R30" i="13"/>
  <c r="P30" i="13"/>
  <c r="Q30" i="13" s="1"/>
  <c r="AD78" i="23"/>
  <c r="AG76" i="23"/>
  <c r="BF14" i="2"/>
  <c r="C14" i="3" s="1"/>
  <c r="AQ14" i="3" s="1"/>
  <c r="AZ14" i="2"/>
  <c r="BA14" i="2" s="1"/>
  <c r="C14" i="4" s="1"/>
  <c r="AR14" i="4" s="1"/>
  <c r="CG14" i="4" s="1"/>
  <c r="BF45" i="2"/>
  <c r="C45" i="3" s="1"/>
  <c r="AQ45" i="3" s="1"/>
  <c r="AZ45" i="2"/>
  <c r="BA45" i="2" s="1"/>
  <c r="C45" i="4" s="1"/>
  <c r="AR45" i="4" s="1"/>
  <c r="CG45" i="4" s="1"/>
  <c r="AN50" i="2"/>
  <c r="AU50" i="2"/>
  <c r="AX50" i="2" s="1"/>
  <c r="AZ16" i="2"/>
  <c r="BA16" i="2" s="1"/>
  <c r="C16" i="4" s="1"/>
  <c r="AR16" i="4" s="1"/>
  <c r="CG16" i="4" s="1"/>
  <c r="BF16" i="2"/>
  <c r="C16" i="3" s="1"/>
  <c r="AQ16" i="3" s="1"/>
  <c r="T78" i="23"/>
  <c r="W76" i="23"/>
  <c r="K76" i="22" s="1"/>
  <c r="BF61" i="2"/>
  <c r="C61" i="3" s="1"/>
  <c r="AQ61" i="3" s="1"/>
  <c r="AZ61" i="2"/>
  <c r="BA61" i="2" s="1"/>
  <c r="C61" i="4" s="1"/>
  <c r="AR61" i="4" s="1"/>
  <c r="CG61" i="4" s="1"/>
  <c r="AU30" i="2"/>
  <c r="AX30" i="2" s="1"/>
  <c r="AN30" i="2"/>
  <c r="AY34" i="5"/>
  <c r="AW34" i="5"/>
  <c r="AY50" i="5"/>
  <c r="AW50" i="5"/>
  <c r="AZ58" i="2"/>
  <c r="BA58" i="2" s="1"/>
  <c r="C58" i="4" s="1"/>
  <c r="AR58" i="4" s="1"/>
  <c r="CG58" i="4" s="1"/>
  <c r="BF58" i="2"/>
  <c r="C58" i="3" s="1"/>
  <c r="AQ58" i="3" s="1"/>
  <c r="R34" i="13"/>
  <c r="P34" i="13"/>
  <c r="Q34" i="13" s="1"/>
  <c r="AZ64" i="2"/>
  <c r="BA64" i="2" s="1"/>
  <c r="C64" i="4" s="1"/>
  <c r="AR64" i="4" s="1"/>
  <c r="CG64" i="4" s="1"/>
  <c r="BF64" i="2"/>
  <c r="C64" i="3" s="1"/>
  <c r="AQ64" i="3" s="1"/>
  <c r="BF19" i="2"/>
  <c r="C19" i="3" s="1"/>
  <c r="AQ19" i="3" s="1"/>
  <c r="AZ19" i="2"/>
  <c r="BA19" i="2" s="1"/>
  <c r="C19" i="4" s="1"/>
  <c r="AR19" i="4" s="1"/>
  <c r="CG19" i="4" s="1"/>
  <c r="AY42" i="5"/>
  <c r="AW42" i="5"/>
  <c r="AZ56" i="2"/>
  <c r="BA56" i="2" s="1"/>
  <c r="C56" i="4" s="1"/>
  <c r="AR56" i="4" s="1"/>
  <c r="CG56" i="4" s="1"/>
  <c r="BF56" i="2"/>
  <c r="C56" i="3" s="1"/>
  <c r="AQ56" i="3" s="1"/>
  <c r="R46" i="11"/>
  <c r="P46" i="11"/>
  <c r="Q46" i="11" s="1"/>
  <c r="AZ35" i="2"/>
  <c r="BA35" i="2" s="1"/>
  <c r="C35" i="4" s="1"/>
  <c r="AR35" i="4" s="1"/>
  <c r="CG35" i="4" s="1"/>
  <c r="BF35" i="2"/>
  <c r="C35" i="3" s="1"/>
  <c r="AQ35" i="3" s="1"/>
  <c r="C7" i="22"/>
  <c r="AK7" i="23"/>
  <c r="AZ68" i="2"/>
  <c r="BA68" i="2" s="1"/>
  <c r="C68" i="4" s="1"/>
  <c r="AR68" i="4" s="1"/>
  <c r="CG68" i="4" s="1"/>
  <c r="BF68" i="2"/>
  <c r="C68" i="3" s="1"/>
  <c r="AQ68" i="3" s="1"/>
  <c r="AZ71" i="2"/>
  <c r="BA71" i="2" s="1"/>
  <c r="C71" i="4" s="1"/>
  <c r="AR71" i="4" s="1"/>
  <c r="CG71" i="4" s="1"/>
  <c r="BF71" i="2"/>
  <c r="C71" i="3" s="1"/>
  <c r="AQ71" i="3" s="1"/>
  <c r="AY66" i="5"/>
  <c r="AW66" i="5"/>
  <c r="AZ52" i="2"/>
  <c r="BA52" i="2" s="1"/>
  <c r="C52" i="4" s="1"/>
  <c r="AR52" i="4" s="1"/>
  <c r="CG52" i="4" s="1"/>
  <c r="BF52" i="2"/>
  <c r="C52" i="3" s="1"/>
  <c r="AQ52" i="3" s="1"/>
  <c r="T30" i="10"/>
  <c r="K30" i="10"/>
  <c r="I30" i="10"/>
  <c r="J30" i="10" s="1"/>
  <c r="U30" i="10" s="1"/>
  <c r="S7" i="16"/>
  <c r="Q8" i="16"/>
  <c r="BF15" i="2"/>
  <c r="C15" i="3" s="1"/>
  <c r="AQ15" i="3" s="1"/>
  <c r="AZ15" i="2"/>
  <c r="BA15" i="2" s="1"/>
  <c r="C15" i="4" s="1"/>
  <c r="AR15" i="4" s="1"/>
  <c r="CG15" i="4" s="1"/>
  <c r="K50" i="10"/>
  <c r="T50" i="10"/>
  <c r="I50" i="10"/>
  <c r="J50" i="10" s="1"/>
  <c r="U50" i="10" s="1"/>
  <c r="AZ8" i="2"/>
  <c r="BA8" i="2" s="1"/>
  <c r="C8" i="4" s="1"/>
  <c r="AR8" i="4" s="1"/>
  <c r="CG8" i="4" s="1"/>
  <c r="BF8" i="2"/>
  <c r="C8" i="3" s="1"/>
  <c r="AQ8" i="3" s="1"/>
  <c r="R50" i="11"/>
  <c r="P50" i="11"/>
  <c r="Q50" i="11" s="1"/>
  <c r="R54" i="11"/>
  <c r="P54" i="11"/>
  <c r="Q54" i="11" s="1"/>
  <c r="AZ47" i="2"/>
  <c r="BA47" i="2" s="1"/>
  <c r="C47" i="4" s="1"/>
  <c r="AR47" i="4" s="1"/>
  <c r="CG47" i="4" s="1"/>
  <c r="BF47" i="2"/>
  <c r="C47" i="3" s="1"/>
  <c r="AQ47" i="3" s="1"/>
  <c r="AZ59" i="2"/>
  <c r="BA59" i="2" s="1"/>
  <c r="C59" i="4" s="1"/>
  <c r="AR59" i="4" s="1"/>
  <c r="CG59" i="4" s="1"/>
  <c r="BF59" i="2"/>
  <c r="C59" i="3" s="1"/>
  <c r="AQ59" i="3" s="1"/>
  <c r="L7" i="10"/>
  <c r="AT76" i="5"/>
  <c r="AU7" i="5"/>
  <c r="T42" i="10"/>
  <c r="K42" i="10"/>
  <c r="I42" i="10"/>
  <c r="J42" i="10" s="1"/>
  <c r="U42" i="10" s="1"/>
  <c r="BF11" i="2"/>
  <c r="C11" i="3" s="1"/>
  <c r="AQ11" i="3" s="1"/>
  <c r="AZ11" i="2"/>
  <c r="BA11" i="2" s="1"/>
  <c r="C11" i="4" s="1"/>
  <c r="AR11" i="4" s="1"/>
  <c r="CG11" i="4" s="1"/>
  <c r="R46" i="13"/>
  <c r="P46" i="13"/>
  <c r="Q46" i="13" s="1"/>
  <c r="AZ60" i="2"/>
  <c r="BA60" i="2" s="1"/>
  <c r="C60" i="4" s="1"/>
  <c r="AR60" i="4" s="1"/>
  <c r="CG60" i="4" s="1"/>
  <c r="BF60" i="2"/>
  <c r="C60" i="3" s="1"/>
  <c r="AQ60" i="3" s="1"/>
  <c r="H76" i="23"/>
  <c r="C76" i="22" s="1"/>
  <c r="F78" i="23"/>
  <c r="AY22" i="5"/>
  <c r="AW22" i="5"/>
  <c r="R62" i="12"/>
  <c r="P62" i="12"/>
  <c r="Q62" i="12" s="1"/>
  <c r="AY30" i="5"/>
  <c r="AW30" i="5"/>
  <c r="AZ39" i="2"/>
  <c r="BA39" i="2" s="1"/>
  <c r="C39" i="4" s="1"/>
  <c r="AR39" i="4" s="1"/>
  <c r="CG39" i="4" s="1"/>
  <c r="BF39" i="2"/>
  <c r="C39" i="3" s="1"/>
  <c r="AQ39" i="3" s="1"/>
  <c r="R50" i="12"/>
  <c r="P50" i="12"/>
  <c r="Q50" i="12" s="1"/>
  <c r="AZ74" i="2"/>
  <c r="BA74" i="2" s="1"/>
  <c r="C74" i="4" s="1"/>
  <c r="AR74" i="4" s="1"/>
  <c r="CG74" i="4" s="1"/>
  <c r="BF74" i="2"/>
  <c r="C74" i="3" s="1"/>
  <c r="AQ74" i="3" s="1"/>
  <c r="R54" i="12"/>
  <c r="P54" i="12"/>
  <c r="Q54" i="12" s="1"/>
  <c r="AZ25" i="2"/>
  <c r="BA25" i="2" s="1"/>
  <c r="C25" i="4" s="1"/>
  <c r="AR25" i="4" s="1"/>
  <c r="CG25" i="4" s="1"/>
  <c r="BF25" i="2"/>
  <c r="C25" i="3" s="1"/>
  <c r="AQ25" i="3" s="1"/>
  <c r="AE76" i="5"/>
  <c r="AF7" i="5"/>
  <c r="D7" i="22" s="1"/>
  <c r="AH7" i="5"/>
  <c r="AZ18" i="2"/>
  <c r="BA18" i="2" s="1"/>
  <c r="C18" i="4" s="1"/>
  <c r="AR18" i="4" s="1"/>
  <c r="CG18" i="4" s="1"/>
  <c r="BF18" i="2"/>
  <c r="C18" i="3" s="1"/>
  <c r="AQ18" i="3" s="1"/>
  <c r="R22" i="11"/>
  <c r="P22" i="11"/>
  <c r="Q22" i="11" s="1"/>
  <c r="BF65" i="2"/>
  <c r="C65" i="3" s="1"/>
  <c r="AQ65" i="3" s="1"/>
  <c r="AZ65" i="2"/>
  <c r="BA65" i="2" s="1"/>
  <c r="C65" i="4" s="1"/>
  <c r="AR65" i="4" s="1"/>
  <c r="CG65" i="4" s="1"/>
  <c r="O78" i="23"/>
  <c r="R76" i="23"/>
  <c r="J76" i="22" s="1"/>
  <c r="AZ48" i="2"/>
  <c r="BA48" i="2" s="1"/>
  <c r="C48" i="4" s="1"/>
  <c r="AR48" i="4" s="1"/>
  <c r="CG48" i="4" s="1"/>
  <c r="BF48" i="2"/>
  <c r="C48" i="3" s="1"/>
  <c r="AQ48" i="3" s="1"/>
  <c r="AZ33" i="2"/>
  <c r="BA33" i="2" s="1"/>
  <c r="C33" i="4" s="1"/>
  <c r="AR33" i="4" s="1"/>
  <c r="CG33" i="4" s="1"/>
  <c r="BF33" i="2"/>
  <c r="C33" i="3" s="1"/>
  <c r="AQ33" i="3" s="1"/>
  <c r="AZ21" i="2"/>
  <c r="BA21" i="2" s="1"/>
  <c r="C21" i="4" s="1"/>
  <c r="AR21" i="4" s="1"/>
  <c r="CG21" i="4" s="1"/>
  <c r="BF21" i="2"/>
  <c r="C21" i="3" s="1"/>
  <c r="AQ21" i="3" s="1"/>
  <c r="T62" i="10"/>
  <c r="K62" i="10"/>
  <c r="I62" i="10"/>
  <c r="J62" i="10" s="1"/>
  <c r="U62" i="10" s="1"/>
  <c r="AN54" i="2"/>
  <c r="AU54" i="2"/>
  <c r="AX54" i="2" s="1"/>
  <c r="R50" i="13"/>
  <c r="P50" i="13"/>
  <c r="Q50" i="13" s="1"/>
  <c r="AZ44" i="2"/>
  <c r="BA44" i="2" s="1"/>
  <c r="C44" i="4" s="1"/>
  <c r="AR44" i="4" s="1"/>
  <c r="CG44" i="4" s="1"/>
  <c r="BF44" i="2"/>
  <c r="C44" i="3" s="1"/>
  <c r="AQ44" i="3" s="1"/>
  <c r="BF40" i="2"/>
  <c r="C40" i="3" s="1"/>
  <c r="AQ40" i="3" s="1"/>
  <c r="AZ40" i="2"/>
  <c r="BA40" i="2" s="1"/>
  <c r="C40" i="4" s="1"/>
  <c r="AR40" i="4" s="1"/>
  <c r="CG40" i="4" s="1"/>
  <c r="AG76" i="5"/>
  <c r="F25" i="1"/>
  <c r="G25" i="1" s="1"/>
  <c r="H25" i="1" s="1"/>
  <c r="J78" i="23"/>
  <c r="M76" i="23"/>
  <c r="I76" i="22" s="1"/>
  <c r="P22" i="12"/>
  <c r="Q22" i="12" s="1"/>
  <c r="R22" i="12"/>
  <c r="R42" i="13"/>
  <c r="P42" i="13"/>
  <c r="Q42" i="13" s="1"/>
  <c r="AZ67" i="2"/>
  <c r="BA67" i="2" s="1"/>
  <c r="C67" i="4" s="1"/>
  <c r="AR67" i="4" s="1"/>
  <c r="CG67" i="4" s="1"/>
  <c r="BF67" i="2"/>
  <c r="C67" i="3" s="1"/>
  <c r="AQ67" i="3" s="1"/>
  <c r="R66" i="11"/>
  <c r="P66" i="11"/>
  <c r="Q66" i="11" s="1"/>
  <c r="BF73" i="2"/>
  <c r="C73" i="3" s="1"/>
  <c r="AQ73" i="3" s="1"/>
  <c r="AZ73" i="2"/>
  <c r="BA73" i="2" s="1"/>
  <c r="C73" i="4" s="1"/>
  <c r="AR73" i="4" s="1"/>
  <c r="CG73" i="4" s="1"/>
  <c r="I18" i="16"/>
  <c r="M10" i="16"/>
  <c r="T54" i="10"/>
  <c r="K54" i="10"/>
  <c r="I54" i="10"/>
  <c r="J54" i="10" s="1"/>
  <c r="U54" i="10" s="1"/>
  <c r="U37" i="15"/>
  <c r="E42" i="2" s="1"/>
  <c r="E76" i="2" s="1"/>
  <c r="E78" i="2" s="1"/>
  <c r="Y7" i="15"/>
  <c r="AY46" i="5"/>
  <c r="AW46" i="5"/>
  <c r="AZ10" i="2"/>
  <c r="BA10" i="2" s="1"/>
  <c r="C10" i="4" s="1"/>
  <c r="AR10" i="4" s="1"/>
  <c r="CG10" i="4" s="1"/>
  <c r="BF10" i="2"/>
  <c r="C10" i="3" s="1"/>
  <c r="AQ10" i="3" s="1"/>
  <c r="AR30" i="5"/>
  <c r="P54" i="13"/>
  <c r="Q54" i="13" s="1"/>
  <c r="R54" i="13"/>
  <c r="AY54" i="5"/>
  <c r="AW54" i="5"/>
  <c r="P13" i="16"/>
  <c r="Q13" i="16" s="1"/>
  <c r="S13" i="16" s="1"/>
  <c r="V13" i="16" s="1"/>
  <c r="R30" i="11"/>
  <c r="P30" i="11"/>
  <c r="Q30" i="11" s="1"/>
  <c r="AZ37" i="2"/>
  <c r="BA37" i="2" s="1"/>
  <c r="C37" i="4" s="1"/>
  <c r="AR37" i="4" s="1"/>
  <c r="CG37" i="4" s="1"/>
  <c r="BF37" i="2"/>
  <c r="C37" i="3" s="1"/>
  <c r="AQ37" i="3" s="1"/>
  <c r="P17" i="16"/>
  <c r="Q17" i="16" s="1"/>
  <c r="S17" i="16" s="1"/>
  <c r="V17" i="16" s="1"/>
  <c r="AZ26" i="2"/>
  <c r="BA26" i="2" s="1"/>
  <c r="C26" i="4" s="1"/>
  <c r="AR26" i="4" s="1"/>
  <c r="CG26" i="4" s="1"/>
  <c r="BF26" i="2"/>
  <c r="C26" i="3" s="1"/>
  <c r="AQ26" i="3" s="1"/>
  <c r="AN66" i="2"/>
  <c r="AU66" i="2"/>
  <c r="AX66" i="2" s="1"/>
  <c r="AN22" i="2"/>
  <c r="AU22" i="2"/>
  <c r="AX22" i="2" s="1"/>
  <c r="AZ75" i="2"/>
  <c r="BA75" i="2" s="1"/>
  <c r="C75" i="4" s="1"/>
  <c r="AR75" i="4" s="1"/>
  <c r="CG75" i="4" s="1"/>
  <c r="BF75" i="2"/>
  <c r="C75" i="3" s="1"/>
  <c r="AQ75" i="3" s="1"/>
  <c r="AN46" i="2"/>
  <c r="AU46" i="2"/>
  <c r="AX46" i="2" s="1"/>
  <c r="AZ43" i="2"/>
  <c r="BA43" i="2" s="1"/>
  <c r="C43" i="4" s="1"/>
  <c r="AR43" i="4" s="1"/>
  <c r="CG43" i="4" s="1"/>
  <c r="BF43" i="2"/>
  <c r="C43" i="3" s="1"/>
  <c r="AQ43" i="3" s="1"/>
  <c r="R22" i="13"/>
  <c r="P22" i="13"/>
  <c r="Q22" i="13" s="1"/>
  <c r="AZ72" i="2"/>
  <c r="BA72" i="2" s="1"/>
  <c r="C72" i="4" s="1"/>
  <c r="AR72" i="4" s="1"/>
  <c r="CG72" i="4" s="1"/>
  <c r="BF72" i="2"/>
  <c r="C72" i="3" s="1"/>
  <c r="AQ72" i="3" s="1"/>
  <c r="AN62" i="2"/>
  <c r="AU62" i="2"/>
  <c r="AX62" i="2" s="1"/>
  <c r="R42" i="12"/>
  <c r="P42" i="12"/>
  <c r="Q42" i="12" s="1"/>
  <c r="R66" i="12"/>
  <c r="P66" i="12"/>
  <c r="Q66" i="12" s="1"/>
  <c r="AZ13" i="2"/>
  <c r="BA13" i="2" s="1"/>
  <c r="C13" i="4" s="1"/>
  <c r="AR13" i="4" s="1"/>
  <c r="CG13" i="4" s="1"/>
  <c r="BF13" i="2"/>
  <c r="C13" i="3" s="1"/>
  <c r="AQ13" i="3" s="1"/>
  <c r="AZ29" i="2"/>
  <c r="BA29" i="2" s="1"/>
  <c r="C29" i="4" s="1"/>
  <c r="AR29" i="4" s="1"/>
  <c r="CG29" i="4" s="1"/>
  <c r="BF29" i="2"/>
  <c r="C29" i="3" s="1"/>
  <c r="AQ29" i="3" s="1"/>
  <c r="BF36" i="2"/>
  <c r="C36" i="3" s="1"/>
  <c r="AQ36" i="3" s="1"/>
  <c r="AZ36" i="2"/>
  <c r="BA36" i="2" s="1"/>
  <c r="C36" i="4" s="1"/>
  <c r="AR36" i="4" s="1"/>
  <c r="CG36" i="4" s="1"/>
  <c r="E40" i="14"/>
  <c r="F40" i="14" s="1"/>
  <c r="I40" i="14" s="1"/>
  <c r="M40" i="14" s="1"/>
  <c r="O40" i="14" s="1"/>
  <c r="U40" i="14" s="1"/>
  <c r="E36" i="14"/>
  <c r="F36" i="14" s="1"/>
  <c r="I36" i="14" s="1"/>
  <c r="M36" i="14" s="1"/>
  <c r="O36" i="14" s="1"/>
  <c r="U36" i="14" s="1"/>
  <c r="E31" i="14"/>
  <c r="F31" i="14" s="1"/>
  <c r="I31" i="14" s="1"/>
  <c r="M31" i="14" s="1"/>
  <c r="O31" i="14" s="1"/>
  <c r="U31" i="14" s="1"/>
  <c r="E43" i="14"/>
  <c r="F43" i="14" s="1"/>
  <c r="I43" i="14" s="1"/>
  <c r="M43" i="14" s="1"/>
  <c r="O43" i="14" s="1"/>
  <c r="U43" i="14" s="1"/>
  <c r="E39" i="14"/>
  <c r="F39" i="14" s="1"/>
  <c r="I39" i="14" s="1"/>
  <c r="M39" i="14" s="1"/>
  <c r="O39" i="14" s="1"/>
  <c r="U39" i="14" s="1"/>
  <c r="E35" i="14"/>
  <c r="F35" i="14" s="1"/>
  <c r="I35" i="14" s="1"/>
  <c r="M35" i="14" s="1"/>
  <c r="O35" i="14" s="1"/>
  <c r="U35" i="14" s="1"/>
  <c r="E34" i="14"/>
  <c r="F34" i="14" s="1"/>
  <c r="I34" i="14" s="1"/>
  <c r="M34" i="14" s="1"/>
  <c r="O34" i="14" s="1"/>
  <c r="U34" i="14" s="1"/>
  <c r="E30" i="14"/>
  <c r="F30" i="14" s="1"/>
  <c r="I30" i="14" s="1"/>
  <c r="M30" i="14" s="1"/>
  <c r="O30" i="14" s="1"/>
  <c r="U30" i="14" s="1"/>
  <c r="E26" i="14"/>
  <c r="F26" i="14" s="1"/>
  <c r="I26" i="14" s="1"/>
  <c r="M26" i="14" s="1"/>
  <c r="O26" i="14" s="1"/>
  <c r="U26" i="14" s="1"/>
  <c r="E42" i="14"/>
  <c r="F42" i="14" s="1"/>
  <c r="I42" i="14" s="1"/>
  <c r="M42" i="14" s="1"/>
  <c r="O42" i="14" s="1"/>
  <c r="U42" i="14" s="1"/>
  <c r="E45" i="14"/>
  <c r="F45" i="14" s="1"/>
  <c r="I45" i="14" s="1"/>
  <c r="M45" i="14" s="1"/>
  <c r="O45" i="14" s="1"/>
  <c r="U45" i="14" s="1"/>
  <c r="E38" i="14"/>
  <c r="F38" i="14" s="1"/>
  <c r="I38" i="14" s="1"/>
  <c r="M38" i="14" s="1"/>
  <c r="O38" i="14" s="1"/>
  <c r="U38" i="14" s="1"/>
  <c r="E33" i="14"/>
  <c r="F33" i="14" s="1"/>
  <c r="I33" i="14" s="1"/>
  <c r="M33" i="14" s="1"/>
  <c r="O33" i="14" s="1"/>
  <c r="U33" i="14" s="1"/>
  <c r="E29" i="14"/>
  <c r="F29" i="14" s="1"/>
  <c r="I29" i="14" s="1"/>
  <c r="M29" i="14" s="1"/>
  <c r="O29" i="14" s="1"/>
  <c r="U29" i="14" s="1"/>
  <c r="E46" i="14"/>
  <c r="F46" i="14" s="1"/>
  <c r="I46" i="14" s="1"/>
  <c r="M46" i="14" s="1"/>
  <c r="O46" i="14" s="1"/>
  <c r="U46" i="14" s="1"/>
  <c r="E41" i="14"/>
  <c r="F41" i="14" s="1"/>
  <c r="I41" i="14" s="1"/>
  <c r="M41" i="14" s="1"/>
  <c r="O41" i="14" s="1"/>
  <c r="U41" i="14" s="1"/>
  <c r="E44" i="14"/>
  <c r="F44" i="14" s="1"/>
  <c r="I44" i="14" s="1"/>
  <c r="M44" i="14" s="1"/>
  <c r="O44" i="14" s="1"/>
  <c r="U44" i="14" s="1"/>
  <c r="E32" i="14"/>
  <c r="F32" i="14" s="1"/>
  <c r="I32" i="14" s="1"/>
  <c r="M32" i="14" s="1"/>
  <c r="O32" i="14" s="1"/>
  <c r="U32" i="14" s="1"/>
  <c r="E19" i="14"/>
  <c r="F19" i="14" s="1"/>
  <c r="I19" i="14" s="1"/>
  <c r="M19" i="14" s="1"/>
  <c r="O19" i="14" s="1"/>
  <c r="U19" i="14" s="1"/>
  <c r="E24" i="14"/>
  <c r="F24" i="14" s="1"/>
  <c r="I24" i="14" s="1"/>
  <c r="M24" i="14" s="1"/>
  <c r="O24" i="14" s="1"/>
  <c r="U24" i="14" s="1"/>
  <c r="E37" i="14"/>
  <c r="F37" i="14" s="1"/>
  <c r="I37" i="14" s="1"/>
  <c r="M37" i="14" s="1"/>
  <c r="O37" i="14" s="1"/>
  <c r="U37" i="14" s="1"/>
  <c r="E22" i="14"/>
  <c r="F22" i="14" s="1"/>
  <c r="I22" i="14" s="1"/>
  <c r="M22" i="14" s="1"/>
  <c r="O22" i="14" s="1"/>
  <c r="U22" i="14" s="1"/>
  <c r="E18" i="14"/>
  <c r="F18" i="14" s="1"/>
  <c r="I18" i="14" s="1"/>
  <c r="M18" i="14" s="1"/>
  <c r="O18" i="14" s="1"/>
  <c r="U18" i="14" s="1"/>
  <c r="E14" i="14"/>
  <c r="F14" i="14" s="1"/>
  <c r="I14" i="14" s="1"/>
  <c r="M14" i="14" s="1"/>
  <c r="O14" i="14" s="1"/>
  <c r="U14" i="14" s="1"/>
  <c r="E27" i="14"/>
  <c r="F27" i="14" s="1"/>
  <c r="I27" i="14" s="1"/>
  <c r="M27" i="14" s="1"/>
  <c r="O27" i="14" s="1"/>
  <c r="U27" i="14" s="1"/>
  <c r="E23" i="14"/>
  <c r="F23" i="14" s="1"/>
  <c r="I23" i="14" s="1"/>
  <c r="M23" i="14" s="1"/>
  <c r="O23" i="14" s="1"/>
  <c r="U23" i="14" s="1"/>
  <c r="E17" i="14"/>
  <c r="F17" i="14" s="1"/>
  <c r="I17" i="14" s="1"/>
  <c r="M17" i="14" s="1"/>
  <c r="O17" i="14" s="1"/>
  <c r="U17" i="14" s="1"/>
  <c r="E13" i="14"/>
  <c r="F13" i="14" s="1"/>
  <c r="I13" i="14" s="1"/>
  <c r="M13" i="14" s="1"/>
  <c r="O13" i="14" s="1"/>
  <c r="U13" i="14" s="1"/>
  <c r="E28" i="14"/>
  <c r="F28" i="14" s="1"/>
  <c r="I28" i="14" s="1"/>
  <c r="M28" i="14" s="1"/>
  <c r="O28" i="14" s="1"/>
  <c r="U28" i="14" s="1"/>
  <c r="E20" i="14"/>
  <c r="F20" i="14" s="1"/>
  <c r="I20" i="14" s="1"/>
  <c r="M20" i="14" s="1"/>
  <c r="O20" i="14" s="1"/>
  <c r="U20" i="14" s="1"/>
  <c r="E16" i="14"/>
  <c r="F16" i="14" s="1"/>
  <c r="I16" i="14" s="1"/>
  <c r="M16" i="14" s="1"/>
  <c r="O16" i="14" s="1"/>
  <c r="U16" i="14" s="1"/>
  <c r="E12" i="14"/>
  <c r="F12" i="14" s="1"/>
  <c r="I12" i="14" s="1"/>
  <c r="M12" i="14" s="1"/>
  <c r="O12" i="14" s="1"/>
  <c r="U12" i="14" s="1"/>
  <c r="E21" i="14"/>
  <c r="F21" i="14" s="1"/>
  <c r="I21" i="14" s="1"/>
  <c r="M21" i="14" s="1"/>
  <c r="O21" i="14" s="1"/>
  <c r="U21" i="14" s="1"/>
  <c r="E9" i="14"/>
  <c r="F9" i="14" s="1"/>
  <c r="I9" i="14" s="1"/>
  <c r="M9" i="14" s="1"/>
  <c r="O9" i="14" s="1"/>
  <c r="U9" i="14" s="1"/>
  <c r="E25" i="14"/>
  <c r="F25" i="14" s="1"/>
  <c r="I25" i="14" s="1"/>
  <c r="M25" i="14" s="1"/>
  <c r="O25" i="14" s="1"/>
  <c r="U25" i="14" s="1"/>
  <c r="E11" i="14"/>
  <c r="F11" i="14" s="1"/>
  <c r="I11" i="14" s="1"/>
  <c r="M11" i="14" s="1"/>
  <c r="O11" i="14" s="1"/>
  <c r="U11" i="14" s="1"/>
  <c r="E8" i="14"/>
  <c r="F8" i="14" s="1"/>
  <c r="E15" i="14"/>
  <c r="F15" i="14" s="1"/>
  <c r="I15" i="14" s="1"/>
  <c r="M15" i="14" s="1"/>
  <c r="O15" i="14" s="1"/>
  <c r="U15" i="14" s="1"/>
  <c r="E10" i="14"/>
  <c r="F10" i="14" s="1"/>
  <c r="I10" i="14" s="1"/>
  <c r="M10" i="14" s="1"/>
  <c r="O10" i="14" s="1"/>
  <c r="U10" i="14" s="1"/>
  <c r="R34" i="11"/>
  <c r="P34" i="11"/>
  <c r="Q34" i="11" s="1"/>
  <c r="K66" i="10"/>
  <c r="I66" i="10"/>
  <c r="J66" i="10" s="1"/>
  <c r="U66" i="10" s="1"/>
  <c r="T66" i="10"/>
  <c r="T22" i="10"/>
  <c r="K22" i="10"/>
  <c r="I22" i="10"/>
  <c r="J22" i="10" s="1"/>
  <c r="U22" i="10" s="1"/>
  <c r="T46" i="10"/>
  <c r="K46" i="10"/>
  <c r="I46" i="10"/>
  <c r="J46" i="10" s="1"/>
  <c r="U46" i="10" s="1"/>
  <c r="Y78" i="23"/>
  <c r="AB76" i="23"/>
  <c r="L76" i="22" s="1"/>
  <c r="AY62" i="5"/>
  <c r="AW62" i="5"/>
  <c r="R42" i="11"/>
  <c r="P42" i="11"/>
  <c r="Q42" i="11" s="1"/>
  <c r="AZ41" i="2"/>
  <c r="BA41" i="2" s="1"/>
  <c r="C41" i="4" s="1"/>
  <c r="AR41" i="4" s="1"/>
  <c r="CG41" i="4" s="1"/>
  <c r="BF41" i="2"/>
  <c r="C41" i="3" s="1"/>
  <c r="AQ41" i="3" s="1"/>
  <c r="AZ17" i="2"/>
  <c r="BA17" i="2" s="1"/>
  <c r="C17" i="4" s="1"/>
  <c r="AR17" i="4" s="1"/>
  <c r="CG17" i="4" s="1"/>
  <c r="BF17" i="2"/>
  <c r="C17" i="3" s="1"/>
  <c r="AQ17" i="3" s="1"/>
  <c r="R62" i="11"/>
  <c r="P62" i="11"/>
  <c r="Q62" i="11" s="1"/>
  <c r="P30" i="12"/>
  <c r="Q30" i="12" s="1"/>
  <c r="R30" i="12"/>
  <c r="AZ38" i="2"/>
  <c r="BA38" i="2" s="1"/>
  <c r="C38" i="4" s="1"/>
  <c r="AR38" i="4" s="1"/>
  <c r="CG38" i="4" s="1"/>
  <c r="BF38" i="2"/>
  <c r="C38" i="3" s="1"/>
  <c r="AQ38" i="3" s="1"/>
  <c r="T34" i="10"/>
  <c r="K34" i="10"/>
  <c r="I34" i="10"/>
  <c r="J34" i="10" s="1"/>
  <c r="U34" i="10" s="1"/>
  <c r="AZ31" i="2"/>
  <c r="BA31" i="2" s="1"/>
  <c r="C31" i="4" s="1"/>
  <c r="AR31" i="4" s="1"/>
  <c r="CG31" i="4" s="1"/>
  <c r="BF31" i="2"/>
  <c r="C31" i="3" s="1"/>
  <c r="AQ31" i="3" s="1"/>
  <c r="P34" i="12"/>
  <c r="Q34" i="12" s="1"/>
  <c r="R34" i="12"/>
  <c r="AZ70" i="2"/>
  <c r="BA70" i="2" s="1"/>
  <c r="C70" i="4" s="1"/>
  <c r="AR70" i="4" s="1"/>
  <c r="CG70" i="4" s="1"/>
  <c r="BF70" i="2"/>
  <c r="C70" i="3" s="1"/>
  <c r="AQ70" i="3" s="1"/>
  <c r="AR66" i="5"/>
  <c r="AR22" i="5"/>
  <c r="AR46" i="5"/>
  <c r="BF32" i="2"/>
  <c r="C32" i="3" s="1"/>
  <c r="AQ32" i="3" s="1"/>
  <c r="AZ32" i="2"/>
  <c r="BA32" i="2" s="1"/>
  <c r="C32" i="4" s="1"/>
  <c r="AR32" i="4" s="1"/>
  <c r="CG32" i="4" s="1"/>
  <c r="BF69" i="2"/>
  <c r="C69" i="3" s="1"/>
  <c r="AQ69" i="3" s="1"/>
  <c r="AZ69" i="2"/>
  <c r="BA69" i="2" s="1"/>
  <c r="C69" i="4" s="1"/>
  <c r="AR69" i="4" s="1"/>
  <c r="CG69" i="4" s="1"/>
  <c r="R46" i="12"/>
  <c r="P46" i="12"/>
  <c r="Q46" i="12" s="1"/>
  <c r="R62" i="13"/>
  <c r="P62" i="13"/>
  <c r="Q62" i="13" s="1"/>
  <c r="F47" i="14" l="1"/>
  <c r="I8" i="14"/>
  <c r="AZ22" i="2"/>
  <c r="BA22" i="2" s="1"/>
  <c r="C22" i="4" s="1"/>
  <c r="AR22" i="4" s="1"/>
  <c r="CG22" i="4" s="1"/>
  <c r="BF22" i="2"/>
  <c r="C22" i="3" s="1"/>
  <c r="AQ22" i="3" s="1"/>
  <c r="AZ66" i="2"/>
  <c r="BA66" i="2" s="1"/>
  <c r="C66" i="4" s="1"/>
  <c r="AR66" i="4" s="1"/>
  <c r="CG66" i="4" s="1"/>
  <c r="BF66" i="2"/>
  <c r="C66" i="3" s="1"/>
  <c r="AQ66" i="3" s="1"/>
  <c r="AZ34" i="2"/>
  <c r="BA34" i="2" s="1"/>
  <c r="C34" i="4" s="1"/>
  <c r="AR34" i="4" s="1"/>
  <c r="CG34" i="4" s="1"/>
  <c r="BF34" i="2"/>
  <c r="C34" i="3" s="1"/>
  <c r="AQ34" i="3" s="1"/>
  <c r="AZ62" i="2"/>
  <c r="BA62" i="2" s="1"/>
  <c r="C62" i="4" s="1"/>
  <c r="AR62" i="4" s="1"/>
  <c r="CG62" i="4" s="1"/>
  <c r="BF62" i="2"/>
  <c r="C62" i="3" s="1"/>
  <c r="AQ62" i="3" s="1"/>
  <c r="AZ46" i="2"/>
  <c r="BA46" i="2" s="1"/>
  <c r="C46" i="4" s="1"/>
  <c r="AR46" i="4" s="1"/>
  <c r="CG46" i="4" s="1"/>
  <c r="BF46" i="2"/>
  <c r="C46" i="3" s="1"/>
  <c r="AQ46" i="3" s="1"/>
  <c r="O10" i="16"/>
  <c r="O18" i="16" s="1"/>
  <c r="O20" i="16" s="1"/>
  <c r="O21" i="16" s="1"/>
  <c r="O23" i="16" s="1"/>
  <c r="M18" i="16"/>
  <c r="M20" i="16" s="1"/>
  <c r="N10" i="16"/>
  <c r="AH76" i="5"/>
  <c r="AI7" i="5"/>
  <c r="AP7" i="5"/>
  <c r="AL7" i="5"/>
  <c r="I20" i="16"/>
  <c r="D23" i="2"/>
  <c r="AV7" i="5"/>
  <c r="AV19" i="5"/>
  <c r="AV31" i="5"/>
  <c r="AV75" i="5"/>
  <c r="AV21" i="5"/>
  <c r="AV48" i="5"/>
  <c r="AV65" i="5"/>
  <c r="AV10" i="5"/>
  <c r="AV59" i="5"/>
  <c r="AV71" i="5"/>
  <c r="AV38" i="5"/>
  <c r="AV33" i="5"/>
  <c r="AV20" i="5"/>
  <c r="AV67" i="5"/>
  <c r="AV68" i="5"/>
  <c r="AV26" i="5"/>
  <c r="AV25" i="5"/>
  <c r="AV70" i="5"/>
  <c r="AV55" i="5"/>
  <c r="AV56" i="5"/>
  <c r="AV58" i="5"/>
  <c r="AV29" i="5"/>
  <c r="AV35" i="5"/>
  <c r="AV72" i="5"/>
  <c r="AV14" i="5"/>
  <c r="AV12" i="5"/>
  <c r="AV17" i="5"/>
  <c r="AV52" i="5"/>
  <c r="AV74" i="5"/>
  <c r="AV16" i="5"/>
  <c r="AV44" i="5"/>
  <c r="AV9" i="5"/>
  <c r="AV43" i="5"/>
  <c r="AV36" i="5"/>
  <c r="AV23" i="5"/>
  <c r="AV64" i="5"/>
  <c r="AV37" i="5"/>
  <c r="AV40" i="5"/>
  <c r="AV8" i="5"/>
  <c r="AV69" i="5"/>
  <c r="AV61" i="5"/>
  <c r="AV11" i="5"/>
  <c r="AV49" i="5"/>
  <c r="AV45" i="5"/>
  <c r="AV60" i="5"/>
  <c r="AV63" i="5"/>
  <c r="AV47" i="5"/>
  <c r="AV53" i="5"/>
  <c r="AV73" i="5"/>
  <c r="AV24" i="5"/>
  <c r="AV13" i="5"/>
  <c r="AV27" i="5"/>
  <c r="AV32" i="5"/>
  <c r="AV28" i="5"/>
  <c r="AV39" i="5"/>
  <c r="AV18" i="5"/>
  <c r="AV41" i="5"/>
  <c r="AV57" i="5"/>
  <c r="AV15" i="5"/>
  <c r="AV51" i="5"/>
  <c r="AV34" i="5"/>
  <c r="AV42" i="5"/>
  <c r="AV50" i="5"/>
  <c r="AV22" i="5"/>
  <c r="AV62" i="5"/>
  <c r="AV66" i="5"/>
  <c r="AV54" i="5"/>
  <c r="AV30" i="5"/>
  <c r="AV46" i="5"/>
  <c r="AK76" i="23"/>
  <c r="AL7" i="23"/>
  <c r="AL76" i="23" s="1"/>
  <c r="AZ30" i="2"/>
  <c r="BA30" i="2" s="1"/>
  <c r="C30" i="4" s="1"/>
  <c r="AR30" i="4" s="1"/>
  <c r="CG30" i="4" s="1"/>
  <c r="BF30" i="2"/>
  <c r="C30" i="3" s="1"/>
  <c r="AQ30" i="3" s="1"/>
  <c r="X17" i="16"/>
  <c r="Y17" i="16" s="1"/>
  <c r="AV17" i="16" s="1"/>
  <c r="AC17" i="16"/>
  <c r="AU17" i="16"/>
  <c r="AZ54" i="2"/>
  <c r="BA54" i="2" s="1"/>
  <c r="C54" i="4" s="1"/>
  <c r="AR54" i="4" s="1"/>
  <c r="CG54" i="4" s="1"/>
  <c r="BF54" i="2"/>
  <c r="C54" i="3" s="1"/>
  <c r="AQ54" i="3" s="1"/>
  <c r="AF76" i="5"/>
  <c r="D76" i="22" s="1"/>
  <c r="F76" i="22" s="1"/>
  <c r="AH80" i="5"/>
  <c r="F26" i="1"/>
  <c r="AU76" i="5"/>
  <c r="S8" i="16"/>
  <c r="V7" i="16"/>
  <c r="F7" i="22"/>
  <c r="AZ50" i="2"/>
  <c r="BA50" i="2" s="1"/>
  <c r="C50" i="4" s="1"/>
  <c r="AR50" i="4" s="1"/>
  <c r="CG50" i="4" s="1"/>
  <c r="BF50" i="2"/>
  <c r="C50" i="3" s="1"/>
  <c r="AQ50" i="3" s="1"/>
  <c r="X13" i="16"/>
  <c r="Y13" i="16" s="1"/>
  <c r="AV13" i="16" s="1"/>
  <c r="AU13" i="16"/>
  <c r="AC13" i="16"/>
  <c r="Y37" i="15"/>
  <c r="AC7" i="15"/>
  <c r="L76" i="10"/>
  <c r="O7" i="10"/>
  <c r="P7" i="10" s="1"/>
  <c r="H76" i="22" l="1"/>
  <c r="O76" i="22"/>
  <c r="AC37" i="15"/>
  <c r="AG7" i="15"/>
  <c r="AG37" i="15" s="1"/>
  <c r="G26" i="1"/>
  <c r="H26" i="1" s="1"/>
  <c r="F27" i="1"/>
  <c r="H7" i="22"/>
  <c r="O7" i="22"/>
  <c r="AP80" i="5"/>
  <c r="AI76" i="5"/>
  <c r="AL80" i="5"/>
  <c r="X7" i="16"/>
  <c r="V8" i="16"/>
  <c r="AC7" i="16"/>
  <c r="AC8" i="16" s="1"/>
  <c r="AU7" i="16"/>
  <c r="AU8" i="16" s="1"/>
  <c r="AL23" i="2"/>
  <c r="AM23" i="2"/>
  <c r="N18" i="16"/>
  <c r="N20" i="16" s="1"/>
  <c r="N21" i="16" s="1"/>
  <c r="N23" i="16" s="1"/>
  <c r="P10" i="16"/>
  <c r="P76" i="10"/>
  <c r="P83" i="10" s="1"/>
  <c r="R7" i="10"/>
  <c r="D7" i="3"/>
  <c r="AL76" i="5"/>
  <c r="AM76" i="5" s="1"/>
  <c r="AM7" i="5"/>
  <c r="L83" i="10"/>
  <c r="O76" i="10"/>
  <c r="O83" i="10" s="1"/>
  <c r="AP76" i="5"/>
  <c r="AQ7" i="5"/>
  <c r="D7" i="10" s="1"/>
  <c r="E7" i="10" s="1"/>
  <c r="F7" i="10" s="1"/>
  <c r="G7" i="10" s="1"/>
  <c r="AX7" i="5"/>
  <c r="C7" i="2"/>
  <c r="I47" i="14"/>
  <c r="D42" i="2" s="1"/>
  <c r="M8" i="14"/>
  <c r="D7" i="8" l="1"/>
  <c r="E7" i="8" s="1"/>
  <c r="D8" i="8"/>
  <c r="E8" i="8" s="1"/>
  <c r="H8" i="8" s="1"/>
  <c r="AL76" i="2"/>
  <c r="AL78" i="2" s="1"/>
  <c r="AN23" i="2"/>
  <c r="AU23" i="2"/>
  <c r="AX23" i="2" s="1"/>
  <c r="AX76" i="5"/>
  <c r="AY7" i="5"/>
  <c r="AW7" i="5"/>
  <c r="D7" i="13"/>
  <c r="E7" i="13" s="1"/>
  <c r="D7" i="12"/>
  <c r="E7" i="12" s="1"/>
  <c r="D7" i="11"/>
  <c r="E7" i="11" s="1"/>
  <c r="C76" i="2"/>
  <c r="C78" i="2" s="1"/>
  <c r="AM7" i="2"/>
  <c r="D76" i="3"/>
  <c r="D78" i="3" s="1"/>
  <c r="AP7" i="3"/>
  <c r="AP76" i="3" s="1"/>
  <c r="AP78" i="3" s="1"/>
  <c r="I7" i="10"/>
  <c r="G76" i="10"/>
  <c r="T7" i="10"/>
  <c r="T76" i="10" s="1"/>
  <c r="T83" i="10" s="1"/>
  <c r="K7" i="10"/>
  <c r="K76" i="10" s="1"/>
  <c r="K83" i="10" s="1"/>
  <c r="R76" i="10"/>
  <c r="R83" i="10" s="1"/>
  <c r="S7" i="10"/>
  <c r="F32" i="1"/>
  <c r="G27" i="1"/>
  <c r="H27" i="1" s="1"/>
  <c r="AL42" i="2"/>
  <c r="AM42" i="2"/>
  <c r="AR7" i="5"/>
  <c r="AR76" i="5"/>
  <c r="AQ76" i="5"/>
  <c r="AX80" i="5"/>
  <c r="X8" i="16"/>
  <c r="Y7" i="16"/>
  <c r="P18" i="16"/>
  <c r="P20" i="16" s="1"/>
  <c r="Q10" i="16"/>
  <c r="M47" i="14"/>
  <c r="O8" i="14"/>
  <c r="D76" i="2"/>
  <c r="D78" i="2" s="1"/>
  <c r="Q18" i="16" l="1"/>
  <c r="Q20" i="16" s="1"/>
  <c r="S10" i="16"/>
  <c r="AN42" i="2"/>
  <c r="AU42" i="2"/>
  <c r="AX42" i="2" s="1"/>
  <c r="G83" i="10"/>
  <c r="F46" i="1"/>
  <c r="G46" i="1" s="1"/>
  <c r="H46" i="1" s="1"/>
  <c r="E76" i="13"/>
  <c r="E83" i="13" s="1"/>
  <c r="H7" i="13"/>
  <c r="E9" i="8"/>
  <c r="H7" i="8"/>
  <c r="I76" i="10"/>
  <c r="I83" i="10" s="1"/>
  <c r="J7" i="10"/>
  <c r="Y8" i="16"/>
  <c r="AV7" i="16"/>
  <c r="AV8" i="16" s="1"/>
  <c r="AZ7" i="5"/>
  <c r="AZ55" i="5"/>
  <c r="AZ27" i="5"/>
  <c r="AZ51" i="5"/>
  <c r="AZ24" i="5"/>
  <c r="AZ20" i="5"/>
  <c r="AZ63" i="5"/>
  <c r="AZ15" i="5"/>
  <c r="AZ49" i="5"/>
  <c r="AZ9" i="5"/>
  <c r="AZ57" i="5"/>
  <c r="AZ53" i="5"/>
  <c r="AZ28" i="5"/>
  <c r="AZ12" i="5"/>
  <c r="AZ67" i="5"/>
  <c r="AZ44" i="5"/>
  <c r="AZ16" i="5"/>
  <c r="AZ10" i="5"/>
  <c r="AZ47" i="5"/>
  <c r="AZ37" i="5"/>
  <c r="AZ59" i="5"/>
  <c r="AZ43" i="5"/>
  <c r="AZ26" i="5"/>
  <c r="AZ68" i="5"/>
  <c r="AZ35" i="5"/>
  <c r="AZ41" i="5"/>
  <c r="AZ73" i="5"/>
  <c r="AZ29" i="5"/>
  <c r="AZ17" i="5"/>
  <c r="AZ13" i="5"/>
  <c r="AZ48" i="5"/>
  <c r="AZ36" i="5"/>
  <c r="AZ58" i="5"/>
  <c r="AZ23" i="5"/>
  <c r="AZ40" i="5"/>
  <c r="AZ64" i="5"/>
  <c r="AZ69" i="5"/>
  <c r="AZ65" i="5"/>
  <c r="AZ8" i="5"/>
  <c r="AZ18" i="5"/>
  <c r="AZ60" i="5"/>
  <c r="AZ32" i="5"/>
  <c r="AZ70" i="5"/>
  <c r="AZ74" i="5"/>
  <c r="AZ61" i="5"/>
  <c r="AZ52" i="5"/>
  <c r="AZ56" i="5"/>
  <c r="AZ11" i="5"/>
  <c r="AZ21" i="5"/>
  <c r="AZ14" i="5"/>
  <c r="AZ25" i="5"/>
  <c r="AZ45" i="5"/>
  <c r="AZ71" i="5"/>
  <c r="AZ38" i="5"/>
  <c r="AZ75" i="5"/>
  <c r="AZ72" i="5"/>
  <c r="AZ39" i="5"/>
  <c r="AZ31" i="5"/>
  <c r="AZ19" i="5"/>
  <c r="AZ33" i="5"/>
  <c r="AZ42" i="5"/>
  <c r="AZ22" i="5"/>
  <c r="AZ62" i="5"/>
  <c r="AZ46" i="5"/>
  <c r="AZ66" i="5"/>
  <c r="AZ54" i="5"/>
  <c r="AZ30" i="5"/>
  <c r="AZ34" i="5"/>
  <c r="AZ50" i="5"/>
  <c r="G32" i="1"/>
  <c r="H32" i="1" s="1"/>
  <c r="AY76" i="5"/>
  <c r="AW76" i="5"/>
  <c r="AM76" i="2"/>
  <c r="AN7" i="2"/>
  <c r="AU7" i="2"/>
  <c r="BF23" i="2"/>
  <c r="C23" i="3" s="1"/>
  <c r="AQ23" i="3" s="1"/>
  <c r="AZ23" i="2"/>
  <c r="BA23" i="2" s="1"/>
  <c r="C23" i="4" s="1"/>
  <c r="AR23" i="4" s="1"/>
  <c r="CG23" i="4" s="1"/>
  <c r="D76" i="10"/>
  <c r="F33" i="1"/>
  <c r="G33" i="1" s="1"/>
  <c r="H33" i="1" s="1"/>
  <c r="S76" i="10"/>
  <c r="S83" i="10" s="1"/>
  <c r="D7" i="4"/>
  <c r="O47" i="14"/>
  <c r="U8" i="14"/>
  <c r="U47" i="14" s="1"/>
  <c r="H7" i="11"/>
  <c r="E76" i="11"/>
  <c r="E83" i="11" s="1"/>
  <c r="AS7" i="5"/>
  <c r="AS57" i="5"/>
  <c r="AS27" i="5"/>
  <c r="AS12" i="5"/>
  <c r="AS28" i="5"/>
  <c r="AS55" i="5"/>
  <c r="AS51" i="5"/>
  <c r="AS15" i="5"/>
  <c r="AS20" i="5"/>
  <c r="AS49" i="5"/>
  <c r="AS53" i="5"/>
  <c r="AS63" i="5"/>
  <c r="AS9" i="5"/>
  <c r="AS56" i="5"/>
  <c r="AS35" i="5"/>
  <c r="AS21" i="5"/>
  <c r="AS43" i="5"/>
  <c r="AS17" i="5"/>
  <c r="AS14" i="5"/>
  <c r="AS47" i="5"/>
  <c r="AS13" i="5"/>
  <c r="AS36" i="5"/>
  <c r="AS67" i="5"/>
  <c r="AS71" i="5"/>
  <c r="AS68" i="5"/>
  <c r="AS73" i="5"/>
  <c r="AS32" i="5"/>
  <c r="AS64" i="5"/>
  <c r="AS44" i="5"/>
  <c r="AS61" i="5"/>
  <c r="AS31" i="5"/>
  <c r="AS33" i="5"/>
  <c r="AS48" i="5"/>
  <c r="AS69" i="5"/>
  <c r="AS75" i="5"/>
  <c r="AS38" i="5"/>
  <c r="AS39" i="5"/>
  <c r="AS45" i="5"/>
  <c r="AS72" i="5"/>
  <c r="AS41" i="5"/>
  <c r="AS29" i="5"/>
  <c r="AS25" i="5"/>
  <c r="AS59" i="5"/>
  <c r="AS58" i="5"/>
  <c r="AS60" i="5"/>
  <c r="AS8" i="5"/>
  <c r="AS70" i="5"/>
  <c r="AS23" i="5"/>
  <c r="AS74" i="5"/>
  <c r="AS16" i="5"/>
  <c r="AS24" i="5"/>
  <c r="AS37" i="5"/>
  <c r="AS65" i="5"/>
  <c r="AS34" i="5"/>
  <c r="AS18" i="5"/>
  <c r="AS50" i="5"/>
  <c r="AS40" i="5"/>
  <c r="AS62" i="5"/>
  <c r="AS26" i="5"/>
  <c r="AS10" i="5"/>
  <c r="AS52" i="5"/>
  <c r="AS19" i="5"/>
  <c r="AS54" i="5"/>
  <c r="AS11" i="5"/>
  <c r="AS42" i="5"/>
  <c r="AS22" i="5"/>
  <c r="AS30" i="5"/>
  <c r="AS66" i="5"/>
  <c r="AS46" i="5"/>
  <c r="E76" i="12"/>
  <c r="E83" i="12" s="1"/>
  <c r="H7" i="12"/>
  <c r="L8" i="8"/>
  <c r="N8" i="8" s="1"/>
  <c r="Q8" i="8" s="1"/>
  <c r="F44" i="1"/>
  <c r="G44" i="1" s="1"/>
  <c r="H44" i="1" s="1"/>
  <c r="D76" i="4" l="1"/>
  <c r="AQ7" i="4"/>
  <c r="AQ76" i="4" s="1"/>
  <c r="AM78" i="2"/>
  <c r="AN76" i="2"/>
  <c r="AN78" i="2" s="1"/>
  <c r="H76" i="13"/>
  <c r="L7" i="13"/>
  <c r="E76" i="10"/>
  <c r="D83" i="10"/>
  <c r="X8" i="8"/>
  <c r="S8" i="8"/>
  <c r="T8" i="8" s="1"/>
  <c r="J76" i="10"/>
  <c r="J83" i="10" s="1"/>
  <c r="U7" i="10"/>
  <c r="U76" i="10" s="1"/>
  <c r="U83" i="10" s="1"/>
  <c r="AZ42" i="2"/>
  <c r="BA42" i="2" s="1"/>
  <c r="C42" i="4" s="1"/>
  <c r="AR42" i="4" s="1"/>
  <c r="CG42" i="4" s="1"/>
  <c r="BF42" i="2"/>
  <c r="C42" i="3" s="1"/>
  <c r="AQ42" i="3" s="1"/>
  <c r="H76" i="11"/>
  <c r="L7" i="11"/>
  <c r="AU76" i="2"/>
  <c r="AU78" i="2" s="1"/>
  <c r="AX7" i="2"/>
  <c r="L7" i="8"/>
  <c r="H9" i="8"/>
  <c r="F43" i="1"/>
  <c r="S18" i="16"/>
  <c r="S20" i="16" s="1"/>
  <c r="V10" i="16"/>
  <c r="H76" i="12"/>
  <c r="L7" i="12"/>
  <c r="H83" i="12" l="1"/>
  <c r="F47" i="1"/>
  <c r="G47" i="1" s="1"/>
  <c r="H47" i="1" s="1"/>
  <c r="L76" i="11"/>
  <c r="L83" i="11" s="1"/>
  <c r="N7" i="11"/>
  <c r="V18" i="16"/>
  <c r="V20" i="16" s="1"/>
  <c r="X10" i="16"/>
  <c r="AU10" i="16"/>
  <c r="AU18" i="16" s="1"/>
  <c r="AU20" i="16" s="1"/>
  <c r="AC10" i="16"/>
  <c r="AC18" i="16" s="1"/>
  <c r="AC20" i="16" s="1"/>
  <c r="E83" i="10"/>
  <c r="F76" i="10"/>
  <c r="F83" i="10" s="1"/>
  <c r="L76" i="13"/>
  <c r="L83" i="13" s="1"/>
  <c r="N7" i="13"/>
  <c r="H83" i="11"/>
  <c r="F48" i="1"/>
  <c r="G48" i="1" s="1"/>
  <c r="H48" i="1" s="1"/>
  <c r="G43" i="1"/>
  <c r="H43" i="1" s="1"/>
  <c r="H83" i="13"/>
  <c r="F49" i="1"/>
  <c r="G49" i="1" s="1"/>
  <c r="H49" i="1" s="1"/>
  <c r="N7" i="8"/>
  <c r="L9" i="8"/>
  <c r="BF7" i="2"/>
  <c r="AZ7" i="2"/>
  <c r="AX76" i="2"/>
  <c r="L76" i="12"/>
  <c r="L83" i="12" s="1"/>
  <c r="N7" i="12"/>
  <c r="F42" i="1" l="1"/>
  <c r="X18" i="16"/>
  <c r="X20" i="16" s="1"/>
  <c r="Y10" i="16"/>
  <c r="AZ76" i="2"/>
  <c r="AZ78" i="2" s="1"/>
  <c r="BA7" i="2"/>
  <c r="C7" i="3"/>
  <c r="BF76" i="2"/>
  <c r="R7" i="13"/>
  <c r="R76" i="13" s="1"/>
  <c r="R83" i="13" s="1"/>
  <c r="N76" i="13"/>
  <c r="N83" i="13" s="1"/>
  <c r="P7" i="13"/>
  <c r="N76" i="11"/>
  <c r="N83" i="11" s="1"/>
  <c r="R7" i="11"/>
  <c r="R76" i="11" s="1"/>
  <c r="R83" i="11" s="1"/>
  <c r="P7" i="11"/>
  <c r="N76" i="12"/>
  <c r="N83" i="12" s="1"/>
  <c r="R7" i="12"/>
  <c r="R76" i="12" s="1"/>
  <c r="R83" i="12" s="1"/>
  <c r="P7" i="12"/>
  <c r="BF79" i="2"/>
  <c r="AX78" i="2"/>
  <c r="N9" i="8"/>
  <c r="Q7" i="8"/>
  <c r="P76" i="12" l="1"/>
  <c r="P83" i="12" s="1"/>
  <c r="Q7" i="12"/>
  <c r="Q76" i="12" s="1"/>
  <c r="Q83" i="12" s="1"/>
  <c r="BF80" i="2"/>
  <c r="BE80" i="2" s="1"/>
  <c r="BF78" i="2"/>
  <c r="C76" i="3"/>
  <c r="AQ7" i="3"/>
  <c r="AQ76" i="3" s="1"/>
  <c r="Q7" i="11"/>
  <c r="Q76" i="11" s="1"/>
  <c r="Q83" i="11" s="1"/>
  <c r="P76" i="11"/>
  <c r="P83" i="11" s="1"/>
  <c r="BA76" i="2"/>
  <c r="BA78" i="2" s="1"/>
  <c r="C7" i="4"/>
  <c r="S7" i="8"/>
  <c r="Q9" i="8"/>
  <c r="X7" i="8"/>
  <c r="X9" i="8" s="1"/>
  <c r="Y18" i="16"/>
  <c r="Y20" i="16" s="1"/>
  <c r="AV10" i="16"/>
  <c r="AV18" i="16" s="1"/>
  <c r="AV20" i="16" s="1"/>
  <c r="P76" i="13"/>
  <c r="P83" i="13" s="1"/>
  <c r="Q7" i="13"/>
  <c r="Q76" i="13" s="1"/>
  <c r="Q83" i="13" s="1"/>
  <c r="G42" i="1"/>
  <c r="H42" i="1" s="1"/>
  <c r="F52" i="1"/>
  <c r="C76" i="4" l="1"/>
  <c r="AR78" i="4" s="1"/>
  <c r="AR7" i="4"/>
  <c r="AQ79" i="3"/>
  <c r="AQ78" i="3" s="1"/>
  <c r="C78" i="3"/>
  <c r="F57" i="1"/>
  <c r="G57" i="1" s="1"/>
  <c r="H57" i="1" s="1"/>
  <c r="G52" i="1"/>
  <c r="H52" i="1" s="1"/>
  <c r="S9" i="8"/>
  <c r="T7" i="8"/>
  <c r="T9" i="8" s="1"/>
  <c r="AR76" i="4" l="1"/>
  <c r="CG78" i="4" s="1"/>
  <c r="CG7" i="4"/>
  <c r="CG76" i="4" s="1"/>
  <c r="AQ80" i="3"/>
  <c r="AP80" i="3" s="1"/>
</calcChain>
</file>

<file path=xl/sharedStrings.xml><?xml version="1.0" encoding="utf-8"?>
<sst xmlns="http://schemas.openxmlformats.org/spreadsheetml/2006/main" count="4476" uniqueCount="1889">
  <si>
    <r>
      <t>FY2017-2018 MFP Budget Letter</t>
    </r>
    <r>
      <rPr>
        <sz val="22"/>
        <color rgb="FFFF0000"/>
        <rFont val="Arial Narrow"/>
        <family val="2"/>
      </rPr>
      <t/>
    </r>
  </si>
  <si>
    <t>TABLE 1: STATE LEVEL SUMMARY</t>
  </si>
  <si>
    <t>MFP Formula Items</t>
  </si>
  <si>
    <t xml:space="preserve">
Table (T),
Column (C)</t>
  </si>
  <si>
    <t>FY2017-18
Budget Letter
(July 2017)</t>
  </si>
  <si>
    <t>FY2017-18
Budget Letter
June 2018</t>
  </si>
  <si>
    <t>Comparison</t>
  </si>
  <si>
    <t>% 
Change</t>
  </si>
  <si>
    <t>A.</t>
  </si>
  <si>
    <t>Total Weighted Membership Count</t>
  </si>
  <si>
    <t>T3, C8</t>
  </si>
  <si>
    <t>1.</t>
  </si>
  <si>
    <t>February 1 Student Membership Count</t>
  </si>
  <si>
    <t>T3, C1</t>
  </si>
  <si>
    <t>2.</t>
  </si>
  <si>
    <t>Low Income and/or English Language Learner Weight (22%)</t>
  </si>
  <si>
    <t>T3, C2</t>
  </si>
  <si>
    <t>3.</t>
  </si>
  <si>
    <r>
      <t xml:space="preserve">Career &amp; Technical Weight </t>
    </r>
    <r>
      <rPr>
        <b/>
        <sz val="11"/>
        <rFont val="Arial Narrow"/>
        <family val="2"/>
      </rPr>
      <t>(6%)</t>
    </r>
  </si>
  <si>
    <t>T3, C3</t>
  </si>
  <si>
    <t>4.</t>
  </si>
  <si>
    <t>Special Education Weight (150%)</t>
  </si>
  <si>
    <t>T3, C4</t>
  </si>
  <si>
    <t>6.</t>
  </si>
  <si>
    <t>Gifted and Talented Weight (60%)</t>
  </si>
  <si>
    <t>T3, C5</t>
  </si>
  <si>
    <t>7.</t>
  </si>
  <si>
    <t xml:space="preserve">Economy of Scale Weight Factor </t>
  </si>
  <si>
    <t>T3, C6</t>
  </si>
  <si>
    <t>B.</t>
  </si>
  <si>
    <t>Level 1 State and Local Base Cost Per Pupil</t>
  </si>
  <si>
    <t>T3, C9</t>
  </si>
  <si>
    <t>C.</t>
  </si>
  <si>
    <t>Total Level 1 State and Local Cost Allocation (A X B)</t>
  </si>
  <si>
    <t>T3, C10</t>
  </si>
  <si>
    <t>Level 1 State Cost Allocation (65%)</t>
  </si>
  <si>
    <t>T3, C12</t>
  </si>
  <si>
    <t>Level 1 Local Cost Allocation (35%)</t>
  </si>
  <si>
    <t>T3, C11a</t>
  </si>
  <si>
    <t>D.</t>
  </si>
  <si>
    <t>Total Local Revenues in MFP (FY2015-16)</t>
  </si>
  <si>
    <t>T7, C38</t>
  </si>
  <si>
    <t>1. Local Property Tax Revenue</t>
  </si>
  <si>
    <t>a.</t>
  </si>
  <si>
    <t>Net Assessed Property Value (capped at 10%)</t>
  </si>
  <si>
    <t>T7, C3c</t>
  </si>
  <si>
    <t>b.</t>
  </si>
  <si>
    <t>State Computed Property Tax Millage</t>
  </si>
  <si>
    <t>T6, C3</t>
  </si>
  <si>
    <t>c.</t>
  </si>
  <si>
    <t xml:space="preserve">Local Property Tax Revenue </t>
  </si>
  <si>
    <t>T7, C26</t>
  </si>
  <si>
    <t>2. Local Sales Tax Revenue</t>
  </si>
  <si>
    <t>Computed Sales Tax Base (capped at 15%)</t>
  </si>
  <si>
    <t>T7, C34</t>
  </si>
  <si>
    <t>State Computed Sales Tax Rate</t>
  </si>
  <si>
    <t>T6, C6</t>
  </si>
  <si>
    <t>Local Sales Tax Revenue</t>
  </si>
  <si>
    <t>T7, C30</t>
  </si>
  <si>
    <t>3. Other Revenue Contribution</t>
  </si>
  <si>
    <t>T7, C37</t>
  </si>
  <si>
    <t>E.</t>
  </si>
  <si>
    <t>Level 2 Eligible Local Revenue</t>
  </si>
  <si>
    <t>T3, C20</t>
  </si>
  <si>
    <t xml:space="preserve">State Cost of Level 2 Incentive for Local Effort </t>
  </si>
  <si>
    <t>T3, C22</t>
  </si>
  <si>
    <t>F.</t>
  </si>
  <si>
    <r>
      <t xml:space="preserve">Level 1 and 2 State Cost Allocation </t>
    </r>
    <r>
      <rPr>
        <sz val="12"/>
        <color indexed="18"/>
        <rFont val="Arial Narrow"/>
        <family val="2"/>
      </rPr>
      <t>(C1+E1)</t>
    </r>
  </si>
  <si>
    <t>T3, C25</t>
  </si>
  <si>
    <t>G.</t>
  </si>
  <si>
    <r>
      <t xml:space="preserve">Level 3 Legislative Allocations </t>
    </r>
    <r>
      <rPr>
        <sz val="12"/>
        <color indexed="18"/>
        <rFont val="Arial Narrow"/>
        <family val="2"/>
      </rPr>
      <t>(G.1+G.2+G.3)</t>
    </r>
  </si>
  <si>
    <t>T3A, C14</t>
  </si>
  <si>
    <t>Continuation Pay Raises</t>
  </si>
  <si>
    <t>T3A, C2</t>
  </si>
  <si>
    <t>Hold Harmless Enhancement</t>
  </si>
  <si>
    <t>T3A, C3</t>
  </si>
  <si>
    <t>Mandated Costs in Health Insurance, Retirement and Fuel</t>
  </si>
  <si>
    <t>T3A, C12</t>
  </si>
  <si>
    <t>H.</t>
  </si>
  <si>
    <r>
      <t xml:space="preserve">State Cost Allocation (Levels 1, 2 and 3) </t>
    </r>
    <r>
      <rPr>
        <sz val="12"/>
        <color indexed="18"/>
        <rFont val="Arial Narrow"/>
        <family val="2"/>
      </rPr>
      <t>(F + G)</t>
    </r>
    <r>
      <rPr>
        <b/>
        <sz val="12"/>
        <color indexed="18"/>
        <rFont val="Arial Narrow"/>
        <family val="2"/>
      </rPr>
      <t xml:space="preserve">
          Per Pupil Based on February 1 Membership</t>
    </r>
  </si>
  <si>
    <t>T3, C33</t>
  </si>
  <si>
    <t>T3, C34</t>
  </si>
  <si>
    <t>I.</t>
  </si>
  <si>
    <r>
      <t xml:space="preserve">Level 4 Supplementary Funding </t>
    </r>
    <r>
      <rPr>
        <sz val="12"/>
        <color indexed="18"/>
        <rFont val="Arial Narrow"/>
        <family val="2"/>
      </rPr>
      <t>(I.1a+I.1b+I.2+I.3+I.4)</t>
    </r>
  </si>
  <si>
    <t>T4, C15</t>
  </si>
  <si>
    <t>1a.</t>
  </si>
  <si>
    <t>Foreign Language/Escadrille Associate Salary</t>
  </si>
  <si>
    <t>T4, C2</t>
  </si>
  <si>
    <t>1b.</t>
  </si>
  <si>
    <t>Foreign Language/Escadrille Associate Stipends</t>
  </si>
  <si>
    <t>T4, C7</t>
  </si>
  <si>
    <t>Career Development Allocation</t>
  </si>
  <si>
    <t>T4, C9</t>
  </si>
  <si>
    <t>High Cost Services Assistance Allocation</t>
  </si>
  <si>
    <t>T4, C10</t>
  </si>
  <si>
    <t>Supplemental Course Allocation</t>
  </si>
  <si>
    <t>T4, C14</t>
  </si>
  <si>
    <t>5.</t>
  </si>
  <si>
    <t>Emergency Assistance - Natural Disaster</t>
  </si>
  <si>
    <t xml:space="preserve">J.
</t>
  </si>
  <si>
    <r>
      <t xml:space="preserve">Allocations for Other Public Schools (Levels 1, 2 and 3)
</t>
    </r>
    <r>
      <rPr>
        <sz val="12"/>
        <color indexed="18"/>
        <rFont val="Arial Narrow"/>
        <family val="2"/>
      </rPr>
      <t xml:space="preserve"> (J.1a+J.1b+J.2+J.3+J.4+J.5+J.6+J.7)</t>
    </r>
  </si>
  <si>
    <t xml:space="preserve">LSU Lab. School </t>
  </si>
  <si>
    <t>T5A1, C6</t>
  </si>
  <si>
    <r>
      <t>Southern Univ. Lab. School</t>
    </r>
    <r>
      <rPr>
        <sz val="12"/>
        <rFont val="Arial Narrow"/>
        <family val="2"/>
      </rPr>
      <t xml:space="preserve"> </t>
    </r>
  </si>
  <si>
    <t>Legacy Type 2 Charter Schools</t>
  </si>
  <si>
    <t>T5A2, C22</t>
  </si>
  <si>
    <t>Office of Juvenile Justice</t>
  </si>
  <si>
    <t>T5A3, C5</t>
  </si>
  <si>
    <t>LSMSA</t>
  </si>
  <si>
    <t>T5A5, C6</t>
  </si>
  <si>
    <t>NOCCA</t>
  </si>
  <si>
    <t>T5A4, C6</t>
  </si>
  <si>
    <t>Thrive</t>
  </si>
  <si>
    <t>T5A6, C6</t>
  </si>
  <si>
    <r>
      <t>Virtual Type 2 Charter School Adjustment</t>
    </r>
    <r>
      <rPr>
        <sz val="12"/>
        <rFont val="Arial Narrow"/>
        <family val="2"/>
      </rPr>
      <t xml:space="preserve"> (10% Return to State)</t>
    </r>
  </si>
  <si>
    <t>T5C2,T5C3</t>
  </si>
  <si>
    <t>8.</t>
  </si>
  <si>
    <t>New Type 2 Charters (First Year)</t>
  </si>
  <si>
    <t>T5C1Z-T5C1AD</t>
  </si>
  <si>
    <t xml:space="preserve">K.
</t>
  </si>
  <si>
    <r>
      <t xml:space="preserve">MFP State Cost Allocation 
(Levels 1, 2, 3, 4 and Allocations for Other Public Schools) </t>
    </r>
    <r>
      <rPr>
        <sz val="12"/>
        <color indexed="18"/>
        <rFont val="Arial Narrow"/>
        <family val="2"/>
      </rPr>
      <t>(H + I + J)</t>
    </r>
  </si>
  <si>
    <t>L.</t>
  </si>
  <si>
    <t>Prior Year Audit Adjustments</t>
  </si>
  <si>
    <t>M.</t>
  </si>
  <si>
    <t>Mid-Year Student Allocations</t>
  </si>
  <si>
    <t>October 1 Mid-year Adj. for Student Growth</t>
  </si>
  <si>
    <t>February 1 Mid-year Adj. for Student Growth</t>
  </si>
  <si>
    <t xml:space="preserve">N.
</t>
  </si>
  <si>
    <r>
      <t xml:space="preserve">Total MFP State Cost Allocation plus Adjustments plus
Mid-Year Student Allocations </t>
    </r>
    <r>
      <rPr>
        <sz val="12"/>
        <color indexed="18"/>
        <rFont val="Arial Narrow"/>
        <family val="2"/>
      </rPr>
      <t>(K + L + M)</t>
    </r>
  </si>
  <si>
    <t>School
System</t>
  </si>
  <si>
    <r>
      <t xml:space="preserve">Total MFP
State Cost
Allocation
</t>
    </r>
    <r>
      <rPr>
        <sz val="10"/>
        <color rgb="FF000080"/>
        <rFont val="Arial"/>
        <family val="2"/>
      </rPr>
      <t>(Levels 1, 2,
&amp; 3 with
Continuation
of Prior Year
Pay Raises)</t>
    </r>
  </si>
  <si>
    <t>Minus State Cost Allocations to Other Public Schools</t>
  </si>
  <si>
    <t>FY2017-18
Total MFP
Allocation
- State Cost
Allocations
to Other
Public
Schools</t>
  </si>
  <si>
    <r>
      <t xml:space="preserve">City/Parish
Per Pupil
</t>
    </r>
    <r>
      <rPr>
        <sz val="10"/>
        <color rgb="FF000080"/>
        <rFont val="Arial"/>
        <family val="2"/>
      </rPr>
      <t>(After
State Cost
Allocations
to Other
Public
Schools)</t>
    </r>
  </si>
  <si>
    <t>Audit Adjustments
City/Parish Only</t>
  </si>
  <si>
    <t>Mid-Year Adjustment for Students</t>
  </si>
  <si>
    <t>FY2017-18
Total MFP
Allocation
- State Cost
Allocations
to Other
Public Schools
+/- Adjustments</t>
  </si>
  <si>
    <t>Level 4 Funds Paid Monthly</t>
  </si>
  <si>
    <t>FY2017-18
Total MFP
Allocation
- State Cost
Allocations
to Other
Public Schools
+/- Adjustments
+ Level 4 Funds
Paid Monthly</t>
  </si>
  <si>
    <t xml:space="preserve"> YTD
Payments</t>
  </si>
  <si>
    <t>Balance
Remaining</t>
  </si>
  <si>
    <t>Monthly
Payments</t>
  </si>
  <si>
    <t>Level 4 Funds Paid Annually</t>
  </si>
  <si>
    <t>FY2017-18
Total MFP
Allocation
- State Cost
Allocations
to Other
Public Schools
+/- Adjustments
+ Total Level 4
Funds</t>
  </si>
  <si>
    <t>Recovery 
School 
District
Table 5B</t>
  </si>
  <si>
    <t>Type 3B
Charter
Schools
Table 5B1A</t>
  </si>
  <si>
    <t>Madison
Prep
Table 5C1A</t>
  </si>
  <si>
    <t>D'Arbonne
Woods
Table 5C1B</t>
  </si>
  <si>
    <t>International
High School
(VIBE)
Table 5C1C</t>
  </si>
  <si>
    <t>New
Orleans
Military/
Maritime
Table 5C1D</t>
  </si>
  <si>
    <t>Lycee
Francais
Table 5C1E</t>
  </si>
  <si>
    <t>Lake
Charles
Charter
Table 5C1F</t>
  </si>
  <si>
    <t>J.S. Clark
Academy
Table 5C1G</t>
  </si>
  <si>
    <t>Southwest
Louisiana
Charter
Table 5C1H</t>
  </si>
  <si>
    <t>Louisiana
Key
Academy
Table 5C1I</t>
  </si>
  <si>
    <t>Jefferson
Chamber
Foundation
Table 5C1J</t>
  </si>
  <si>
    <t>Tallulah
Charter
School
Table 5C1K</t>
  </si>
  <si>
    <t>Baton
Rouge
Charter
Academy
Table 5C1M</t>
  </si>
  <si>
    <t>Delta 
Charter
School
Table 5C1N</t>
  </si>
  <si>
    <t>Impact
Charter
Table 5C1O</t>
  </si>
  <si>
    <t>Vision
Academy
Table 5C1P</t>
  </si>
  <si>
    <t>Advantage
Charter
Academy
Table 5C1Q</t>
  </si>
  <si>
    <t>Iberville
Charter
Academy
Table 5C1R</t>
  </si>
  <si>
    <t>Lake
Charles
College
Preparatory
Table 5C1S</t>
  </si>
  <si>
    <t>Northeast
Claiborne
Charter
Table 5C1T</t>
  </si>
  <si>
    <t>Acadiana
Renaissance
Table 5C1U</t>
  </si>
  <si>
    <t>Lafayette
Renaissance
Table 5C1V</t>
  </si>
  <si>
    <t>Willow
Charter
Academy
Table 5C1W</t>
  </si>
  <si>
    <t>Tangi
Academy
Table 5C1X</t>
  </si>
  <si>
    <t>GEO
Prep
Academy
Table 5C1Y</t>
  </si>
  <si>
    <t>Lincoln
Prep
School
Table 5C1Z</t>
  </si>
  <si>
    <t>Laurel
Oaks
Table 5C1AA</t>
  </si>
  <si>
    <t>Apex
Collegiate
Academy
Table 5C1AB</t>
  </si>
  <si>
    <t>Smothers
Academy
Table 5C1AC</t>
  </si>
  <si>
    <t>Greater
Grace
Charter
Academy
Table 5C1AD</t>
  </si>
  <si>
    <t>Baton
Rouge
University
Prep
Table 5C1AH</t>
  </si>
  <si>
    <t>Louisiana
Virtual
Charter
Academy
Table 5C2</t>
  </si>
  <si>
    <t>University
View
Academy
Table 5C3</t>
  </si>
  <si>
    <t>Total
State Cost 
Allocations
to Other
Public
Schools</t>
  </si>
  <si>
    <r>
      <t xml:space="preserve">Total
Prior Year
Adjustments
</t>
    </r>
    <r>
      <rPr>
        <sz val="10"/>
        <color rgb="FFFF0000"/>
        <rFont val="Arial"/>
        <family val="2"/>
      </rPr>
      <t>(Includes
FY14-15
End of Year
&amp; Feb. 2016
Mid-Year)</t>
    </r>
  </si>
  <si>
    <t>Total
Due to
District
(+)</t>
  </si>
  <si>
    <t>Total
Due to
State
(-)</t>
  </si>
  <si>
    <t>October
2017
Mid-Year
Adjustment
City/Parish
Only</t>
  </si>
  <si>
    <t>February
2018
Mid-Year
Adjustment
City/Parish
Only</t>
  </si>
  <si>
    <t>Total
Mid-Year
Adjustment
City/Parish
Only</t>
  </si>
  <si>
    <t>Salaries for
Foreign
Associate/
Escadrille
Teachers</t>
  </si>
  <si>
    <t>Supplemental
Course
Allocation</t>
  </si>
  <si>
    <t>Emergency
Assistance
Natural
Disaster</t>
  </si>
  <si>
    <t>Stipends
 for Foreign
Associate/
Escadrille
Teachers</t>
  </si>
  <si>
    <t>Career
Development
Fund
Allocation</t>
  </si>
  <si>
    <t>High Cost
Services
Allocation</t>
  </si>
  <si>
    <t>Link in File</t>
  </si>
  <si>
    <t>Formula</t>
  </si>
  <si>
    <t>Link out
of File</t>
  </si>
  <si>
    <t>T5B#, C6</t>
  </si>
  <si>
    <t>T5B1A, C18</t>
  </si>
  <si>
    <t>T5C1A, C16</t>
  </si>
  <si>
    <t>T5C1B, C16</t>
  </si>
  <si>
    <t>T5C1C, C16</t>
  </si>
  <si>
    <t>T5C1D, C16</t>
  </si>
  <si>
    <t>T5C1E, C16</t>
  </si>
  <si>
    <t>T5C1F, C16</t>
  </si>
  <si>
    <t>T5C1G, C16</t>
  </si>
  <si>
    <t>T5C1H, C16</t>
  </si>
  <si>
    <t>T5C1I, C16</t>
  </si>
  <si>
    <t>T5C1J, C16</t>
  </si>
  <si>
    <t>T5C1K, C16</t>
  </si>
  <si>
    <t>T5C1M, C16</t>
  </si>
  <si>
    <t>T5C1N, C16</t>
  </si>
  <si>
    <t>T5C1O, C16</t>
  </si>
  <si>
    <t>T5C1P, C16</t>
  </si>
  <si>
    <t>T5C1Q, C16</t>
  </si>
  <si>
    <t>T5C1R, C16</t>
  </si>
  <si>
    <t>T5C1S, C16</t>
  </si>
  <si>
    <t>T5C1T, C16</t>
  </si>
  <si>
    <t>T5C1U, C16</t>
  </si>
  <si>
    <t>T5C1V, C16</t>
  </si>
  <si>
    <t>T5C1W, C16</t>
  </si>
  <si>
    <t>T5C1X, C16</t>
  </si>
  <si>
    <t>T5C1Y, C16</t>
  </si>
  <si>
    <t>T5C1Z, C16</t>
  </si>
  <si>
    <t>T5C1AA, C16</t>
  </si>
  <si>
    <t>T5C1AB, C16</t>
  </si>
  <si>
    <t>T5C1AC, C16</t>
  </si>
  <si>
    <t>T5C1AD, C16</t>
  </si>
  <si>
    <t>T5C1AH, C16</t>
  </si>
  <si>
    <t>T5C2,
C16 + C17</t>
  </si>
  <si>
    <t>T5C3,
C16 + C17</t>
  </si>
  <si>
    <t>Sum(C2:C35)</t>
  </si>
  <si>
    <t>C1 + C36 OR
Sum(C1:C35)</t>
  </si>
  <si>
    <r>
      <t xml:space="preserve">C37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T8, C1</t>
    </r>
  </si>
  <si>
    <t>C40 + C41</t>
  </si>
  <si>
    <t>Audit File,
Sum Tab</t>
  </si>
  <si>
    <t>Mid-Yr File,
Oct Tab</t>
  </si>
  <si>
    <t>Mid-Yr File,
Feb Tab</t>
  </si>
  <si>
    <t>C42 + C43</t>
  </si>
  <si>
    <t>C37 + C39
+ C44</t>
  </si>
  <si>
    <t>C45 + C46
+ C47</t>
  </si>
  <si>
    <t>Prior Month
(C49 + C51)</t>
  </si>
  <si>
    <t>C48 - C49</t>
  </si>
  <si>
    <t>C50 ÷ # of Mths
Remaining</t>
  </si>
  <si>
    <t>C48 + C52 +
C53 + C54 + C55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</si>
  <si>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</si>
  <si>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</si>
  <si>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</si>
  <si>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</si>
  <si>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</si>
  <si>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</si>
  <si>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</si>
  <si>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</si>
  <si>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</si>
  <si>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</si>
  <si>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</si>
  <si>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</si>
  <si>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</si>
  <si>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</si>
  <si>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</si>
  <si>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</si>
  <si>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</si>
  <si>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</si>
  <si>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</si>
  <si>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</si>
  <si>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</si>
  <si>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</si>
  <si>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</si>
  <si>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</si>
  <si>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</si>
  <si>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</si>
  <si>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</si>
  <si>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</si>
  <si>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</si>
  <si>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</si>
  <si>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</si>
  <si>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</si>
  <si>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</si>
  <si>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</si>
  <si>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</si>
  <si>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</si>
  <si>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</si>
  <si>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</si>
  <si>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</si>
  <si>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</si>
  <si>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</si>
  <si>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</si>
  <si>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</si>
  <si>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</si>
  <si>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</si>
  <si>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</si>
  <si>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</si>
  <si>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</si>
  <si>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</si>
  <si>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</si>
  <si>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</si>
  <si>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</si>
  <si>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</si>
  <si>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</si>
  <si>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</si>
  <si>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</si>
  <si>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</si>
  <si>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</si>
  <si>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</si>
  <si>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</si>
  <si>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</si>
  <si>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</si>
  <si>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</si>
  <si>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</si>
  <si>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</si>
  <si>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</si>
  <si>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Zachary Community</t>
  </si>
  <si>
    <t>City of Baker</t>
  </si>
  <si>
    <t>Central Community</t>
  </si>
  <si>
    <t>STATE TOTALS</t>
  </si>
  <si>
    <t>Values As of 6.5.18</t>
  </si>
  <si>
    <t>Linked before any adjs are applied (Linked to Levels 1, 2, &amp; 3); only includes entities included in Table 3; Virtuals-add 10% return to state</t>
  </si>
  <si>
    <t>BRUP Incl. on T2 b/c 2.1.17 counts incl. in T3 as Type 5</t>
  </si>
  <si>
    <t>Check Value</t>
  </si>
  <si>
    <t>State Audit Adjustments are owed to the State, not the LEA; State Audit Adjustments are recognized in Table 1</t>
  </si>
  <si>
    <t>add 10% return to state for virtuals</t>
  </si>
  <si>
    <t xml:space="preserve">Total MFP
Distribution 
Amount 
+/-Audit Adjs.
- State Cost
Allocations to
Other Public
Schools
Table 2 </t>
  </si>
  <si>
    <t>Local Revenue Representation Due to Other Public Schools</t>
  </si>
  <si>
    <r>
      <t>Total MFP
Payment 
Amount</t>
    </r>
    <r>
      <rPr>
        <b/>
        <sz val="10"/>
        <color rgb="FF000080"/>
        <rFont val="Arial"/>
        <family val="2"/>
      </rPr>
      <t xml:space="preserve"> minus</t>
    </r>
    <r>
      <rPr>
        <b/>
        <sz val="10"/>
        <color indexed="18"/>
        <rFont val="Arial"/>
        <family val="2"/>
      </rPr>
      <t xml:space="preserve">
Local Revenue
Representation
due to Other
Public Schools</t>
    </r>
  </si>
  <si>
    <t>Office of
Juvenile
Justice
Table 5A3</t>
  </si>
  <si>
    <t>GEO
Academies
EBR
Table 5C1Y</t>
  </si>
  <si>
    <t>Noble
Minds
Table 5C1AE</t>
  </si>
  <si>
    <t>JCFA
Lafayette
Table 5C1AF</t>
  </si>
  <si>
    <t>Collegiate
Table 5C1AG</t>
  </si>
  <si>
    <t>Total
Local Revenue
Representation
due to Other
Public Schools</t>
  </si>
  <si>
    <t>T2, C56</t>
  </si>
  <si>
    <t>T5A3, C14</t>
  </si>
  <si>
    <t>T5B1, C27 + C32
T5B2, C34 + C39</t>
  </si>
  <si>
    <t>T5B1A,
C38 + C43</t>
  </si>
  <si>
    <t>T5C1A,
C36 + C39</t>
  </si>
  <si>
    <t>T5C1B,
C36 + C39</t>
  </si>
  <si>
    <t>T5C1C,
C36 + C39</t>
  </si>
  <si>
    <t>T5C1D,
C36 + C39</t>
  </si>
  <si>
    <t>T5C1E,
C36 + C39</t>
  </si>
  <si>
    <t>T5C1F,
C36 + C39</t>
  </si>
  <si>
    <t>T5C1G,
C36 + C39</t>
  </si>
  <si>
    <t>T5C1H,
C36 + C39</t>
  </si>
  <si>
    <t>T5C1I,
C36 + C39</t>
  </si>
  <si>
    <t>T5C1J,
C36 + C39</t>
  </si>
  <si>
    <t>T5C1K,
C36 + C39</t>
  </si>
  <si>
    <t>T5C1M,
C36 + C39</t>
  </si>
  <si>
    <t>T5C1N,
C36 + C39</t>
  </si>
  <si>
    <t>T5C1O,
C36 + C39</t>
  </si>
  <si>
    <t>T5C1P,
C36 + C39</t>
  </si>
  <si>
    <t>T5C1Q,
C36 + C39</t>
  </si>
  <si>
    <t>T5C1R,
C36 + C39</t>
  </si>
  <si>
    <t>T5C1S,
C36 + C39</t>
  </si>
  <si>
    <t>T5C1T,
C36 + C39</t>
  </si>
  <si>
    <t>T5C1U,
C36 + C39</t>
  </si>
  <si>
    <t>T5C1V,
C36 + C39</t>
  </si>
  <si>
    <t>T5C1W,
C36 + C39</t>
  </si>
  <si>
    <t>T5C1X,
C36 + C39</t>
  </si>
  <si>
    <t>T5C1Y,
C36 + C39</t>
  </si>
  <si>
    <t>T5C1Z,
C36 + C39</t>
  </si>
  <si>
    <t>T5C1AA,
C36 + C39</t>
  </si>
  <si>
    <t>T5C1AB,
C36 + C39</t>
  </si>
  <si>
    <t>T5C1AC,
C36 + C39</t>
  </si>
  <si>
    <t>T5C1AD,
C36 + C39</t>
  </si>
  <si>
    <t>T5C1AE,
C36 + C39</t>
  </si>
  <si>
    <t>T5C1AF,
C36 + C39</t>
  </si>
  <si>
    <t>T5C1AG,
C36 + C39</t>
  </si>
  <si>
    <t>T5C1AH,
C36 + C39</t>
  </si>
  <si>
    <t>T5C2,
C37 + C40</t>
  </si>
  <si>
    <t>T5C3,
C37 + C40</t>
  </si>
  <si>
    <t>Sum(C2:C39)</t>
  </si>
  <si>
    <t>C1 + C40 OR
Sum(C1:C39)</t>
  </si>
  <si>
    <t>Monthly
Payment
Amount
Table 2</t>
  </si>
  <si>
    <t>Local Revenue Representation Due Monthly to Other Public Schools</t>
  </si>
  <si>
    <t>Local Revenue Representation Due
Monthly to Other Public Schools</t>
  </si>
  <si>
    <t>Total MFP
Payment
Amount minus
Local Revenue
Representation 
due to Other
Public Schools</t>
  </si>
  <si>
    <t>July 2017
Reconciliation</t>
  </si>
  <si>
    <r>
      <rPr>
        <b/>
        <sz val="10"/>
        <color rgb="FFFF0000"/>
        <rFont val="Arial"/>
        <family val="2"/>
      </rPr>
      <t>June ONLY:</t>
    </r>
    <r>
      <rPr>
        <b/>
        <sz val="10"/>
        <color indexed="18"/>
        <rFont val="Arial"/>
        <family val="2"/>
      </rPr>
      <t xml:space="preserve">
Local
Revenue
Representation
Admin. Fee
Payable to
Recovery
School District
(1.75%)</t>
    </r>
  </si>
  <si>
    <t>June ONLY: Local Revenue Representation Admin. Fee Payable to DOE (.25%)</t>
  </si>
  <si>
    <t>June ONLY:
Local
Revenue
Representation
Admin. Fee
Payable
to DOE
(.25%)</t>
  </si>
  <si>
    <t>June  
2018
Payment
Amount</t>
  </si>
  <si>
    <t>Noble Minds</t>
  </si>
  <si>
    <t>JCFA
Lafayette</t>
  </si>
  <si>
    <t>Collegiate</t>
  </si>
  <si>
    <t>Baton
Rouge
University
Prep</t>
  </si>
  <si>
    <r>
      <t xml:space="preserve">Reconciliation
</t>
    </r>
    <r>
      <rPr>
        <sz val="10"/>
        <color rgb="FF000080"/>
        <rFont val="Arial"/>
        <family val="2"/>
      </rPr>
      <t>OPSB District Calc (July)
University View (Sep - Nov);
Noble (Jan - May);
JCFA-Laf (Jan - Mar);
RSD Admin Fee deduct (Apr);</t>
    </r>
  </si>
  <si>
    <t>Total
Local Revenue Representation
due monthly
to Other
Public Schools</t>
  </si>
  <si>
    <t>Northshore Fee
Noble Fee
JCFA-Laf Fee
Collegiate Fee
BRUP Fee</t>
  </si>
  <si>
    <t>T5B1, C39, R48
T5B2, C54, R19</t>
  </si>
  <si>
    <t>T5B1, C42, R48
T5B2, C57, R19</t>
  </si>
  <si>
    <t>T5B1A, C53, R21</t>
  </si>
  <si>
    <t>T5C1A,
C49</t>
  </si>
  <si>
    <t>T5C1B,
C49</t>
  </si>
  <si>
    <t>T5C1C,
C49</t>
  </si>
  <si>
    <t>T5C1D,
C49</t>
  </si>
  <si>
    <t>T5C1E,
C49</t>
  </si>
  <si>
    <t>T5C1F,
C49</t>
  </si>
  <si>
    <t>T5C1G,
C49</t>
  </si>
  <si>
    <t>T5C1H,
C49</t>
  </si>
  <si>
    <t>T5C1I,
C49</t>
  </si>
  <si>
    <t>T5C1J,
C49</t>
  </si>
  <si>
    <t>T5C1K,
C49</t>
  </si>
  <si>
    <t>T5C1M,
C49</t>
  </si>
  <si>
    <t>T5C1N,
C49</t>
  </si>
  <si>
    <t>T5C1O,
C49</t>
  </si>
  <si>
    <t>T5C1P,
C49</t>
  </si>
  <si>
    <t>T5C1Q,
C49</t>
  </si>
  <si>
    <t>T5C1R,
C49</t>
  </si>
  <si>
    <t>T5C1S,
C49</t>
  </si>
  <si>
    <t>T5C1T,
C49</t>
  </si>
  <si>
    <t>T5C1U,
C49</t>
  </si>
  <si>
    <t>T5C1V,
C49</t>
  </si>
  <si>
    <t>T5C1W,
C49</t>
  </si>
  <si>
    <t>T5C1X,
C49</t>
  </si>
  <si>
    <t>T5C1Y,
C49</t>
  </si>
  <si>
    <t>T5C1Z,
C49</t>
  </si>
  <si>
    <t>T5C1AA,
C49</t>
  </si>
  <si>
    <t>T5C1AB,
C49</t>
  </si>
  <si>
    <t>T5C1AC,
C49</t>
  </si>
  <si>
    <t>T5C1AD,
C49</t>
  </si>
  <si>
    <t>T5C1AE,
C49</t>
  </si>
  <si>
    <t>T5C1AF,
C49</t>
  </si>
  <si>
    <t>T5C1AG,
C49</t>
  </si>
  <si>
    <t>T5C1AH,
C49</t>
  </si>
  <si>
    <t>T5C2,
C50</t>
  </si>
  <si>
    <t>T5C3,
C50</t>
  </si>
  <si>
    <t>T2, C54</t>
  </si>
  <si>
    <t>T5A3, C17</t>
  </si>
  <si>
    <t>T5B1, C36
T5B2, C43</t>
  </si>
  <si>
    <t>T5B1A,
C47</t>
  </si>
  <si>
    <t>T5C1A,
C43</t>
  </si>
  <si>
    <t>T5C1B,
C43</t>
  </si>
  <si>
    <t>T5C1C,
C43</t>
  </si>
  <si>
    <t>T5C1D,
C43</t>
  </si>
  <si>
    <t>T5C1E,
C43</t>
  </si>
  <si>
    <t>T5C1F,
C43</t>
  </si>
  <si>
    <t>T5C1G,
C43</t>
  </si>
  <si>
    <t>T5C1H,
C43</t>
  </si>
  <si>
    <t>T5C1I,
C43</t>
  </si>
  <si>
    <t>T5C1J,
C43</t>
  </si>
  <si>
    <t>T5C1K,
C43</t>
  </si>
  <si>
    <t>T5C1M,
C43</t>
  </si>
  <si>
    <t>T5C1N,
C43</t>
  </si>
  <si>
    <t>T5C1O,
C43</t>
  </si>
  <si>
    <t>T5C1P,
C43</t>
  </si>
  <si>
    <t>T5C1Q,
C43</t>
  </si>
  <si>
    <t>T5C1R,
C43</t>
  </si>
  <si>
    <t>T5C1S,
C43</t>
  </si>
  <si>
    <t>T5C1T,
C43</t>
  </si>
  <si>
    <t>T5C1U,
C43</t>
  </si>
  <si>
    <t>T5C1V,
C43</t>
  </si>
  <si>
    <t>T5C1W,
C43</t>
  </si>
  <si>
    <t>T5C1X,
C43</t>
  </si>
  <si>
    <t>T5C1Y,
C43</t>
  </si>
  <si>
    <t>T5C1Z,
C43</t>
  </si>
  <si>
    <t>T5C1AA,
C43</t>
  </si>
  <si>
    <t>T5C1AB,
C43</t>
  </si>
  <si>
    <t>T5C1AC,
C43</t>
  </si>
  <si>
    <t>T5C1AD,
C43</t>
  </si>
  <si>
    <t>T5C1AE,
C43</t>
  </si>
  <si>
    <t>T5C1AF,
C43</t>
  </si>
  <si>
    <t>T5C1AG,
C43</t>
  </si>
  <si>
    <t>T5C1AH,
C43</t>
  </si>
  <si>
    <t>T5C2,
C44</t>
  </si>
  <si>
    <t>T5C3,
C44</t>
  </si>
  <si>
    <t>Sum(C2:C40)</t>
  </si>
  <si>
    <t>C1 + C41 OR
Sum(C1:C40)</t>
  </si>
  <si>
    <t>T5B1, C28, R57
T5B2, C35, R23</t>
  </si>
  <si>
    <t>T5B1, C29, R57
T5B2, C36, R23</t>
  </si>
  <si>
    <t>T5B1A, C40, R44</t>
  </si>
  <si>
    <t>T5C1A,
C37</t>
  </si>
  <si>
    <t>T5C1B,
C37</t>
  </si>
  <si>
    <t>T5C1C,
C37</t>
  </si>
  <si>
    <t>T5C1D,
C37</t>
  </si>
  <si>
    <t>T5C1E,
C37</t>
  </si>
  <si>
    <t>T5C1F,
C37</t>
  </si>
  <si>
    <t>T5C1G,
C37</t>
  </si>
  <si>
    <t>T5C1H,
C37</t>
  </si>
  <si>
    <t>T5C1I,
C37</t>
  </si>
  <si>
    <t>T5C1J,
C37</t>
  </si>
  <si>
    <t>T5C1K,
C37</t>
  </si>
  <si>
    <t>T5C1M,
C37</t>
  </si>
  <si>
    <t>T5C1N,
C37</t>
  </si>
  <si>
    <t>T5C1O,
C37</t>
  </si>
  <si>
    <t>T5C1P,
C37</t>
  </si>
  <si>
    <t>T5C1Q,
C37</t>
  </si>
  <si>
    <t>T5C1R,
C37</t>
  </si>
  <si>
    <t>T5C1S,
C37</t>
  </si>
  <si>
    <t>T5C1T,
C37</t>
  </si>
  <si>
    <t>T5C1U,
C37</t>
  </si>
  <si>
    <t>T5C1V,
C37</t>
  </si>
  <si>
    <t>T5C1W,
C37</t>
  </si>
  <si>
    <t>T5C1X,
C37</t>
  </si>
  <si>
    <t>T5C1Y,
C37</t>
  </si>
  <si>
    <t>T5C1Z,
C37</t>
  </si>
  <si>
    <t>T5C1AA,
C37</t>
  </si>
  <si>
    <t>T5C1AB,
C37</t>
  </si>
  <si>
    <t>T5C1AC,
C37</t>
  </si>
  <si>
    <t>T5C1AD,
C37</t>
  </si>
  <si>
    <t>T5C1AE,
C37</t>
  </si>
  <si>
    <t>T5C1AF,
C37</t>
  </si>
  <si>
    <t>T5C1AG,
C37</t>
  </si>
  <si>
    <t>T5C1AH,
C37</t>
  </si>
  <si>
    <t>T5C2,
C38</t>
  </si>
  <si>
    <t>T5C3,
C38</t>
  </si>
  <si>
    <t>Sum(C44:C81)</t>
  </si>
  <si>
    <t>C42 + C43 + C82
OR Sum(C42:C81)</t>
  </si>
  <si>
    <t>Update Table 2A-2 for Forward Funding because LEAs have to pay the increased local funding</t>
  </si>
  <si>
    <r>
      <t xml:space="preserve">MFP Funded
Membership
</t>
    </r>
    <r>
      <rPr>
        <sz val="10"/>
        <color indexed="18"/>
        <rFont val="Arial"/>
        <family val="2"/>
      </rPr>
      <t xml:space="preserve">Includes
New Type 2
(Not 1st Years),
Type 3B, &amp; Type 5
Charter Schools
</t>
    </r>
  </si>
  <si>
    <t>Without Continuation of Prior Year Pay Raises</t>
  </si>
  <si>
    <t>With Continuation of Prior Year Pay Raises</t>
  </si>
  <si>
    <t>Low Income
and/or
English
Language
Learner</t>
  </si>
  <si>
    <t>Add-On 
Student
Units</t>
  </si>
  <si>
    <t>Career &amp;
Technical
Units
(CTE)</t>
  </si>
  <si>
    <t>Students
with
Disabilities</t>
  </si>
  <si>
    <t>Add-On
Student
Units</t>
  </si>
  <si>
    <t>Gifted and 
Talented 
Students</t>
  </si>
  <si>
    <t>Economy-
of-Scale:
If &lt; 7500,
then
7500 less
February
Membership</t>
  </si>
  <si>
    <t>Economy-
of-Scale 
Percent 
Support</t>
  </si>
  <si>
    <t xml:space="preserve">Total
Weighted 
Add-On 
Student
Units </t>
  </si>
  <si>
    <t xml:space="preserve">Total 
Weighted
Membership
and Units </t>
  </si>
  <si>
    <t>Per Pupil 
Amount</t>
  </si>
  <si>
    <t xml:space="preserve">Total
Level 1
Costs </t>
  </si>
  <si>
    <r>
      <t xml:space="preserve">Local Cost
Allocation of
Level 1
</t>
    </r>
    <r>
      <rPr>
        <sz val="10"/>
        <color rgb="FF000080"/>
        <rFont val="Arial"/>
        <family val="2"/>
      </rPr>
      <t>(Deduction for
Property
&amp; Sales and
Other Revenues)</t>
    </r>
  </si>
  <si>
    <r>
      <t xml:space="preserve">Local Cost
Allocation of
Level 1 with
75% max Local
Cost Allocation
</t>
    </r>
    <r>
      <rPr>
        <sz val="10"/>
        <color rgb="FF000080"/>
        <rFont val="Arial"/>
        <family val="2"/>
      </rPr>
      <t>(Deduction for
Property
&amp; Sales and
Other Revenues)</t>
    </r>
  </si>
  <si>
    <t>State Cost
Allocation 
of Level 1</t>
  </si>
  <si>
    <t>State 
Cost
Allocation
 %</t>
  </si>
  <si>
    <t>Local 
Cost
Allocation
 %</t>
  </si>
  <si>
    <t>Per Pupil 
Local Cost
Allocation
of Level 1</t>
  </si>
  <si>
    <t>Actual Sales
and Property
Tax Revenues
(Including Debt)
Plus Other
Revenue</t>
  </si>
  <si>
    <t xml:space="preserve">Local Revenue
Over Level 1 </t>
  </si>
  <si>
    <t xml:space="preserve">Local
Revenue 
Under
Level 1 </t>
  </si>
  <si>
    <t xml:space="preserve">Local
Revenue
Limit on 
Level 2
State
Support </t>
  </si>
  <si>
    <t>Eligible
Local
Revenue
Level 2</t>
  </si>
  <si>
    <t>Local Cost
Allocation
of Level 2</t>
  </si>
  <si>
    <t>State Cost
Allocation
of Level 2</t>
  </si>
  <si>
    <t>Per
Pupil
Amount</t>
  </si>
  <si>
    <t xml:space="preserve">Percent 
State </t>
  </si>
  <si>
    <t>Levels 1 &amp; 2
State Cost
Allocation</t>
  </si>
  <si>
    <r>
      <t xml:space="preserve">Level 3
State Cost
Allocation
</t>
    </r>
    <r>
      <rPr>
        <b/>
        <sz val="10"/>
        <color indexed="10"/>
        <rFont val="Arial"/>
        <family val="2"/>
      </rPr>
      <t xml:space="preserve">without
</t>
    </r>
    <r>
      <rPr>
        <b/>
        <sz val="10"/>
        <color rgb="FFFF0000"/>
        <rFont val="Arial"/>
        <family val="2"/>
      </rPr>
      <t>Continuation 
of Prior Year
Pay Raises</t>
    </r>
  </si>
  <si>
    <t>Per Pupil
Amount</t>
  </si>
  <si>
    <r>
      <t xml:space="preserve">Levels 1, 2 &amp; 3
State Cost
Allocation
</t>
    </r>
    <r>
      <rPr>
        <b/>
        <sz val="10"/>
        <color rgb="FFFF0000"/>
        <rFont val="Arial"/>
        <family val="2"/>
      </rPr>
      <t>without
Continuation
of Prior Year
Pay Raises</t>
    </r>
  </si>
  <si>
    <r>
      <t xml:space="preserve">Level 3
State Cost
Allocation
</t>
    </r>
    <r>
      <rPr>
        <b/>
        <sz val="10"/>
        <color indexed="10"/>
        <rFont val="Arial"/>
        <family val="2"/>
      </rPr>
      <t xml:space="preserve">with 
Continuation
of Prior Year
Pay Raises </t>
    </r>
  </si>
  <si>
    <r>
      <t xml:space="preserve">Levels 1, 2 &amp; 3
State Cost Allocation
</t>
    </r>
    <r>
      <rPr>
        <b/>
        <sz val="10"/>
        <color rgb="FFFF0000"/>
        <rFont val="Arial"/>
        <family val="2"/>
      </rPr>
      <t>with 
Continuation
of Prior Year
Pay Raises</t>
    </r>
  </si>
  <si>
    <r>
      <t xml:space="preserve">State Funds 
</t>
    </r>
    <r>
      <rPr>
        <sz val="10"/>
        <color indexed="18"/>
        <rFont val="Arial"/>
        <family val="2"/>
      </rPr>
      <t>(with
Continuation
of Prior Year
Pay Raises)</t>
    </r>
    <r>
      <rPr>
        <b/>
        <sz val="10"/>
        <color indexed="18"/>
        <rFont val="Arial"/>
        <family val="2"/>
      </rPr>
      <t xml:space="preserve">
as Percent
of Total
State
and Local</t>
    </r>
  </si>
  <si>
    <t>Rank</t>
  </si>
  <si>
    <t>Levels 1
and 2
Local Cost
Allocation</t>
  </si>
  <si>
    <t xml:space="preserve">Rank
</t>
  </si>
  <si>
    <t>Local
Revenue
as Percent
of Total
State and
Local</t>
  </si>
  <si>
    <r>
      <t xml:space="preserve">Total State
Cost Allocation
</t>
    </r>
    <r>
      <rPr>
        <sz val="10"/>
        <color rgb="FF000080"/>
        <rFont val="Arial"/>
        <family val="2"/>
      </rPr>
      <t>(with
Continuation
of Prior Year
Pay Raises)</t>
    </r>
    <r>
      <rPr>
        <b/>
        <sz val="10"/>
        <color rgb="FF000080"/>
        <rFont val="Arial"/>
        <family val="2"/>
      </rPr>
      <t xml:space="preserve">
and Local Cost
Allocation   
Levels 1 and 2</t>
    </r>
  </si>
  <si>
    <t>Per SIS
2-1-17</t>
  </si>
  <si>
    <t>(Per LEADS
10-1-16)</t>
  </si>
  <si>
    <t>(Per SER
2-1-17)</t>
  </si>
  <si>
    <t>(2a)</t>
  </si>
  <si>
    <t>(3a)</t>
  </si>
  <si>
    <t>(4a)</t>
  </si>
  <si>
    <t>(5a)</t>
  </si>
  <si>
    <t>(6a)</t>
  </si>
  <si>
    <t>(6b)</t>
  </si>
  <si>
    <t>11a</t>
  </si>
  <si>
    <t>T8, C36</t>
  </si>
  <si>
    <t>At-Risk, C36</t>
  </si>
  <si>
    <t>C2a x $D$1
OR C2a x 22%</t>
  </si>
  <si>
    <t>CTE, C36</t>
  </si>
  <si>
    <t>C3a x $F$1
OR C3a x 6%</t>
  </si>
  <si>
    <t>SWD, C36</t>
  </si>
  <si>
    <t>C4a x $H$1
OR C4a x 150%</t>
  </si>
  <si>
    <t>GT, C36</t>
  </si>
  <si>
    <t>C5a x $J$1
OR C5a x 60%</t>
  </si>
  <si>
    <t>If C1 &lt; $L$1,
$L$1 - C1</t>
  </si>
  <si>
    <t>C6a ÷ $M$1</t>
  </si>
  <si>
    <t>C1 x C6b</t>
  </si>
  <si>
    <t>C2 + C3 +
C4 + C5 + C6</t>
  </si>
  <si>
    <t>C1 + C7</t>
  </si>
  <si>
    <t>$Q$1</t>
  </si>
  <si>
    <t>C8 x C9</t>
  </si>
  <si>
    <t>T6, C8</t>
  </si>
  <si>
    <t>If C11 &gt; C10*$T$1, C10 x $T$1</t>
  </si>
  <si>
    <t>C10 - C11a</t>
  </si>
  <si>
    <t>C12 ÷ C10</t>
  </si>
  <si>
    <t>C11a ÷ C10</t>
  </si>
  <si>
    <t>C11a ÷ C1</t>
  </si>
  <si>
    <t>If C16 - C11a &gt; 0,
C16 - C11a</t>
  </si>
  <si>
    <t>If C16 - C11a &lt; 0,
C16 - C11a</t>
  </si>
  <si>
    <t>C10 x $AB$1</t>
  </si>
  <si>
    <t>Lesser of
C17 and C19</t>
  </si>
  <si>
    <t>If C20 &gt; 0,
C20 x C14 x $AD$1</t>
  </si>
  <si>
    <t>If C20 - C21 &gt; 0,
C20 - C21</t>
  </si>
  <si>
    <t>C22 ÷ C1</t>
  </si>
  <si>
    <t>C22 ÷ C20</t>
  </si>
  <si>
    <t>C12 + C22</t>
  </si>
  <si>
    <t>C25 ÷ C1</t>
  </si>
  <si>
    <t>T3A, C10</t>
  </si>
  <si>
    <t>C27 ÷ C1</t>
  </si>
  <si>
    <t>C25 + C27</t>
  </si>
  <si>
    <t>C29 ÷ C1</t>
  </si>
  <si>
    <t>T3A, C11</t>
  </si>
  <si>
    <t>C31 ÷ C1</t>
  </si>
  <si>
    <t>C25 + C31</t>
  </si>
  <si>
    <t>C33 ÷ C1</t>
  </si>
  <si>
    <t>C33 ÷ C41</t>
  </si>
  <si>
    <t>Rank High
to Low</t>
  </si>
  <si>
    <t>C11a + C20</t>
  </si>
  <si>
    <t>C37 ÷ C1</t>
  </si>
  <si>
    <t>C37 ÷ C41</t>
  </si>
  <si>
    <t>C33 + C37</t>
  </si>
  <si>
    <t>C41 ÷ C1</t>
  </si>
  <si>
    <t>Link to "Counts in Budget Letter"</t>
  </si>
  <si>
    <t>Resolution</t>
  </si>
  <si>
    <t>STATE TOTAL</t>
  </si>
  <si>
    <t>deduct TIF in Livingston</t>
  </si>
  <si>
    <t>(actual revenues using rates)</t>
  </si>
  <si>
    <t>local deduct percentage calculation</t>
  </si>
  <si>
    <t>Continuation of Prior
Year Pay Raises</t>
  </si>
  <si>
    <t>Mandated Cost 
Adjustment</t>
  </si>
  <si>
    <r>
      <t xml:space="preserve">Total
Level 3
State Cost
Allocation
</t>
    </r>
    <r>
      <rPr>
        <sz val="10"/>
        <color indexed="18"/>
        <rFont val="Arial"/>
        <family val="2"/>
      </rPr>
      <t>(Without Continuation
of Prior Year
Pay Raises)</t>
    </r>
  </si>
  <si>
    <r>
      <t xml:space="preserve">Total
Level 3
State Cost
Allocation
</t>
    </r>
    <r>
      <rPr>
        <sz val="10"/>
        <color indexed="18"/>
        <rFont val="Arial"/>
        <family val="2"/>
      </rPr>
      <t>(With Continuation
of Prior Year
Pay Raises)</t>
    </r>
  </si>
  <si>
    <t xml:space="preserve">City/Parish
Pay Raise
Continuation
Per Pupil 
Amount
</t>
  </si>
  <si>
    <r>
      <t xml:space="preserve">Continuation
of Prior Year
Pay Raises
</t>
    </r>
    <r>
      <rPr>
        <sz val="10"/>
        <color indexed="18"/>
        <rFont val="Arial"/>
        <family val="2"/>
      </rPr>
      <t>Includes
New Type 2
(Not 1st Years),
Type 3B, &amp; Type 5
Charter Schools</t>
    </r>
  </si>
  <si>
    <t>FY2006/07
Hold 
Harmless 
Amount</t>
  </si>
  <si>
    <t>Pay Raise &amp;
Insurance
Supplement
Amounts
from Prior
Years</t>
  </si>
  <si>
    <t>Remaining
Hold Harmless
Redistribution
Amount
FY2007/08</t>
  </si>
  <si>
    <t>Feb. 1, 2017
MFP Funded
Membership</t>
  </si>
  <si>
    <t>Redistribution
of Hold
Harmless</t>
  </si>
  <si>
    <t xml:space="preserve">Increase 
Cost 
Adjustment </t>
  </si>
  <si>
    <r>
      <t xml:space="preserve">LEA +
+Type 5 Charters
+Type 2 in Table 3
</t>
    </r>
    <r>
      <rPr>
        <sz val="10"/>
        <color rgb="FFFF0000"/>
        <rFont val="Arial"/>
        <family val="2"/>
      </rPr>
      <t>(except for Orleans)</t>
    </r>
    <r>
      <rPr>
        <sz val="10"/>
        <rFont val="Arial"/>
        <family val="2"/>
      </rPr>
      <t xml:space="preserve">
</t>
    </r>
  </si>
  <si>
    <t>Historical Data</t>
  </si>
  <si>
    <t>C1 x T3, C1</t>
  </si>
  <si>
    <t>If C5 = 0,
T3, C1</t>
  </si>
  <si>
    <t>C6 x $I$4
Formula</t>
  </si>
  <si>
    <t>C8 x $K$4
Formula</t>
  </si>
  <si>
    <t>C4 + C7 + C9</t>
  </si>
  <si>
    <t>C2 + C4 +
C7 + C9</t>
  </si>
  <si>
    <t>Values</t>
  </si>
  <si>
    <t>Per Pupil ($I$4)
C5 ÷ C6</t>
  </si>
  <si>
    <t>Per Pupil ($K$4)
Resolution</t>
  </si>
  <si>
    <t>Calculate Orleans differently</t>
  </si>
  <si>
    <t>Does not include Labs, Legacy Type 2's, NOCCA, LSMSA and 1st year Type 2's</t>
  </si>
  <si>
    <t>Orleans has a different formula</t>
  </si>
  <si>
    <t>~'Table 8 2.1.15'!C37*C41 : Orleans Parish School Board
~'Table 5B1A_MLK'!U6 : Type 3B in Orleans Parish School Board
~'Table 5B1_RSD_Orleans'!G62 : Type 5s
~(('Table 8 2.1.15'!AD37-'Table 8 2.1.15'!C37-'Table 8 2.1.15'!D37)*'Table 5C1A-Madison'!T41) : Type 2s</t>
  </si>
  <si>
    <t>Foreign Language Associate
Salary Allocation</t>
  </si>
  <si>
    <r>
      <t xml:space="preserve">FY2017-18 Foreign Language Associate Stipend Allocation
</t>
    </r>
    <r>
      <rPr>
        <sz val="11"/>
        <color rgb="FF000080"/>
        <rFont val="Arial"/>
        <family val="2"/>
      </rPr>
      <t>Includes Escadrille Louisiane Graduates</t>
    </r>
  </si>
  <si>
    <t>Career Development Fund (CDF)</t>
  </si>
  <si>
    <t>Supplemental Course Allocation (SCA)</t>
  </si>
  <si>
    <t>Total
Level 4</t>
  </si>
  <si>
    <r>
      <t xml:space="preserve">Qualifying
Teachers
As of 2.1.17
</t>
    </r>
    <r>
      <rPr>
        <sz val="10"/>
        <color indexed="18"/>
        <rFont val="Arial"/>
        <family val="2"/>
      </rPr>
      <t>(Includes
Escadrille)</t>
    </r>
  </si>
  <si>
    <t>Total Salary
Allocation</t>
  </si>
  <si>
    <t>Qualifying
First Year
Teachers</t>
  </si>
  <si>
    <t>First Year
Teacher
Stipends</t>
  </si>
  <si>
    <t>Qualifying
Second and 
Third Year
Teachers</t>
  </si>
  <si>
    <t>Second &amp;
Third Year
Teacher
Stipends</t>
  </si>
  <si>
    <t>Total
Stipend
Allocation</t>
  </si>
  <si>
    <t>Number of
Qualifying
Courses</t>
  </si>
  <si>
    <t>Allocation
Based on
6% Adder
or
Minimum</t>
  </si>
  <si>
    <r>
      <t xml:space="preserve">Grades
7 - 12
</t>
    </r>
    <r>
      <rPr>
        <sz val="10"/>
        <color indexed="18"/>
        <rFont val="Arial"/>
        <family val="2"/>
      </rPr>
      <t>2.1.17 SIS</t>
    </r>
  </si>
  <si>
    <t>Initial
Funding
for SCA</t>
  </si>
  <si>
    <t>Reallocation
of unused
SCA Funds</t>
  </si>
  <si>
    <t>Final
Funding
for SCA</t>
  </si>
  <si>
    <t>Grades
9 - 12
10.1.17 SIS</t>
  </si>
  <si>
    <t>PY 2.1.17 Count</t>
  </si>
  <si>
    <t>C1 x $E$3
Formula</t>
  </si>
  <si>
    <t>August</t>
  </si>
  <si>
    <t>C3 x $G$3
Formula</t>
  </si>
  <si>
    <t>April</t>
  </si>
  <si>
    <t>C5 x $I$3
Formula</t>
  </si>
  <si>
    <t>C4 + C6</t>
  </si>
  <si>
    <t>January</t>
  </si>
  <si>
    <t>C8 x $L$3
Or Minimum
Formula</t>
  </si>
  <si>
    <t>HCS
Allocation</t>
  </si>
  <si>
    <t>C11 x $O$3
Formula</t>
  </si>
  <si>
    <t>Prior to March Pmt</t>
  </si>
  <si>
    <t>C12 + C13</t>
  </si>
  <si>
    <t>C2 + C7 + C9
+ C10 + C14</t>
  </si>
  <si>
    <r>
      <t xml:space="preserve">Input
</t>
    </r>
    <r>
      <rPr>
        <sz val="10"/>
        <color indexed="20"/>
        <rFont val="Arial"/>
        <family val="2"/>
      </rPr>
      <t>Michele Braud</t>
    </r>
  </si>
  <si>
    <t>Per Pupil ($E$3)
Resolution</t>
  </si>
  <si>
    <t>Per Pupil ($G$3)
Resolution</t>
  </si>
  <si>
    <t>Per Pupil ($I$3)
Resolution</t>
  </si>
  <si>
    <r>
      <t xml:space="preserve">Input
</t>
    </r>
    <r>
      <rPr>
        <sz val="10"/>
        <color indexed="20"/>
        <rFont val="Arial"/>
        <family val="2"/>
      </rPr>
      <t>Data Mgmt</t>
    </r>
  </si>
  <si>
    <t>Per Pupil ($L$3)
Resolution</t>
  </si>
  <si>
    <t>Input</t>
  </si>
  <si>
    <r>
      <t xml:space="preserve">Input
</t>
    </r>
    <r>
      <rPr>
        <sz val="10"/>
        <color indexed="20"/>
        <rFont val="Arial"/>
        <family val="2"/>
      </rPr>
      <t>SIS Multistats</t>
    </r>
  </si>
  <si>
    <t>Per Pupil ($O$3)
Resolution</t>
  </si>
  <si>
    <r>
      <t xml:space="preserve">Input
</t>
    </r>
    <r>
      <rPr>
        <sz val="10"/>
        <color indexed="20"/>
        <rFont val="Arial"/>
        <family val="2"/>
      </rPr>
      <t>Ernise Singleton</t>
    </r>
  </si>
  <si>
    <t>Total City/Parish</t>
  </si>
  <si>
    <t>LSU Lab School</t>
  </si>
  <si>
    <t>Southern Lab School</t>
  </si>
  <si>
    <t>LA School for Math, Science and the Arts</t>
  </si>
  <si>
    <t>New Orleans Center for Creative Arts</t>
  </si>
  <si>
    <t>3C1001</t>
  </si>
  <si>
    <t>A02</t>
  </si>
  <si>
    <t>Total Lab &amp; State Approved Schools</t>
  </si>
  <si>
    <t>New Vision Learning</t>
  </si>
  <si>
    <t>Glencoe Charter School</t>
  </si>
  <si>
    <t>International School of LA</t>
  </si>
  <si>
    <t>Avoyelles Public Charter School</t>
  </si>
  <si>
    <t>Delhi Charter School</t>
  </si>
  <si>
    <t>Belle Chasse Academy</t>
  </si>
  <si>
    <t>The MAX Charter School</t>
  </si>
  <si>
    <t>Total Legacy Type 2 Charter Schools</t>
  </si>
  <si>
    <t xml:space="preserve">D'Arbonne Woods </t>
  </si>
  <si>
    <t>Madison Prep</t>
  </si>
  <si>
    <t xml:space="preserve">Int'l High School of N. O. </t>
  </si>
  <si>
    <t>University View Academy</t>
  </si>
  <si>
    <t xml:space="preserve">Lake Charles Charter Academy </t>
  </si>
  <si>
    <t xml:space="preserve">Lycee Francois de la Nouvelle Orleans </t>
  </si>
  <si>
    <t xml:space="preserve">New Orleans Military/Maritime Acdmy </t>
  </si>
  <si>
    <t>W18001</t>
  </si>
  <si>
    <t>W1A001</t>
  </si>
  <si>
    <t>3A1001</t>
  </si>
  <si>
    <t xml:space="preserve">Jefferson Chamber Foundation </t>
  </si>
  <si>
    <t>W1B001</t>
  </si>
  <si>
    <t>3B1001</t>
  </si>
  <si>
    <t>Advantage Charter Academy</t>
  </si>
  <si>
    <t>W1D001</t>
  </si>
  <si>
    <t>JCFA - Lafayette</t>
  </si>
  <si>
    <t>W2A001</t>
  </si>
  <si>
    <t>3A2001</t>
  </si>
  <si>
    <t xml:space="preserve">Tallulah Charter School </t>
  </si>
  <si>
    <t>W2B001</t>
  </si>
  <si>
    <t>3B1002</t>
  </si>
  <si>
    <t>Willow Charter Academy</t>
  </si>
  <si>
    <t>W33001</t>
  </si>
  <si>
    <t>Lincoln Prep School</t>
  </si>
  <si>
    <t>W34001</t>
  </si>
  <si>
    <t>Laurel Oaks Charter School</t>
  </si>
  <si>
    <t>W35001</t>
  </si>
  <si>
    <t>Apex Collegiate Academy</t>
  </si>
  <si>
    <t>W36001</t>
  </si>
  <si>
    <t>Smothers Academy</t>
  </si>
  <si>
    <t>W37001</t>
  </si>
  <si>
    <t>Greater Grace Charter Academy</t>
  </si>
  <si>
    <t>WZ8001</t>
  </si>
  <si>
    <t>W3A001</t>
  </si>
  <si>
    <t xml:space="preserve">GEO Prep Mid-City of Greater Baton Rouge </t>
  </si>
  <si>
    <t>W3B001</t>
  </si>
  <si>
    <t>3A3002</t>
  </si>
  <si>
    <t>Iberville Charter Academy</t>
  </si>
  <si>
    <t>W4A001</t>
  </si>
  <si>
    <t>3A4001</t>
  </si>
  <si>
    <t xml:space="preserve">Delta Charter School </t>
  </si>
  <si>
    <t>W4B001</t>
  </si>
  <si>
    <t>Lake Charles College Prep</t>
  </si>
  <si>
    <t>W5B001</t>
  </si>
  <si>
    <t>3B5001</t>
  </si>
  <si>
    <t>Northeast Claiborne Charter</t>
  </si>
  <si>
    <t>W6B001</t>
  </si>
  <si>
    <t>3B6001</t>
  </si>
  <si>
    <t>Acadiana Renaissance</t>
  </si>
  <si>
    <t>W7A001</t>
  </si>
  <si>
    <t>3A7001</t>
  </si>
  <si>
    <t xml:space="preserve">Louisiana Key Academy </t>
  </si>
  <si>
    <t>W7B001</t>
  </si>
  <si>
    <t>3B6002</t>
  </si>
  <si>
    <t>Lafayette Renaissance</t>
  </si>
  <si>
    <t>W8A001</t>
  </si>
  <si>
    <t>3A8001</t>
  </si>
  <si>
    <t>Impact Charter</t>
  </si>
  <si>
    <t>W9A001</t>
  </si>
  <si>
    <t>3A9001</t>
  </si>
  <si>
    <t>Vision Academy</t>
  </si>
  <si>
    <t>WAG001</t>
  </si>
  <si>
    <t>Louisiana Virtual Charter Academy</t>
  </si>
  <si>
    <t>WAK001</t>
  </si>
  <si>
    <t xml:space="preserve">Southwest LA Charter School </t>
  </si>
  <si>
    <t>WAL001</t>
  </si>
  <si>
    <t xml:space="preserve">J. S. Clark Leadership Academy </t>
  </si>
  <si>
    <t>WAR001</t>
  </si>
  <si>
    <t>Tangi Academy</t>
  </si>
  <si>
    <t>WAU001</t>
  </si>
  <si>
    <t>GEO Prep Academy</t>
  </si>
  <si>
    <t>WJ5001</t>
  </si>
  <si>
    <t>Collegiate Academy (EBR)</t>
  </si>
  <si>
    <t>WAQ001</t>
  </si>
  <si>
    <t>3AQ001</t>
  </si>
  <si>
    <t>Baton Rouge University Prep</t>
  </si>
  <si>
    <t>Total New Type 2 Charter Schools</t>
  </si>
  <si>
    <t>WAZ001</t>
  </si>
  <si>
    <t>Audubon Charter School</t>
  </si>
  <si>
    <t>WBA001</t>
  </si>
  <si>
    <t>Einstein Charter School at Village De L'Est</t>
  </si>
  <si>
    <t>WBB001</t>
  </si>
  <si>
    <t>Benjamin Franklin High School</t>
  </si>
  <si>
    <t>WBC001</t>
  </si>
  <si>
    <t>Alice M. Harte Elementary Charter School</t>
  </si>
  <si>
    <t>WBD001</t>
  </si>
  <si>
    <t>Edna Karr High School</t>
  </si>
  <si>
    <t>WBE001</t>
  </si>
  <si>
    <t>Lusher Charter School</t>
  </si>
  <si>
    <t>WBF001</t>
  </si>
  <si>
    <t>Eleanor McMain Secondary School</t>
  </si>
  <si>
    <t>WBG001</t>
  </si>
  <si>
    <t>Robert Russa Moton Charter School</t>
  </si>
  <si>
    <t>WBH001</t>
  </si>
  <si>
    <t>Lake Forest Elementary Charter School</t>
  </si>
  <si>
    <t>WBI001</t>
  </si>
  <si>
    <t>New Orleans Charter Sci. &amp; Math HS</t>
  </si>
  <si>
    <t>WBJ001</t>
  </si>
  <si>
    <t>ENCORE Academy</t>
  </si>
  <si>
    <t>WBK001</t>
  </si>
  <si>
    <t>Bricolage Academy</t>
  </si>
  <si>
    <t>WBL001</t>
  </si>
  <si>
    <t>Wilson Charter School</t>
  </si>
  <si>
    <t>WBM001</t>
  </si>
  <si>
    <t>Einstein Charter High @ Sarah Towles Reed</t>
  </si>
  <si>
    <t>WBN001</t>
  </si>
  <si>
    <t>Einstein Charter Middle @ Sarah Towles Reed</t>
  </si>
  <si>
    <t>WBO001</t>
  </si>
  <si>
    <t>Einstein Charter School @ Sherwood Forest</t>
  </si>
  <si>
    <t>W53001</t>
  </si>
  <si>
    <t>WBP001</t>
  </si>
  <si>
    <t>McDonogh 42 Charter School</t>
  </si>
  <si>
    <t>W12001</t>
  </si>
  <si>
    <t>Pierre A. Capdau Learning Academy</t>
  </si>
  <si>
    <t>W13001</t>
  </si>
  <si>
    <t>Lake Area New Tech Early College</t>
  </si>
  <si>
    <t>W31001</t>
  </si>
  <si>
    <t>Dr. Martin Luther King Jr Charter</t>
  </si>
  <si>
    <t>W51001</t>
  </si>
  <si>
    <t>Lafayette Academy</t>
  </si>
  <si>
    <t>W52001</t>
  </si>
  <si>
    <t>Esperanza Charter School</t>
  </si>
  <si>
    <t>W5A001</t>
  </si>
  <si>
    <t>3A5001</t>
  </si>
  <si>
    <t>Mary D. Coghill Accelerated</t>
  </si>
  <si>
    <t>W84001</t>
  </si>
  <si>
    <t>KIPP Renaissance High</t>
  </si>
  <si>
    <t>W91001</t>
  </si>
  <si>
    <t>Samuel J_ Green Charter School</t>
  </si>
  <si>
    <t>W92001</t>
  </si>
  <si>
    <t>Arthur Ashe Charter School</t>
  </si>
  <si>
    <t>W94001</t>
  </si>
  <si>
    <t>Phillis Wheatley Community School</t>
  </si>
  <si>
    <t>W95001</t>
  </si>
  <si>
    <t>Langston Hughes Charter Academy</t>
  </si>
  <si>
    <t>WAB001</t>
  </si>
  <si>
    <t>Edgar P_ Harney Spirit of Excellence Acdmy</t>
  </si>
  <si>
    <t>WJ1001</t>
  </si>
  <si>
    <t>Sci Academy</t>
  </si>
  <si>
    <t>Total Type 3B Charters - Orleans</t>
  </si>
  <si>
    <t>WX1001</t>
  </si>
  <si>
    <t>Linwood Public Charter (RSD Operated)</t>
  </si>
  <si>
    <t>W8B001</t>
  </si>
  <si>
    <t>3AP002</t>
  </si>
  <si>
    <t>Celerity Crestworth Charter School</t>
  </si>
  <si>
    <t>W9B001</t>
  </si>
  <si>
    <t>3B9001</t>
  </si>
  <si>
    <t>Capitol High School</t>
  </si>
  <si>
    <t>WAO001</t>
  </si>
  <si>
    <t>3AP003</t>
  </si>
  <si>
    <t>Celerity Dalton Charter School</t>
  </si>
  <si>
    <t>WAP001</t>
  </si>
  <si>
    <t>3AP001</t>
  </si>
  <si>
    <t>Celerity Lanier Charter School</t>
  </si>
  <si>
    <t>WAV001</t>
  </si>
  <si>
    <t>Democracy Prep</t>
  </si>
  <si>
    <t>WAW001</t>
  </si>
  <si>
    <t>Baton Rouge Bridge Academy</t>
  </si>
  <si>
    <t>WAX001</t>
  </si>
  <si>
    <t>Baton Rouge College Prep</t>
  </si>
  <si>
    <t>WB2001</t>
  </si>
  <si>
    <t>Kenilworth Science and Tech</t>
  </si>
  <si>
    <t>Total Type 5 Charters - LA</t>
  </si>
  <si>
    <t>W11001</t>
  </si>
  <si>
    <t xml:space="preserve">Medard H. Nelson Elem </t>
  </si>
  <si>
    <t>W21001</t>
  </si>
  <si>
    <t xml:space="preserve">James M. Singleton Charter </t>
  </si>
  <si>
    <t>W32001</t>
  </si>
  <si>
    <t xml:space="preserve">Joseph A. Craig </t>
  </si>
  <si>
    <t>W62001</t>
  </si>
  <si>
    <t xml:space="preserve">LB Landry-OP Walker College &amp; Career Prep </t>
  </si>
  <si>
    <t>W63001</t>
  </si>
  <si>
    <t xml:space="preserve">McDonogh #32 Elem </t>
  </si>
  <si>
    <t>W64001</t>
  </si>
  <si>
    <t xml:space="preserve">William J. Fischer </t>
  </si>
  <si>
    <t>W65001</t>
  </si>
  <si>
    <t xml:space="preserve">Dwight D. Eisenhower </t>
  </si>
  <si>
    <t>W66001</t>
  </si>
  <si>
    <t xml:space="preserve">Martin Behrman </t>
  </si>
  <si>
    <t>W71001</t>
  </si>
  <si>
    <t xml:space="preserve">Sophie B. Wright Learning Acdmy </t>
  </si>
  <si>
    <t>W81001</t>
  </si>
  <si>
    <t xml:space="preserve">KIPP McDonogh 15 Sch. for the Creative Arts </t>
  </si>
  <si>
    <t>W82001</t>
  </si>
  <si>
    <t xml:space="preserve">KIPP Believe College Prep </t>
  </si>
  <si>
    <t>W85001</t>
  </si>
  <si>
    <t xml:space="preserve">KIPP N.O. Leadership Acdmy </t>
  </si>
  <si>
    <t>W86001</t>
  </si>
  <si>
    <t xml:space="preserve">KIPP East </t>
  </si>
  <si>
    <t>W87001</t>
  </si>
  <si>
    <t>KIPP Booker T. Washington High School</t>
  </si>
  <si>
    <t>W93001</t>
  </si>
  <si>
    <t xml:space="preserve">Joseph Clark High </t>
  </si>
  <si>
    <t>WAA001</t>
  </si>
  <si>
    <t xml:space="preserve">Morris Jeff Community School </t>
  </si>
  <si>
    <t>WAE001</t>
  </si>
  <si>
    <t xml:space="preserve">Fannie C. Williams Charter School </t>
  </si>
  <si>
    <t>WAF001</t>
  </si>
  <si>
    <t xml:space="preserve">Harriet Tubman Charter School </t>
  </si>
  <si>
    <t>WAH001</t>
  </si>
  <si>
    <t xml:space="preserve">The NET Charter School </t>
  </si>
  <si>
    <t>WAI001</t>
  </si>
  <si>
    <t xml:space="preserve">Crescent Leadership Acdmy </t>
  </si>
  <si>
    <t>WAM001</t>
  </si>
  <si>
    <t xml:space="preserve">Paul Habans Elem </t>
  </si>
  <si>
    <t>WE1001</t>
  </si>
  <si>
    <t xml:space="preserve">Sylvanie Williams College Prep </t>
  </si>
  <si>
    <t>WE2001</t>
  </si>
  <si>
    <t xml:space="preserve">Cohen College Prep </t>
  </si>
  <si>
    <t>WE3001</t>
  </si>
  <si>
    <t xml:space="preserve">Crocker College Prep </t>
  </si>
  <si>
    <t>WI1001</t>
  </si>
  <si>
    <t xml:space="preserve">Akili Academy of N.O. </t>
  </si>
  <si>
    <t>WJ2001</t>
  </si>
  <si>
    <t xml:space="preserve">G.W. Carver Collegiate Acdmy </t>
  </si>
  <si>
    <t>WJ4001</t>
  </si>
  <si>
    <t>Livingston Collegiate Academy</t>
  </si>
  <si>
    <t>WL1001</t>
  </si>
  <si>
    <t xml:space="preserve">KIPP Central City Primary </t>
  </si>
  <si>
    <t>WU1001</t>
  </si>
  <si>
    <t xml:space="preserve">Success Preparatory Academy </t>
  </si>
  <si>
    <t>WV1001</t>
  </si>
  <si>
    <t xml:space="preserve">Arise Academy </t>
  </si>
  <si>
    <t>WV2001</t>
  </si>
  <si>
    <t xml:space="preserve">Mildred Osborne Elem </t>
  </si>
  <si>
    <t>WZ1001</t>
  </si>
  <si>
    <t xml:space="preserve">ReNEW Cultural Arts Acdmy. </t>
  </si>
  <si>
    <t>WZ2001</t>
  </si>
  <si>
    <t xml:space="preserve">ReNEW SciTech Acdmy. </t>
  </si>
  <si>
    <t>WZ3001</t>
  </si>
  <si>
    <t xml:space="preserve">ReNEW Delores T. Aaron Elem </t>
  </si>
  <si>
    <t>WZ5001</t>
  </si>
  <si>
    <t xml:space="preserve">ReNEW Accelerated High, City Park </t>
  </si>
  <si>
    <t>WZ6001</t>
  </si>
  <si>
    <t xml:space="preserve">ReNEW Schaumburg Elem </t>
  </si>
  <si>
    <t>WZ7001</t>
  </si>
  <si>
    <t xml:space="preserve">ReNEW McDonogh City Park Acdmy </t>
  </si>
  <si>
    <t>WZ9001</t>
  </si>
  <si>
    <t>The NET 2 Charter School</t>
  </si>
  <si>
    <t>Total Type 5 Charters - Orleans</t>
  </si>
  <si>
    <t>Total Statewide</t>
  </si>
  <si>
    <t>Placeholder</t>
  </si>
  <si>
    <t>Col. 7: Font and Fill are white until 2nd &amp; 3rd Yr is entered</t>
  </si>
  <si>
    <t>Col. 14: Font and Fill are white until reallocation is entered</t>
  </si>
  <si>
    <t>Copy format from Col. 4 (G) and remove blue fill from Col. 4</t>
  </si>
  <si>
    <t>Copy format from Col. 12 (O) then remove red fill from Col. 12</t>
  </si>
  <si>
    <t>Table 5A1
Lab Schools</t>
  </si>
  <si>
    <t>MFP State Cost Allocation</t>
  </si>
  <si>
    <t>Level 4 Funds
Paid Monthly</t>
  </si>
  <si>
    <r>
      <t xml:space="preserve">Feb. 1, 2017
MFP Funded
Membership
</t>
    </r>
    <r>
      <rPr>
        <sz val="10"/>
        <color indexed="18"/>
        <rFont val="Arial"/>
        <family val="2"/>
      </rPr>
      <t>(Per SIS)</t>
    </r>
  </si>
  <si>
    <r>
      <t xml:space="preserve">MFP State
Average
 Per Pupil
</t>
    </r>
    <r>
      <rPr>
        <sz val="10"/>
        <color indexed="18"/>
        <rFont val="Arial"/>
        <family val="2"/>
      </rPr>
      <t>(Levels 1, 2,
&amp; 3 without
Continuation
of Prior Year
Pay Raises)</t>
    </r>
  </si>
  <si>
    <r>
      <t xml:space="preserve">State Cost
Allocation
</t>
    </r>
    <r>
      <rPr>
        <sz val="10"/>
        <color indexed="18"/>
        <rFont val="Arial"/>
        <family val="2"/>
      </rPr>
      <t>(Levels 1, 2,
&amp; 3 without
Continuation
of Prior Year
Pay Raises)</t>
    </r>
  </si>
  <si>
    <t>Continuation
of Prior Year 
Pay Raises
Per Pupil</t>
  </si>
  <si>
    <t>Continuation
of Prior Year
Pay Raises</t>
  </si>
  <si>
    <r>
      <t xml:space="preserve">Total MFP
State Cost
Allocation
</t>
    </r>
    <r>
      <rPr>
        <sz val="10"/>
        <color indexed="18"/>
        <rFont val="Arial"/>
        <family val="2"/>
      </rPr>
      <t>(Levels 1, 2,
&amp; 3 with
Continuation
of Prior Year
Pay Raises)</t>
    </r>
  </si>
  <si>
    <t>October
2017
Mid-Year
Adjustment
for Students</t>
  </si>
  <si>
    <t>February
2018
Mid-Year
Adjustment
for Students</t>
  </si>
  <si>
    <t>Total
Mid-Year
Adjustment
for Students</t>
  </si>
  <si>
    <t>Total MFP
State Cost 
Allocation
+/- Mid-Year
Adjustments</t>
  </si>
  <si>
    <t>Total
Prior Year
Adjustments
(Includes
FY14-15
End of Year
&amp; Feb. 2016
Mid-Year)</t>
  </si>
  <si>
    <t>Total MFP
State Cost  
Allocation 
+/- Mid-Year
Adjustments
+/- Audit
Adjustments</t>
  </si>
  <si>
    <t>Total MFP
State Cost  
Allocation 
+ Prior Year 
Pay Raises 
+/- Mid-Year
Adjustments
+/- Audit
Adjustments
+ Level 4
Funds Paid
Monthly</t>
  </si>
  <si>
    <t>YTD
State
Payments</t>
  </si>
  <si>
    <t>Balance
Due</t>
  </si>
  <si>
    <t xml:space="preserve">Monthly 
Payment </t>
  </si>
  <si>
    <t>Total MFP
State Cost  
Allocation 
+ Prior Year 
Pay Raises 
+/- Mid-Year
Adjustments
+/- Audit
Adjustments
+ Total
Level 4 Funds</t>
  </si>
  <si>
    <t>T8</t>
  </si>
  <si>
    <t>T3, C30, R75</t>
  </si>
  <si>
    <t>C1 x C2</t>
  </si>
  <si>
    <t>C1 x C4</t>
  </si>
  <si>
    <t>C3 + C5</t>
  </si>
  <si>
    <t>October Tab</t>
  </si>
  <si>
    <t>February Tab</t>
  </si>
  <si>
    <t>C7 + C8</t>
  </si>
  <si>
    <t>C6 + C9</t>
  </si>
  <si>
    <t>C10 + C11</t>
  </si>
  <si>
    <t>C12 + C13 + C14</t>
  </si>
  <si>
    <t>Prior Month, C18</t>
  </si>
  <si>
    <t>C15 - C16</t>
  </si>
  <si>
    <r>
      <t xml:space="preserve">C17 </t>
    </r>
    <r>
      <rPr>
        <b/>
        <sz val="10"/>
        <color indexed="20"/>
        <rFont val="Calibri"/>
        <family val="2"/>
      </rPr>
      <t>÷</t>
    </r>
    <r>
      <rPr>
        <b/>
        <sz val="10"/>
        <color indexed="20"/>
        <rFont val="Arial"/>
        <family val="2"/>
      </rPr>
      <t xml:space="preserve"> $T$13</t>
    </r>
  </si>
  <si>
    <t>C15 + C19 + C20 + C21</t>
  </si>
  <si>
    <t>Link to Mid-Year File</t>
  </si>
  <si>
    <t>Link to Audit File</t>
  </si>
  <si>
    <t>Link to Prior Month</t>
  </si>
  <si>
    <t>Louisiana State
University Lab School</t>
  </si>
  <si>
    <t>Southern University
Lab School</t>
  </si>
  <si>
    <t xml:space="preserve">TOTAL </t>
  </si>
  <si>
    <t>Table 5A2
Legacy Type 2
Charter Schools</t>
  </si>
  <si>
    <r>
      <t xml:space="preserve">Unweighted Legacy Type 2 Charter School
</t>
    </r>
    <r>
      <rPr>
        <sz val="10"/>
        <color indexed="18"/>
        <rFont val="Arial"/>
        <family val="2"/>
      </rPr>
      <t>(Includes Initial Local Revenue Representation)</t>
    </r>
  </si>
  <si>
    <t>Low Income and/or
English Language Learner</t>
  </si>
  <si>
    <t>Career &amp; Technical Units</t>
  </si>
  <si>
    <t>Students with Disabilities</t>
  </si>
  <si>
    <t>Gifted &amp; Talented</t>
  </si>
  <si>
    <r>
      <t xml:space="preserve">Total MFP
State Cost
Allocation
</t>
    </r>
    <r>
      <rPr>
        <sz val="10"/>
        <color indexed="18"/>
        <rFont val="Arial"/>
        <family val="2"/>
      </rPr>
      <t>(Levels 1,
2, &amp; 3)</t>
    </r>
  </si>
  <si>
    <t>Total MFP
State Cost
Allocation
+/- Mid-Year
Adjustments</t>
  </si>
  <si>
    <t>State
Admin Fee
to the 
Dept. of
Education
0.25%</t>
  </si>
  <si>
    <t>Total MFP
State Cost
Allocation
+/- Mid-Year
Adjustments
- Admin Fee</t>
  </si>
  <si>
    <r>
      <t xml:space="preserve">FY2017-18
MFP Audit
Adjustments
</t>
    </r>
    <r>
      <rPr>
        <sz val="10"/>
        <color indexed="18"/>
        <rFont val="Arial"/>
        <family val="2"/>
      </rPr>
      <t xml:space="preserve">
</t>
    </r>
    <r>
      <rPr>
        <sz val="10"/>
        <color rgb="FFFF0000"/>
        <rFont val="Arial"/>
        <family val="2"/>
      </rPr>
      <t>(Includes
FY14-15
End of Year
&amp; 2/1/16
Mid-Year)</t>
    </r>
  </si>
  <si>
    <t>Level 4
Monthly
Funds</t>
  </si>
  <si>
    <t>Total MFP
State Cost
Allocation
+/- Mid-Year
Adjustments
- Admin Fee
+/- Audit Adj.
+ Level 4
Monthly
Funds</t>
  </si>
  <si>
    <t>Balance 
Due</t>
  </si>
  <si>
    <t xml:space="preserve">State
Cost
Allocation
Monthly
Payment
</t>
  </si>
  <si>
    <t>Level 4
Annual
Allocation</t>
  </si>
  <si>
    <t>Total MFP
State Cost
Allocation
+/- Mid-Year
Adjustments
- Admin Fee
+/- Audit Adj.
+ Total Level 4</t>
  </si>
  <si>
    <t>Per Pupil</t>
  </si>
  <si>
    <t>Unweighted
State Cost
Allocation
Without
Continuation
of Prior Year
Pay Raises</t>
  </si>
  <si>
    <t>Continuation
of Prior Year
Pay Raises
State Cost
Allocation</t>
  </si>
  <si>
    <r>
      <t xml:space="preserve">Student Count
</t>
    </r>
    <r>
      <rPr>
        <sz val="10"/>
        <color indexed="18"/>
        <rFont val="Arial"/>
        <family val="2"/>
      </rPr>
      <t>(Per SIS
2-1-17)</t>
    </r>
  </si>
  <si>
    <t>State Cost
Allocation</t>
  </si>
  <si>
    <r>
      <t xml:space="preserve">Student Count
</t>
    </r>
    <r>
      <rPr>
        <sz val="10"/>
        <color indexed="18"/>
        <rFont val="Arial"/>
        <family val="2"/>
      </rPr>
      <t>(Per LEADS
10-1-16)</t>
    </r>
  </si>
  <si>
    <r>
      <t xml:space="preserve">Student Count
</t>
    </r>
    <r>
      <rPr>
        <sz val="10"/>
        <color indexed="18"/>
        <rFont val="Arial"/>
        <family val="2"/>
      </rPr>
      <t>(Per SER
2-1-17)</t>
    </r>
  </si>
  <si>
    <t>State
Admin Fee
to the 
Dept. of
Education
July Fee</t>
  </si>
  <si>
    <t>State
Admin Fee
to the 
Dept. of
Education
March Fee</t>
  </si>
  <si>
    <t>Balance Due</t>
  </si>
  <si>
    <t>(26a)</t>
  </si>
  <si>
    <t>(30a)</t>
  </si>
  <si>
    <t>T5A2x, C1</t>
  </si>
  <si>
    <t>T5A2x, C3</t>
  </si>
  <si>
    <t>T5A2x, C5</t>
  </si>
  <si>
    <t>T5A2x, C6</t>
  </si>
  <si>
    <t>T5A2x, C8</t>
  </si>
  <si>
    <t>T5A2x, C9</t>
  </si>
  <si>
    <t>T5A2x, C11</t>
  </si>
  <si>
    <t>T5A2x, C12</t>
  </si>
  <si>
    <t>T5A2x, C14</t>
  </si>
  <si>
    <t>T5A2x, C15</t>
  </si>
  <si>
    <t>T5A2x, C17</t>
  </si>
  <si>
    <t>T5A2x, C18</t>
  </si>
  <si>
    <t>T5A2x, C19</t>
  </si>
  <si>
    <t>T5A2x, C20</t>
  </si>
  <si>
    <t>T5A2x, C21</t>
  </si>
  <si>
    <t>T5A2x, C22</t>
  </si>
  <si>
    <t>T5A2x, C23</t>
  </si>
  <si>
    <t>T5A2x, C24</t>
  </si>
  <si>
    <t>T5A2x, C25</t>
  </si>
  <si>
    <t>T5A2x, C26,
(R78 + R82)</t>
  </si>
  <si>
    <t>T5A2x, C26, R83</t>
  </si>
  <si>
    <t>T5A2x, C27</t>
  </si>
  <si>
    <t>T5A2x, C28</t>
  </si>
  <si>
    <t>T5A2x, C29</t>
  </si>
  <si>
    <t>T5A2x, C30,
(R79 + R80 + R81)</t>
  </si>
  <si>
    <t>T5A2x, C30, R83</t>
  </si>
  <si>
    <t>July, T5A2, C23</t>
  </si>
  <si>
    <t>C23</t>
  </si>
  <si>
    <t>C33 - C32</t>
  </si>
  <si>
    <t>Avoyelles Public Charter</t>
  </si>
  <si>
    <t>The MAX</t>
  </si>
  <si>
    <t>State Total</t>
  </si>
  <si>
    <t>Milestone Placeholder (Does not include LRR)</t>
  </si>
  <si>
    <t>Table 5A3
Office of Juvenile
Justice (OJJ)</t>
  </si>
  <si>
    <r>
      <t xml:space="preserve">MFP State Cost Allocation for Youth in Secure Care 
</t>
    </r>
    <r>
      <rPr>
        <b/>
        <sz val="10"/>
        <color indexed="18"/>
        <rFont val="Arial"/>
        <family val="2"/>
      </rPr>
      <t>Based on FY2015-16 Average Daily Membership (ADM)</t>
    </r>
  </si>
  <si>
    <t>MFP Local Revenue Representation 
for Youth in Secure Care</t>
  </si>
  <si>
    <t>Total
State
Cost
Allocation
and
Local
Revenue
Representation
Payment</t>
  </si>
  <si>
    <t xml:space="preserve">State
Cost
Allocation
and 
Local
Revenue
Representation
Monthly
Payment
</t>
  </si>
  <si>
    <r>
      <t xml:space="preserve">ADM for
Youth in
Secure
Care 
</t>
    </r>
    <r>
      <rPr>
        <sz val="10"/>
        <color indexed="18"/>
        <rFont val="Arial"/>
        <family val="2"/>
      </rPr>
      <t>(FY 15/16
ADM Data)</t>
    </r>
  </si>
  <si>
    <r>
      <t xml:space="preserve">Levels 1,
2 &amp; 3
State Cost
Allocation
Per Pupil
</t>
    </r>
    <r>
      <rPr>
        <sz val="9"/>
        <color indexed="18"/>
        <rFont val="Arial"/>
        <family val="2"/>
      </rPr>
      <t>(Table 3,
Col 34)</t>
    </r>
  </si>
  <si>
    <t>Per Pupil
Amount
Adjusted for
Year Round
School</t>
  </si>
  <si>
    <t>Per Pupil
Amount
Adjusted for
Year Round
School &amp; 50%
Special Ed</t>
  </si>
  <si>
    <t>Total
State Cost
Allocation
for OJJ
Secure Care
Students
+ Level 4
Funds Paid
Monthly</t>
  </si>
  <si>
    <t xml:space="preserve">State Cost
Allocation
Monthly
Payment
</t>
  </si>
  <si>
    <t>Total 
State Cost
Allocation 
+ Total
Level 4
Funds</t>
  </si>
  <si>
    <r>
      <t xml:space="preserve">Levels 1
and 2
Local 
Revenue
Representation
</t>
    </r>
    <r>
      <rPr>
        <sz val="10"/>
        <color indexed="18"/>
        <rFont val="Arial"/>
        <family val="2"/>
      </rPr>
      <t>(Table 3,
Col 37)</t>
    </r>
  </si>
  <si>
    <t>Feb. 1, 2017
MFP 
Funded
Membership</t>
  </si>
  <si>
    <t>Feb. 1, 2017
MFP
Funded
Membership 
+ 
OJJ ADM</t>
  </si>
  <si>
    <t>Adjusted
Local
Revenue
Representation
Per Pupil
including
OJJ</t>
  </si>
  <si>
    <t>Total Local
Revenue
Representation
 for OJJ 
Secure Care
Students</t>
  </si>
  <si>
    <t>YTD
Payments</t>
  </si>
  <si>
    <t xml:space="preserve">Local 
Revenue
Representation
Monthly
Payment
</t>
  </si>
  <si>
    <t>ADM</t>
  </si>
  <si>
    <t>C2 x (1+$E$3)</t>
  </si>
  <si>
    <t>C3 + $F$3</t>
  </si>
  <si>
    <t>C1 x C4
Formula</t>
  </si>
  <si>
    <t>Prior Month, C8</t>
  </si>
  <si>
    <t>C5 - C6</t>
  </si>
  <si>
    <t>C7 ÷ $J$85</t>
  </si>
  <si>
    <t>C5
Formula</t>
  </si>
  <si>
    <t>T3, C37</t>
  </si>
  <si>
    <t>C1 + C11</t>
  </si>
  <si>
    <r>
      <t xml:space="preserve">C10 </t>
    </r>
    <r>
      <rPr>
        <b/>
        <sz val="10"/>
        <color indexed="20"/>
        <rFont val="Calibri"/>
        <family val="2"/>
      </rPr>
      <t>÷</t>
    </r>
    <r>
      <rPr>
        <b/>
        <sz val="10"/>
        <color indexed="20"/>
        <rFont val="Arial"/>
        <family val="2"/>
      </rPr>
      <t xml:space="preserve"> C12</t>
    </r>
  </si>
  <si>
    <t>C1 x C13</t>
  </si>
  <si>
    <t>Prior Month, C17</t>
  </si>
  <si>
    <t>C14 - C15</t>
  </si>
  <si>
    <t>C16 ÷ $S$85</t>
  </si>
  <si>
    <t>C5 + C14</t>
  </si>
  <si>
    <t>C8 + C17</t>
  </si>
  <si>
    <t>Link to OJJ ADM</t>
  </si>
  <si>
    <t>T4, C2; T4, C14</t>
  </si>
  <si>
    <t>T4, C7; T4, C9; T4, C10</t>
  </si>
  <si>
    <t>State Subtotal</t>
  </si>
  <si>
    <t>Level 4 Allocations</t>
  </si>
  <si>
    <t>Foreign Assoc/Escadrille Salaries</t>
  </si>
  <si>
    <t>Foreign Assoc/Escadrille Stipends</t>
  </si>
  <si>
    <t>Career Development Fund</t>
  </si>
  <si>
    <t>High Cost Services Allocation</t>
  </si>
  <si>
    <t>State Grand Total With Level 4</t>
  </si>
  <si>
    <r>
      <rPr>
        <b/>
        <sz val="18"/>
        <color indexed="18"/>
        <rFont val="Arial"/>
        <family val="2"/>
      </rPr>
      <t>Table 5A4
New Orleans
Center
for Creative Arts
(NOCCA)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334001)</t>
    </r>
  </si>
  <si>
    <r>
      <t xml:space="preserve">State Cost &amp;
Local Cost
Allocation
Per Pupil
</t>
    </r>
    <r>
      <rPr>
        <sz val="10"/>
        <color indexed="18"/>
        <rFont val="Arial"/>
        <family val="2"/>
      </rPr>
      <t>(Levels 1, 2,
&amp; 3 without
Continuation
of Prior Year
Pay Raises)</t>
    </r>
  </si>
  <si>
    <r>
      <t xml:space="preserve">State Cost &amp;
Local Cost
Allocation
</t>
    </r>
    <r>
      <rPr>
        <sz val="10"/>
        <color indexed="18"/>
        <rFont val="Arial"/>
        <family val="2"/>
      </rPr>
      <t>(Levels 1, 2,
&amp; 3 without
Continuation
of Prior Year
Pay Raises)</t>
    </r>
  </si>
  <si>
    <r>
      <t xml:space="preserve">Total MFP
State Cost &amp;
Local Cost
Allocation
</t>
    </r>
    <r>
      <rPr>
        <sz val="10"/>
        <color indexed="18"/>
        <rFont val="Arial"/>
        <family val="2"/>
      </rPr>
      <t>(Levels 1, 2,
&amp; 3 with
Continuation
of Prior Year
Pay Raises)</t>
    </r>
  </si>
  <si>
    <t>Total MFP
State Cost &amp;
Local Cost
Allocation
+/- Mid-Year
Adjustments</t>
  </si>
  <si>
    <t>FY2017-18
MFP Audit
Adjustments
(Includes
FY14-15
End of Year
&amp; 2/1/16
Mid-Year)</t>
  </si>
  <si>
    <t>Total MFP
State Cost &amp;
Local Cost
Allocation
+/- Mid-Year
Adjustments
+/- Audit
Adjustments
+ Level 4
Funds Paid
Monthly</t>
  </si>
  <si>
    <t>Total MFP
State Cost &amp;
Local Cost
Allocation
+/- Mid-Year
Adjustments
+/- Audit
Adjustments
+ Total
Level 4 Funds</t>
  </si>
  <si>
    <t>T8, C49</t>
  </si>
  <si>
    <t>T3, C30 +
T3, C38</t>
  </si>
  <si>
    <t>LEA's October Tab</t>
  </si>
  <si>
    <t>LEA's February Tab</t>
  </si>
  <si>
    <t>C10 + C11
Formula</t>
  </si>
  <si>
    <t>Prior Month, C15</t>
  </si>
  <si>
    <t>C12 - C13</t>
  </si>
  <si>
    <r>
      <t xml:space="preserve">C14 </t>
    </r>
    <r>
      <rPr>
        <b/>
        <sz val="10"/>
        <color indexed="20"/>
        <rFont val="Calibri"/>
        <family val="2"/>
      </rPr>
      <t>÷</t>
    </r>
    <r>
      <rPr>
        <b/>
        <sz val="10"/>
        <color indexed="20"/>
        <rFont val="Arial"/>
        <family val="2"/>
      </rPr>
      <t xml:space="preserve"> $Q$85</t>
    </r>
  </si>
  <si>
    <t>C12
Formula</t>
  </si>
  <si>
    <t>Value</t>
  </si>
  <si>
    <t>Link to Prior Month,</t>
  </si>
  <si>
    <r>
      <rPr>
        <b/>
        <sz val="18"/>
        <color indexed="18"/>
        <rFont val="Arial"/>
        <family val="2"/>
      </rPr>
      <t>Table 5A5
Louisiana School
for Math, Science
and the Arts
(LSMSA)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302006)</t>
    </r>
  </si>
  <si>
    <t>T8, C48</t>
  </si>
  <si>
    <r>
      <rPr>
        <b/>
        <sz val="18"/>
        <color indexed="18"/>
        <rFont val="Arial"/>
        <family val="2"/>
      </rPr>
      <t>Table 5A6
Thrive Academy of Baton Rouge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3C1001)</t>
    </r>
  </si>
  <si>
    <r>
      <t xml:space="preserve">Table 5B1
Type 5
Charter Schools
</t>
    </r>
    <r>
      <rPr>
        <sz val="12"/>
        <color indexed="18"/>
        <rFont val="Arial"/>
        <family val="2"/>
      </rPr>
      <t>(In Orleans Parish)</t>
    </r>
  </si>
  <si>
    <t>This Table provides the State's funding to the RSD.  The RSD
distributes funds to the Type 5 Charter Schools in Orleans Parish using
the RSD's Differentiated Funding Formula.</t>
  </si>
  <si>
    <t>Local Revenue Representation</t>
  </si>
  <si>
    <t>Mid-Year Adjustment
for Students</t>
  </si>
  <si>
    <r>
      <t>State Cost
Allocation
Per Pupil</t>
    </r>
    <r>
      <rPr>
        <sz val="8"/>
        <color indexed="18"/>
        <rFont val="Arial"/>
        <family val="2"/>
      </rPr>
      <t xml:space="preserve">
</t>
    </r>
    <r>
      <rPr>
        <b/>
        <sz val="10"/>
        <color indexed="18"/>
        <rFont val="Arial"/>
        <family val="2"/>
      </rPr>
      <t xml:space="preserve">
</t>
    </r>
    <r>
      <rPr>
        <sz val="10"/>
        <color indexed="18"/>
        <rFont val="Arial"/>
        <family val="2"/>
      </rPr>
      <t>(Levels 1, 2,
&amp; 3 without
Continuation
of Prior Year</t>
    </r>
    <r>
      <rPr>
        <sz val="9.5"/>
        <color indexed="18"/>
        <rFont val="Arial"/>
        <family val="2"/>
      </rPr>
      <t xml:space="preserve">
Pay Raises)</t>
    </r>
  </si>
  <si>
    <r>
      <t xml:space="preserve">State Cost
Allocation
</t>
    </r>
    <r>
      <rPr>
        <sz val="10"/>
        <color indexed="18"/>
        <rFont val="Arial"/>
        <family val="2"/>
      </rPr>
      <t>(Levels 1,
2, &amp; 3 without
Continuation
of Prior Year
Pay Raises)</t>
    </r>
  </si>
  <si>
    <t xml:space="preserve">Continuation
of Prior Year 
Pay Raises
Per Pupil
</t>
  </si>
  <si>
    <t>Continuation 
of Prior Year
Pay Raises</t>
  </si>
  <si>
    <t>Total MFP
State Cost
Allocation
+/- Mid-Year
Adjustments
+/- Audit
Adjustments</t>
  </si>
  <si>
    <t>Total MFP
State Cost
Allocation 
+/- Mid-Year
Adjustments
+/- Audit Adj.
+Total Level 4
Funds</t>
  </si>
  <si>
    <r>
      <t xml:space="preserve">Final
FY2017-18
Local Revenue
Representation
Per Pupil
</t>
    </r>
    <r>
      <rPr>
        <sz val="10"/>
        <color indexed="18"/>
        <rFont val="Arial"/>
        <family val="2"/>
      </rPr>
      <t>(In a District
Building)</t>
    </r>
  </si>
  <si>
    <r>
      <t xml:space="preserve">Final
FY2017-18
Local Revenue
Representation
Per Pupil
</t>
    </r>
    <r>
      <rPr>
        <sz val="10"/>
        <color indexed="18"/>
        <rFont val="Arial"/>
        <family val="2"/>
      </rPr>
      <t>(Not In a District
Building)</t>
    </r>
  </si>
  <si>
    <t>Total
Local
Revenue
Representation</t>
  </si>
  <si>
    <t>Change in
Funded
Student
Count Per
Oct. 2017
Mid-Year
Adjustment</t>
  </si>
  <si>
    <t>October
2017
Mid-Year
Adjustment</t>
  </si>
  <si>
    <t>Change in
Funded
Student
Count Per
Feb. 2018
Mid-Year
Adjustment</t>
  </si>
  <si>
    <t>February
2018
Mid-Year
Adjustment
(Half the
Per Pupil)</t>
  </si>
  <si>
    <t>Total Local
Revenue
Representation
+/- Mid-Year Adjustments</t>
  </si>
  <si>
    <t>Admin
Fee to
RSD</t>
  </si>
  <si>
    <t>Admin
Fee to the 
Dept. of
Education</t>
  </si>
  <si>
    <t>Total
Admin
Fee</t>
  </si>
  <si>
    <t>Total Local
Revenue
Representation
+/- Mid-Year Adjustments
- Admin Fee</t>
  </si>
  <si>
    <t>Total Local
Revenue
Representation
+/- Mid-Year
Adjustments
+/- Audit
Adjustments</t>
  </si>
  <si>
    <t>Local Revenue
Representation
Monthly
Payment</t>
  </si>
  <si>
    <t>Local Admin
Fee to RSD
1.75%
July</t>
  </si>
  <si>
    <t>Local Admin
Fee to DOE
.25%
July</t>
  </si>
  <si>
    <t>T8A, C3</t>
  </si>
  <si>
    <t>T3, C30</t>
  </si>
  <si>
    <t>Sum(C12:C17)</t>
  </si>
  <si>
    <t>SD, C11</t>
  </si>
  <si>
    <t>SD, C12</t>
  </si>
  <si>
    <t>C1 x C19 or
C1 x C20</t>
  </si>
  <si>
    <t>C27 x C29</t>
  </si>
  <si>
    <t>C27 x C31 x .5</t>
  </si>
  <si>
    <t>C23 + C25</t>
  </si>
  <si>
    <t>C21 + C26</t>
  </si>
  <si>
    <t>C27 x -1.75%</t>
  </si>
  <si>
    <t>C27 x -.25%</t>
  </si>
  <si>
    <t>C28 + C29</t>
  </si>
  <si>
    <t>C27 + C30</t>
  </si>
  <si>
    <t>C31 + C32</t>
  </si>
  <si>
    <t>Prior Month, C36</t>
  </si>
  <si>
    <t>C33 - C34</t>
  </si>
  <si>
    <t>C35 ÷ $AM$53</t>
  </si>
  <si>
    <t>July C28</t>
  </si>
  <si>
    <t>C28 - C38</t>
  </si>
  <si>
    <t>July C29</t>
  </si>
  <si>
    <t>C29 - C41</t>
  </si>
  <si>
    <t>Link to File</t>
  </si>
  <si>
    <t>Medard H. Nelson Elem (New Beg.)</t>
  </si>
  <si>
    <r>
      <t xml:space="preserve">James M. Singleton Charter (Dryades YMCA)
</t>
    </r>
    <r>
      <rPr>
        <sz val="10"/>
        <color rgb="FFFF0000"/>
        <rFont val="Arial"/>
        <family val="2"/>
      </rPr>
      <t>Not in a District Building</t>
    </r>
  </si>
  <si>
    <t>Joseph A. Craig (Friends of King)</t>
  </si>
  <si>
    <t>LB Landry-OP Walker College &amp; Career Prep (ACSA)</t>
  </si>
  <si>
    <t>McDonogh #32 Elem (ACSA)</t>
  </si>
  <si>
    <t>William J. Fischer (ACSA )</t>
  </si>
  <si>
    <t>Dwight D. Eisenhower (ACSA )</t>
  </si>
  <si>
    <t>Martin Behrman (ACSA)</t>
  </si>
  <si>
    <r>
      <t xml:space="preserve">Sophie B. Wright Learning Acdmy
</t>
    </r>
    <r>
      <rPr>
        <sz val="10"/>
        <color rgb="FFFF0000"/>
        <rFont val="Arial"/>
        <family val="2"/>
      </rPr>
      <t>Not in a District Building</t>
    </r>
  </si>
  <si>
    <t>KIPP McDonogh 15 Sch. For the Creative Arts</t>
  </si>
  <si>
    <t>KIPP Believe College Prep</t>
  </si>
  <si>
    <t>KIPP N.O. Leadership Acdmy</t>
  </si>
  <si>
    <t>KIPP East</t>
  </si>
  <si>
    <t>Joseph Clark High (FirstLine)</t>
  </si>
  <si>
    <t>Morris Jeff Community School</t>
  </si>
  <si>
    <t>Fannie C. Williams Charter School (CLASS)</t>
  </si>
  <si>
    <t>Harriet Tubman Charter School (Crescent City Schls)</t>
  </si>
  <si>
    <r>
      <t xml:space="preserve">The NET Charter School (Educators for Qual Alt)
</t>
    </r>
    <r>
      <rPr>
        <sz val="10"/>
        <color rgb="FFFF0000"/>
        <rFont val="Arial"/>
        <family val="2"/>
      </rPr>
      <t>Not in a District Building</t>
    </r>
  </si>
  <si>
    <r>
      <t xml:space="preserve">Crescent Leadership Acdmy
</t>
    </r>
    <r>
      <rPr>
        <sz val="10"/>
        <color rgb="FFFF0000"/>
        <rFont val="Arial"/>
        <family val="2"/>
      </rPr>
      <t>Not in a District Building</t>
    </r>
  </si>
  <si>
    <t>Paul Habans Elem (Crescent City Schools)</t>
  </si>
  <si>
    <t>Sylvanie Williams College Prep (NO College Prep)</t>
  </si>
  <si>
    <t>Cohen College Prep (NO College Prep)</t>
  </si>
  <si>
    <t>Crocker College Prep (NO College Prep)</t>
  </si>
  <si>
    <t>Akili Academy of N.O. (Crescent City Schools)</t>
  </si>
  <si>
    <t>G.W. Carver Collegiate Acdmy (Collegiate Acdmy)</t>
  </si>
  <si>
    <t>KIPP Central City Primary</t>
  </si>
  <si>
    <t>Success Preparatory Academy</t>
  </si>
  <si>
    <r>
      <t xml:space="preserve">Arise Academy (Arise Academy)
</t>
    </r>
    <r>
      <rPr>
        <sz val="10"/>
        <color rgb="FFFF0000"/>
        <rFont val="Arial"/>
        <family val="2"/>
      </rPr>
      <t>Not in a District Building</t>
    </r>
  </si>
  <si>
    <t>Mildred Osborne Elem (Arise Academy)</t>
  </si>
  <si>
    <t>ReNEW Cultural Arts Acdmy.</t>
  </si>
  <si>
    <r>
      <t xml:space="preserve">ReNEW SciTech Acdmy.
</t>
    </r>
    <r>
      <rPr>
        <sz val="10"/>
        <color rgb="FFFF0000"/>
        <rFont val="Arial"/>
        <family val="2"/>
      </rPr>
      <t>Total (See below for breakdown)</t>
    </r>
  </si>
  <si>
    <t>ReNEW Delores T. Aaron Elem</t>
  </si>
  <si>
    <t>ReNEW Accelerated High</t>
  </si>
  <si>
    <t>ReNEW Schaumburg Elem</t>
  </si>
  <si>
    <r>
      <t xml:space="preserve">ReNEW McDonogh City Park Acdmy
</t>
    </r>
    <r>
      <rPr>
        <sz val="10"/>
        <color rgb="FFFF0000"/>
        <rFont val="Arial"/>
        <family val="2"/>
      </rPr>
      <t>Total (See below for breakdown)</t>
    </r>
  </si>
  <si>
    <t>W67001</t>
  </si>
  <si>
    <t>Placeholder for ATA</t>
  </si>
  <si>
    <r>
      <t>The NET 2 Charter School</t>
    </r>
    <r>
      <rPr>
        <sz val="10"/>
        <color rgb="FFFF0000"/>
        <rFont val="Arial"/>
        <family val="2"/>
      </rPr>
      <t xml:space="preserve">
Not in a District Building</t>
    </r>
  </si>
  <si>
    <t>Total Type 5 Charter Schools</t>
  </si>
  <si>
    <r>
      <t xml:space="preserve">ReNEW McDonogh City Park Acdmy (ReNEW)
</t>
    </r>
    <r>
      <rPr>
        <sz val="10"/>
        <color rgb="FFFF0000"/>
        <rFont val="Arial"/>
        <family val="2"/>
      </rPr>
      <t>Not in a District Building</t>
    </r>
  </si>
  <si>
    <r>
      <t xml:space="preserve">ReNEW McDonogh City Park Acdmy (ReNEW)
</t>
    </r>
    <r>
      <rPr>
        <sz val="10"/>
        <color rgb="FFFF0000"/>
        <rFont val="Arial"/>
        <family val="2"/>
      </rPr>
      <t>In a District Building</t>
    </r>
  </si>
  <si>
    <r>
      <t xml:space="preserve">ReNEW SciTech Acdmy.
</t>
    </r>
    <r>
      <rPr>
        <sz val="10"/>
        <color rgb="FFFF0000"/>
        <rFont val="Arial"/>
        <family val="2"/>
      </rPr>
      <t>Not in a District Building</t>
    </r>
  </si>
  <si>
    <r>
      <t xml:space="preserve">ReNEW SciTech Acdmy.
</t>
    </r>
    <r>
      <rPr>
        <sz val="10"/>
        <color rgb="FFFF0000"/>
        <rFont val="Arial"/>
        <family val="2"/>
      </rPr>
      <t>In a District Building</t>
    </r>
  </si>
  <si>
    <t xml:space="preserve"> </t>
  </si>
  <si>
    <t>July</t>
  </si>
  <si>
    <r>
      <rPr>
        <b/>
        <sz val="18"/>
        <color indexed="18"/>
        <rFont val="Arial"/>
        <family val="2"/>
      </rPr>
      <t>Table 5B1-A
Type 3B
Charter Schools</t>
    </r>
    <r>
      <rPr>
        <b/>
        <sz val="12"/>
        <color indexed="18"/>
        <rFont val="Arial"/>
        <family val="2"/>
      </rPr>
      <t xml:space="preserve">
</t>
    </r>
    <r>
      <rPr>
        <sz val="12"/>
        <color indexed="18"/>
        <rFont val="Arial"/>
        <family val="2"/>
      </rPr>
      <t>(In Orleans Parish)</t>
    </r>
  </si>
  <si>
    <t>This Table provides the State's funding to the Type 3B Charter School in Orleans Parish.
The RSD distributes funds to the Type 3B &amp; Type 5 Charter Schools in Orleans Parish using the RSD's Differentiated Funding Formula.</t>
  </si>
  <si>
    <t>Unweighted</t>
  </si>
  <si>
    <t>Total MFP
State Cost
Allocation
+/- Mid-Year Adj.
+/- Audit Adj.
+ Level 4
Monthly Funds</t>
  </si>
  <si>
    <t>Total MFP
State Cost
Allocation
+/- Mid-Year
Adjustments
+/- Audit Adj.
+ Total Level 4</t>
  </si>
  <si>
    <t>Local
Revenue
Representation</t>
  </si>
  <si>
    <t>Total Local
Revenue
Representation
+/- Mid-Year
Adjustments</t>
  </si>
  <si>
    <r>
      <t xml:space="preserve">Admin
Fee to
OPSB
</t>
    </r>
    <r>
      <rPr>
        <sz val="10"/>
        <color indexed="18"/>
        <rFont val="Arial"/>
        <family val="2"/>
      </rPr>
      <t xml:space="preserve">
*Type 1 &amp; 3 Charters 2%
**Type 3B Charters 1.75%</t>
    </r>
  </si>
  <si>
    <t>Admin
Fee to the 
Dept. of
Education
.25%</t>
  </si>
  <si>
    <t>Total Local
Revenue
Representation
+/- Mid-Year
Adjustments
+/- Audit Adj.</t>
  </si>
  <si>
    <t>Unweighted
Per Pupil
Without
Continuation
of Prior Year
Pay Raises</t>
  </si>
  <si>
    <t>Stipends
 for
Foreign
Associate/
Escadrille
Teachers</t>
  </si>
  <si>
    <t>SD, C4</t>
  </si>
  <si>
    <t>Type 3B, C</t>
  </si>
  <si>
    <t>SD, C7</t>
  </si>
  <si>
    <t>C6 x C7</t>
  </si>
  <si>
    <t>SD, C8</t>
  </si>
  <si>
    <t>C9 x C10</t>
  </si>
  <si>
    <t>SD, C9</t>
  </si>
  <si>
    <t>C12 x C13</t>
  </si>
  <si>
    <t>SD, C10</t>
  </si>
  <si>
    <t>C15 x C16</t>
  </si>
  <si>
    <t>C3 + C5 + C8 + C11 + C14 + C17</t>
  </si>
  <si>
    <t>3B October Tab</t>
  </si>
  <si>
    <t>3B February Tab</t>
  </si>
  <si>
    <t>C19 + C20</t>
  </si>
  <si>
    <t>C18 + C21</t>
  </si>
  <si>
    <t>C22 + C23 + C24 + C25</t>
  </si>
  <si>
    <t>C26 + C27 + C28 + C29</t>
  </si>
  <si>
    <t>C1 x C31</t>
  </si>
  <si>
    <t>C31 x C33</t>
  </si>
  <si>
    <t>C31 x C35 x .5</t>
  </si>
  <si>
    <t>C34 + C36</t>
  </si>
  <si>
    <t>C32 + C37</t>
  </si>
  <si>
    <t>C38 x -1.75%</t>
  </si>
  <si>
    <t>C38 x -.25%</t>
  </si>
  <si>
    <t>C39 + C40</t>
  </si>
  <si>
    <t>C38 + C41</t>
  </si>
  <si>
    <t>Prior Month, C47</t>
  </si>
  <si>
    <t>C44 - C45</t>
  </si>
  <si>
    <t>C46 ÷ $AX$23</t>
  </si>
  <si>
    <t>July C39</t>
  </si>
  <si>
    <t>C39 - C49</t>
  </si>
  <si>
    <t>July C40</t>
  </si>
  <si>
    <t>C40 - C52</t>
  </si>
  <si>
    <r>
      <t xml:space="preserve">Lusher Charter School
</t>
    </r>
    <r>
      <rPr>
        <sz val="10"/>
        <color rgb="FFFF0000"/>
        <rFont val="Arial"/>
        <family val="2"/>
      </rPr>
      <t>Total (See below for breakdown)</t>
    </r>
  </si>
  <si>
    <t>New Orleans Charter Science and Mathematics HS</t>
  </si>
  <si>
    <t>Einstein Charter High School at Sarah Towles Reed</t>
  </si>
  <si>
    <t>Einstein Charter Middle Sch at Sarah Towles Reed</t>
  </si>
  <si>
    <t>WBQ001</t>
  </si>
  <si>
    <t>Einstein Charter School at Sherwood Forest</t>
  </si>
  <si>
    <t>Dr. Martin Luther King Jr Charter for Sci &amp; Tech</t>
  </si>
  <si>
    <t>Edgar P_ Harney Spirit of Excellence Academy</t>
  </si>
  <si>
    <t>Total Type 3B Charter Schools</t>
  </si>
  <si>
    <r>
      <t xml:space="preserve">Lusher Charter School (Non-Networked)
</t>
    </r>
    <r>
      <rPr>
        <sz val="10"/>
        <color rgb="FFFF0000"/>
        <rFont val="Arial"/>
        <family val="2"/>
      </rPr>
      <t>Not in a District Building</t>
    </r>
  </si>
  <si>
    <r>
      <t xml:space="preserve">Lusher Charter School (Non-Networked)
</t>
    </r>
    <r>
      <rPr>
        <sz val="10"/>
        <color rgb="FFFF0000"/>
        <rFont val="Arial"/>
        <family val="2"/>
      </rPr>
      <t>In a District Building</t>
    </r>
  </si>
  <si>
    <r>
      <t xml:space="preserve">Table 5B2
Type 5
Charter Schools
</t>
    </r>
    <r>
      <rPr>
        <sz val="12"/>
        <color indexed="18"/>
        <rFont val="Arial"/>
        <family val="2"/>
      </rPr>
      <t>(In Caddo Parish &amp;
East Baton Rouge Parish)</t>
    </r>
  </si>
  <si>
    <t xml:space="preserve">Total
State Cost
Allocation
and
Local
Revenue
Representation
Payment
</t>
  </si>
  <si>
    <t xml:space="preserve">Total
State Cost
Allocation
and
Local
Revenue
Representation
Monthly 
Payment
</t>
  </si>
  <si>
    <r>
      <t xml:space="preserve">Feb. 1, 2017
MFP Funded
Membership
</t>
    </r>
    <r>
      <rPr>
        <sz val="10"/>
        <color indexed="18"/>
        <rFont val="Arial"/>
        <family val="2"/>
      </rPr>
      <t>(Per SIS)</t>
    </r>
  </si>
  <si>
    <r>
      <t xml:space="preserve">State Cost
Allocation
Per Pupil
</t>
    </r>
    <r>
      <rPr>
        <sz val="10"/>
        <color indexed="18"/>
        <rFont val="Arial"/>
        <family val="2"/>
      </rPr>
      <t>(Levels 1,
2, &amp; 3 without
Continuation
of Prior Year
Pay Raises)</t>
    </r>
  </si>
  <si>
    <t>State
Admin
Fee
to RSD
1.75%</t>
  </si>
  <si>
    <t>State Admin
Fee to the 
Dept. of
Education
.25%</t>
  </si>
  <si>
    <t>Total State
Admin Fee</t>
  </si>
  <si>
    <t>Total MFP
State Cost
Allocation
+/- Mid-Year
Adjustments
- Admin Fee
+/- Audit
Adjustments</t>
  </si>
  <si>
    <t>Total MFP
State Cost
Allocation 
+/- Mid-Year
Adjustments
- Admin Fee
+/- Audit Adj.
+ Level 4 Funds
Paid Monthly</t>
  </si>
  <si>
    <t>State Cost
Allocation
Monthly
Payment</t>
  </si>
  <si>
    <t>Total MFP
State Cost
Allocation 
+/- Mid-Year
Adjustments
- Admin Fee
+/- Audit Adj.
+Total Level 4
Funds</t>
  </si>
  <si>
    <r>
      <t xml:space="preserve">Final
FY2017-18
Local Revenue
Representation
Per Pupil
</t>
    </r>
    <r>
      <rPr>
        <sz val="10"/>
        <color indexed="18"/>
        <rFont val="Arial"/>
        <family val="2"/>
      </rPr>
      <t>(per charter law)</t>
    </r>
  </si>
  <si>
    <t>Admin
Fee to
RSD
1.75%</t>
  </si>
  <si>
    <t>Total Local
Revenue
Representation
+/- Mid-Year
Adjustments
- Admin Fee
 +/- Audit
Adjustments</t>
  </si>
  <si>
    <t>State Admin Fee to RSD
1.75%
July</t>
  </si>
  <si>
    <t>State Admin Fee to DOE
.25%
July</t>
  </si>
  <si>
    <t>T8A</t>
  </si>
  <si>
    <t>C10 x -1.75%</t>
  </si>
  <si>
    <t>C10 x -.25%</t>
  </si>
  <si>
    <t>C11 + C12</t>
  </si>
  <si>
    <t>C10 + C13</t>
  </si>
  <si>
    <t>C14 + C15</t>
  </si>
  <si>
    <t>C16 + C17 + C18</t>
  </si>
  <si>
    <t>Prior Month, C22</t>
  </si>
  <si>
    <t>C19 - C20</t>
  </si>
  <si>
    <r>
      <t xml:space="preserve">C21 </t>
    </r>
    <r>
      <rPr>
        <b/>
        <sz val="10"/>
        <color indexed="20"/>
        <rFont val="Calibri"/>
        <family val="2"/>
      </rPr>
      <t>÷</t>
    </r>
    <r>
      <rPr>
        <b/>
        <sz val="10"/>
        <color indexed="20"/>
        <rFont val="Arial"/>
        <family val="2"/>
      </rPr>
      <t xml:space="preserve"> $Y$23</t>
    </r>
  </si>
  <si>
    <t>C19 + C23 + C24 + C25</t>
  </si>
  <si>
    <t>C1 x C27</t>
  </si>
  <si>
    <t>C30 + C32</t>
  </si>
  <si>
    <t>C28 + C33</t>
  </si>
  <si>
    <t>C34 x -1.75%</t>
  </si>
  <si>
    <t>C34 x -.25%</t>
  </si>
  <si>
    <t>C35 + C36</t>
  </si>
  <si>
    <t>C34 + C37</t>
  </si>
  <si>
    <t>C38 + C39</t>
  </si>
  <si>
    <t>Prior Month, C43</t>
  </si>
  <si>
    <t>C40 - C41</t>
  </si>
  <si>
    <t>C42 ÷ $AT$23</t>
  </si>
  <si>
    <t>C19 + C40</t>
  </si>
  <si>
    <t>C22 + C43</t>
  </si>
  <si>
    <t>July C11</t>
  </si>
  <si>
    <t>C11 - C47</t>
  </si>
  <si>
    <t>July C12</t>
  </si>
  <si>
    <t>C12 - C50</t>
  </si>
  <si>
    <t>July C35</t>
  </si>
  <si>
    <t>C35 - C53</t>
  </si>
  <si>
    <t>July C36</t>
  </si>
  <si>
    <t>C36 - C56</t>
  </si>
  <si>
    <t>Linwood Middle (RSD Operated)
(Shreveport Charter, Inc.)</t>
  </si>
  <si>
    <t>Total RSD Operated
Caddo Parish</t>
  </si>
  <si>
    <t>Celerity Crestworth Charter School
(Celerity)</t>
  </si>
  <si>
    <t>Capitol High School
(Friendship)</t>
  </si>
  <si>
    <t>Celerity Dalton Charter School
(Celerity)</t>
  </si>
  <si>
    <t>Celerity Lanier Charter School
(Celerity)</t>
  </si>
  <si>
    <t>Democracy Prep
(Democracy Prep Louisiana Charter)</t>
  </si>
  <si>
    <t>Baton Rouge Bridge Academy
(Baton Rouge Bridge Academy, Inc.)</t>
  </si>
  <si>
    <t>Baton Rouge College Prep
(Baton Rouge College Prep., Inc.)</t>
  </si>
  <si>
    <t>Kenilworth Middle
(Pelican Foundation)</t>
  </si>
  <si>
    <t>Total Type 5 Charters 
East Baton Rouge Parish</t>
  </si>
  <si>
    <t>Total RSD LA</t>
  </si>
  <si>
    <t>Paid in July</t>
  </si>
  <si>
    <t>Placeholder
(Baton Rouge University Prep)</t>
  </si>
  <si>
    <t>Table 5C1
New Type 2
Charter Schools</t>
  </si>
  <si>
    <t>Total
State Cost
Allocation
and Local
Revenue
Representation</t>
  </si>
  <si>
    <t>State Cost
Allocation
and Local
Revenue
Representation
Monthly
Payment</t>
  </si>
  <si>
    <t>State
Admin
Fee
to the 
Dept. of
Education
0.25%</t>
  </si>
  <si>
    <t>Total MFP
State Cost
Allocation
+/- Mid-Year
Adjustments
- Admin Fee
+/- Audit Adj.
+ Total
Level 4</t>
  </si>
  <si>
    <r>
      <t xml:space="preserve">Final
FY17-18
Local
Revenue
Repres-
entation
Per Pupil
</t>
    </r>
    <r>
      <rPr>
        <sz val="10"/>
        <color indexed="18"/>
        <rFont val="Arial"/>
        <family val="2"/>
      </rPr>
      <t>(per
charter
law)</t>
    </r>
  </si>
  <si>
    <t>Admin
Fee
to the 
Dept. of
Education
0.25%</t>
  </si>
  <si>
    <t>Total Local
Revenue
Representation
+/- Mid-Year
Adjustments
- Admin Fee</t>
  </si>
  <si>
    <t>Total Local
Revenue
Representation
+/- Mid-Year
Adjustments
- Admin Fee
+/- Audit Adj.</t>
  </si>
  <si>
    <t>Unweighted
State Cost
Allocation
With
Continuation
of Prior Year
Pay Raises</t>
  </si>
  <si>
    <t>Per
Pupil</t>
  </si>
  <si>
    <t>Local
Admin Fee
to the 
Dept. of
Education
July Fee</t>
  </si>
  <si>
    <t>Local
Admin Fee
to the 
Dept. of
Education
March Fee</t>
  </si>
  <si>
    <t>(24a)</t>
  </si>
  <si>
    <t>(28a)</t>
  </si>
  <si>
    <t>T5C1x, C1</t>
  </si>
  <si>
    <t>T5C1x, C3</t>
  </si>
  <si>
    <t>T5C1x, C4</t>
  </si>
  <si>
    <t>T5C1x, C6</t>
  </si>
  <si>
    <t>T5C1x, C7</t>
  </si>
  <si>
    <t>T5C1x, C9</t>
  </si>
  <si>
    <t>T5C1x, C10</t>
  </si>
  <si>
    <t>T5C1x, C12</t>
  </si>
  <si>
    <t>T5C1x, C13</t>
  </si>
  <si>
    <t>T5C1x, C15</t>
  </si>
  <si>
    <t>T5C1x, C16</t>
  </si>
  <si>
    <t>T5C1x, C17</t>
  </si>
  <si>
    <t>T5C1x, C18</t>
  </si>
  <si>
    <t>T5C1x, C19</t>
  </si>
  <si>
    <t>T5C1x, C20</t>
  </si>
  <si>
    <t>T5C1x, C21</t>
  </si>
  <si>
    <t>T5C1x, C22</t>
  </si>
  <si>
    <t>T5C1x, C23</t>
  </si>
  <si>
    <t>T5C1x, C24,
(R78 + R82)</t>
  </si>
  <si>
    <t>T5C1x, C24, R83</t>
  </si>
  <si>
    <t>T5C1x, C25</t>
  </si>
  <si>
    <t>T5C1x, C26</t>
  </si>
  <si>
    <t>T5C1x, C27</t>
  </si>
  <si>
    <t>T5C1x, C28,
(R79 + R80 + R81)</t>
  </si>
  <si>
    <t>T5C1x, C28, R83</t>
  </si>
  <si>
    <t>T5C1x, C30</t>
  </si>
  <si>
    <t>T5C1x, C31</t>
  </si>
  <si>
    <t>T5C1x, C32</t>
  </si>
  <si>
    <t>T5C1x, C33</t>
  </si>
  <si>
    <t>T5C1x, C34</t>
  </si>
  <si>
    <t>T5C1x, C35</t>
  </si>
  <si>
    <t>T5C1x, C36</t>
  </si>
  <si>
    <t>T5C1x, C37</t>
  </si>
  <si>
    <t>T5C1x, C38</t>
  </si>
  <si>
    <t>T5C1x, C39</t>
  </si>
  <si>
    <t>T5C1x, C40</t>
  </si>
  <si>
    <t>T5C1x, C41</t>
  </si>
  <si>
    <t>T5C1x, C42</t>
  </si>
  <si>
    <t>T5C1x, C43</t>
  </si>
  <si>
    <t>C24 + C40</t>
  </si>
  <si>
    <t>C27 + C43</t>
  </si>
  <si>
    <t>July, T5C1, C21</t>
  </si>
  <si>
    <t>C21</t>
  </si>
  <si>
    <t>C48 - C47</t>
  </si>
  <si>
    <t>July, T5C1, C37</t>
  </si>
  <si>
    <t>C37</t>
  </si>
  <si>
    <t>C52 - C51</t>
  </si>
  <si>
    <r>
      <t xml:space="preserve">University View Academy </t>
    </r>
    <r>
      <rPr>
        <sz val="9"/>
        <rFont val="Arial"/>
        <family val="2"/>
      </rPr>
      <t>(90%)</t>
    </r>
  </si>
  <si>
    <t xml:space="preserve">New Orleans Military/Maritime Academy </t>
  </si>
  <si>
    <t>JCFA-Lafayette</t>
  </si>
  <si>
    <t>Laurel Oaks</t>
  </si>
  <si>
    <t>Greater Grace</t>
  </si>
  <si>
    <r>
      <t xml:space="preserve">Louisiana Virtual Charter Academy </t>
    </r>
    <r>
      <rPr>
        <sz val="9"/>
        <rFont val="Arial"/>
        <family val="2"/>
      </rPr>
      <t>(90%)</t>
    </r>
  </si>
  <si>
    <t>Collegiate Academies</t>
  </si>
  <si>
    <t>3A3001</t>
  </si>
  <si>
    <t>GEO Prep Mid-City of Great BR</t>
  </si>
  <si>
    <t>LAVCA 10% Return to State</t>
  </si>
  <si>
    <t>La Connection 10% Return to State</t>
  </si>
  <si>
    <t>School 
System</t>
  </si>
  <si>
    <t>Local Deduction Property Tax</t>
  </si>
  <si>
    <t>Local Deduction Sales Tax</t>
  </si>
  <si>
    <t>Other
Revenue</t>
  </si>
  <si>
    <r>
      <t xml:space="preserve">Total Local
Deduction
</t>
    </r>
    <r>
      <rPr>
        <sz val="10"/>
        <color indexed="18"/>
        <rFont val="Arial"/>
        <family val="2"/>
      </rPr>
      <t>(Property,
Sales &amp;
Other
Revenue)</t>
    </r>
  </si>
  <si>
    <t>2015
Ad Valorem 
Tax Revenues
(per 15-16 AFR)</t>
  </si>
  <si>
    <t>2015
Net Assessed 
Property
(with 10% Cap)</t>
  </si>
  <si>
    <t xml:space="preserve">Projected
Yield of
Property
Tax Millage
Rate of </t>
  </si>
  <si>
    <t>FY2015-16
Sales Tax Revenue
(per 15-16 AFR)</t>
  </si>
  <si>
    <t>FY2015-16
Computed Sales
Tax Base with
15% Cap
on Growth</t>
  </si>
  <si>
    <t>Projected
Yield of
Sales Tax
Rate of</t>
  </si>
  <si>
    <r>
      <t xml:space="preserve">C2 x $E$4 </t>
    </r>
    <r>
      <rPr>
        <b/>
        <sz val="10"/>
        <color indexed="20"/>
        <rFont val="Calibri"/>
        <family val="2"/>
      </rPr>
      <t>÷</t>
    </r>
    <r>
      <rPr>
        <b/>
        <sz val="10"/>
        <color indexed="20"/>
        <rFont val="Arial"/>
        <family val="2"/>
      </rPr>
      <t xml:space="preserve"> 1000</t>
    </r>
  </si>
  <si>
    <t>C5 x $H$4</t>
  </si>
  <si>
    <t>C3 + C6 + C7</t>
  </si>
  <si>
    <t>Total Avg. Mill Rate Including Debt</t>
  </si>
  <si>
    <t>Combined Sales Percent</t>
  </si>
  <si>
    <t xml:space="preserve">  2015 Assessed Property Value</t>
  </si>
  <si>
    <t>Ad Valorem 
Constitutional Tax</t>
  </si>
  <si>
    <t>Ad Valorem Renewable Taxes</t>
  </si>
  <si>
    <t>Total
Ad Valorem
Taxes
(Non Debt)</t>
  </si>
  <si>
    <t>Debt Service Taxes</t>
  </si>
  <si>
    <t>Total
Ad Valorem
Taxes
(Debt)</t>
  </si>
  <si>
    <t>Summary Of Ad Valorem Taxes</t>
  </si>
  <si>
    <t>Total
Ad Valorem
Revenue
Including Debt
(2015-2016)</t>
  </si>
  <si>
    <t>Summary Of Sales Taxes</t>
  </si>
  <si>
    <t>Total
Sales Tax
Revenue
(2015-2016)</t>
  </si>
  <si>
    <t>Computed Sales Tax Base</t>
  </si>
  <si>
    <t>Other Revenues:
Includes State &amp;
Federal taxes in
lieu of &amp; 50% of
earnings from
16th section
and other
real estate
2015-2016 AFR</t>
  </si>
  <si>
    <r>
      <t xml:space="preserve">Total Revenue
</t>
    </r>
    <r>
      <rPr>
        <sz val="10"/>
        <color rgb="FF000080"/>
        <rFont val="Arial"/>
        <family val="2"/>
      </rPr>
      <t>(for Use in MFP
Level 1 and 2)</t>
    </r>
  </si>
  <si>
    <t>2015
Total Assessed
Property Value</t>
  </si>
  <si>
    <t>2015
Assessed
Homestead
Exemption</t>
  </si>
  <si>
    <t>2015
Net Assessed
Taxable Property</t>
  </si>
  <si>
    <t>Prior Year
 2014
Net Assessed
Taxable Property
(Without cap)</t>
  </si>
  <si>
    <t>Percent
Change</t>
  </si>
  <si>
    <t>2015
Net Assessed
Taxable Property
With Cap Of</t>
  </si>
  <si>
    <t>Parish
Mill
Rate</t>
  </si>
  <si>
    <t>Parish
Revenue
Amount</t>
  </si>
  <si>
    <t>Dist.
Mill
Low</t>
  </si>
  <si>
    <t>Dist.
Mill
High</t>
  </si>
  <si>
    <t># Of
Dists.</t>
  </si>
  <si>
    <t>Dist.
Revenue
Amount</t>
  </si>
  <si>
    <t/>
  </si>
  <si>
    <t>Dist 
Mill 
Low</t>
  </si>
  <si>
    <t>Parishwide
Millage
Incl. Debt</t>
  </si>
  <si>
    <t>Parishwide
Revenue
Incl. Debt</t>
  </si>
  <si>
    <t>District
Revenue
Incl. Debt</t>
  </si>
  <si>
    <t>Total Avg.
Mill Rate
(Debt)</t>
  </si>
  <si>
    <t>Total Avg.
Mill Rate
(Non Debt)</t>
  </si>
  <si>
    <t>Total Avg.
Mill Rate
Including
Debt</t>
  </si>
  <si>
    <t>Combined
Sales
Percent</t>
  </si>
  <si>
    <t>Sales
Revenue
(Non Debt)</t>
  </si>
  <si>
    <t>Sales
Revenue
(Debt)</t>
  </si>
  <si>
    <t>Prior Year
2016-2017
Computed
Sales Tax Base
(Without Cap)</t>
  </si>
  <si>
    <t>2017-2018
Computed
 Sales Tax
Base</t>
  </si>
  <si>
    <t>Percent
Change of
Computed
Sales Tax
Base</t>
  </si>
  <si>
    <t>Computed
Sales Tax
Base With
Growth Cap Of</t>
  </si>
  <si>
    <t>Non
Debt
Rate</t>
  </si>
  <si>
    <t>Debt
Rate</t>
  </si>
  <si>
    <t>3a</t>
  </si>
  <si>
    <t>3b</t>
  </si>
  <si>
    <t>3c</t>
  </si>
  <si>
    <t>La. Tax Commission Table 41</t>
  </si>
  <si>
    <t>La. Tax Commission Table 43</t>
  </si>
  <si>
    <t>C1 - C2</t>
  </si>
  <si>
    <t>Prior Year
T7, C3</t>
  </si>
  <si>
    <r>
      <t xml:space="preserve">(C3 - C3a) </t>
    </r>
    <r>
      <rPr>
        <sz val="10"/>
        <color indexed="20"/>
        <rFont val="Calibri"/>
        <family val="2"/>
      </rPr>
      <t>÷</t>
    </r>
    <r>
      <rPr>
        <sz val="10"/>
        <color indexed="20"/>
        <rFont val="Arial"/>
        <family val="2"/>
      </rPr>
      <t xml:space="preserve"> C3a</t>
    </r>
  </si>
  <si>
    <t>If C3b &gt; $H$3,
3a x (1 + $H$3)</t>
  </si>
  <si>
    <t>KPC 62220
C3</t>
  </si>
  <si>
    <t>KPC 62220
C4</t>
  </si>
  <si>
    <t>KPC 62320
C3</t>
  </si>
  <si>
    <t>KPC 62320
C4</t>
  </si>
  <si>
    <t>KPC 62320
C5</t>
  </si>
  <si>
    <t>KPC 62320
C6</t>
  </si>
  <si>
    <t>KPC 62320
C7</t>
  </si>
  <si>
    <t>KPC 62320
C8</t>
  </si>
  <si>
    <t>C5 + C7 + C11</t>
  </si>
  <si>
    <t>KPC 62620
C3</t>
  </si>
  <si>
    <t>KPC 62620
C4</t>
  </si>
  <si>
    <t>KPC 62620
C5</t>
  </si>
  <si>
    <t>KPC 62620
C6</t>
  </si>
  <si>
    <t>KPC 62620
C7</t>
  </si>
  <si>
    <t>KPC 62620
C8</t>
  </si>
  <si>
    <t>C14 + C18</t>
  </si>
  <si>
    <t>C4 + C6
+ C13</t>
  </si>
  <si>
    <t>C5 + C7
+ C14</t>
  </si>
  <si>
    <t>C11 + C18</t>
  </si>
  <si>
    <r>
      <t xml:space="preserve">(C19 </t>
    </r>
    <r>
      <rPr>
        <sz val="10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</t>
    </r>
    <r>
      <rPr>
        <sz val="10"/>
        <color indexed="20"/>
        <rFont val="Arial"/>
        <family val="2"/>
      </rPr>
      <t>C3)
*1000</t>
    </r>
  </si>
  <si>
    <r>
      <t xml:space="preserve">(C12 </t>
    </r>
    <r>
      <rPr>
        <sz val="10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</t>
    </r>
    <r>
      <rPr>
        <sz val="10"/>
        <color indexed="20"/>
        <rFont val="Arial"/>
        <family val="2"/>
      </rPr>
      <t>C3)
*1000</t>
    </r>
  </si>
  <si>
    <r>
      <t xml:space="preserve">(C26 </t>
    </r>
    <r>
      <rPr>
        <sz val="10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</t>
    </r>
    <r>
      <rPr>
        <sz val="10"/>
        <color indexed="20"/>
        <rFont val="Arial"/>
        <family val="2"/>
      </rPr>
      <t>C3)
*1000</t>
    </r>
  </si>
  <si>
    <t>C12 + C19</t>
  </si>
  <si>
    <t>KPC 63320
C3</t>
  </si>
  <si>
    <t>KPC 63320
C4</t>
  </si>
  <si>
    <t>KPC 63320
C5</t>
  </si>
  <si>
    <t>Prior Year
T7, C32</t>
  </si>
  <si>
    <r>
      <t xml:space="preserve">C30 </t>
    </r>
    <r>
      <rPr>
        <sz val="10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</t>
    </r>
    <r>
      <rPr>
        <sz val="10"/>
        <color indexed="20"/>
        <rFont val="Arial"/>
        <family val="2"/>
      </rPr>
      <t>C27</t>
    </r>
  </si>
  <si>
    <r>
      <t xml:space="preserve">(C32 - C31) </t>
    </r>
    <r>
      <rPr>
        <sz val="10"/>
        <color indexed="20"/>
        <rFont val="Calibri"/>
        <family val="2"/>
      </rPr>
      <t>÷</t>
    </r>
    <r>
      <rPr>
        <sz val="10"/>
        <color indexed="20"/>
        <rFont val="Arial"/>
        <family val="2"/>
      </rPr>
      <t xml:space="preserve"> C31</t>
    </r>
  </si>
  <si>
    <t>If C33 &gt; $AM$3,
C31 x (1 + $AM$3)</t>
  </si>
  <si>
    <r>
      <t xml:space="preserve">C28 </t>
    </r>
    <r>
      <rPr>
        <sz val="10"/>
        <color indexed="20"/>
        <rFont val="Calibri"/>
        <family val="2"/>
      </rPr>
      <t>÷</t>
    </r>
    <r>
      <rPr>
        <sz val="10"/>
        <color indexed="20"/>
        <rFont val="Arial"/>
        <family val="2"/>
      </rPr>
      <t xml:space="preserve"> C32</t>
    </r>
  </si>
  <si>
    <r>
      <t xml:space="preserve">C29 </t>
    </r>
    <r>
      <rPr>
        <sz val="10"/>
        <color indexed="20"/>
        <rFont val="Calibri"/>
        <family val="2"/>
      </rPr>
      <t>÷</t>
    </r>
    <r>
      <rPr>
        <sz val="10"/>
        <color indexed="20"/>
        <rFont val="Arial"/>
        <family val="2"/>
      </rPr>
      <t xml:space="preserve"> C32</t>
    </r>
  </si>
  <si>
    <t>KPC 6700, 6850, 7000, 7150, 12200, 12300, 12400, and 50% of 2250 &amp; 2300</t>
  </si>
  <si>
    <t>C26 + C30
+ C37</t>
  </si>
  <si>
    <r>
      <t xml:space="preserve">C38 </t>
    </r>
    <r>
      <rPr>
        <sz val="10"/>
        <color indexed="20"/>
        <rFont val="Calibri"/>
        <family val="2"/>
      </rPr>
      <t>÷</t>
    </r>
    <r>
      <rPr>
        <sz val="10"/>
        <color indexed="20"/>
        <rFont val="Arial"/>
        <family val="2"/>
      </rPr>
      <t xml:space="preserve">
T3, C1</t>
    </r>
  </si>
  <si>
    <t>Input
(LA Tax Comm. Annual Rpt)</t>
  </si>
  <si>
    <t>Input
(Prior Year
Budget Letter)</t>
  </si>
  <si>
    <t>Input
(AFR in Access)</t>
  </si>
  <si>
    <t xml:space="preserve">Includes TIF of </t>
  </si>
  <si>
    <t>No change to Table 7 because of TIF.  
Back TIF out of Table 3, Level 2</t>
  </si>
  <si>
    <r>
      <t xml:space="preserve">City/Parish
MFP
Membership 
</t>
    </r>
    <r>
      <rPr>
        <b/>
        <sz val="10"/>
        <color rgb="FFFF0000"/>
        <rFont val="Arial"/>
        <family val="2"/>
      </rPr>
      <t>2.1.17</t>
    </r>
  </si>
  <si>
    <t>Type 5
Charter
Schools</t>
  </si>
  <si>
    <t>Type 3B
Charter
Schools</t>
  </si>
  <si>
    <t>D'Arbonne
Woods
Charter
School</t>
  </si>
  <si>
    <t>Madison
Preparatory
Academy</t>
  </si>
  <si>
    <t>Int'l
High
School
of New
Orleans</t>
  </si>
  <si>
    <t>University
View
Academy</t>
  </si>
  <si>
    <t>Lake
Charles
Charter
Academy</t>
  </si>
  <si>
    <t>Lycee
Francais
de la
Nouvelle-
Orleans</t>
  </si>
  <si>
    <t>New
Orleans
Military/
Maritime
Academy</t>
  </si>
  <si>
    <t>Noble
Minds</t>
  </si>
  <si>
    <t>Jefferson
Chamber
Foundation</t>
  </si>
  <si>
    <t>Advantage
Charter
Academy</t>
  </si>
  <si>
    <t>Tallulah
Charter
School</t>
  </si>
  <si>
    <t>Willow
Charter
Academy</t>
  </si>
  <si>
    <t>Lincoln
Prep
School</t>
  </si>
  <si>
    <t>Laurel
Oaks
Charter</t>
  </si>
  <si>
    <t>Apex
Collegiate
Academy</t>
  </si>
  <si>
    <t>Smothers
Academy</t>
  </si>
  <si>
    <t>Greater
Grace</t>
  </si>
  <si>
    <t>East
Baton
Rouge
Charter
Academy</t>
  </si>
  <si>
    <t>Iberville
Charter
Academy</t>
  </si>
  <si>
    <t>Delta
Charter
School</t>
  </si>
  <si>
    <t>Lake
Charles
College
Prep</t>
  </si>
  <si>
    <t>Northeast
Claiborne
Charter</t>
  </si>
  <si>
    <t>Northshore
Charter
School</t>
  </si>
  <si>
    <t>Acadiana
Renaissance
Charter
Academy</t>
  </si>
  <si>
    <t>Louisiana
Key
Academy</t>
  </si>
  <si>
    <t>Lafayette
Renaissance
Charter
Academy</t>
  </si>
  <si>
    <t>Impact
Charter</t>
  </si>
  <si>
    <t>Vision
Academy</t>
  </si>
  <si>
    <t>Louisiana
Virtual
Charter
Academy</t>
  </si>
  <si>
    <t>Southwest
Louisiana
Charter
School</t>
  </si>
  <si>
    <t>JS Clark
Leadership
Academy</t>
  </si>
  <si>
    <t>Tangi
Academy</t>
  </si>
  <si>
    <t>GEO Prep
Academy</t>
  </si>
  <si>
    <t>Collegiate
Academy</t>
  </si>
  <si>
    <t>Baton
Rouge
Univ. Prep</t>
  </si>
  <si>
    <t>Total
Table 3</t>
  </si>
  <si>
    <r>
      <rPr>
        <b/>
        <sz val="10"/>
        <color rgb="FFFF0000"/>
        <rFont val="Arial"/>
        <family val="2"/>
      </rPr>
      <t>Legacy</t>
    </r>
    <r>
      <rPr>
        <b/>
        <sz val="10"/>
        <color rgb="FF000080"/>
        <rFont val="Arial"/>
        <family val="2"/>
      </rPr>
      <t xml:space="preserve">
New
Vision
Learning
Academy</t>
    </r>
  </si>
  <si>
    <r>
      <rPr>
        <b/>
        <sz val="10"/>
        <color rgb="FFFF0000"/>
        <rFont val="Arial"/>
        <family val="2"/>
      </rPr>
      <t>Legacy</t>
    </r>
    <r>
      <rPr>
        <b/>
        <sz val="10"/>
        <color rgb="FF000080"/>
        <rFont val="Arial"/>
        <family val="2"/>
      </rPr>
      <t xml:space="preserve">
VB 
Glencoe
Charter
School</t>
    </r>
  </si>
  <si>
    <r>
      <rPr>
        <b/>
        <sz val="10"/>
        <color rgb="FFFF0000"/>
        <rFont val="Arial"/>
        <family val="2"/>
      </rPr>
      <t>Legacy</t>
    </r>
    <r>
      <rPr>
        <b/>
        <sz val="10"/>
        <color rgb="FF000080"/>
        <rFont val="Arial"/>
        <family val="2"/>
      </rPr>
      <t xml:space="preserve">
Int'l
School of
Louisiana</t>
    </r>
  </si>
  <si>
    <r>
      <rPr>
        <b/>
        <sz val="10"/>
        <color rgb="FFFF0000"/>
        <rFont val="Arial"/>
        <family val="2"/>
      </rPr>
      <t>Legacy</t>
    </r>
    <r>
      <rPr>
        <b/>
        <sz val="10"/>
        <color rgb="FF000080"/>
        <rFont val="Arial"/>
        <family val="2"/>
      </rPr>
      <t xml:space="preserve">
Avoyelles
Public
Charter
School</t>
    </r>
  </si>
  <si>
    <r>
      <rPr>
        <b/>
        <sz val="10"/>
        <color rgb="FFFF0000"/>
        <rFont val="Arial"/>
        <family val="2"/>
      </rPr>
      <t>Legacy</t>
    </r>
    <r>
      <rPr>
        <b/>
        <sz val="10"/>
        <color rgb="FF000080"/>
        <rFont val="Arial"/>
        <family val="2"/>
      </rPr>
      <t xml:space="preserve">
Delhi
Charter
School</t>
    </r>
  </si>
  <si>
    <r>
      <rPr>
        <b/>
        <sz val="10"/>
        <color rgb="FFFF0000"/>
        <rFont val="Arial"/>
        <family val="2"/>
      </rPr>
      <t>Legacy</t>
    </r>
    <r>
      <rPr>
        <b/>
        <sz val="10"/>
        <color rgb="FF000080"/>
        <rFont val="Arial"/>
        <family val="2"/>
      </rPr>
      <t xml:space="preserve">
Belle
Chasse
Academy</t>
    </r>
  </si>
  <si>
    <r>
      <rPr>
        <b/>
        <sz val="10"/>
        <color rgb="FFFF0000"/>
        <rFont val="Arial"/>
        <family val="2"/>
      </rPr>
      <t>Legacy</t>
    </r>
    <r>
      <rPr>
        <b/>
        <sz val="10"/>
        <color rgb="FF000080"/>
        <rFont val="Arial"/>
        <family val="2"/>
      </rPr>
      <t xml:space="preserve">
Milestone
Academy
of New
Orleans</t>
    </r>
  </si>
  <si>
    <r>
      <rPr>
        <b/>
        <sz val="10"/>
        <color rgb="FFFF0000"/>
        <rFont val="Arial"/>
        <family val="2"/>
      </rPr>
      <t>Legacy</t>
    </r>
    <r>
      <rPr>
        <b/>
        <sz val="10"/>
        <color rgb="FF000080"/>
        <rFont val="Arial"/>
        <family val="2"/>
      </rPr>
      <t xml:space="preserve">
The MAX
Charter
School</t>
    </r>
  </si>
  <si>
    <t>LSU 
Lab
School</t>
  </si>
  <si>
    <t>Southern
University
Lab
School</t>
  </si>
  <si>
    <t>Louisiana
School
for Math
Science
&amp; the Arts</t>
  </si>
  <si>
    <t>New
Orleans
Center for
Creative
Arts</t>
  </si>
  <si>
    <t>Total
MFP
Funded</t>
  </si>
  <si>
    <t>W6A001</t>
  </si>
  <si>
    <t>Base, C1</t>
  </si>
  <si>
    <t>Base, C2</t>
  </si>
  <si>
    <t>Base, C3</t>
  </si>
  <si>
    <t>Base, C4</t>
  </si>
  <si>
    <t>Base, C5</t>
  </si>
  <si>
    <t>Base, C6</t>
  </si>
  <si>
    <t>Base, C7</t>
  </si>
  <si>
    <t>Base, C8</t>
  </si>
  <si>
    <t>Base, C9</t>
  </si>
  <si>
    <t>Base, C10</t>
  </si>
  <si>
    <t>Base, C12</t>
  </si>
  <si>
    <t>Base, C13</t>
  </si>
  <si>
    <t>Base, C15</t>
  </si>
  <si>
    <t>Base, C16</t>
  </si>
  <si>
    <t>Base, C17</t>
  </si>
  <si>
    <t>Base, C18</t>
  </si>
  <si>
    <t>Base, C19</t>
  </si>
  <si>
    <t>Base, C20</t>
  </si>
  <si>
    <t>Base, C21</t>
  </si>
  <si>
    <t>Base, C22</t>
  </si>
  <si>
    <t>Base, C23</t>
  </si>
  <si>
    <t>Base, C24</t>
  </si>
  <si>
    <t>Base, C25</t>
  </si>
  <si>
    <t>Base, C26</t>
  </si>
  <si>
    <t>Base, C27</t>
  </si>
  <si>
    <t>Base, C28</t>
  </si>
  <si>
    <t>Base, C29</t>
  </si>
  <si>
    <t>Base, C30</t>
  </si>
  <si>
    <t>Base, C31</t>
  </si>
  <si>
    <t>Base, C32</t>
  </si>
  <si>
    <t>Base, C33</t>
  </si>
  <si>
    <t>Base, C34</t>
  </si>
  <si>
    <t>Base, C35</t>
  </si>
  <si>
    <t>Base, C36</t>
  </si>
  <si>
    <t>Base, C37</t>
  </si>
  <si>
    <t>Sum(C1:C39)</t>
  </si>
  <si>
    <t>Base, C41</t>
  </si>
  <si>
    <t>Base, C42</t>
  </si>
  <si>
    <t>Base, C43</t>
  </si>
  <si>
    <t>Base, C44</t>
  </si>
  <si>
    <t>Base, C45</t>
  </si>
  <si>
    <t>Base, C46</t>
  </si>
  <si>
    <t>Base, C47</t>
  </si>
  <si>
    <t>Base, C48</t>
  </si>
  <si>
    <t>Base, C49</t>
  </si>
  <si>
    <t>Base, C50</t>
  </si>
  <si>
    <t>Base, C51</t>
  </si>
  <si>
    <t>Base, C52</t>
  </si>
  <si>
    <t>Base, C53</t>
  </si>
  <si>
    <t>Sum(C40:C53)</t>
  </si>
  <si>
    <t>001</t>
  </si>
  <si>
    <t>Acadia Parish</t>
  </si>
  <si>
    <t>002</t>
  </si>
  <si>
    <t>Allen Parish</t>
  </si>
  <si>
    <t>003</t>
  </si>
  <si>
    <t>Ascension Parish</t>
  </si>
  <si>
    <t>004</t>
  </si>
  <si>
    <t>Assumption Parish</t>
  </si>
  <si>
    <t>005</t>
  </si>
  <si>
    <t>Avoyelles Parish</t>
  </si>
  <si>
    <t>006</t>
  </si>
  <si>
    <t>Beauregard Parish</t>
  </si>
  <si>
    <t>007</t>
  </si>
  <si>
    <t>Bienville Parish</t>
  </si>
  <si>
    <t>008</t>
  </si>
  <si>
    <t>Bossier Parish</t>
  </si>
  <si>
    <t>009</t>
  </si>
  <si>
    <t>Caddo Parish</t>
  </si>
  <si>
    <t>010</t>
  </si>
  <si>
    <t>Calcasieu Parish</t>
  </si>
  <si>
    <t>011</t>
  </si>
  <si>
    <t>Caldwell Parish</t>
  </si>
  <si>
    <t>012</t>
  </si>
  <si>
    <t>Cameron Parish</t>
  </si>
  <si>
    <t>013</t>
  </si>
  <si>
    <t>Catahoula Parish</t>
  </si>
  <si>
    <t>014</t>
  </si>
  <si>
    <t>Claiborne Parish</t>
  </si>
  <si>
    <t>015</t>
  </si>
  <si>
    <t>Concordia Parish</t>
  </si>
  <si>
    <t>016</t>
  </si>
  <si>
    <t>DeSoto Parish</t>
  </si>
  <si>
    <t>017</t>
  </si>
  <si>
    <t>East Baton Rouge Parish</t>
  </si>
  <si>
    <t>018</t>
  </si>
  <si>
    <t>East Carroll Parish</t>
  </si>
  <si>
    <t>019</t>
  </si>
  <si>
    <t>East Feliciana Parish</t>
  </si>
  <si>
    <t>020</t>
  </si>
  <si>
    <t>Evangeline Parish</t>
  </si>
  <si>
    <t>021</t>
  </si>
  <si>
    <t>Franklin Parish</t>
  </si>
  <si>
    <t>022</t>
  </si>
  <si>
    <t>Grant Parish</t>
  </si>
  <si>
    <t>023</t>
  </si>
  <si>
    <t>Iberia Parish</t>
  </si>
  <si>
    <t>024</t>
  </si>
  <si>
    <t>Iberville Parish</t>
  </si>
  <si>
    <t>025</t>
  </si>
  <si>
    <t>Jackson Parish</t>
  </si>
  <si>
    <t>026</t>
  </si>
  <si>
    <t>Jefferson Parish</t>
  </si>
  <si>
    <t>027</t>
  </si>
  <si>
    <t>Jefferson Davis Parish</t>
  </si>
  <si>
    <t>028</t>
  </si>
  <si>
    <t>Lafayette Parish</t>
  </si>
  <si>
    <t>029</t>
  </si>
  <si>
    <t>Lafourche Parish</t>
  </si>
  <si>
    <t>030</t>
  </si>
  <si>
    <t>LaSalle Parish</t>
  </si>
  <si>
    <t>031</t>
  </si>
  <si>
    <t>Lincoln Parish</t>
  </si>
  <si>
    <t>032</t>
  </si>
  <si>
    <t>Livingston Parish</t>
  </si>
  <si>
    <t>033</t>
  </si>
  <si>
    <t>Madison Parish</t>
  </si>
  <si>
    <t>034</t>
  </si>
  <si>
    <t>Morehouse Parish</t>
  </si>
  <si>
    <t>035</t>
  </si>
  <si>
    <t>Natchitoches Parish</t>
  </si>
  <si>
    <t>036</t>
  </si>
  <si>
    <t>Orleans Parish</t>
  </si>
  <si>
    <t>037</t>
  </si>
  <si>
    <t>Ouachita Parish</t>
  </si>
  <si>
    <t>038</t>
  </si>
  <si>
    <t>Plaquemines Parish</t>
  </si>
  <si>
    <t>039</t>
  </si>
  <si>
    <t>Pointe Coupee Parish</t>
  </si>
  <si>
    <t>040</t>
  </si>
  <si>
    <t>Rapides Parish</t>
  </si>
  <si>
    <t>041</t>
  </si>
  <si>
    <t>Red River Parish</t>
  </si>
  <si>
    <t>042</t>
  </si>
  <si>
    <t>Richland Parish</t>
  </si>
  <si>
    <t>043</t>
  </si>
  <si>
    <t>Sabine Parish</t>
  </si>
  <si>
    <t>044</t>
  </si>
  <si>
    <t>St. Bernard Parish</t>
  </si>
  <si>
    <t>045</t>
  </si>
  <si>
    <t>St. Charles Parish</t>
  </si>
  <si>
    <t>046</t>
  </si>
  <si>
    <t>St. Helena Parish</t>
  </si>
  <si>
    <t>047</t>
  </si>
  <si>
    <t>St. James Parish</t>
  </si>
  <si>
    <t>048</t>
  </si>
  <si>
    <t>St. John the Baptist Parish</t>
  </si>
  <si>
    <t>049</t>
  </si>
  <si>
    <t>St. Landry Parish</t>
  </si>
  <si>
    <t>050</t>
  </si>
  <si>
    <t>St. Martin Parish</t>
  </si>
  <si>
    <t>051</t>
  </si>
  <si>
    <t>St. Mary Parish</t>
  </si>
  <si>
    <t>052</t>
  </si>
  <si>
    <t>St. Tammany Parish</t>
  </si>
  <si>
    <t>053</t>
  </si>
  <si>
    <t>Tangipahoa Parish</t>
  </si>
  <si>
    <t>054</t>
  </si>
  <si>
    <t>Tensas Parish</t>
  </si>
  <si>
    <t>055</t>
  </si>
  <si>
    <t>Terrebonne Parish</t>
  </si>
  <si>
    <t>056</t>
  </si>
  <si>
    <t>Union Parish</t>
  </si>
  <si>
    <t>057</t>
  </si>
  <si>
    <t>Vermilion Parish</t>
  </si>
  <si>
    <t>058</t>
  </si>
  <si>
    <t>Vernon Parish</t>
  </si>
  <si>
    <t>059</t>
  </si>
  <si>
    <t>Washington Parish</t>
  </si>
  <si>
    <t>060</t>
  </si>
  <si>
    <t>Webster Parish</t>
  </si>
  <si>
    <t>061</t>
  </si>
  <si>
    <t>West Baton Rouge Parish</t>
  </si>
  <si>
    <t>062</t>
  </si>
  <si>
    <t>West Carroll Parish</t>
  </si>
  <si>
    <t>063</t>
  </si>
  <si>
    <t>West Feliciana Parish</t>
  </si>
  <si>
    <t>064</t>
  </si>
  <si>
    <t>Winn Parish</t>
  </si>
  <si>
    <t>065</t>
  </si>
  <si>
    <t>City of Monroe School District</t>
  </si>
  <si>
    <t>066</t>
  </si>
  <si>
    <t>City of Bogalusa School District</t>
  </si>
  <si>
    <t>067</t>
  </si>
  <si>
    <t>Zachary Community School District</t>
  </si>
  <si>
    <t>068</t>
  </si>
  <si>
    <t>City of Baker School District</t>
  </si>
  <si>
    <t>069</t>
  </si>
  <si>
    <t>Central Community School District</t>
  </si>
  <si>
    <t>Total for OPSB, Type 5, Type 3B</t>
  </si>
  <si>
    <t>City/Parish</t>
  </si>
  <si>
    <t>Type 5</t>
  </si>
  <si>
    <t>Type 3B</t>
  </si>
  <si>
    <t>Type 2 (New)</t>
  </si>
  <si>
    <t>Total In Table 3</t>
  </si>
  <si>
    <t>Type 2 (Legacy)</t>
  </si>
  <si>
    <t>LSU Lab</t>
  </si>
  <si>
    <t>Southern Lab</t>
  </si>
  <si>
    <t>Total Not In Table 3</t>
  </si>
  <si>
    <t>TOTAL MFP FUNDED</t>
  </si>
  <si>
    <t>2.1.17 Student Count - Type 5 Charter Schools</t>
  </si>
  <si>
    <t>Caddo
Parish</t>
  </si>
  <si>
    <t>EBR
Parish</t>
  </si>
  <si>
    <t>Orleans
Parish</t>
  </si>
  <si>
    <t>Total</t>
  </si>
  <si>
    <t>Nelson Elementary School</t>
  </si>
  <si>
    <t>James M_ Singleton Charter School</t>
  </si>
  <si>
    <t>Joseph A_ Craig Charter School</t>
  </si>
  <si>
    <t>Lord Beaconsfield Landry</t>
  </si>
  <si>
    <t>McDonogh #32 Elementary School</t>
  </si>
  <si>
    <t>William J_ Fischer Elementary School</t>
  </si>
  <si>
    <t>Dwight D_ Eisenhower Elementary School</t>
  </si>
  <si>
    <t>Martin Behrman Elementary School</t>
  </si>
  <si>
    <t>Sophie B_ Wright Institute of Academic Excellence</t>
  </si>
  <si>
    <t>KIPP McDonogh 15 School for the Creative Arts</t>
  </si>
  <si>
    <t>KIPP Believe College Prep (Phillips)</t>
  </si>
  <si>
    <t>KIPP New Orleans Leadership Academy</t>
  </si>
  <si>
    <t>KIPP East Community Primary</t>
  </si>
  <si>
    <t>Joseph S_ Clark Preparatory High School</t>
  </si>
  <si>
    <t>Fannie C_ Williams Charter School</t>
  </si>
  <si>
    <t>Harriet Tubman Charter School</t>
  </si>
  <si>
    <t>The NET Charter High School</t>
  </si>
  <si>
    <t>Crescent Leadership Academy</t>
  </si>
  <si>
    <t>Paul Habans Charter School</t>
  </si>
  <si>
    <t>Sylvanie Williams College Prep</t>
  </si>
  <si>
    <t>Cohen College Prep</t>
  </si>
  <si>
    <t>Lawrence D_ Crocker College Prep</t>
  </si>
  <si>
    <t>Akili Academy of New Orleans</t>
  </si>
  <si>
    <t>G_ W_ Carver Collegiate Academy</t>
  </si>
  <si>
    <t>Arise Academy</t>
  </si>
  <si>
    <t>Mildred Osborne Charter School</t>
  </si>
  <si>
    <t>ReNEW Cultural Arts Academy at Live Oak Elementary</t>
  </si>
  <si>
    <t>ReNEW SciTech Academy at Laurel</t>
  </si>
  <si>
    <t>ReNEW Dolores T_ Aaron Elementary</t>
  </si>
  <si>
    <t>ReNEW Accelerated High School</t>
  </si>
  <si>
    <t>ReNEW Schaumburg Elementary</t>
  </si>
  <si>
    <t>ReNEW McDonogh City Park Acdmy</t>
  </si>
  <si>
    <t>Algiers Technology Academy</t>
  </si>
  <si>
    <t>Linwood Public Charter School</t>
  </si>
  <si>
    <t>Baton Rouge University Preparatory Elementary</t>
  </si>
  <si>
    <t>Democracy Prep Baton Rouge</t>
  </si>
  <si>
    <t>Kenilworth Science and Technology Charter School</t>
  </si>
  <si>
    <t>2.1.17 Student Count - Type 3B Charter Schools</t>
  </si>
  <si>
    <t>Pierre A_ Capdau Learning Academy (with Gentilly)</t>
  </si>
  <si>
    <t>Lake Area New Tech Early College High School</t>
  </si>
  <si>
    <t>Dr. Martin Luther King Jr Charter School</t>
  </si>
  <si>
    <t>Mary D_ Coghill Charter School</t>
  </si>
  <si>
    <t>KIPP Renaissance High School</t>
  </si>
  <si>
    <t>2.1.17 Student Count - Type 5 to Type 3B for FY2017-18</t>
  </si>
  <si>
    <t>2.1.17 Student Count - OPSB to Type 3B for FY2017-18</t>
  </si>
  <si>
    <t>Pierre A_ Capdau Learning Academy</t>
  </si>
  <si>
    <t>W14001</t>
  </si>
  <si>
    <t>Gentilly Terrace Elementary School</t>
  </si>
  <si>
    <t>W83001</t>
  </si>
  <si>
    <t>KIPP Central City Academy</t>
  </si>
  <si>
    <t>School System</t>
  </si>
  <si>
    <t>FY2017-18 Unweighted State Cost Allocation Per Pupils
Types 1, 2, 3, 3B, and 4 Charter Schools</t>
  </si>
  <si>
    <t>FY2017-18 Weighted State Cost Allocation Per Pupils
Types 1, 2, 3, 3B, and 4 Charter Schools</t>
  </si>
  <si>
    <r>
      <t xml:space="preserve">FY2017-18 </t>
    </r>
    <r>
      <rPr>
        <b/>
        <sz val="10"/>
        <color rgb="FFFF0000"/>
        <rFont val="Arial"/>
        <family val="2"/>
      </rPr>
      <t>Initial</t>
    </r>
    <r>
      <rPr>
        <b/>
        <sz val="10"/>
        <rFont val="Arial"/>
        <family val="2"/>
      </rPr>
      <t xml:space="preserve"> Local Revenue Representation Per Pupils</t>
    </r>
  </si>
  <si>
    <t>Legacy Type 2
Charter Schools</t>
  </si>
  <si>
    <t>Level 1
Base</t>
  </si>
  <si>
    <t>Level 2</t>
  </si>
  <si>
    <t>Level 3
Hold
Harmless &amp;
Mandated
Cost Adjs.</t>
  </si>
  <si>
    <t>Level 3
Continuation
of Prior Year
Pay Raises</t>
  </si>
  <si>
    <t>Unweighted
Per Pupil
With
Continuation
of Prior Year
Pay Raises</t>
  </si>
  <si>
    <t>Career &amp;
Technical
Education</t>
  </si>
  <si>
    <t>Students
With
Disabilities</t>
  </si>
  <si>
    <t>Gifted &amp;
Talented</t>
  </si>
  <si>
    <t>In a District
Building</t>
  </si>
  <si>
    <t>Not In a
District
Building</t>
  </si>
  <si>
    <r>
      <t xml:space="preserve">Unweighted
Per Pupil
Without
Continuation
of Prior Year
Pay Raise
</t>
    </r>
    <r>
      <rPr>
        <sz val="10"/>
        <rFont val="Arial"/>
        <family val="2"/>
      </rPr>
      <t>(Includes Initial
FY2017-18
Local Revenue
Representation)</t>
    </r>
  </si>
  <si>
    <t>Col. 1 + Col. 2
+ Col. 3</t>
  </si>
  <si>
    <t>Col. 4 + Col. 5</t>
  </si>
  <si>
    <t>Col. 1 + Col. 2 +
Col. 3 + Col. 12</t>
  </si>
  <si>
    <t>Per Pupil, C6</t>
  </si>
  <si>
    <t>T3, C23</t>
  </si>
  <si>
    <t>T3, C28</t>
  </si>
  <si>
    <t>C1 + C2 + C3</t>
  </si>
  <si>
    <t>C4 + C5</t>
  </si>
  <si>
    <t>Per Pupil, C11</t>
  </si>
  <si>
    <t>Per Pupil, C16</t>
  </si>
  <si>
    <t>Per Pupil, C21</t>
  </si>
  <si>
    <t>Per Pupil, C26</t>
  </si>
  <si>
    <t>C1 + C2 + C3 + C12</t>
  </si>
  <si>
    <t>Link to Charter Per Pupil</t>
  </si>
  <si>
    <t>Desoto</t>
  </si>
  <si>
    <t>Orleans*</t>
  </si>
  <si>
    <t>St. John</t>
  </si>
  <si>
    <t>City Of Monroe</t>
  </si>
  <si>
    <t>City Of Bogalusa</t>
  </si>
  <si>
    <t>City Of Baker</t>
  </si>
  <si>
    <t>State Average</t>
  </si>
  <si>
    <t>* Continuation of prior year pay raise varies by LEA</t>
  </si>
  <si>
    <t>FY2017-18
State Cost
Allocation 
of Level 1</t>
  </si>
  <si>
    <t xml:space="preserve">Total 
Weighted
Membership
and/or Units </t>
  </si>
  <si>
    <t>Base Funding</t>
  </si>
  <si>
    <t>Low Income &amp; English Language Learner</t>
  </si>
  <si>
    <t>Students With Disabilities</t>
  </si>
  <si>
    <t>Gifted and Talented Funding</t>
  </si>
  <si>
    <t>Economy-of-Scale Funding</t>
  </si>
  <si>
    <t>FY2017-18
State Cost
Allocation 
Of Level 1</t>
  </si>
  <si>
    <t>Percent
of Total
Level 1
Funding</t>
  </si>
  <si>
    <t>Level 1
State Cost
Allocation
Dollars</t>
  </si>
  <si>
    <t>Per Pupil Amount</t>
  </si>
  <si>
    <t>Weighted
Add-on 
Students</t>
  </si>
  <si>
    <t>Feb. 1, 2017
Student
Count</t>
  </si>
  <si>
    <t>Oct. 1, 2016
Student
Count</t>
  </si>
  <si>
    <t>Verification 1</t>
  </si>
  <si>
    <t>Verification 2</t>
  </si>
  <si>
    <t>C3 ÷ C2</t>
  </si>
  <si>
    <t>C5 ÷ C3</t>
  </si>
  <si>
    <t>C7 ÷ C2</t>
  </si>
  <si>
    <t>C1 x C8</t>
  </si>
  <si>
    <t>T3, C2a</t>
  </si>
  <si>
    <t>C9 ÷ C10</t>
  </si>
  <si>
    <t>C12 ÷ C2</t>
  </si>
  <si>
    <t>T3, C3a</t>
  </si>
  <si>
    <t>C14 ÷ C15</t>
  </si>
  <si>
    <t>C17 ÷ C2</t>
  </si>
  <si>
    <t>C1 x C18</t>
  </si>
  <si>
    <t>T3, C4a</t>
  </si>
  <si>
    <t>C19 ÷ C20</t>
  </si>
  <si>
    <t>C22 ÷ C2</t>
  </si>
  <si>
    <t>C2 x C23</t>
  </si>
  <si>
    <t>T3, C5a</t>
  </si>
  <si>
    <t>C24 ÷ C25</t>
  </si>
  <si>
    <t>C27 ÷ C2</t>
  </si>
  <si>
    <t>C1 x C28</t>
  </si>
  <si>
    <t>C29 ÷ C30</t>
  </si>
  <si>
    <t>Table 3,
Column 12</t>
  </si>
  <si>
    <t>Table 3, 
Column 8</t>
  </si>
  <si>
    <t>Table 3, 
Column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</si>
</sst>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00%"/>
    <numFmt numFmtId="167" formatCode="0.0000000"/>
    <numFmt numFmtId="168" formatCode="_(* #,##0.0_);_(* \(#,##0.0\);_(* &quot;-&quot;??_);_(@_)"/>
    <numFmt numFmtId="169" formatCode="0.0%"/>
    <numFmt numFmtId="170" formatCode="#,##0.0"/>
    <numFmt numFmtId="171" formatCode="0_);[Red]\(0\)"/>
    <numFmt numFmtId="172" formatCode="0.00_);\(0.00\)"/>
    <numFmt numFmtId="173" formatCode="&quot;$&quot;#,##0;[Red]&quot;$&quot;#,##0"/>
  </numFmts>
  <fonts count="7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name val="Arial Narrow"/>
      <family val="2"/>
    </font>
    <font>
      <sz val="22"/>
      <color rgb="FFFF0000"/>
      <name val="Arial Narrow"/>
      <family val="2"/>
    </font>
    <font>
      <sz val="24"/>
      <name val="Arial Narrow"/>
      <family val="2"/>
    </font>
    <font>
      <b/>
      <sz val="18"/>
      <color indexed="20"/>
      <name val="Arial Narrow"/>
      <family val="2"/>
    </font>
    <font>
      <b/>
      <sz val="12"/>
      <color indexed="1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11.9"/>
      <name val="Arial Narrow"/>
      <family val="2"/>
    </font>
    <font>
      <sz val="12"/>
      <color indexed="18"/>
      <name val="Arial Narrow"/>
      <family val="2"/>
    </font>
    <font>
      <b/>
      <sz val="10"/>
      <color rgb="FF000080"/>
      <name val="Arial"/>
      <family val="2"/>
    </font>
    <font>
      <sz val="10"/>
      <color rgb="FF000080"/>
      <name val="Arial"/>
      <family val="2"/>
    </font>
    <font>
      <b/>
      <sz val="11"/>
      <color rgb="FF00008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2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Wingdings 2"/>
      <family val="1"/>
      <charset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11"/>
      <color rgb="FFFF0000"/>
      <name val="Arial"/>
      <family val="2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8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rgb="FF000080"/>
      <name val="Arial"/>
      <family val="2"/>
    </font>
    <font>
      <b/>
      <sz val="18"/>
      <color indexed="18"/>
      <name val="Arial"/>
      <family val="2"/>
    </font>
    <font>
      <b/>
      <sz val="12"/>
      <color indexed="18"/>
      <name val="Arial"/>
      <family val="2"/>
    </font>
    <font>
      <sz val="9"/>
      <name val="Arial Narrow"/>
      <family val="2"/>
    </font>
    <font>
      <b/>
      <sz val="10"/>
      <color indexed="20"/>
      <name val="Calibri"/>
      <family val="2"/>
    </font>
    <font>
      <sz val="9"/>
      <color indexed="18"/>
      <name val="Arial"/>
      <family val="2"/>
    </font>
    <font>
      <b/>
      <sz val="16"/>
      <name val="Arial"/>
      <family val="2"/>
    </font>
    <font>
      <sz val="11"/>
      <color indexed="18"/>
      <name val="Arial"/>
      <family val="2"/>
    </font>
    <font>
      <sz val="12"/>
      <color indexed="18"/>
      <name val="Arial"/>
      <family val="2"/>
    </font>
    <font>
      <b/>
      <sz val="12"/>
      <color rgb="FFC00000"/>
      <name val="Arial"/>
      <family val="2"/>
    </font>
    <font>
      <sz val="8"/>
      <color indexed="18"/>
      <name val="Arial"/>
      <family val="2"/>
    </font>
    <font>
      <sz val="9.5"/>
      <color indexed="18"/>
      <name val="Arial"/>
      <family val="2"/>
    </font>
    <font>
      <sz val="11"/>
      <name val="Arial"/>
      <family val="2"/>
    </font>
    <font>
      <b/>
      <sz val="10"/>
      <color indexed="20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rgb="FF000080"/>
      <name val="Arial Narrow"/>
      <family val="2"/>
    </font>
    <font>
      <b/>
      <i/>
      <sz val="16"/>
      <name val="Arial"/>
      <family val="2"/>
    </font>
    <font>
      <b/>
      <sz val="14"/>
      <color indexed="10"/>
      <name val="Arial"/>
      <family val="2"/>
    </font>
    <font>
      <b/>
      <sz val="11"/>
      <color indexed="20"/>
      <name val="Arial"/>
      <family val="2"/>
    </font>
    <font>
      <sz val="10"/>
      <color indexed="20"/>
      <name val="Calibri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4"/>
      <name val="Calibri"/>
      <family val="2"/>
      <scheme val="minor"/>
    </font>
    <font>
      <sz val="11"/>
      <color indexed="8"/>
      <name val="Calibri"/>
      <family val="2"/>
    </font>
    <font>
      <b/>
      <sz val="14"/>
      <name val="Arial"/>
      <family val="2"/>
    </font>
    <font>
      <sz val="16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</fonts>
  <fills count="3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0"/>
      </patternFill>
    </fill>
    <fill>
      <patternFill patternType="solid">
        <fgColor theme="5" tint="0.59999389629810485"/>
        <bgColor indexed="0"/>
      </patternFill>
    </fill>
    <fill>
      <patternFill patternType="solid">
        <fgColor theme="7" tint="0.59999389629810485"/>
        <bgColor indexed="0"/>
      </patternFill>
    </fill>
    <fill>
      <patternFill patternType="solid">
        <fgColor theme="9" tint="0.59999389629810485"/>
        <bgColor indexed="0"/>
      </patternFill>
    </fill>
    <fill>
      <patternFill patternType="solid">
        <fgColor indexed="26"/>
        <bgColor indexed="64"/>
      </patternFill>
    </fill>
  </fills>
  <borders count="25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auto="1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theme="0" tint="-0.34998626667073579"/>
      </bottom>
      <diagonal/>
    </border>
    <border>
      <left/>
      <right style="double">
        <color indexed="64"/>
      </right>
      <top style="thin">
        <color indexed="8"/>
      </top>
      <bottom style="thin">
        <color theme="0" tint="-0.34998626667073579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thin">
        <color theme="0" tint="-0.34998626667073579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indexed="64"/>
      </left>
      <right style="double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auto="1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medium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8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auto="1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double">
        <color indexed="64"/>
      </right>
      <top style="medium">
        <color indexed="8"/>
      </top>
      <bottom/>
      <diagonal/>
    </border>
    <border>
      <left style="double">
        <color indexed="64"/>
      </left>
      <right style="double">
        <color indexed="64"/>
      </right>
      <top style="medium">
        <color indexed="8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/>
      <bottom style="thin">
        <color indexed="22"/>
      </bottom>
      <diagonal/>
    </border>
    <border>
      <left style="double">
        <color auto="1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double">
        <color auto="1"/>
      </right>
      <top style="medium">
        <color indexed="64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theme="0" tint="-0.249977111117893"/>
      </top>
      <bottom/>
      <diagonal/>
    </border>
    <border>
      <left style="thin">
        <color indexed="63"/>
      </left>
      <right/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3"/>
      </right>
      <top style="thin">
        <color auto="1"/>
      </top>
      <bottom style="thin">
        <color theme="0" tint="-0.249977111117893"/>
      </bottom>
      <diagonal/>
    </border>
    <border>
      <left/>
      <right/>
      <top style="thin">
        <color auto="1"/>
      </top>
      <bottom style="thin">
        <color theme="0" tint="-0.249977111117893"/>
      </bottom>
      <diagonal/>
    </border>
    <border>
      <left style="thin">
        <color indexed="63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3"/>
      </left>
      <right style="thin">
        <color auto="1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indexed="63"/>
      </right>
      <top/>
      <bottom style="thin">
        <color auto="1"/>
      </bottom>
      <diagonal/>
    </border>
    <border>
      <left style="thin">
        <color indexed="63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3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3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indexed="64"/>
      </right>
      <top style="double">
        <color indexed="63"/>
      </top>
      <bottom style="thin">
        <color indexed="64"/>
      </bottom>
      <diagonal/>
    </border>
    <border>
      <left style="thin">
        <color auto="1"/>
      </left>
      <right style="thin">
        <color indexed="63"/>
      </right>
      <top style="thin">
        <color theme="0" tint="-0.249977111117893"/>
      </top>
      <bottom style="thin">
        <color auto="1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 style="thin">
        <color indexed="63"/>
      </left>
      <right style="thin">
        <color auto="1"/>
      </right>
      <top style="thin">
        <color theme="0" tint="-0.249977111117893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249977111117893"/>
      </top>
      <bottom style="thin">
        <color auto="1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3"/>
      </right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3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3"/>
      </right>
      <top/>
      <bottom style="thin">
        <color theme="0" tint="-0.24994659260841701"/>
      </bottom>
      <diagonal/>
    </border>
    <border>
      <left style="thin">
        <color indexed="63"/>
      </left>
      <right style="thin">
        <color indexed="63"/>
      </right>
      <top/>
      <bottom style="thin">
        <color theme="0" tint="-0.24994659260841701"/>
      </bottom>
      <diagonal/>
    </border>
    <border>
      <left style="thin">
        <color indexed="63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3"/>
      </right>
      <top/>
      <bottom style="thin">
        <color theme="0" tint="-0.24994659260841701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theme="0" tint="-0.24994659260841701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double">
        <color indexed="64"/>
      </top>
      <bottom style="thin">
        <color theme="0" tint="-0.34998626667073579"/>
      </bottom>
      <diagonal/>
    </border>
    <border>
      <left/>
      <right style="thin">
        <color indexed="63"/>
      </right>
      <top style="double">
        <color indexed="64"/>
      </top>
      <bottom style="thin">
        <color theme="0" tint="-0.34998626667073579"/>
      </bottom>
      <diagonal/>
    </border>
    <border>
      <left style="thin">
        <color indexed="63"/>
      </left>
      <right style="thin">
        <color indexed="64"/>
      </right>
      <top style="double">
        <color indexed="64"/>
      </top>
      <bottom style="thin">
        <color theme="0" tint="-0.34998626667073579"/>
      </bottom>
      <diagonal/>
    </border>
    <border>
      <left style="thin">
        <color indexed="63"/>
      </left>
      <right/>
      <top style="double">
        <color indexed="64"/>
      </top>
      <bottom style="thin">
        <color theme="0" tint="-0.34998626667073579"/>
      </bottom>
      <diagonal/>
    </border>
    <border>
      <left/>
      <right/>
      <top style="double">
        <color indexed="64"/>
      </top>
      <bottom style="thin">
        <color theme="0" tint="-0.34998626667073579"/>
      </bottom>
      <diagonal/>
    </border>
    <border>
      <left style="thin">
        <color auto="1"/>
      </left>
      <right style="thin">
        <color indexed="64"/>
      </right>
      <top style="double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3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63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22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3"/>
      </bottom>
      <diagonal/>
    </border>
    <border>
      <left/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3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3"/>
      </right>
      <top style="double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 tint="-0.34998626667073579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3"/>
      </right>
      <top/>
      <bottom style="thin">
        <color theme="0" tint="-0.249977111117893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/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</borders>
  <cellStyleXfs count="18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33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3" fillId="0" borderId="0"/>
    <xf numFmtId="0" fontId="33" fillId="0" borderId="0"/>
    <xf numFmtId="0" fontId="1" fillId="0" borderId="0"/>
    <xf numFmtId="0" fontId="1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775">
    <xf numFmtId="0" fontId="0" fillId="0" borderId="0" xfId="0"/>
    <xf numFmtId="0" fontId="3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/>
    </xf>
    <xf numFmtId="0" fontId="0" fillId="0" borderId="0" xfId="0" applyProtection="1"/>
    <xf numFmtId="0" fontId="6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quotePrefix="1" applyFont="1" applyFill="1" applyBorder="1" applyAlignment="1" applyProtection="1">
      <alignment horizontal="center" vertical="center" wrapText="1"/>
    </xf>
    <xf numFmtId="0" fontId="7" fillId="3" borderId="4" xfId="0" quotePrefix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8" fillId="0" borderId="5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vertical="center"/>
    </xf>
    <xf numFmtId="10" fontId="9" fillId="0" borderId="8" xfId="0" applyNumberFormat="1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center" vertical="center"/>
    </xf>
    <xf numFmtId="164" fontId="8" fillId="0" borderId="11" xfId="1" applyNumberFormat="1" applyFont="1" applyFill="1" applyBorder="1" applyAlignment="1" applyProtection="1">
      <alignment vertical="center"/>
    </xf>
    <xf numFmtId="164" fontId="8" fillId="0" borderId="12" xfId="1" applyNumberFormat="1" applyFont="1" applyFill="1" applyBorder="1" applyAlignment="1" applyProtection="1">
      <alignment vertical="center"/>
    </xf>
    <xf numFmtId="0" fontId="8" fillId="0" borderId="13" xfId="0" quotePrefix="1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15" xfId="0" applyFont="1" applyFill="1" applyBorder="1" applyAlignment="1" applyProtection="1">
      <alignment horizontal="center" vertical="center"/>
    </xf>
    <xf numFmtId="164" fontId="9" fillId="0" borderId="15" xfId="1" applyNumberFormat="1" applyFont="1" applyFill="1" applyBorder="1" applyAlignment="1" applyProtection="1">
      <alignment vertical="center"/>
    </xf>
    <xf numFmtId="164" fontId="9" fillId="0" borderId="8" xfId="1" applyNumberFormat="1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17" xfId="0" quotePrefix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left" vertical="center"/>
    </xf>
    <xf numFmtId="0" fontId="9" fillId="0" borderId="19" xfId="0" applyFont="1" applyFill="1" applyBorder="1" applyAlignment="1" applyProtection="1">
      <alignment horizontal="center" vertical="center"/>
    </xf>
    <xf numFmtId="164" fontId="9" fillId="0" borderId="19" xfId="1" applyNumberFormat="1" applyFont="1" applyFill="1" applyBorder="1" applyAlignment="1" applyProtection="1">
      <alignment vertical="center"/>
    </xf>
    <xf numFmtId="164" fontId="9" fillId="0" borderId="20" xfId="1" applyNumberFormat="1" applyFont="1" applyFill="1" applyBorder="1" applyAlignment="1" applyProtection="1">
      <alignment vertical="center"/>
    </xf>
    <xf numFmtId="10" fontId="9" fillId="0" borderId="20" xfId="0" applyNumberFormat="1" applyFont="1" applyFill="1" applyBorder="1" applyAlignment="1" applyProtection="1">
      <alignment vertical="center"/>
    </xf>
    <xf numFmtId="0" fontId="8" fillId="0" borderId="17" xfId="0" applyFont="1" applyFill="1" applyBorder="1" applyAlignment="1" applyProtection="1">
      <alignment horizontal="left" vertical="center"/>
    </xf>
    <xf numFmtId="5" fontId="9" fillId="0" borderId="19" xfId="0" applyNumberFormat="1" applyFont="1" applyFill="1" applyBorder="1" applyAlignment="1" applyProtection="1">
      <alignment horizontal="center" vertical="center"/>
    </xf>
    <xf numFmtId="5" fontId="9" fillId="0" borderId="19" xfId="0" applyNumberFormat="1" applyFont="1" applyFill="1" applyBorder="1" applyAlignment="1" applyProtection="1">
      <alignment vertical="center"/>
    </xf>
    <xf numFmtId="10" fontId="9" fillId="0" borderId="19" xfId="0" applyNumberFormat="1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horizontal="left" vertical="center"/>
    </xf>
    <xf numFmtId="0" fontId="9" fillId="0" borderId="21" xfId="0" applyFont="1" applyFill="1" applyBorder="1" applyAlignment="1" applyProtection="1">
      <alignment vertical="center"/>
    </xf>
    <xf numFmtId="0" fontId="9" fillId="0" borderId="22" xfId="0" applyFont="1" applyFill="1" applyBorder="1" applyAlignment="1" applyProtection="1">
      <alignment horizontal="center" vertical="center"/>
    </xf>
    <xf numFmtId="5" fontId="9" fillId="0" borderId="22" xfId="0" applyNumberFormat="1" applyFont="1" applyFill="1" applyBorder="1" applyAlignment="1" applyProtection="1">
      <alignment vertical="center"/>
    </xf>
    <xf numFmtId="5" fontId="9" fillId="0" borderId="8" xfId="0" applyNumberFormat="1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left" vertical="center"/>
    </xf>
    <xf numFmtId="0" fontId="9" fillId="3" borderId="15" xfId="0" applyFont="1" applyFill="1" applyBorder="1" applyAlignment="1" applyProtection="1">
      <alignment horizontal="center" vertical="center"/>
    </xf>
    <xf numFmtId="5" fontId="7" fillId="3" borderId="15" xfId="0" applyNumberFormat="1" applyFont="1" applyFill="1" applyBorder="1" applyAlignment="1" applyProtection="1">
      <alignment vertical="center"/>
    </xf>
    <xf numFmtId="5" fontId="7" fillId="3" borderId="8" xfId="0" applyNumberFormat="1" applyFont="1" applyFill="1" applyBorder="1" applyAlignment="1" applyProtection="1">
      <alignment vertical="center"/>
    </xf>
    <xf numFmtId="10" fontId="7" fillId="3" borderId="8" xfId="0" applyNumberFormat="1" applyFont="1" applyFill="1" applyBorder="1" applyAlignment="1" applyProtection="1">
      <alignment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9" fillId="0" borderId="21" xfId="0" applyFont="1" applyFill="1" applyBorder="1" applyAlignment="1" applyProtection="1">
      <alignment horizontal="left" vertical="center"/>
    </xf>
    <xf numFmtId="5" fontId="9" fillId="0" borderId="25" xfId="0" applyNumberFormat="1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 vertical="center"/>
    </xf>
    <xf numFmtId="0" fontId="9" fillId="0" borderId="14" xfId="0" applyFont="1" applyFill="1" applyBorder="1" applyAlignment="1" applyProtection="1">
      <alignment horizontal="left" vertical="center"/>
    </xf>
    <xf numFmtId="5" fontId="9" fillId="0" borderId="15" xfId="0" applyNumberFormat="1" applyFont="1" applyFill="1" applyBorder="1" applyAlignment="1" applyProtection="1">
      <alignment vertical="center"/>
    </xf>
    <xf numFmtId="0" fontId="12" fillId="0" borderId="14" xfId="0" applyFont="1" applyFill="1" applyBorder="1" applyAlignment="1" applyProtection="1">
      <alignment horizontal="left" vertical="center"/>
    </xf>
    <xf numFmtId="43" fontId="9" fillId="0" borderId="15" xfId="1" applyFont="1" applyFill="1" applyBorder="1" applyAlignment="1" applyProtection="1">
      <alignment horizontal="right" vertical="center"/>
    </xf>
    <xf numFmtId="43" fontId="9" fillId="0" borderId="12" xfId="1" applyFont="1" applyFill="1" applyBorder="1" applyAlignment="1" applyProtection="1">
      <alignment horizontal="right" vertical="center"/>
    </xf>
    <xf numFmtId="10" fontId="9" fillId="0" borderId="15" xfId="3" applyNumberFormat="1" applyFont="1" applyFill="1" applyBorder="1" applyAlignment="1" applyProtection="1">
      <alignment horizontal="right" vertical="center"/>
    </xf>
    <xf numFmtId="10" fontId="9" fillId="0" borderId="8" xfId="3" applyNumberFormat="1" applyFont="1" applyFill="1" applyBorder="1" applyAlignment="1" applyProtection="1">
      <alignment vertical="center"/>
    </xf>
    <xf numFmtId="5" fontId="9" fillId="0" borderId="20" xfId="0" applyNumberFormat="1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horizontal="left" vertical="center"/>
    </xf>
    <xf numFmtId="0" fontId="9" fillId="0" borderId="8" xfId="0" applyFont="1" applyFill="1" applyBorder="1" applyAlignment="1" applyProtection="1">
      <alignment horizontal="center" vertical="center"/>
    </xf>
    <xf numFmtId="5" fontId="9" fillId="0" borderId="26" xfId="0" applyNumberFormat="1" applyFont="1" applyFill="1" applyBorder="1" applyAlignment="1" applyProtection="1">
      <alignment vertical="center"/>
    </xf>
    <xf numFmtId="0" fontId="8" fillId="3" borderId="27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vertical="center"/>
    </xf>
    <xf numFmtId="0" fontId="9" fillId="3" borderId="20" xfId="0" applyFont="1" applyFill="1" applyBorder="1" applyAlignment="1" applyProtection="1">
      <alignment horizontal="center" vertical="center"/>
    </xf>
    <xf numFmtId="5" fontId="7" fillId="3" borderId="20" xfId="0" applyNumberFormat="1" applyFont="1" applyFill="1" applyBorder="1" applyAlignment="1" applyProtection="1">
      <alignment vertical="center"/>
    </xf>
    <xf numFmtId="0" fontId="7" fillId="3" borderId="28" xfId="0" applyFont="1" applyFill="1" applyBorder="1" applyAlignment="1" applyProtection="1">
      <alignment horizontal="center" vertical="center"/>
    </xf>
    <xf numFmtId="0" fontId="7" fillId="3" borderId="29" xfId="0" quotePrefix="1" applyFont="1" applyFill="1" applyBorder="1" applyAlignment="1" applyProtection="1">
      <alignment horizontal="left" vertical="center"/>
    </xf>
    <xf numFmtId="0" fontId="7" fillId="3" borderId="30" xfId="0" applyFont="1" applyFill="1" applyBorder="1" applyAlignment="1" applyProtection="1">
      <alignment horizontal="left" vertical="center"/>
    </xf>
    <xf numFmtId="5" fontId="7" fillId="3" borderId="31" xfId="0" applyNumberFormat="1" applyFont="1" applyFill="1" applyBorder="1" applyAlignment="1" applyProtection="1">
      <alignment vertical="center"/>
    </xf>
    <xf numFmtId="10" fontId="7" fillId="3" borderId="19" xfId="0" applyNumberFormat="1" applyFont="1" applyFill="1" applyBorder="1" applyAlignment="1" applyProtection="1">
      <alignment vertical="center"/>
    </xf>
    <xf numFmtId="0" fontId="7" fillId="3" borderId="24" xfId="0" applyFont="1" applyFill="1" applyBorder="1" applyAlignment="1" applyProtection="1">
      <alignment horizontal="center" vertical="center"/>
    </xf>
    <xf numFmtId="0" fontId="7" fillId="3" borderId="32" xfId="0" quotePrefix="1" applyFont="1" applyFill="1" applyBorder="1" applyAlignment="1" applyProtection="1">
      <alignment horizontal="left" vertical="center" wrapText="1"/>
    </xf>
    <xf numFmtId="0" fontId="7" fillId="3" borderId="33" xfId="0" applyFont="1" applyFill="1" applyBorder="1" applyAlignment="1" applyProtection="1">
      <alignment horizontal="left" vertical="center" wrapText="1"/>
    </xf>
    <xf numFmtId="0" fontId="9" fillId="3" borderId="22" xfId="0" applyFont="1" applyFill="1" applyBorder="1" applyAlignment="1" applyProtection="1">
      <alignment horizontal="center" vertical="center" wrapText="1"/>
    </xf>
    <xf numFmtId="5" fontId="7" fillId="3" borderId="25" xfId="0" applyNumberFormat="1" applyFont="1" applyFill="1" applyBorder="1" applyAlignment="1" applyProtection="1">
      <alignment vertical="center"/>
    </xf>
    <xf numFmtId="5" fontId="7" fillId="3" borderId="26" xfId="0" applyNumberFormat="1" applyFont="1" applyFill="1" applyBorder="1" applyAlignment="1" applyProtection="1">
      <alignment vertical="center"/>
    </xf>
    <xf numFmtId="10" fontId="7" fillId="3" borderId="26" xfId="0" applyNumberFormat="1" applyFont="1" applyFill="1" applyBorder="1" applyAlignment="1" applyProtection="1">
      <alignment vertical="center"/>
    </xf>
    <xf numFmtId="0" fontId="8" fillId="0" borderId="13" xfId="0" quotePrefix="1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/>
    </xf>
    <xf numFmtId="5" fontId="9" fillId="0" borderId="12" xfId="0" applyNumberFormat="1" applyFont="1" applyFill="1" applyBorder="1" applyAlignment="1" applyProtection="1">
      <alignment vertical="center"/>
    </xf>
    <xf numFmtId="0" fontId="7" fillId="3" borderId="34" xfId="0" applyFont="1" applyFill="1" applyBorder="1" applyAlignment="1" applyProtection="1">
      <alignment horizontal="center" vertical="center"/>
    </xf>
    <xf numFmtId="0" fontId="7" fillId="3" borderId="35" xfId="0" applyFont="1" applyFill="1" applyBorder="1" applyAlignment="1" applyProtection="1">
      <alignment horizontal="left" vertical="center" wrapText="1"/>
    </xf>
    <xf numFmtId="0" fontId="7" fillId="3" borderId="36" xfId="0" applyFont="1" applyFill="1" applyBorder="1" applyAlignment="1" applyProtection="1">
      <alignment horizontal="left" vertical="center" wrapText="1"/>
    </xf>
    <xf numFmtId="0" fontId="9" fillId="3" borderId="22" xfId="0" applyFont="1" applyFill="1" applyBorder="1" applyAlignment="1" applyProtection="1">
      <alignment horizontal="center" vertical="center"/>
    </xf>
    <xf numFmtId="5" fontId="7" fillId="3" borderId="37" xfId="0" applyNumberFormat="1" applyFont="1" applyFill="1" applyBorder="1" applyAlignment="1" applyProtection="1">
      <alignment vertical="center"/>
    </xf>
    <xf numFmtId="10" fontId="13" fillId="3" borderId="37" xfId="0" applyNumberFormat="1" applyFont="1" applyFill="1" applyBorder="1" applyAlignment="1" applyProtection="1">
      <alignment vertical="center"/>
    </xf>
    <xf numFmtId="0" fontId="13" fillId="3" borderId="38" xfId="0" applyFont="1" applyFill="1" applyBorder="1" applyAlignment="1" applyProtection="1">
      <alignment vertical="center"/>
    </xf>
    <xf numFmtId="0" fontId="7" fillId="3" borderId="39" xfId="0" applyFont="1" applyFill="1" applyBorder="1" applyAlignment="1" applyProtection="1">
      <alignment horizontal="left" vertical="center" wrapText="1"/>
    </xf>
    <xf numFmtId="0" fontId="7" fillId="3" borderId="40" xfId="0" applyFont="1" applyFill="1" applyBorder="1" applyAlignment="1" applyProtection="1">
      <alignment horizontal="left" vertical="center" wrapText="1"/>
    </xf>
    <xf numFmtId="0" fontId="9" fillId="3" borderId="41" xfId="0" applyFont="1" applyFill="1" applyBorder="1" applyAlignment="1" applyProtection="1">
      <alignment horizontal="center" vertical="center"/>
    </xf>
    <xf numFmtId="5" fontId="7" fillId="3" borderId="41" xfId="0" applyNumberFormat="1" applyFont="1" applyFill="1" applyBorder="1" applyAlignment="1" applyProtection="1">
      <alignment vertical="center"/>
    </xf>
    <xf numFmtId="10" fontId="13" fillId="3" borderId="41" xfId="0" applyNumberFormat="1" applyFont="1" applyFill="1" applyBorder="1" applyAlignment="1" applyProtection="1">
      <alignment vertical="center"/>
    </xf>
    <xf numFmtId="0" fontId="13" fillId="4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horizontal="left" vertical="center" wrapText="1"/>
    </xf>
    <xf numFmtId="0" fontId="9" fillId="4" borderId="0" xfId="0" applyFont="1" applyFill="1" applyBorder="1" applyAlignment="1" applyProtection="1">
      <alignment horizontal="center" vertical="center"/>
    </xf>
    <xf numFmtId="5" fontId="7" fillId="4" borderId="0" xfId="0" applyNumberFormat="1" applyFont="1" applyFill="1" applyBorder="1" applyAlignment="1" applyProtection="1">
      <alignment vertical="center"/>
    </xf>
    <xf numFmtId="10" fontId="13" fillId="4" borderId="0" xfId="0" applyNumberFormat="1" applyFont="1" applyFill="1" applyBorder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0" fontId="7" fillId="3" borderId="42" xfId="0" applyFont="1" applyFill="1" applyBorder="1" applyAlignment="1" applyProtection="1">
      <alignment horizontal="center" vertical="center"/>
    </xf>
    <xf numFmtId="0" fontId="7" fillId="3" borderId="43" xfId="0" quotePrefix="1" applyFont="1" applyFill="1" applyBorder="1" applyAlignment="1" applyProtection="1">
      <alignment horizontal="left" vertical="center" wrapText="1"/>
    </xf>
    <xf numFmtId="0" fontId="7" fillId="3" borderId="44" xfId="0" applyFont="1" applyFill="1" applyBorder="1" applyAlignment="1" applyProtection="1">
      <alignment horizontal="left" vertical="center" wrapText="1"/>
    </xf>
    <xf numFmtId="0" fontId="9" fillId="3" borderId="45" xfId="0" applyFont="1" applyFill="1" applyBorder="1" applyAlignment="1" applyProtection="1">
      <alignment horizontal="center" vertical="center" wrapText="1"/>
    </xf>
    <xf numFmtId="5" fontId="7" fillId="3" borderId="45" xfId="0" applyNumberFormat="1" applyFont="1" applyFill="1" applyBorder="1" applyAlignment="1" applyProtection="1">
      <alignment vertical="center"/>
    </xf>
    <xf numFmtId="5" fontId="7" fillId="3" borderId="46" xfId="0" applyNumberFormat="1" applyFont="1" applyFill="1" applyBorder="1" applyAlignment="1" applyProtection="1">
      <alignment vertical="center"/>
    </xf>
    <xf numFmtId="10" fontId="13" fillId="3" borderId="46" xfId="0" applyNumberFormat="1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horizontal="center" vertical="center"/>
    </xf>
    <xf numFmtId="10" fontId="9" fillId="0" borderId="15" xfId="3" applyNumberFormat="1" applyFont="1" applyFill="1" applyBorder="1" applyAlignment="1" applyProtection="1">
      <alignment vertical="center"/>
    </xf>
    <xf numFmtId="0" fontId="8" fillId="0" borderId="0" xfId="0" quotePrefix="1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left" vertical="center"/>
    </xf>
    <xf numFmtId="10" fontId="9" fillId="0" borderId="22" xfId="3" applyNumberFormat="1" applyFont="1" applyFill="1" applyBorder="1" applyAlignment="1" applyProtection="1">
      <alignment vertical="center"/>
    </xf>
    <xf numFmtId="0" fontId="7" fillId="0" borderId="16" xfId="0" applyFont="1" applyFill="1" applyBorder="1" applyAlignment="1" applyProtection="1">
      <alignment horizontal="center" vertical="center"/>
    </xf>
    <xf numFmtId="0" fontId="8" fillId="0" borderId="17" xfId="0" quotePrefix="1" applyFont="1" applyFill="1" applyBorder="1" applyAlignment="1" applyProtection="1">
      <alignment horizontal="center" vertical="center" wrapText="1"/>
    </xf>
    <xf numFmtId="10" fontId="9" fillId="0" borderId="19" xfId="3" applyNumberFormat="1" applyFont="1" applyFill="1" applyBorder="1" applyAlignment="1" applyProtection="1">
      <alignment vertical="center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0" xfId="0" quotePrefix="1" applyFont="1" applyFill="1" applyBorder="1" applyAlignment="1" applyProtection="1">
      <alignment horizontal="left" vertical="center" wrapText="1"/>
    </xf>
    <xf numFmtId="0" fontId="7" fillId="3" borderId="21" xfId="0" applyFont="1" applyFill="1" applyBorder="1" applyAlignment="1" applyProtection="1">
      <alignment horizontal="left" vertical="center" wrapText="1"/>
    </xf>
    <xf numFmtId="5" fontId="7" fillId="3" borderId="22" xfId="0" applyNumberFormat="1" applyFont="1" applyFill="1" applyBorder="1" applyAlignment="1" applyProtection="1">
      <alignment vertical="center"/>
    </xf>
    <xf numFmtId="0" fontId="9" fillId="0" borderId="5" xfId="0" applyFont="1" applyFill="1" applyBorder="1" applyAlignment="1" applyProtection="1">
      <alignment vertical="center"/>
    </xf>
    <xf numFmtId="5" fontId="9" fillId="0" borderId="47" xfId="0" applyNumberFormat="1" applyFont="1" applyFill="1" applyBorder="1" applyAlignment="1" applyProtection="1">
      <alignment vertical="center"/>
    </xf>
    <xf numFmtId="10" fontId="9" fillId="0" borderId="47" xfId="0" applyNumberFormat="1" applyFont="1" applyFill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5" fontId="9" fillId="4" borderId="15" xfId="0" applyNumberFormat="1" applyFont="1" applyFill="1" applyBorder="1" applyAlignment="1" applyProtection="1">
      <alignment vertical="center"/>
    </xf>
    <xf numFmtId="10" fontId="9" fillId="4" borderId="8" xfId="0" applyNumberFormat="1" applyFont="1" applyFill="1" applyBorder="1" applyAlignment="1" applyProtection="1">
      <alignment vertical="center"/>
    </xf>
    <xf numFmtId="0" fontId="7" fillId="3" borderId="28" xfId="0" applyFont="1" applyFill="1" applyBorder="1" applyAlignment="1" applyProtection="1">
      <alignment horizontal="center" vertical="center" wrapText="1"/>
    </xf>
    <xf numFmtId="0" fontId="7" fillId="3" borderId="29" xfId="0" quotePrefix="1" applyFont="1" applyFill="1" applyBorder="1" applyAlignment="1" applyProtection="1">
      <alignment horizontal="left" vertical="center" wrapText="1"/>
    </xf>
    <xf numFmtId="0" fontId="7" fillId="3" borderId="30" xfId="0" quotePrefix="1" applyFont="1" applyFill="1" applyBorder="1" applyAlignment="1" applyProtection="1">
      <alignment horizontal="left" vertical="center" wrapText="1"/>
    </xf>
    <xf numFmtId="5" fontId="7" fillId="3" borderId="31" xfId="0" applyNumberFormat="1" applyFont="1" applyFill="1" applyBorder="1" applyAlignment="1" applyProtection="1">
      <alignment horizontal="center" vertical="center"/>
    </xf>
    <xf numFmtId="10" fontId="7" fillId="3" borderId="31" xfId="0" applyNumberFormat="1" applyFont="1" applyFill="1" applyBorder="1" applyAlignment="1" applyProtection="1">
      <alignment vertical="center"/>
    </xf>
    <xf numFmtId="0" fontId="8" fillId="0" borderId="32" xfId="0" applyFont="1" applyFill="1" applyBorder="1" applyAlignment="1" applyProtection="1">
      <alignment horizontal="center" vertical="center"/>
    </xf>
    <xf numFmtId="0" fontId="8" fillId="0" borderId="33" xfId="0" applyFont="1" applyFill="1" applyBorder="1" applyAlignment="1" applyProtection="1">
      <alignment horizontal="left" vertical="center"/>
    </xf>
    <xf numFmtId="0" fontId="9" fillId="0" borderId="25" xfId="0" applyFont="1" applyFill="1" applyBorder="1" applyAlignment="1" applyProtection="1">
      <alignment horizontal="center" vertical="center"/>
    </xf>
    <xf numFmtId="0" fontId="8" fillId="4" borderId="13" xfId="0" applyFont="1" applyFill="1" applyBorder="1" applyAlignment="1" applyProtection="1">
      <alignment horizontal="left" vertical="center"/>
    </xf>
    <xf numFmtId="0" fontId="0" fillId="0" borderId="14" xfId="0" applyBorder="1" applyAlignment="1" applyProtection="1">
      <alignment vertical="center"/>
    </xf>
    <xf numFmtId="0" fontId="8" fillId="4" borderId="14" xfId="0" applyFont="1" applyFill="1" applyBorder="1" applyAlignment="1" applyProtection="1">
      <alignment horizontal="left" vertical="center"/>
    </xf>
    <xf numFmtId="5" fontId="9" fillId="4" borderId="15" xfId="0" applyNumberFormat="1" applyFont="1" applyFill="1" applyBorder="1" applyAlignment="1" applyProtection="1">
      <alignment horizontal="center" vertical="center"/>
    </xf>
    <xf numFmtId="0" fontId="8" fillId="4" borderId="18" xfId="0" applyFont="1" applyFill="1" applyBorder="1" applyAlignment="1" applyProtection="1">
      <alignment horizontal="left" vertical="center"/>
    </xf>
    <xf numFmtId="5" fontId="9" fillId="4" borderId="19" xfId="0" applyNumberFormat="1" applyFont="1" applyFill="1" applyBorder="1" applyAlignment="1" applyProtection="1">
      <alignment horizontal="center" vertical="center"/>
    </xf>
    <xf numFmtId="0" fontId="7" fillId="3" borderId="48" xfId="0" applyFont="1" applyFill="1" applyBorder="1" applyAlignment="1" applyProtection="1">
      <alignment horizontal="center" vertical="center" wrapText="1"/>
    </xf>
    <xf numFmtId="0" fontId="7" fillId="3" borderId="49" xfId="0" quotePrefix="1" applyFont="1" applyFill="1" applyBorder="1" applyAlignment="1" applyProtection="1">
      <alignment horizontal="left" vertical="center" wrapText="1"/>
    </xf>
    <xf numFmtId="0" fontId="7" fillId="3" borderId="50" xfId="0" quotePrefix="1" applyFont="1" applyFill="1" applyBorder="1" applyAlignment="1" applyProtection="1">
      <alignment horizontal="left" vertical="center" wrapText="1"/>
    </xf>
    <xf numFmtId="5" fontId="7" fillId="3" borderId="51" xfId="0" applyNumberFormat="1" applyFont="1" applyFill="1" applyBorder="1" applyAlignment="1" applyProtection="1">
      <alignment vertical="center"/>
    </xf>
    <xf numFmtId="10" fontId="7" fillId="3" borderId="51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14" fillId="2" borderId="52" xfId="0" applyFont="1" applyFill="1" applyBorder="1" applyAlignment="1" applyProtection="1">
      <alignment horizontal="center" vertical="center" wrapText="1"/>
    </xf>
    <xf numFmtId="0" fontId="14" fillId="5" borderId="52" xfId="0" applyFont="1" applyFill="1" applyBorder="1" applyAlignment="1" applyProtection="1">
      <alignment horizontal="center" vertical="center" wrapText="1"/>
    </xf>
    <xf numFmtId="0" fontId="16" fillId="3" borderId="52" xfId="0" applyFont="1" applyFill="1" applyBorder="1" applyAlignment="1" applyProtection="1">
      <alignment horizontal="center" vertical="center"/>
    </xf>
    <xf numFmtId="0" fontId="16" fillId="3" borderId="52" xfId="0" applyFont="1" applyFill="1" applyBorder="1" applyAlignment="1" applyProtection="1">
      <alignment horizontal="center" vertical="center" wrapText="1"/>
    </xf>
    <xf numFmtId="0" fontId="16" fillId="6" borderId="52" xfId="0" applyFont="1" applyFill="1" applyBorder="1" applyAlignment="1" applyProtection="1">
      <alignment horizontal="center" vertical="center" wrapText="1"/>
    </xf>
    <xf numFmtId="0" fontId="16" fillId="6" borderId="52" xfId="0" applyFont="1" applyFill="1" applyBorder="1" applyAlignment="1" applyProtection="1">
      <alignment horizontal="center" vertical="center"/>
    </xf>
    <xf numFmtId="0" fontId="14" fillId="7" borderId="52" xfId="0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vertical="center"/>
    </xf>
    <xf numFmtId="0" fontId="14" fillId="5" borderId="52" xfId="0" applyFont="1" applyFill="1" applyBorder="1" applyAlignment="1" applyProtection="1">
      <alignment horizontal="center" vertical="center" wrapText="1"/>
    </xf>
    <xf numFmtId="0" fontId="14" fillId="6" borderId="52" xfId="0" applyFont="1" applyFill="1" applyBorder="1" applyAlignment="1" applyProtection="1">
      <alignment horizontal="center" vertical="center" wrapText="1"/>
    </xf>
    <xf numFmtId="0" fontId="14" fillId="8" borderId="52" xfId="0" applyFont="1" applyFill="1" applyBorder="1" applyAlignment="1" applyProtection="1">
      <alignment horizontal="center" vertical="center" wrapText="1"/>
    </xf>
    <xf numFmtId="0" fontId="14" fillId="9" borderId="52" xfId="0" quotePrefix="1" applyFont="1" applyFill="1" applyBorder="1" applyAlignment="1" applyProtection="1">
      <alignment horizontal="center" vertical="center" wrapText="1"/>
    </xf>
    <xf numFmtId="0" fontId="14" fillId="2" borderId="52" xfId="0" applyFont="1" applyFill="1" applyBorder="1" applyAlignment="1" applyProtection="1">
      <alignment horizontal="center" vertical="center" wrapText="1"/>
    </xf>
    <xf numFmtId="1" fontId="10" fillId="10" borderId="52" xfId="0" applyNumberFormat="1" applyFont="1" applyFill="1" applyBorder="1" applyAlignment="1" applyProtection="1">
      <alignment horizontal="center" vertical="center"/>
    </xf>
    <xf numFmtId="1" fontId="18" fillId="10" borderId="52" xfId="0" applyNumberFormat="1" applyFont="1" applyFill="1" applyBorder="1" applyAlignment="1" applyProtection="1">
      <alignment horizontal="center" vertical="center"/>
    </xf>
    <xf numFmtId="1" fontId="19" fillId="10" borderId="52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" fontId="20" fillId="10" borderId="52" xfId="0" applyNumberFormat="1" applyFont="1" applyFill="1" applyBorder="1" applyAlignment="1" applyProtection="1">
      <alignment horizontal="center" vertical="center"/>
    </xf>
    <xf numFmtId="1" fontId="21" fillId="10" borderId="52" xfId="0" applyNumberFormat="1" applyFont="1" applyFill="1" applyBorder="1" applyAlignment="1" applyProtection="1">
      <alignment horizontal="center" vertical="center" wrapText="1"/>
    </xf>
    <xf numFmtId="1" fontId="21" fillId="1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1" fontId="21" fillId="10" borderId="53" xfId="0" quotePrefix="1" applyNumberFormat="1" applyFont="1" applyFill="1" applyBorder="1" applyAlignment="1" applyProtection="1">
      <alignment horizontal="center" vertical="center" wrapText="1"/>
    </xf>
    <xf numFmtId="0" fontId="10" fillId="0" borderId="54" xfId="0" applyFont="1" applyFill="1" applyBorder="1" applyAlignment="1" applyProtection="1">
      <alignment vertical="center"/>
    </xf>
    <xf numFmtId="0" fontId="10" fillId="0" borderId="55" xfId="0" applyFont="1" applyFill="1" applyBorder="1" applyAlignment="1" applyProtection="1">
      <alignment vertical="center"/>
    </xf>
    <xf numFmtId="6" fontId="10" fillId="0" borderId="56" xfId="0" applyNumberFormat="1" applyFont="1" applyFill="1" applyBorder="1" applyAlignment="1" applyProtection="1">
      <alignment vertical="center"/>
    </xf>
    <xf numFmtId="6" fontId="10" fillId="5" borderId="56" xfId="0" applyNumberFormat="1" applyFont="1" applyFill="1" applyBorder="1" applyAlignment="1" applyProtection="1">
      <alignment vertical="center"/>
    </xf>
    <xf numFmtId="6" fontId="10" fillId="6" borderId="56" xfId="0" applyNumberFormat="1" applyFont="1" applyFill="1" applyBorder="1" applyAlignment="1" applyProtection="1">
      <alignment vertical="center"/>
    </xf>
    <xf numFmtId="0" fontId="10" fillId="0" borderId="57" xfId="0" applyFont="1" applyFill="1" applyBorder="1" applyAlignment="1" applyProtection="1">
      <alignment vertical="center"/>
    </xf>
    <xf numFmtId="0" fontId="10" fillId="0" borderId="58" xfId="0" applyFont="1" applyFill="1" applyBorder="1" applyAlignment="1" applyProtection="1">
      <alignment vertical="center"/>
    </xf>
    <xf numFmtId="6" fontId="10" fillId="0" borderId="59" xfId="0" applyNumberFormat="1" applyFont="1" applyFill="1" applyBorder="1" applyAlignment="1" applyProtection="1">
      <alignment vertical="center"/>
    </xf>
    <xf numFmtId="6" fontId="10" fillId="5" borderId="59" xfId="0" applyNumberFormat="1" applyFont="1" applyFill="1" applyBorder="1" applyAlignment="1" applyProtection="1">
      <alignment vertical="center"/>
    </xf>
    <xf numFmtId="6" fontId="10" fillId="6" borderId="59" xfId="0" applyNumberFormat="1" applyFont="1" applyFill="1" applyBorder="1" applyAlignment="1" applyProtection="1">
      <alignment vertical="center"/>
    </xf>
    <xf numFmtId="0" fontId="10" fillId="0" borderId="60" xfId="0" applyFont="1" applyFill="1" applyBorder="1" applyAlignment="1" applyProtection="1">
      <alignment vertical="center"/>
    </xf>
    <xf numFmtId="0" fontId="10" fillId="0" borderId="61" xfId="0" applyFont="1" applyFill="1" applyBorder="1" applyAlignment="1" applyProtection="1">
      <alignment vertical="center"/>
    </xf>
    <xf numFmtId="6" fontId="10" fillId="0" borderId="62" xfId="0" applyNumberFormat="1" applyFont="1" applyFill="1" applyBorder="1" applyAlignment="1" applyProtection="1">
      <alignment vertical="center"/>
    </xf>
    <xf numFmtId="6" fontId="10" fillId="5" borderId="62" xfId="0" applyNumberFormat="1" applyFont="1" applyFill="1" applyBorder="1" applyAlignment="1" applyProtection="1">
      <alignment vertical="center"/>
    </xf>
    <xf numFmtId="6" fontId="10" fillId="6" borderId="62" xfId="0" applyNumberFormat="1" applyFont="1" applyFill="1" applyBorder="1" applyAlignment="1" applyProtection="1">
      <alignment vertical="center"/>
    </xf>
    <xf numFmtId="0" fontId="0" fillId="0" borderId="63" xfId="0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10" fillId="0" borderId="64" xfId="0" applyFont="1" applyFill="1" applyBorder="1" applyAlignment="1" applyProtection="1">
      <alignment vertical="center"/>
    </xf>
    <xf numFmtId="0" fontId="10" fillId="0" borderId="65" xfId="0" applyFont="1" applyFill="1" applyBorder="1" applyAlignment="1" applyProtection="1">
      <alignment vertical="center"/>
    </xf>
    <xf numFmtId="6" fontId="10" fillId="0" borderId="66" xfId="0" applyNumberFormat="1" applyFont="1" applyFill="1" applyBorder="1" applyAlignment="1" applyProtection="1">
      <alignment vertical="center"/>
    </xf>
    <xf numFmtId="6" fontId="10" fillId="0" borderId="67" xfId="0" applyNumberFormat="1" applyFont="1" applyFill="1" applyBorder="1" applyAlignment="1" applyProtection="1">
      <alignment vertical="center"/>
    </xf>
    <xf numFmtId="6" fontId="10" fillId="5" borderId="67" xfId="0" applyNumberFormat="1" applyFont="1" applyFill="1" applyBorder="1" applyAlignment="1" applyProtection="1">
      <alignment vertical="center"/>
    </xf>
    <xf numFmtId="6" fontId="10" fillId="6" borderId="66" xfId="0" applyNumberFormat="1" applyFont="1" applyFill="1" applyBorder="1" applyAlignment="1" applyProtection="1">
      <alignment vertical="center"/>
    </xf>
    <xf numFmtId="6" fontId="10" fillId="6" borderId="67" xfId="0" applyNumberFormat="1" applyFont="1" applyFill="1" applyBorder="1" applyAlignment="1" applyProtection="1">
      <alignment vertical="center"/>
    </xf>
    <xf numFmtId="0" fontId="18" fillId="0" borderId="68" xfId="0" applyFont="1" applyFill="1" applyBorder="1" applyAlignment="1" applyProtection="1">
      <alignment vertical="center"/>
    </xf>
    <xf numFmtId="0" fontId="18" fillId="0" borderId="68" xfId="0" applyFont="1" applyFill="1" applyBorder="1" applyAlignment="1" applyProtection="1">
      <alignment horizontal="center" vertical="center"/>
    </xf>
    <xf numFmtId="6" fontId="18" fillId="0" borderId="68" xfId="1" applyNumberFormat="1" applyFont="1" applyFill="1" applyBorder="1" applyAlignment="1" applyProtection="1">
      <alignment vertical="center"/>
    </xf>
    <xf numFmtId="6" fontId="18" fillId="5" borderId="68" xfId="1" applyNumberFormat="1" applyFont="1" applyFill="1" applyBorder="1" applyAlignment="1" applyProtection="1">
      <alignment vertical="center"/>
    </xf>
    <xf numFmtId="6" fontId="18" fillId="6" borderId="68" xfId="1" applyNumberFormat="1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6" fontId="18" fillId="0" borderId="0" xfId="1" applyNumberFormat="1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Alignment="1"/>
    <xf numFmtId="6" fontId="0" fillId="0" borderId="0" xfId="0" applyNumberFormat="1" applyAlignment="1" applyProtection="1">
      <alignment vertical="center"/>
    </xf>
    <xf numFmtId="6" fontId="0" fillId="0" borderId="0" xfId="0" applyNumberFormat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wrapText="1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center" vertical="center"/>
    </xf>
    <xf numFmtId="0" fontId="25" fillId="11" borderId="52" xfId="0" applyFont="1" applyFill="1" applyBorder="1" applyAlignment="1" applyProtection="1">
      <alignment horizontal="center" vertical="center" wrapText="1"/>
    </xf>
    <xf numFmtId="49" fontId="26" fillId="12" borderId="52" xfId="4" applyNumberFormat="1" applyFont="1" applyFill="1" applyBorder="1" applyAlignment="1" applyProtection="1">
      <alignment horizontal="center" vertical="center"/>
    </xf>
    <xf numFmtId="0" fontId="25" fillId="6" borderId="52" xfId="0" applyFont="1" applyFill="1" applyBorder="1" applyAlignment="1" applyProtection="1">
      <alignment horizontal="center" vertical="center" wrapText="1"/>
    </xf>
    <xf numFmtId="0" fontId="25" fillId="13" borderId="52" xfId="0" applyFont="1" applyFill="1" applyBorder="1" applyAlignment="1" applyProtection="1">
      <alignment horizontal="center" vertical="center" wrapText="1"/>
    </xf>
    <xf numFmtId="0" fontId="14" fillId="13" borderId="52" xfId="0" applyFont="1" applyFill="1" applyBorder="1" applyAlignment="1" applyProtection="1">
      <alignment horizontal="center" vertical="center" wrapText="1"/>
    </xf>
    <xf numFmtId="0" fontId="25" fillId="11" borderId="52" xfId="0" applyFont="1" applyFill="1" applyBorder="1" applyAlignment="1" applyProtection="1">
      <alignment horizontal="center" vertical="center" wrapText="1"/>
    </xf>
    <xf numFmtId="0" fontId="25" fillId="6" borderId="52" xfId="0" applyFont="1" applyFill="1" applyBorder="1" applyAlignment="1" applyProtection="1">
      <alignment horizontal="center" vertical="center" wrapText="1"/>
    </xf>
    <xf numFmtId="1" fontId="21" fillId="10" borderId="52" xfId="0" applyNumberFormat="1" applyFont="1" applyFill="1" applyBorder="1" applyAlignment="1" applyProtection="1">
      <alignment horizontal="center" vertical="center"/>
    </xf>
    <xf numFmtId="0" fontId="10" fillId="0" borderId="69" xfId="0" applyFont="1" applyFill="1" applyBorder="1" applyAlignment="1" applyProtection="1">
      <alignment vertical="center"/>
    </xf>
    <xf numFmtId="0" fontId="10" fillId="0" borderId="70" xfId="0" applyFont="1" applyFill="1" applyBorder="1" applyAlignment="1" applyProtection="1">
      <alignment vertical="center"/>
    </xf>
    <xf numFmtId="6" fontId="10" fillId="0" borderId="71" xfId="0" applyNumberFormat="1" applyFont="1" applyFill="1" applyBorder="1" applyAlignment="1" applyProtection="1">
      <alignment vertical="center"/>
    </xf>
    <xf numFmtId="6" fontId="10" fillId="13" borderId="71" xfId="0" applyNumberFormat="1" applyFont="1" applyFill="1" applyBorder="1" applyAlignment="1" applyProtection="1">
      <alignment vertical="center"/>
    </xf>
    <xf numFmtId="6" fontId="10" fillId="6" borderId="71" xfId="0" applyNumberFormat="1" applyFont="1" applyFill="1" applyBorder="1" applyAlignment="1" applyProtection="1">
      <alignment vertical="center"/>
    </xf>
    <xf numFmtId="6" fontId="10" fillId="13" borderId="59" xfId="0" applyNumberFormat="1" applyFont="1" applyFill="1" applyBorder="1" applyAlignment="1" applyProtection="1">
      <alignment vertical="center"/>
    </xf>
    <xf numFmtId="6" fontId="10" fillId="13" borderId="62" xfId="0" applyNumberFormat="1" applyFont="1" applyFill="1" applyBorder="1" applyAlignment="1" applyProtection="1">
      <alignment vertical="center"/>
    </xf>
    <xf numFmtId="6" fontId="10" fillId="13" borderId="66" xfId="0" applyNumberFormat="1" applyFont="1" applyFill="1" applyBorder="1" applyAlignment="1" applyProtection="1">
      <alignment vertical="center"/>
    </xf>
    <xf numFmtId="0" fontId="18" fillId="0" borderId="52" xfId="0" applyFont="1" applyFill="1" applyBorder="1" applyAlignment="1" applyProtection="1">
      <alignment vertical="center"/>
    </xf>
    <xf numFmtId="0" fontId="18" fillId="0" borderId="52" xfId="0" applyFont="1" applyFill="1" applyBorder="1" applyAlignment="1" applyProtection="1">
      <alignment horizontal="center" vertical="center"/>
    </xf>
    <xf numFmtId="6" fontId="18" fillId="0" borderId="52" xfId="5" applyNumberFormat="1" applyFont="1" applyFill="1" applyBorder="1" applyAlignment="1" applyProtection="1">
      <alignment vertical="center"/>
    </xf>
    <xf numFmtId="6" fontId="18" fillId="13" borderId="52" xfId="5" applyNumberFormat="1" applyFont="1" applyFill="1" applyBorder="1" applyAlignment="1" applyProtection="1">
      <alignment vertical="center"/>
    </xf>
    <xf numFmtId="6" fontId="18" fillId="6" borderId="52" xfId="5" applyNumberFormat="1" applyFont="1" applyFill="1" applyBorder="1" applyAlignment="1" applyProtection="1">
      <alignment vertical="center"/>
    </xf>
    <xf numFmtId="0" fontId="25" fillId="5" borderId="52" xfId="0" applyFont="1" applyFill="1" applyBorder="1" applyAlignment="1" applyProtection="1">
      <alignment horizontal="center" vertical="center" wrapText="1"/>
    </xf>
    <xf numFmtId="49" fontId="26" fillId="12" borderId="52" xfId="4" applyNumberFormat="1" applyFont="1" applyFill="1" applyBorder="1" applyAlignment="1" applyProtection="1">
      <alignment horizontal="center" vertical="center" wrapText="1"/>
    </xf>
    <xf numFmtId="0" fontId="25" fillId="13" borderId="52" xfId="0" applyFont="1" applyFill="1" applyBorder="1" applyAlignment="1" applyProtection="1">
      <alignment horizontal="center" vertical="center" wrapText="1"/>
      <protection locked="0"/>
    </xf>
    <xf numFmtId="49" fontId="27" fillId="12" borderId="72" xfId="4" applyNumberFormat="1" applyFont="1" applyFill="1" applyBorder="1" applyAlignment="1" applyProtection="1">
      <alignment horizontal="center" vertical="center"/>
      <protection locked="0"/>
    </xf>
    <xf numFmtId="49" fontId="27" fillId="12" borderId="73" xfId="4" applyNumberFormat="1" applyFont="1" applyFill="1" applyBorder="1" applyAlignment="1" applyProtection="1">
      <alignment horizontal="center" vertical="center"/>
      <protection locked="0"/>
    </xf>
    <xf numFmtId="49" fontId="27" fillId="12" borderId="74" xfId="4" applyNumberFormat="1" applyFont="1" applyFill="1" applyBorder="1" applyAlignment="1" applyProtection="1">
      <alignment horizontal="center" vertical="center"/>
      <protection locked="0"/>
    </xf>
    <xf numFmtId="49" fontId="27" fillId="12" borderId="72" xfId="4" applyNumberFormat="1" applyFont="1" applyFill="1" applyBorder="1" applyAlignment="1" applyProtection="1">
      <alignment horizontal="center" vertical="center" wrapText="1"/>
      <protection locked="0"/>
    </xf>
    <xf numFmtId="49" fontId="27" fillId="12" borderId="73" xfId="4" applyNumberFormat="1" applyFont="1" applyFill="1" applyBorder="1" applyAlignment="1" applyProtection="1">
      <alignment horizontal="center" vertical="center" wrapText="1"/>
      <protection locked="0"/>
    </xf>
    <xf numFmtId="49" fontId="27" fillId="12" borderId="74" xfId="4" applyNumberFormat="1" applyFont="1" applyFill="1" applyBorder="1" applyAlignment="1" applyProtection="1">
      <alignment horizontal="center" vertical="center" wrapText="1"/>
      <protection locked="0"/>
    </xf>
    <xf numFmtId="0" fontId="14" fillId="13" borderId="52" xfId="0" applyFont="1" applyFill="1" applyBorder="1" applyAlignment="1" applyProtection="1">
      <alignment horizontal="center" vertical="center" wrapText="1"/>
      <protection locked="0"/>
    </xf>
    <xf numFmtId="0" fontId="25" fillId="6" borderId="52" xfId="0" applyFont="1" applyFill="1" applyBorder="1" applyAlignment="1" applyProtection="1">
      <alignment horizontal="center" vertical="center" wrapText="1"/>
      <protection locked="0"/>
    </xf>
    <xf numFmtId="0" fontId="14" fillId="13" borderId="52" xfId="0" applyFont="1" applyFill="1" applyBorder="1" applyAlignment="1" applyProtection="1">
      <alignment horizontal="center" vertical="center" wrapText="1"/>
      <protection locked="0"/>
    </xf>
    <xf numFmtId="0" fontId="25" fillId="13" borderId="52" xfId="0" applyFont="1" applyFill="1" applyBorder="1" applyAlignment="1" applyProtection="1">
      <alignment horizontal="center" vertical="center" wrapText="1"/>
      <protection locked="0"/>
    </xf>
    <xf numFmtId="0" fontId="25" fillId="5" borderId="52" xfId="0" applyFont="1" applyFill="1" applyBorder="1" applyAlignment="1" applyProtection="1">
      <alignment horizontal="center" vertical="center" wrapText="1"/>
    </xf>
    <xf numFmtId="0" fontId="25" fillId="6" borderId="52" xfId="0" applyFont="1" applyFill="1" applyBorder="1" applyAlignment="1" applyProtection="1">
      <alignment horizontal="center" vertical="center" wrapText="1"/>
      <protection locked="0"/>
    </xf>
    <xf numFmtId="1" fontId="19" fillId="10" borderId="52" xfId="0" applyNumberFormat="1" applyFont="1" applyFill="1" applyBorder="1" applyAlignment="1" applyProtection="1">
      <alignment horizontal="center" vertical="center" wrapText="1"/>
    </xf>
    <xf numFmtId="1" fontId="19" fillId="10" borderId="67" xfId="0" applyNumberFormat="1" applyFont="1" applyFill="1" applyBorder="1" applyAlignment="1" applyProtection="1">
      <alignment horizontal="center" vertical="center"/>
    </xf>
    <xf numFmtId="1" fontId="10" fillId="10" borderId="52" xfId="0" applyNumberFormat="1" applyFont="1" applyFill="1" applyBorder="1" applyAlignment="1" applyProtection="1">
      <alignment horizontal="center" vertical="center" wrapText="1"/>
    </xf>
    <xf numFmtId="1" fontId="18" fillId="10" borderId="5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6" fontId="10" fillId="13" borderId="56" xfId="0" applyNumberFormat="1" applyFont="1" applyFill="1" applyBorder="1" applyAlignment="1" applyProtection="1">
      <alignment vertical="center"/>
    </xf>
    <xf numFmtId="6" fontId="10" fillId="14" borderId="56" xfId="0" applyNumberFormat="1" applyFont="1" applyFill="1" applyBorder="1" applyAlignment="1" applyProtection="1">
      <alignment vertical="center"/>
    </xf>
    <xf numFmtId="0" fontId="10" fillId="0" borderId="75" xfId="0" applyFont="1" applyFill="1" applyBorder="1" applyAlignment="1" applyProtection="1">
      <alignment vertical="center"/>
    </xf>
    <xf numFmtId="0" fontId="10" fillId="0" borderId="76" xfId="0" applyFont="1" applyFill="1" applyBorder="1" applyAlignment="1" applyProtection="1">
      <alignment vertical="center"/>
    </xf>
    <xf numFmtId="6" fontId="10" fillId="13" borderId="67" xfId="0" applyNumberFormat="1" applyFont="1" applyFill="1" applyBorder="1" applyAlignment="1" applyProtection="1">
      <alignment vertical="center"/>
    </xf>
    <xf numFmtId="6" fontId="0" fillId="0" borderId="0" xfId="0" applyNumberFormat="1" applyProtection="1"/>
    <xf numFmtId="0" fontId="25" fillId="11" borderId="77" xfId="0" applyFont="1" applyFill="1" applyBorder="1" applyAlignment="1" applyProtection="1">
      <alignment horizontal="center" vertical="center" wrapText="1"/>
    </xf>
    <xf numFmtId="0" fontId="25" fillId="11" borderId="78" xfId="0" applyFont="1" applyFill="1" applyBorder="1" applyAlignment="1" applyProtection="1">
      <alignment horizontal="center" vertical="center" wrapText="1"/>
    </xf>
    <xf numFmtId="0" fontId="25" fillId="11" borderId="79" xfId="0" applyFont="1" applyFill="1" applyBorder="1" applyAlignment="1" applyProtection="1">
      <alignment horizontal="center" vertical="center" wrapText="1"/>
    </xf>
    <xf numFmtId="9" fontId="19" fillId="15" borderId="78" xfId="3" applyFont="1" applyFill="1" applyBorder="1" applyAlignment="1" applyProtection="1">
      <alignment horizontal="center" vertical="center"/>
    </xf>
    <xf numFmtId="9" fontId="19" fillId="15" borderId="80" xfId="3" applyFont="1" applyFill="1" applyBorder="1" applyAlignment="1" applyProtection="1">
      <alignment horizontal="center" vertical="center"/>
    </xf>
    <xf numFmtId="9" fontId="19" fillId="15" borderId="80" xfId="0" applyNumberFormat="1" applyFont="1" applyFill="1" applyBorder="1" applyAlignment="1" applyProtection="1">
      <alignment horizontal="center" vertical="center"/>
    </xf>
    <xf numFmtId="9" fontId="19" fillId="15" borderId="81" xfId="0" applyNumberFormat="1" applyFont="1" applyFill="1" applyBorder="1" applyAlignment="1" applyProtection="1">
      <alignment horizontal="center" vertical="center"/>
    </xf>
    <xf numFmtId="9" fontId="19" fillId="15" borderId="78" xfId="0" applyNumberFormat="1" applyFont="1" applyFill="1" applyBorder="1" applyAlignment="1" applyProtection="1">
      <alignment horizontal="center" vertical="center"/>
    </xf>
    <xf numFmtId="164" fontId="19" fillId="15" borderId="80" xfId="1" applyNumberFormat="1" applyFont="1" applyFill="1" applyBorder="1" applyAlignment="1" applyProtection="1">
      <alignment horizontal="right" vertical="center"/>
    </xf>
    <xf numFmtId="0" fontId="10" fillId="0" borderId="32" xfId="0" applyFont="1" applyBorder="1" applyAlignment="1" applyProtection="1">
      <alignment horizontal="center" vertical="center"/>
    </xf>
    <xf numFmtId="165" fontId="19" fillId="15" borderId="80" xfId="1" applyNumberFormat="1" applyFont="1" applyFill="1" applyBorder="1" applyAlignment="1" applyProtection="1">
      <alignment horizontal="right" vertical="center"/>
    </xf>
    <xf numFmtId="0" fontId="18" fillId="0" borderId="32" xfId="0" applyFont="1" applyFill="1" applyBorder="1" applyAlignment="1" applyProtection="1">
      <alignment horizontal="center" vertical="center" wrapText="1"/>
    </xf>
    <xf numFmtId="9" fontId="19" fillId="15" borderId="80" xfId="1" applyNumberFormat="1" applyFont="1" applyFill="1" applyBorder="1" applyAlignment="1" applyProtection="1">
      <alignment horizontal="right" vertical="center"/>
    </xf>
    <xf numFmtId="9" fontId="18" fillId="0" borderId="32" xfId="0" applyNumberFormat="1" applyFont="1" applyFill="1" applyBorder="1" applyAlignment="1" applyProtection="1">
      <alignment horizontal="center" vertical="center"/>
    </xf>
    <xf numFmtId="0" fontId="18" fillId="0" borderId="32" xfId="0" applyFont="1" applyFill="1" applyBorder="1" applyAlignment="1" applyProtection="1">
      <alignment vertical="center"/>
    </xf>
    <xf numFmtId="0" fontId="10" fillId="0" borderId="32" xfId="0" applyFont="1" applyBorder="1" applyAlignment="1" applyProtection="1">
      <alignment vertical="center"/>
    </xf>
    <xf numFmtId="9" fontId="19" fillId="15" borderId="80" xfId="0" applyNumberFormat="1" applyFont="1" applyFill="1" applyBorder="1" applyAlignment="1" applyProtection="1">
      <alignment horizontal="center" vertical="center"/>
    </xf>
    <xf numFmtId="39" fontId="19" fillId="15" borderId="80" xfId="1" applyNumberFormat="1" applyFont="1" applyFill="1" applyBorder="1" applyAlignment="1" applyProtection="1">
      <alignment horizontal="center" vertical="center"/>
    </xf>
    <xf numFmtId="9" fontId="19" fillId="0" borderId="32" xfId="0" applyNumberFormat="1" applyFont="1" applyFill="1" applyBorder="1" applyAlignment="1" applyProtection="1">
      <alignment horizontal="center" vertical="center"/>
    </xf>
    <xf numFmtId="0" fontId="18" fillId="6" borderId="77" xfId="0" applyFont="1" applyFill="1" applyBorder="1" applyAlignment="1" applyProtection="1">
      <alignment horizontal="center" vertical="center"/>
    </xf>
    <xf numFmtId="0" fontId="18" fillId="6" borderId="32" xfId="0" applyFont="1" applyFill="1" applyBorder="1" applyAlignment="1" applyProtection="1">
      <alignment horizontal="center" vertical="center"/>
    </xf>
    <xf numFmtId="0" fontId="18" fillId="6" borderId="82" xfId="0" applyFont="1" applyFill="1" applyBorder="1" applyAlignment="1" applyProtection="1">
      <alignment horizontal="center" vertical="center"/>
    </xf>
    <xf numFmtId="0" fontId="18" fillId="9" borderId="77" xfId="0" applyFont="1" applyFill="1" applyBorder="1" applyAlignment="1" applyProtection="1">
      <alignment horizontal="center" vertical="center"/>
    </xf>
    <xf numFmtId="0" fontId="18" fillId="9" borderId="32" xfId="0" applyFont="1" applyFill="1" applyBorder="1" applyAlignment="1" applyProtection="1">
      <alignment horizontal="center" vertical="center"/>
    </xf>
    <xf numFmtId="0" fontId="18" fillId="9" borderId="82" xfId="0" applyFont="1" applyFill="1" applyBorder="1" applyAlignment="1" applyProtection="1">
      <alignment horizontal="center" vertical="center"/>
    </xf>
    <xf numFmtId="0" fontId="10" fillId="0" borderId="82" xfId="0" applyFont="1" applyBorder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25" fillId="11" borderId="83" xfId="0" applyFont="1" applyFill="1" applyBorder="1" applyAlignment="1" applyProtection="1">
      <alignment horizontal="center" vertical="center" wrapText="1"/>
    </xf>
    <xf numFmtId="0" fontId="25" fillId="11" borderId="84" xfId="0" applyFont="1" applyFill="1" applyBorder="1" applyAlignment="1" applyProtection="1">
      <alignment horizontal="center" vertical="center" wrapText="1"/>
    </xf>
    <xf numFmtId="0" fontId="25" fillId="11" borderId="67" xfId="0" applyFont="1" applyFill="1" applyBorder="1" applyAlignment="1" applyProtection="1">
      <alignment horizontal="center" vertical="center" wrapText="1"/>
    </xf>
    <xf numFmtId="0" fontId="25" fillId="11" borderId="85" xfId="0" applyFont="1" applyFill="1" applyBorder="1" applyAlignment="1" applyProtection="1">
      <alignment horizontal="center" vertical="center" wrapText="1"/>
    </xf>
    <xf numFmtId="0" fontId="25" fillId="11" borderId="74" xfId="0" applyFont="1" applyFill="1" applyBorder="1" applyAlignment="1" applyProtection="1">
      <alignment horizontal="center" vertical="center" wrapText="1"/>
    </xf>
    <xf numFmtId="0" fontId="25" fillId="16" borderId="52" xfId="0" applyFont="1" applyFill="1" applyBorder="1" applyAlignment="1" applyProtection="1">
      <alignment horizontal="center" vertical="center" wrapText="1"/>
    </xf>
    <xf numFmtId="0" fontId="14" fillId="15" borderId="52" xfId="0" applyFont="1" applyFill="1" applyBorder="1" applyAlignment="1" applyProtection="1">
      <alignment horizontal="center" vertical="center" wrapText="1"/>
    </xf>
    <xf numFmtId="0" fontId="25" fillId="11" borderId="86" xfId="0" applyFont="1" applyFill="1" applyBorder="1" applyAlignment="1" applyProtection="1">
      <alignment horizontal="center" vertical="center" wrapText="1"/>
    </xf>
    <xf numFmtId="0" fontId="25" fillId="11" borderId="87" xfId="0" applyFont="1" applyFill="1" applyBorder="1" applyAlignment="1" applyProtection="1">
      <alignment horizontal="center" vertical="center" wrapText="1"/>
    </xf>
    <xf numFmtId="0" fontId="25" fillId="11" borderId="88" xfId="0" applyFont="1" applyFill="1" applyBorder="1" applyAlignment="1" applyProtection="1">
      <alignment horizontal="center" vertical="center" wrapText="1"/>
    </xf>
    <xf numFmtId="0" fontId="28" fillId="11" borderId="89" xfId="0" applyFont="1" applyFill="1" applyBorder="1" applyAlignment="1" applyProtection="1">
      <alignment horizontal="center" vertical="center" wrapText="1"/>
    </xf>
    <xf numFmtId="0" fontId="28" fillId="11" borderId="88" xfId="0" applyFont="1" applyFill="1" applyBorder="1" applyAlignment="1" applyProtection="1">
      <alignment horizontal="center" vertical="center" wrapText="1"/>
    </xf>
    <xf numFmtId="1" fontId="10" fillId="10" borderId="90" xfId="1" applyNumberFormat="1" applyFont="1" applyFill="1" applyBorder="1" applyAlignment="1" applyProtection="1">
      <alignment horizontal="center" vertical="center"/>
    </xf>
    <xf numFmtId="1" fontId="10" fillId="10" borderId="52" xfId="1" applyNumberFormat="1" applyFont="1" applyFill="1" applyBorder="1" applyAlignment="1" applyProtection="1">
      <alignment horizontal="center" vertical="center"/>
    </xf>
    <xf numFmtId="1" fontId="19" fillId="10" borderId="52" xfId="1" applyNumberFormat="1" applyFont="1" applyFill="1" applyBorder="1" applyAlignment="1" applyProtection="1">
      <alignment horizontal="center" vertical="center"/>
    </xf>
    <xf numFmtId="1" fontId="19" fillId="10" borderId="52" xfId="1" quotePrefix="1" applyNumberFormat="1" applyFont="1" applyFill="1" applyBorder="1" applyAlignment="1" applyProtection="1">
      <alignment horizontal="center" vertical="center"/>
    </xf>
    <xf numFmtId="1" fontId="19" fillId="10" borderId="86" xfId="1" quotePrefix="1" applyNumberFormat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center" vertical="center"/>
    </xf>
    <xf numFmtId="1" fontId="19" fillId="10" borderId="52" xfId="1" applyNumberFormat="1" applyFont="1" applyFill="1" applyBorder="1" applyAlignment="1" applyProtection="1">
      <alignment horizontal="center" vertical="center" wrapText="1"/>
    </xf>
    <xf numFmtId="1" fontId="19" fillId="10" borderId="52" xfId="1" quotePrefix="1" applyNumberFormat="1" applyFont="1" applyFill="1" applyBorder="1" applyAlignment="1" applyProtection="1">
      <alignment horizontal="center" vertical="center" wrapText="1"/>
    </xf>
    <xf numFmtId="1" fontId="19" fillId="10" borderId="86" xfId="1" quotePrefix="1" applyNumberFormat="1" applyFont="1" applyFill="1" applyBorder="1" applyAlignment="1" applyProtection="1">
      <alignment horizontal="center" vertical="center" wrapText="1"/>
    </xf>
    <xf numFmtId="3" fontId="10" fillId="0" borderId="91" xfId="0" applyNumberFormat="1" applyFont="1" applyFill="1" applyBorder="1" applyAlignment="1" applyProtection="1">
      <alignment horizontal="center" vertical="center"/>
    </xf>
    <xf numFmtId="3" fontId="10" fillId="0" borderId="56" xfId="0" applyNumberFormat="1" applyFont="1" applyFill="1" applyBorder="1" applyAlignment="1" applyProtection="1">
      <alignment vertical="center"/>
    </xf>
    <xf numFmtId="3" fontId="10" fillId="0" borderId="56" xfId="0" applyNumberFormat="1" applyFont="1" applyBorder="1" applyAlignment="1" applyProtection="1">
      <alignment vertical="center"/>
    </xf>
    <xf numFmtId="3" fontId="10" fillId="0" borderId="56" xfId="1" applyNumberFormat="1" applyFont="1" applyBorder="1" applyAlignment="1" applyProtection="1">
      <alignment vertical="center"/>
    </xf>
    <xf numFmtId="166" fontId="10" fillId="0" borderId="56" xfId="3" applyNumberFormat="1" applyFont="1" applyBorder="1" applyAlignment="1" applyProtection="1">
      <alignment vertical="center"/>
    </xf>
    <xf numFmtId="165" fontId="10" fillId="0" borderId="92" xfId="0" applyNumberFormat="1" applyFont="1" applyBorder="1" applyAlignment="1" applyProtection="1">
      <alignment vertical="center"/>
    </xf>
    <xf numFmtId="165" fontId="10" fillId="15" borderId="92" xfId="0" applyNumberFormat="1" applyFont="1" applyFill="1" applyBorder="1" applyAlignment="1" applyProtection="1">
      <alignment vertical="center"/>
    </xf>
    <xf numFmtId="10" fontId="10" fillId="0" borderId="92" xfId="0" applyNumberFormat="1" applyFont="1" applyBorder="1" applyAlignment="1" applyProtection="1">
      <alignment vertical="center"/>
    </xf>
    <xf numFmtId="6" fontId="10" fillId="0" borderId="92" xfId="2" applyNumberFormat="1" applyFont="1" applyBorder="1" applyAlignment="1" applyProtection="1">
      <alignment vertical="center"/>
    </xf>
    <xf numFmtId="6" fontId="10" fillId="0" borderId="56" xfId="0" applyNumberFormat="1" applyFont="1" applyBorder="1" applyAlignment="1" applyProtection="1">
      <alignment vertical="center"/>
    </xf>
    <xf numFmtId="165" fontId="10" fillId="0" borderId="56" xfId="0" applyNumberFormat="1" applyFont="1" applyBorder="1" applyAlignment="1" applyProtection="1">
      <alignment vertical="center"/>
    </xf>
    <xf numFmtId="165" fontId="10" fillId="15" borderId="56" xfId="0" applyNumberFormat="1" applyFont="1" applyFill="1" applyBorder="1" applyAlignment="1" applyProtection="1">
      <alignment vertical="center"/>
    </xf>
    <xf numFmtId="10" fontId="10" fillId="0" borderId="56" xfId="3" applyNumberFormat="1" applyFont="1" applyBorder="1" applyAlignment="1" applyProtection="1">
      <alignment vertical="center"/>
    </xf>
    <xf numFmtId="165" fontId="10" fillId="15" borderId="56" xfId="1" applyNumberFormat="1" applyFont="1" applyFill="1" applyBorder="1" applyAlignment="1" applyProtection="1">
      <alignment vertical="center"/>
    </xf>
    <xf numFmtId="165" fontId="10" fillId="0" borderId="56" xfId="1" applyNumberFormat="1" applyFont="1" applyBorder="1" applyAlignment="1" applyProtection="1">
      <alignment vertical="center"/>
    </xf>
    <xf numFmtId="164" fontId="10" fillId="0" borderId="56" xfId="1" applyNumberFormat="1" applyFont="1" applyBorder="1" applyAlignment="1" applyProtection="1">
      <alignment vertical="center"/>
    </xf>
    <xf numFmtId="6" fontId="10" fillId="0" borderId="56" xfId="1" applyNumberFormat="1" applyFont="1" applyBorder="1" applyAlignment="1" applyProtection="1">
      <alignment vertical="center"/>
    </xf>
    <xf numFmtId="164" fontId="10" fillId="0" borderId="93" xfId="1" applyNumberFormat="1" applyFont="1" applyBorder="1" applyAlignment="1" applyProtection="1">
      <alignment vertical="center"/>
    </xf>
    <xf numFmtId="3" fontId="10" fillId="0" borderId="0" xfId="0" applyNumberFormat="1" applyFont="1" applyAlignment="1" applyProtection="1">
      <alignment vertical="center"/>
    </xf>
    <xf numFmtId="3" fontId="10" fillId="0" borderId="94" xfId="0" applyNumberFormat="1" applyFont="1" applyFill="1" applyBorder="1" applyAlignment="1" applyProtection="1">
      <alignment horizontal="center" vertical="center"/>
    </xf>
    <xf numFmtId="3" fontId="10" fillId="0" borderId="53" xfId="0" applyNumberFormat="1" applyFont="1" applyFill="1" applyBorder="1" applyAlignment="1" applyProtection="1">
      <alignment vertical="center"/>
    </xf>
    <xf numFmtId="3" fontId="10" fillId="0" borderId="53" xfId="0" applyNumberFormat="1" applyFont="1" applyBorder="1" applyAlignment="1" applyProtection="1">
      <alignment vertical="center"/>
    </xf>
    <xf numFmtId="166" fontId="10" fillId="0" borderId="53" xfId="3" applyNumberFormat="1" applyFont="1" applyBorder="1" applyAlignment="1" applyProtection="1">
      <alignment vertical="center"/>
    </xf>
    <xf numFmtId="3" fontId="10" fillId="0" borderId="95" xfId="0" applyNumberFormat="1" applyFont="1" applyBorder="1" applyAlignment="1" applyProtection="1">
      <alignment vertical="center"/>
    </xf>
    <xf numFmtId="165" fontId="10" fillId="0" borderId="88" xfId="0" applyNumberFormat="1" applyFont="1" applyBorder="1" applyAlignment="1" applyProtection="1">
      <alignment vertical="center"/>
    </xf>
    <xf numFmtId="165" fontId="10" fillId="15" borderId="88" xfId="0" applyNumberFormat="1" applyFont="1" applyFill="1" applyBorder="1" applyAlignment="1" applyProtection="1">
      <alignment vertical="center"/>
    </xf>
    <xf numFmtId="10" fontId="10" fillId="0" borderId="53" xfId="0" applyNumberFormat="1" applyFont="1" applyBorder="1" applyAlignment="1" applyProtection="1">
      <alignment vertical="center"/>
    </xf>
    <xf numFmtId="10" fontId="10" fillId="0" borderId="88" xfId="0" applyNumberFormat="1" applyFont="1" applyBorder="1" applyAlignment="1" applyProtection="1">
      <alignment vertical="center"/>
    </xf>
    <xf numFmtId="6" fontId="10" fillId="0" borderId="88" xfId="2" applyNumberFormat="1" applyFont="1" applyBorder="1" applyAlignment="1" applyProtection="1">
      <alignment vertical="center"/>
    </xf>
    <xf numFmtId="6" fontId="10" fillId="0" borderId="53" xfId="0" applyNumberFormat="1" applyFont="1" applyBorder="1" applyAlignment="1" applyProtection="1">
      <alignment vertical="center"/>
    </xf>
    <xf numFmtId="165" fontId="10" fillId="0" borderId="53" xfId="0" applyNumberFormat="1" applyFont="1" applyBorder="1" applyAlignment="1" applyProtection="1">
      <alignment vertical="center"/>
    </xf>
    <xf numFmtId="165" fontId="10" fillId="15" borderId="53" xfId="0" applyNumberFormat="1" applyFont="1" applyFill="1" applyBorder="1" applyAlignment="1" applyProtection="1">
      <alignment vertical="center"/>
    </xf>
    <xf numFmtId="10" fontId="10" fillId="0" borderId="53" xfId="3" applyNumberFormat="1" applyFont="1" applyBorder="1" applyAlignment="1" applyProtection="1">
      <alignment vertical="center"/>
    </xf>
    <xf numFmtId="165" fontId="10" fillId="15" borderId="53" xfId="1" applyNumberFormat="1" applyFont="1" applyFill="1" applyBorder="1" applyAlignment="1" applyProtection="1">
      <alignment vertical="center"/>
    </xf>
    <xf numFmtId="165" fontId="10" fillId="0" borderId="53" xfId="1" applyNumberFormat="1" applyFont="1" applyBorder="1" applyAlignment="1" applyProtection="1">
      <alignment vertical="center"/>
    </xf>
    <xf numFmtId="164" fontId="10" fillId="0" borderId="53" xfId="1" applyNumberFormat="1" applyFont="1" applyBorder="1" applyAlignment="1" applyProtection="1">
      <alignment vertical="center"/>
    </xf>
    <xf numFmtId="6" fontId="10" fillId="0" borderId="53" xfId="1" applyNumberFormat="1" applyFont="1" applyBorder="1" applyAlignment="1" applyProtection="1">
      <alignment vertical="center"/>
    </xf>
    <xf numFmtId="164" fontId="10" fillId="0" borderId="96" xfId="1" applyNumberFormat="1" applyFont="1" applyBorder="1" applyAlignment="1" applyProtection="1">
      <alignment vertical="center"/>
    </xf>
    <xf numFmtId="3" fontId="10" fillId="0" borderId="97" xfId="0" applyNumberFormat="1" applyFont="1" applyBorder="1" applyAlignment="1" applyProtection="1">
      <alignment vertical="center"/>
    </xf>
    <xf numFmtId="3" fontId="10" fillId="4" borderId="0" xfId="0" applyNumberFormat="1" applyFont="1" applyFill="1" applyAlignment="1" applyProtection="1">
      <alignment vertical="center"/>
    </xf>
    <xf numFmtId="165" fontId="10" fillId="17" borderId="92" xfId="0" applyNumberFormat="1" applyFont="1" applyFill="1" applyBorder="1" applyAlignment="1" applyProtection="1">
      <alignment vertical="center"/>
    </xf>
    <xf numFmtId="0" fontId="18" fillId="0" borderId="98" xfId="0" applyFont="1" applyFill="1" applyBorder="1" applyAlignment="1" applyProtection="1">
      <alignment horizontal="center" vertical="center"/>
    </xf>
    <xf numFmtId="0" fontId="18" fillId="0" borderId="99" xfId="0" applyFont="1" applyFill="1" applyBorder="1" applyAlignment="1" applyProtection="1">
      <alignment vertical="center"/>
    </xf>
    <xf numFmtId="3" fontId="18" fillId="0" borderId="99" xfId="0" applyNumberFormat="1" applyFont="1" applyFill="1" applyBorder="1" applyAlignment="1" applyProtection="1">
      <alignment vertical="center"/>
    </xf>
    <xf numFmtId="6" fontId="18" fillId="0" borderId="99" xfId="0" applyNumberFormat="1" applyFont="1" applyBorder="1" applyAlignment="1" applyProtection="1">
      <alignment vertical="center"/>
    </xf>
    <xf numFmtId="6" fontId="18" fillId="15" borderId="99" xfId="0" applyNumberFormat="1" applyFont="1" applyFill="1" applyBorder="1" applyAlignment="1" applyProtection="1">
      <alignment vertical="center"/>
    </xf>
    <xf numFmtId="10" fontId="18" fillId="15" borderId="99" xfId="0" applyNumberFormat="1" applyFont="1" applyFill="1" applyBorder="1" applyAlignment="1" applyProtection="1">
      <alignment vertical="center"/>
    </xf>
    <xf numFmtId="6" fontId="18" fillId="0" borderId="99" xfId="2" applyNumberFormat="1" applyFont="1" applyBorder="1" applyAlignment="1" applyProtection="1">
      <alignment vertical="center"/>
    </xf>
    <xf numFmtId="165" fontId="18" fillId="15" borderId="99" xfId="0" applyNumberFormat="1" applyFont="1" applyFill="1" applyBorder="1" applyAlignment="1" applyProtection="1">
      <alignment vertical="center"/>
    </xf>
    <xf numFmtId="165" fontId="18" fillId="0" borderId="99" xfId="0" applyNumberFormat="1" applyFont="1" applyBorder="1" applyAlignment="1" applyProtection="1">
      <alignment vertical="center"/>
    </xf>
    <xf numFmtId="10" fontId="18" fillId="0" borderId="99" xfId="3" applyNumberFormat="1" applyFont="1" applyBorder="1" applyAlignment="1" applyProtection="1">
      <alignment vertical="center"/>
    </xf>
    <xf numFmtId="165" fontId="18" fillId="0" borderId="100" xfId="0" applyNumberFormat="1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</xf>
    <xf numFmtId="3" fontId="18" fillId="0" borderId="0" xfId="0" applyNumberFormat="1" applyFont="1" applyFill="1" applyBorder="1" applyAlignment="1" applyProtection="1">
      <alignment vertical="center"/>
    </xf>
    <xf numFmtId="6" fontId="18" fillId="0" borderId="0" xfId="0" applyNumberFormat="1" applyFont="1" applyBorder="1" applyAlignment="1" applyProtection="1">
      <alignment vertical="center"/>
    </xf>
    <xf numFmtId="6" fontId="18" fillId="15" borderId="0" xfId="0" applyNumberFormat="1" applyFont="1" applyFill="1" applyBorder="1" applyAlignment="1" applyProtection="1">
      <alignment vertical="center"/>
    </xf>
    <xf numFmtId="10" fontId="18" fillId="15" borderId="0" xfId="0" applyNumberFormat="1" applyFont="1" applyFill="1" applyBorder="1" applyAlignment="1" applyProtection="1">
      <alignment vertical="center"/>
    </xf>
    <xf numFmtId="6" fontId="18" fillId="0" borderId="0" xfId="2" applyNumberFormat="1" applyFont="1" applyBorder="1" applyAlignment="1" applyProtection="1">
      <alignment vertical="center"/>
    </xf>
    <xf numFmtId="165" fontId="18" fillId="15" borderId="0" xfId="0" applyNumberFormat="1" applyFont="1" applyFill="1" applyBorder="1" applyAlignment="1" applyProtection="1">
      <alignment vertical="center"/>
    </xf>
    <xf numFmtId="165" fontId="18" fillId="0" borderId="0" xfId="0" applyNumberFormat="1" applyFont="1" applyBorder="1" applyAlignment="1" applyProtection="1">
      <alignment vertical="center"/>
    </xf>
    <xf numFmtId="10" fontId="18" fillId="0" borderId="0" xfId="3" applyNumberFormat="1" applyFont="1" applyBorder="1" applyAlignment="1" applyProtection="1">
      <alignment vertic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 wrapText="1"/>
    </xf>
    <xf numFmtId="3" fontId="10" fillId="0" borderId="0" xfId="0" applyNumberFormat="1" applyFont="1" applyFill="1" applyAlignment="1" applyProtection="1">
      <alignment vertical="center"/>
    </xf>
    <xf numFmtId="164" fontId="10" fillId="0" borderId="0" xfId="1" applyNumberFormat="1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167" fontId="10" fillId="0" borderId="0" xfId="0" applyNumberFormat="1" applyFont="1" applyAlignment="1" applyProtection="1">
      <alignment vertical="center"/>
    </xf>
    <xf numFmtId="6" fontId="10" fillId="0" borderId="0" xfId="0" applyNumberFormat="1" applyFont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165" fontId="10" fillId="0" borderId="0" xfId="0" applyNumberFormat="1" applyFont="1" applyAlignment="1" applyProtection="1">
      <alignment vertical="center"/>
    </xf>
    <xf numFmtId="7" fontId="10" fillId="0" borderId="0" xfId="2" applyNumberFormat="1" applyFont="1" applyFill="1" applyAlignment="1" applyProtection="1">
      <alignment horizontal="center" vertical="center"/>
    </xf>
    <xf numFmtId="7" fontId="10" fillId="0" borderId="0" xfId="2" applyNumberFormat="1" applyFont="1" applyFill="1" applyAlignment="1" applyProtection="1">
      <alignment vertical="center"/>
    </xf>
    <xf numFmtId="3" fontId="10" fillId="0" borderId="63" xfId="0" applyNumberFormat="1" applyFont="1" applyBorder="1" applyAlignment="1" applyProtection="1">
      <alignment vertical="center"/>
    </xf>
    <xf numFmtId="4" fontId="10" fillId="0" borderId="0" xfId="0" applyNumberFormat="1" applyFont="1" applyBorder="1" applyAlignment="1" applyProtection="1">
      <alignment vertical="center"/>
    </xf>
    <xf numFmtId="7" fontId="19" fillId="0" borderId="0" xfId="2" quotePrefix="1" applyNumberFormat="1" applyFont="1" applyFill="1" applyAlignment="1" applyProtection="1">
      <alignment horizontal="center" vertical="center"/>
    </xf>
    <xf numFmtId="7" fontId="10" fillId="0" borderId="0" xfId="2" applyNumberFormat="1" applyFont="1" applyAlignment="1" applyProtection="1">
      <alignment vertical="center"/>
    </xf>
    <xf numFmtId="7" fontId="29" fillId="0" borderId="0" xfId="2" applyNumberFormat="1" applyFont="1" applyAlignment="1" applyProtection="1">
      <alignment horizontal="center" vertical="center" wrapText="1"/>
    </xf>
    <xf numFmtId="10" fontId="10" fillId="0" borderId="0" xfId="3" applyNumberFormat="1" applyFont="1" applyAlignment="1" applyProtection="1">
      <alignment vertical="center"/>
    </xf>
    <xf numFmtId="6" fontId="10" fillId="0" borderId="0" xfId="2" applyNumberFormat="1" applyFont="1" applyBorder="1" applyAlignment="1" applyProtection="1">
      <alignment horizontal="right" vertical="center"/>
    </xf>
    <xf numFmtId="7" fontId="10" fillId="0" borderId="0" xfId="2" applyNumberFormat="1" applyFont="1" applyBorder="1" applyAlignment="1" applyProtection="1">
      <alignment vertical="center"/>
    </xf>
    <xf numFmtId="0" fontId="30" fillId="0" borderId="0" xfId="0" applyFont="1" applyFill="1" applyBorder="1" applyAlignment="1" applyProtection="1">
      <alignment horizontal="center" vertical="center"/>
    </xf>
    <xf numFmtId="38" fontId="10" fillId="0" borderId="0" xfId="0" applyNumberFormat="1" applyFont="1" applyAlignment="1" applyProtection="1">
      <alignment vertical="center"/>
    </xf>
    <xf numFmtId="5" fontId="10" fillId="0" borderId="0" xfId="0" applyNumberFormat="1" applyFont="1" applyAlignment="1" applyProtection="1">
      <alignment vertical="center"/>
    </xf>
    <xf numFmtId="165" fontId="18" fillId="15" borderId="68" xfId="0" applyNumberFormat="1" applyFont="1" applyFill="1" applyBorder="1" applyAlignment="1" applyProtection="1">
      <alignment vertical="center"/>
    </xf>
    <xf numFmtId="165" fontId="18" fillId="0" borderId="68" xfId="0" applyNumberFormat="1" applyFont="1" applyBorder="1" applyAlignment="1" applyProtection="1">
      <alignment vertical="center"/>
    </xf>
    <xf numFmtId="10" fontId="10" fillId="0" borderId="0" xfId="3" applyNumberFormat="1" applyFont="1" applyFill="1" applyAlignment="1" applyProtection="1">
      <alignment vertical="center"/>
    </xf>
    <xf numFmtId="168" fontId="10" fillId="0" borderId="0" xfId="1" applyNumberFormat="1" applyFont="1" applyAlignment="1" applyProtection="1">
      <alignment vertical="center"/>
    </xf>
    <xf numFmtId="6" fontId="10" fillId="0" borderId="0" xfId="0" applyNumberFormat="1" applyFont="1" applyBorder="1" applyAlignment="1" applyProtection="1">
      <alignment horizontal="right" vertical="center"/>
    </xf>
    <xf numFmtId="6" fontId="30" fillId="0" borderId="0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vertical="center"/>
    </xf>
    <xf numFmtId="169" fontId="10" fillId="0" borderId="0" xfId="3" applyNumberFormat="1" applyFont="1" applyBorder="1" applyAlignment="1" applyProtection="1">
      <alignment horizontal="right" vertical="center"/>
    </xf>
    <xf numFmtId="167" fontId="10" fillId="0" borderId="0" xfId="0" applyNumberFormat="1" applyFont="1" applyFill="1" applyBorder="1" applyAlignment="1" applyProtection="1">
      <alignment vertical="center"/>
    </xf>
    <xf numFmtId="164" fontId="10" fillId="0" borderId="0" xfId="1" applyNumberFormat="1" applyFont="1" applyAlignment="1" applyProtection="1">
      <alignment vertical="center"/>
    </xf>
    <xf numFmtId="0" fontId="25" fillId="11" borderId="101" xfId="0" applyFont="1" applyFill="1" applyBorder="1" applyAlignment="1" applyProtection="1">
      <alignment horizontal="center" vertical="center" wrapText="1"/>
    </xf>
    <xf numFmtId="0" fontId="25" fillId="11" borderId="85" xfId="0" applyFont="1" applyFill="1" applyBorder="1" applyAlignment="1" applyProtection="1">
      <alignment horizontal="center" vertical="center" wrapText="1"/>
    </xf>
    <xf numFmtId="0" fontId="16" fillId="3" borderId="72" xfId="0" applyFont="1" applyFill="1" applyBorder="1" applyAlignment="1" applyProtection="1">
      <alignment horizontal="center" vertical="center" wrapText="1"/>
    </xf>
    <xf numFmtId="0" fontId="16" fillId="3" borderId="74" xfId="0" applyFont="1" applyFill="1" applyBorder="1" applyAlignment="1" applyProtection="1">
      <alignment horizontal="center" vertical="center" wrapText="1"/>
    </xf>
    <xf numFmtId="0" fontId="26" fillId="18" borderId="72" xfId="0" applyFont="1" applyFill="1" applyBorder="1" applyAlignment="1" applyProtection="1">
      <alignment horizontal="center" vertical="center" wrapText="1"/>
    </xf>
    <xf numFmtId="0" fontId="26" fillId="18" borderId="73" xfId="0" applyFont="1" applyFill="1" applyBorder="1" applyAlignment="1" applyProtection="1">
      <alignment horizontal="center" vertical="center" wrapText="1"/>
    </xf>
    <xf numFmtId="0" fontId="26" fillId="18" borderId="74" xfId="0" applyFont="1" applyFill="1" applyBorder="1" applyAlignment="1" applyProtection="1">
      <alignment horizontal="center" vertical="center" wrapText="1"/>
    </xf>
    <xf numFmtId="0" fontId="26" fillId="15" borderId="72" xfId="0" applyFont="1" applyFill="1" applyBorder="1" applyAlignment="1" applyProtection="1">
      <alignment horizontal="center" vertical="center" wrapText="1"/>
    </xf>
    <xf numFmtId="0" fontId="26" fillId="15" borderId="74" xfId="0" applyFont="1" applyFill="1" applyBorder="1" applyAlignment="1" applyProtection="1">
      <alignment horizontal="center" vertical="center" wrapText="1"/>
    </xf>
    <xf numFmtId="0" fontId="25" fillId="15" borderId="102" xfId="0" applyFont="1" applyFill="1" applyBorder="1" applyAlignment="1" applyProtection="1">
      <alignment horizontal="center" vertical="center" wrapText="1"/>
    </xf>
    <xf numFmtId="0" fontId="10" fillId="0" borderId="0" xfId="0" applyFont="1" applyProtection="1"/>
    <xf numFmtId="0" fontId="25" fillId="11" borderId="63" xfId="0" applyFont="1" applyFill="1" applyBorder="1" applyAlignment="1" applyProtection="1">
      <alignment horizontal="center" vertical="center" wrapText="1"/>
    </xf>
    <xf numFmtId="0" fontId="14" fillId="11" borderId="102" xfId="0" applyFont="1" applyFill="1" applyBorder="1" applyAlignment="1" applyProtection="1">
      <alignment horizontal="center" vertical="center" wrapText="1"/>
    </xf>
    <xf numFmtId="0" fontId="25" fillId="11" borderId="102" xfId="0" applyFont="1" applyFill="1" applyBorder="1" applyAlignment="1" applyProtection="1">
      <alignment horizontal="center" vertical="center" wrapText="1"/>
    </xf>
    <xf numFmtId="0" fontId="25" fillId="2" borderId="102" xfId="0" applyFont="1" applyFill="1" applyBorder="1" applyAlignment="1" applyProtection="1">
      <alignment horizontal="center" vertical="center" wrapText="1"/>
    </xf>
    <xf numFmtId="0" fontId="25" fillId="11" borderId="102" xfId="0" applyFont="1" applyFill="1" applyBorder="1" applyAlignment="1" applyProtection="1">
      <alignment horizontal="center" vertical="center" wrapText="1"/>
    </xf>
    <xf numFmtId="0" fontId="25" fillId="15" borderId="67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wrapText="1"/>
    </xf>
    <xf numFmtId="0" fontId="25" fillId="11" borderId="103" xfId="0" applyFont="1" applyFill="1" applyBorder="1" applyAlignment="1" applyProtection="1">
      <alignment horizontal="center" vertical="center" wrapText="1"/>
    </xf>
    <xf numFmtId="0" fontId="25" fillId="11" borderId="104" xfId="0" applyFont="1" applyFill="1" applyBorder="1" applyAlignment="1" applyProtection="1">
      <alignment horizontal="center" vertical="center" wrapText="1"/>
    </xf>
    <xf numFmtId="0" fontId="14" fillId="11" borderId="53" xfId="0" applyFont="1" applyFill="1" applyBorder="1" applyAlignment="1" applyProtection="1">
      <alignment horizontal="center" vertical="center" wrapText="1"/>
    </xf>
    <xf numFmtId="0" fontId="25" fillId="11" borderId="53" xfId="0" applyFont="1" applyFill="1" applyBorder="1" applyAlignment="1" applyProtection="1">
      <alignment horizontal="center" vertical="center" wrapText="1"/>
    </xf>
    <xf numFmtId="0" fontId="25" fillId="2" borderId="53" xfId="0" applyFont="1" applyFill="1" applyBorder="1" applyAlignment="1" applyProtection="1">
      <alignment horizontal="center" vertical="center" wrapText="1"/>
    </xf>
    <xf numFmtId="8" fontId="14" fillId="11" borderId="52" xfId="0" applyNumberFormat="1" applyFont="1" applyFill="1" applyBorder="1" applyAlignment="1" applyProtection="1">
      <alignment horizontal="center" wrapText="1"/>
    </xf>
    <xf numFmtId="6" fontId="14" fillId="11" borderId="52" xfId="0" applyNumberFormat="1" applyFont="1" applyFill="1" applyBorder="1" applyAlignment="1" applyProtection="1">
      <alignment horizontal="center" wrapText="1"/>
    </xf>
    <xf numFmtId="0" fontId="25" fillId="15" borderId="53" xfId="0" applyFont="1" applyFill="1" applyBorder="1" applyAlignment="1" applyProtection="1">
      <alignment horizontal="center" vertical="center" wrapText="1"/>
    </xf>
    <xf numFmtId="1" fontId="10" fillId="10" borderId="52" xfId="0" applyNumberFormat="1" applyFont="1" applyFill="1" applyBorder="1" applyProtection="1"/>
    <xf numFmtId="1" fontId="18" fillId="10" borderId="52" xfId="0" applyNumberFormat="1" applyFont="1" applyFill="1" applyBorder="1" applyProtection="1"/>
    <xf numFmtId="1" fontId="19" fillId="10" borderId="105" xfId="0" quotePrefix="1" applyNumberFormat="1" applyFont="1" applyFill="1" applyBorder="1" applyAlignment="1" applyProtection="1">
      <alignment horizontal="center"/>
    </xf>
    <xf numFmtId="1" fontId="10" fillId="0" borderId="0" xfId="0" applyNumberFormat="1" applyFont="1" applyProtection="1"/>
    <xf numFmtId="1" fontId="10" fillId="10" borderId="106" xfId="0" applyNumberFormat="1" applyFont="1" applyFill="1" applyBorder="1" applyAlignment="1" applyProtection="1">
      <alignment vertical="center"/>
    </xf>
    <xf numFmtId="1" fontId="18" fillId="10" borderId="106" xfId="0" applyNumberFormat="1" applyFont="1" applyFill="1" applyBorder="1" applyAlignment="1" applyProtection="1">
      <alignment vertical="center"/>
    </xf>
    <xf numFmtId="1" fontId="19" fillId="10" borderId="106" xfId="0" quotePrefix="1" applyNumberFormat="1" applyFont="1" applyFill="1" applyBorder="1" applyAlignment="1" applyProtection="1">
      <alignment horizontal="center" vertical="center"/>
    </xf>
    <xf numFmtId="1" fontId="19" fillId="10" borderId="106" xfId="0" quotePrefix="1" applyNumberFormat="1" applyFont="1" applyFill="1" applyBorder="1" applyAlignment="1" applyProtection="1">
      <alignment horizontal="center" vertical="center" wrapText="1"/>
    </xf>
    <xf numFmtId="1" fontId="32" fillId="10" borderId="106" xfId="0" quotePrefix="1" applyNumberFormat="1" applyFont="1" applyFill="1" applyBorder="1" applyAlignment="1" applyProtection="1">
      <alignment horizontal="center" vertical="center" wrapText="1"/>
    </xf>
    <xf numFmtId="0" fontId="10" fillId="0" borderId="54" xfId="0" applyFont="1" applyFill="1" applyBorder="1" applyProtection="1"/>
    <xf numFmtId="0" fontId="10" fillId="0" borderId="55" xfId="0" applyFont="1" applyFill="1" applyBorder="1" applyProtection="1"/>
    <xf numFmtId="5" fontId="10" fillId="0" borderId="56" xfId="0" applyNumberFormat="1" applyFont="1" applyFill="1" applyBorder="1" applyProtection="1"/>
    <xf numFmtId="6" fontId="10" fillId="0" borderId="56" xfId="0" applyNumberFormat="1" applyFont="1" applyFill="1" applyBorder="1" applyProtection="1"/>
    <xf numFmtId="165" fontId="10" fillId="0" borderId="56" xfId="1" applyNumberFormat="1" applyFont="1" applyFill="1" applyBorder="1" applyProtection="1"/>
    <xf numFmtId="164" fontId="10" fillId="0" borderId="56" xfId="1" applyNumberFormat="1" applyFont="1" applyFill="1" applyBorder="1" applyProtection="1"/>
    <xf numFmtId="38" fontId="10" fillId="0" borderId="56" xfId="1" applyNumberFormat="1" applyFont="1" applyFill="1" applyBorder="1" applyProtection="1"/>
    <xf numFmtId="6" fontId="10" fillId="0" borderId="0" xfId="0" applyNumberFormat="1" applyFont="1" applyProtection="1"/>
    <xf numFmtId="6" fontId="33" fillId="0" borderId="107" xfId="6" applyNumberFormat="1" applyFont="1" applyFill="1" applyBorder="1" applyAlignment="1" applyProtection="1">
      <alignment horizontal="right" wrapText="1"/>
    </xf>
    <xf numFmtId="0" fontId="10" fillId="0" borderId="108" xfId="0" applyFont="1" applyFill="1" applyBorder="1" applyProtection="1"/>
    <xf numFmtId="0" fontId="10" fillId="0" borderId="109" xfId="0" applyFont="1" applyFill="1" applyBorder="1" applyProtection="1"/>
    <xf numFmtId="5" fontId="10" fillId="0" borderId="110" xfId="0" applyNumberFormat="1" applyFont="1" applyFill="1" applyBorder="1" applyProtection="1"/>
    <xf numFmtId="165" fontId="10" fillId="0" borderId="110" xfId="1" applyNumberFormat="1" applyFont="1" applyFill="1" applyBorder="1" applyProtection="1"/>
    <xf numFmtId="164" fontId="10" fillId="0" borderId="110" xfId="1" applyNumberFormat="1" applyFont="1" applyFill="1" applyBorder="1" applyProtection="1"/>
    <xf numFmtId="38" fontId="10" fillId="0" borderId="110" xfId="1" applyNumberFormat="1" applyFont="1" applyFill="1" applyBorder="1" applyProtection="1"/>
    <xf numFmtId="6" fontId="10" fillId="0" borderId="111" xfId="0" applyNumberFormat="1" applyFont="1" applyFill="1" applyBorder="1" applyProtection="1"/>
    <xf numFmtId="6" fontId="10" fillId="19" borderId="111" xfId="0" applyNumberFormat="1" applyFont="1" applyFill="1" applyBorder="1" applyProtection="1"/>
    <xf numFmtId="6" fontId="10" fillId="14" borderId="0" xfId="0" applyNumberFormat="1" applyFont="1" applyFill="1" applyProtection="1"/>
    <xf numFmtId="8" fontId="10" fillId="14" borderId="0" xfId="0" applyNumberFormat="1" applyFont="1" applyFill="1" applyProtection="1"/>
    <xf numFmtId="0" fontId="10" fillId="0" borderId="0" xfId="0" quotePrefix="1" applyFont="1" applyProtection="1"/>
    <xf numFmtId="0" fontId="10" fillId="0" borderId="75" xfId="0" applyFont="1" applyFill="1" applyBorder="1" applyProtection="1"/>
    <xf numFmtId="0" fontId="10" fillId="0" borderId="76" xfId="0" applyFont="1" applyFill="1" applyBorder="1" applyProtection="1"/>
    <xf numFmtId="5" fontId="10" fillId="0" borderId="67" xfId="0" applyNumberFormat="1" applyFont="1" applyFill="1" applyBorder="1" applyProtection="1"/>
    <xf numFmtId="165" fontId="10" fillId="0" borderId="67" xfId="1" applyNumberFormat="1" applyFont="1" applyFill="1" applyBorder="1" applyProtection="1"/>
    <xf numFmtId="164" fontId="10" fillId="0" borderId="67" xfId="1" applyNumberFormat="1" applyFont="1" applyFill="1" applyBorder="1" applyProtection="1"/>
    <xf numFmtId="38" fontId="10" fillId="0" borderId="67" xfId="1" applyNumberFormat="1" applyFont="1" applyFill="1" applyBorder="1" applyProtection="1"/>
    <xf numFmtId="0" fontId="18" fillId="0" borderId="112" xfId="0" applyFont="1" applyFill="1" applyBorder="1" applyProtection="1"/>
    <xf numFmtId="0" fontId="18" fillId="0" borderId="113" xfId="0" applyFont="1" applyFill="1" applyBorder="1" applyAlignment="1" applyProtection="1">
      <alignment horizontal="center"/>
    </xf>
    <xf numFmtId="6" fontId="18" fillId="0" borderId="68" xfId="0" applyNumberFormat="1" applyFont="1" applyBorder="1" applyProtection="1"/>
    <xf numFmtId="6" fontId="18" fillId="0" borderId="68" xfId="1" applyNumberFormat="1" applyFont="1" applyFill="1" applyBorder="1" applyProtection="1"/>
    <xf numFmtId="5" fontId="34" fillId="0" borderId="68" xfId="0" applyNumberFormat="1" applyFont="1" applyFill="1" applyBorder="1" applyProtection="1"/>
    <xf numFmtId="164" fontId="34" fillId="0" borderId="68" xfId="1" applyNumberFormat="1" applyFont="1" applyFill="1" applyBorder="1" applyProtection="1"/>
    <xf numFmtId="38" fontId="18" fillId="0" borderId="68" xfId="1" applyNumberFormat="1" applyFont="1" applyFill="1" applyBorder="1" applyProtection="1"/>
    <xf numFmtId="5" fontId="18" fillId="0" borderId="68" xfId="0" applyNumberFormat="1" applyFont="1" applyFill="1" applyBorder="1" applyProtection="1"/>
    <xf numFmtId="0" fontId="18" fillId="0" borderId="0" xfId="0" applyFont="1" applyProtection="1"/>
    <xf numFmtId="6" fontId="18" fillId="0" borderId="0" xfId="0" applyNumberFormat="1" applyFont="1" applyProtection="1"/>
    <xf numFmtId="6" fontId="10" fillId="0" borderId="107" xfId="6" applyNumberFormat="1" applyFont="1" applyFill="1" applyBorder="1" applyAlignment="1" applyProtection="1">
      <alignment horizontal="right" wrapText="1"/>
    </xf>
    <xf numFmtId="0" fontId="18" fillId="20" borderId="0" xfId="0" applyFont="1" applyFill="1" applyBorder="1" applyProtection="1"/>
    <xf numFmtId="0" fontId="18" fillId="20" borderId="0" xfId="0" applyFont="1" applyFill="1" applyBorder="1" applyAlignment="1" applyProtection="1">
      <alignment horizontal="center"/>
    </xf>
    <xf numFmtId="0" fontId="10" fillId="0" borderId="0" xfId="0" applyFont="1" applyAlignment="1" applyProtection="1">
      <alignment wrapText="1"/>
    </xf>
    <xf numFmtId="6" fontId="10" fillId="0" borderId="0" xfId="0" applyNumberFormat="1" applyFont="1" applyAlignment="1" applyProtection="1">
      <alignment wrapText="1"/>
    </xf>
    <xf numFmtId="0" fontId="18" fillId="0" borderId="0" xfId="0" applyFont="1" applyBorder="1" applyProtection="1"/>
    <xf numFmtId="5" fontId="10" fillId="0" borderId="0" xfId="0" applyNumberFormat="1" applyFont="1" applyBorder="1" applyProtection="1"/>
    <xf numFmtId="0" fontId="10" fillId="0" borderId="114" xfId="0" applyFont="1" applyBorder="1" applyProtection="1"/>
    <xf numFmtId="165" fontId="18" fillId="0" borderId="0" xfId="0" applyNumberFormat="1" applyFont="1" applyProtection="1"/>
    <xf numFmtId="3" fontId="10" fillId="0" borderId="0" xfId="0" applyNumberFormat="1" applyFont="1" applyFill="1" applyBorder="1" applyAlignment="1" applyProtection="1">
      <alignment horizontal="center"/>
    </xf>
    <xf numFmtId="3" fontId="35" fillId="0" borderId="0" xfId="0" applyNumberFormat="1" applyFont="1" applyFill="1" applyBorder="1" applyAlignment="1" applyProtection="1">
      <alignment horizontal="left"/>
    </xf>
    <xf numFmtId="0" fontId="10" fillId="0" borderId="0" xfId="0" applyFont="1" applyAlignment="1" applyProtection="1"/>
    <xf numFmtId="5" fontId="10" fillId="0" borderId="0" xfId="0" applyNumberFormat="1" applyFont="1" applyProtection="1"/>
    <xf numFmtId="0" fontId="10" fillId="0" borderId="0" xfId="0" applyFont="1" applyBorder="1" applyProtection="1"/>
    <xf numFmtId="3" fontId="10" fillId="0" borderId="0" xfId="0" applyNumberFormat="1" applyFont="1" applyFill="1" applyBorder="1" applyAlignment="1" applyProtection="1">
      <alignment horizontal="left"/>
    </xf>
    <xf numFmtId="0" fontId="10" fillId="0" borderId="77" xfId="0" applyFont="1" applyBorder="1" applyAlignment="1" applyProtection="1"/>
    <xf numFmtId="0" fontId="10" fillId="0" borderId="32" xfId="0" applyFont="1" applyBorder="1" applyAlignment="1" applyProtection="1"/>
    <xf numFmtId="0" fontId="10" fillId="0" borderId="32" xfId="0" applyFont="1" applyBorder="1" applyProtection="1"/>
    <xf numFmtId="0" fontId="18" fillId="0" borderId="0" xfId="0" applyFont="1" applyFill="1" applyBorder="1" applyProtection="1"/>
    <xf numFmtId="0" fontId="25" fillId="0" borderId="0" xfId="0" applyFont="1" applyFill="1" applyBorder="1" applyAlignment="1" applyProtection="1">
      <alignment horizontal="center"/>
    </xf>
    <xf numFmtId="0" fontId="10" fillId="0" borderId="115" xfId="0" quotePrefix="1" applyFont="1" applyBorder="1" applyAlignment="1" applyProtection="1">
      <alignment horizontal="left" vertical="center" wrapText="1"/>
    </xf>
    <xf numFmtId="0" fontId="10" fillId="0" borderId="17" xfId="0" quotePrefix="1" applyFont="1" applyBorder="1" applyAlignment="1" applyProtection="1">
      <alignment horizontal="left" vertical="center" wrapText="1"/>
    </xf>
    <xf numFmtId="0" fontId="10" fillId="0" borderId="0" xfId="0" quotePrefix="1" applyFont="1" applyAlignment="1" applyProtection="1">
      <alignment horizontal="left" vertical="center" wrapText="1"/>
    </xf>
    <xf numFmtId="0" fontId="25" fillId="11" borderId="116" xfId="7" applyFont="1" applyFill="1" applyBorder="1" applyAlignment="1" applyProtection="1">
      <alignment horizontal="center" vertical="center" wrapText="1"/>
    </xf>
    <xf numFmtId="0" fontId="25" fillId="11" borderId="117" xfId="7" applyFont="1" applyFill="1" applyBorder="1" applyAlignment="1" applyProtection="1">
      <alignment horizontal="center" vertical="center" wrapText="1"/>
    </xf>
    <xf numFmtId="0" fontId="25" fillId="11" borderId="85" xfId="7" applyFont="1" applyFill="1" applyBorder="1" applyAlignment="1" applyProtection="1">
      <alignment horizontal="center" vertical="center" wrapText="1"/>
    </xf>
    <xf numFmtId="0" fontId="26" fillId="21" borderId="118" xfId="8" quotePrefix="1" applyFont="1" applyFill="1" applyBorder="1" applyAlignment="1" applyProtection="1">
      <alignment horizontal="center" vertical="center" wrapText="1"/>
    </xf>
    <xf numFmtId="0" fontId="26" fillId="21" borderId="119" xfId="8" quotePrefix="1" applyFont="1" applyFill="1" applyBorder="1" applyAlignment="1" applyProtection="1">
      <alignment horizontal="center" vertical="center" wrapText="1"/>
    </xf>
    <xf numFmtId="0" fontId="16" fillId="12" borderId="118" xfId="7" applyFont="1" applyFill="1" applyBorder="1" applyAlignment="1" applyProtection="1">
      <alignment horizontal="center" vertical="center" wrapText="1"/>
    </xf>
    <xf numFmtId="0" fontId="16" fillId="12" borderId="120" xfId="7" applyFont="1" applyFill="1" applyBorder="1" applyAlignment="1" applyProtection="1">
      <alignment horizontal="center" vertical="center" wrapText="1"/>
    </xf>
    <xf numFmtId="0" fontId="16" fillId="12" borderId="119" xfId="7" applyFont="1" applyFill="1" applyBorder="1" applyAlignment="1" applyProtection="1">
      <alignment horizontal="center" vertical="center" wrapText="1"/>
    </xf>
    <xf numFmtId="0" fontId="26" fillId="3" borderId="118" xfId="7" applyFont="1" applyFill="1" applyBorder="1" applyAlignment="1" applyProtection="1">
      <alignment horizontal="center" vertical="center" wrapText="1"/>
    </xf>
    <xf numFmtId="0" fontId="26" fillId="3" borderId="119" xfId="7" applyFont="1" applyFill="1" applyBorder="1" applyAlignment="1" applyProtection="1">
      <alignment horizontal="center" vertical="center" wrapText="1"/>
    </xf>
    <xf numFmtId="0" fontId="25" fillId="22" borderId="121" xfId="7" applyFont="1" applyFill="1" applyBorder="1" applyAlignment="1" applyProtection="1">
      <alignment horizontal="center" vertical="center" wrapText="1"/>
    </xf>
    <xf numFmtId="0" fontId="26" fillId="23" borderId="118" xfId="7" applyFont="1" applyFill="1" applyBorder="1" applyAlignment="1" applyProtection="1">
      <alignment horizontal="center" vertical="center" wrapText="1"/>
    </xf>
    <xf numFmtId="0" fontId="26" fillId="23" borderId="120" xfId="7" applyFont="1" applyFill="1" applyBorder="1" applyAlignment="1" applyProtection="1">
      <alignment horizontal="center" vertical="center" wrapText="1"/>
    </xf>
    <xf numFmtId="0" fontId="26" fillId="23" borderId="119" xfId="7" applyFont="1" applyFill="1" applyBorder="1" applyAlignment="1" applyProtection="1">
      <alignment horizontal="center" vertical="center" wrapText="1"/>
    </xf>
    <xf numFmtId="0" fontId="26" fillId="24" borderId="121" xfId="7" applyFont="1" applyFill="1" applyBorder="1" applyAlignment="1" applyProtection="1">
      <alignment horizontal="center" vertical="center" wrapText="1"/>
    </xf>
    <xf numFmtId="0" fontId="25" fillId="9" borderId="121" xfId="7" quotePrefix="1" applyFont="1" applyFill="1" applyBorder="1" applyAlignment="1" applyProtection="1">
      <alignment horizontal="center" vertical="center" wrapText="1"/>
    </xf>
    <xf numFmtId="0" fontId="10" fillId="0" borderId="0" xfId="7" applyProtection="1"/>
    <xf numFmtId="0" fontId="25" fillId="11" borderId="122" xfId="7" applyFont="1" applyFill="1" applyBorder="1" applyAlignment="1" applyProtection="1">
      <alignment horizontal="center" vertical="center" wrapText="1"/>
    </xf>
    <xf numFmtId="0" fontId="25" fillId="11" borderId="0" xfId="7" applyFont="1" applyFill="1" applyBorder="1" applyAlignment="1" applyProtection="1">
      <alignment horizontal="center" vertical="center" wrapText="1"/>
    </xf>
    <xf numFmtId="0" fontId="25" fillId="11" borderId="84" xfId="7" applyFont="1" applyFill="1" applyBorder="1" applyAlignment="1" applyProtection="1">
      <alignment horizontal="center" vertical="center" wrapText="1"/>
    </xf>
    <xf numFmtId="0" fontId="25" fillId="6" borderId="121" xfId="8" quotePrefix="1" applyFont="1" applyFill="1" applyBorder="1" applyAlignment="1" applyProtection="1">
      <alignment horizontal="center" vertical="center" wrapText="1"/>
    </xf>
    <xf numFmtId="0" fontId="25" fillId="6" borderId="121" xfId="8" applyFont="1" applyFill="1" applyBorder="1" applyAlignment="1" applyProtection="1">
      <alignment horizontal="center" vertical="center" wrapText="1"/>
    </xf>
    <xf numFmtId="0" fontId="25" fillId="13" borderId="121" xfId="7" quotePrefix="1" applyFont="1" applyFill="1" applyBorder="1" applyAlignment="1" applyProtection="1">
      <alignment horizontal="center" vertical="center" wrapText="1"/>
    </xf>
    <xf numFmtId="0" fontId="25" fillId="13" borderId="121" xfId="7" applyFont="1" applyFill="1" applyBorder="1" applyAlignment="1" applyProtection="1">
      <alignment horizontal="center" vertical="center" wrapText="1"/>
    </xf>
    <xf numFmtId="0" fontId="25" fillId="5" borderId="121" xfId="7" applyFont="1" applyFill="1" applyBorder="1" applyAlignment="1" applyProtection="1">
      <alignment horizontal="center" vertical="center" wrapText="1"/>
    </xf>
    <xf numFmtId="0" fontId="25" fillId="5" borderId="123" xfId="7" applyFont="1" applyFill="1" applyBorder="1" applyAlignment="1" applyProtection="1">
      <alignment horizontal="center" vertical="center" wrapText="1"/>
    </xf>
    <xf numFmtId="0" fontId="25" fillId="22" borderId="124" xfId="7" applyFont="1" applyFill="1" applyBorder="1" applyAlignment="1" applyProtection="1">
      <alignment horizontal="center" vertical="center" wrapText="1"/>
    </xf>
    <xf numFmtId="0" fontId="25" fillId="19" borderId="121" xfId="7" applyFont="1" applyFill="1" applyBorder="1" applyAlignment="1" applyProtection="1">
      <alignment horizontal="center" vertical="center" wrapText="1"/>
    </xf>
    <xf numFmtId="0" fontId="25" fillId="19" borderId="121" xfId="7" applyFont="1" applyFill="1" applyBorder="1" applyAlignment="1" applyProtection="1">
      <alignment horizontal="center" vertical="center" wrapText="1"/>
    </xf>
    <xf numFmtId="0" fontId="26" fillId="24" borderId="124" xfId="7" applyFont="1" applyFill="1" applyBorder="1" applyAlignment="1" applyProtection="1">
      <alignment horizontal="center" vertical="center" wrapText="1"/>
    </xf>
    <xf numFmtId="0" fontId="25" fillId="9" borderId="124" xfId="7" quotePrefix="1" applyFont="1" applyFill="1" applyBorder="1" applyAlignment="1" applyProtection="1">
      <alignment horizontal="center" vertical="center" wrapText="1"/>
    </xf>
    <xf numFmtId="0" fontId="25" fillId="11" borderId="125" xfId="7" applyFont="1" applyFill="1" applyBorder="1" applyAlignment="1" applyProtection="1">
      <alignment horizontal="center" vertical="center" wrapText="1"/>
    </xf>
    <xf numFmtId="0" fontId="25" fillId="11" borderId="126" xfId="7" applyFont="1" applyFill="1" applyBorder="1" applyAlignment="1" applyProtection="1">
      <alignment horizontal="center" vertical="center" wrapText="1"/>
    </xf>
    <xf numFmtId="0" fontId="25" fillId="11" borderId="127" xfId="7" applyFont="1" applyFill="1" applyBorder="1" applyAlignment="1" applyProtection="1">
      <alignment horizontal="center" vertical="center" wrapText="1"/>
    </xf>
    <xf numFmtId="0" fontId="25" fillId="6" borderId="128" xfId="8" quotePrefix="1" applyFont="1" applyFill="1" applyBorder="1" applyAlignment="1" applyProtection="1">
      <alignment horizontal="center" vertical="center" wrapText="1"/>
    </xf>
    <xf numFmtId="165" fontId="14" fillId="21" borderId="123" xfId="8" applyNumberFormat="1" applyFont="1" applyFill="1" applyBorder="1" applyAlignment="1" applyProtection="1">
      <alignment horizontal="center" vertical="center" wrapText="1"/>
    </xf>
    <xf numFmtId="0" fontId="25" fillId="13" borderId="128" xfId="7" quotePrefix="1" applyFont="1" applyFill="1" applyBorder="1" applyAlignment="1" applyProtection="1">
      <alignment horizontal="center" vertical="center" wrapText="1"/>
    </xf>
    <xf numFmtId="165" fontId="14" fillId="12" borderId="123" xfId="7" applyNumberFormat="1" applyFont="1" applyFill="1" applyBorder="1" applyAlignment="1" applyProtection="1">
      <alignment horizontal="center" vertical="center" wrapText="1"/>
    </xf>
    <xf numFmtId="0" fontId="25" fillId="5" borderId="128" xfId="7" applyFont="1" applyFill="1" applyBorder="1" applyAlignment="1" applyProtection="1">
      <alignment horizontal="center" vertical="center" wrapText="1"/>
    </xf>
    <xf numFmtId="6" fontId="25" fillId="3" borderId="123" xfId="7" applyNumberFormat="1" applyFont="1" applyFill="1" applyBorder="1" applyAlignment="1" applyProtection="1">
      <alignment horizontal="center" vertical="center" wrapText="1"/>
    </xf>
    <xf numFmtId="165" fontId="14" fillId="25" borderId="123" xfId="7" applyNumberFormat="1" applyFont="1" applyFill="1" applyBorder="1" applyAlignment="1" applyProtection="1">
      <alignment horizontal="center" vertical="center" wrapText="1"/>
    </xf>
    <xf numFmtId="0" fontId="25" fillId="19" borderId="128" xfId="7" applyFont="1" applyFill="1" applyBorder="1" applyAlignment="1" applyProtection="1">
      <alignment horizontal="center" vertical="center" wrapText="1"/>
    </xf>
    <xf numFmtId="6" fontId="25" fillId="23" borderId="121" xfId="7" applyNumberFormat="1" applyFont="1" applyFill="1" applyBorder="1" applyAlignment="1" applyProtection="1">
      <alignment horizontal="center" vertical="center" wrapText="1"/>
    </xf>
    <xf numFmtId="0" fontId="26" fillId="24" borderId="128" xfId="7" applyFont="1" applyFill="1" applyBorder="1" applyAlignment="1" applyProtection="1">
      <alignment horizontal="center" vertical="center" wrapText="1"/>
    </xf>
    <xf numFmtId="0" fontId="25" fillId="9" borderId="128" xfId="7" quotePrefix="1" applyFont="1" applyFill="1" applyBorder="1" applyAlignment="1" applyProtection="1">
      <alignment horizontal="center" vertical="center" wrapText="1"/>
    </xf>
    <xf numFmtId="1" fontId="10" fillId="10" borderId="123" xfId="7" applyNumberFormat="1" applyFont="1" applyFill="1" applyBorder="1" applyAlignment="1" applyProtection="1">
      <alignment horizontal="center"/>
    </xf>
    <xf numFmtId="1" fontId="18" fillId="10" borderId="123" xfId="7" applyNumberFormat="1" applyFont="1" applyFill="1" applyBorder="1" applyProtection="1"/>
    <xf numFmtId="1" fontId="19" fillId="10" borderId="123" xfId="7" quotePrefix="1" applyNumberFormat="1" applyFont="1" applyFill="1" applyBorder="1" applyAlignment="1" applyProtection="1">
      <alignment horizontal="center"/>
    </xf>
    <xf numFmtId="1" fontId="10" fillId="10" borderId="116" xfId="7" applyNumberFormat="1" applyFont="1" applyFill="1" applyBorder="1" applyAlignment="1" applyProtection="1">
      <alignment horizontal="center"/>
    </xf>
    <xf numFmtId="1" fontId="10" fillId="10" borderId="117" xfId="7" applyNumberFormat="1" applyFont="1" applyFill="1" applyBorder="1" applyAlignment="1" applyProtection="1">
      <alignment horizontal="center"/>
    </xf>
    <xf numFmtId="1" fontId="18" fillId="10" borderId="85" xfId="7" applyNumberFormat="1" applyFont="1" applyFill="1" applyBorder="1" applyProtection="1"/>
    <xf numFmtId="1" fontId="19" fillId="10" borderId="121" xfId="7" quotePrefix="1" applyNumberFormat="1" applyFont="1" applyFill="1" applyBorder="1" applyAlignment="1" applyProtection="1">
      <alignment horizontal="center" vertical="center" wrapText="1"/>
    </xf>
    <xf numFmtId="1" fontId="19" fillId="10" borderId="123" xfId="0" quotePrefix="1" applyNumberFormat="1" applyFont="1" applyFill="1" applyBorder="1" applyAlignment="1" applyProtection="1">
      <alignment horizontal="center" vertical="center" wrapText="1"/>
    </xf>
    <xf numFmtId="1" fontId="19" fillId="10" borderId="121" xfId="7" quotePrefix="1" applyNumberFormat="1" applyFont="1" applyFill="1" applyBorder="1" applyAlignment="1" applyProtection="1">
      <alignment horizontal="center"/>
    </xf>
    <xf numFmtId="1" fontId="32" fillId="10" borderId="123" xfId="0" quotePrefix="1" applyNumberFormat="1" applyFont="1" applyFill="1" applyBorder="1" applyAlignment="1" applyProtection="1">
      <alignment horizontal="center" vertical="center" wrapText="1"/>
    </xf>
    <xf numFmtId="0" fontId="10" fillId="0" borderId="129" xfId="7" applyFont="1" applyFill="1" applyBorder="1" applyAlignment="1" applyProtection="1">
      <alignment horizontal="center" vertical="center"/>
    </xf>
    <xf numFmtId="0" fontId="10" fillId="0" borderId="130" xfId="7" applyFont="1" applyFill="1" applyBorder="1" applyAlignment="1" applyProtection="1">
      <alignment horizontal="center" vertical="center"/>
    </xf>
    <xf numFmtId="0" fontId="10" fillId="0" borderId="131" xfId="7" applyFont="1" applyFill="1" applyBorder="1" applyAlignment="1" applyProtection="1">
      <alignment vertical="center"/>
    </xf>
    <xf numFmtId="38" fontId="10" fillId="0" borderId="132" xfId="8" applyNumberFormat="1" applyFont="1" applyBorder="1" applyAlignment="1" applyProtection="1">
      <alignment vertical="center"/>
    </xf>
    <xf numFmtId="5" fontId="10" fillId="6" borderId="132" xfId="7" applyNumberFormat="1" applyFont="1" applyFill="1" applyBorder="1" applyAlignment="1" applyProtection="1">
      <alignment vertical="center"/>
    </xf>
    <xf numFmtId="5" fontId="10" fillId="0" borderId="132" xfId="7" applyNumberFormat="1" applyFont="1" applyFill="1" applyBorder="1" applyAlignment="1" applyProtection="1">
      <alignment vertical="center"/>
    </xf>
    <xf numFmtId="5" fontId="10" fillId="5" borderId="132" xfId="7" applyNumberFormat="1" applyFont="1" applyFill="1" applyBorder="1" applyAlignment="1" applyProtection="1">
      <alignment vertical="center"/>
    </xf>
    <xf numFmtId="5" fontId="10" fillId="22" borderId="132" xfId="7" applyNumberFormat="1" applyFont="1" applyFill="1" applyBorder="1" applyAlignment="1" applyProtection="1">
      <alignment vertical="center"/>
    </xf>
    <xf numFmtId="5" fontId="10" fillId="19" borderId="132" xfId="7" applyNumberFormat="1" applyFont="1" applyFill="1" applyBorder="1" applyAlignment="1" applyProtection="1">
      <alignment vertical="center"/>
    </xf>
    <xf numFmtId="5" fontId="37" fillId="4" borderId="132" xfId="7" applyNumberFormat="1" applyFont="1" applyFill="1" applyBorder="1" applyAlignment="1" applyProtection="1">
      <alignment vertical="center"/>
    </xf>
    <xf numFmtId="6" fontId="10" fillId="17" borderId="132" xfId="7" applyNumberFormat="1" applyFont="1" applyFill="1" applyBorder="1" applyAlignment="1" applyProtection="1">
      <alignment vertical="center"/>
    </xf>
    <xf numFmtId="5" fontId="18" fillId="9" borderId="132" xfId="7" applyNumberFormat="1" applyFont="1" applyFill="1" applyBorder="1" applyAlignment="1" applyProtection="1">
      <alignment vertical="center"/>
    </xf>
    <xf numFmtId="0" fontId="10" fillId="0" borderId="133" xfId="7" applyFont="1" applyFill="1" applyBorder="1" applyAlignment="1" applyProtection="1">
      <alignment horizontal="center" vertical="center"/>
    </xf>
    <xf numFmtId="0" fontId="10" fillId="0" borderId="134" xfId="7" applyFont="1" applyFill="1" applyBorder="1" applyAlignment="1" applyProtection="1">
      <alignment horizontal="center" vertical="center"/>
    </xf>
    <xf numFmtId="0" fontId="10" fillId="0" borderId="135" xfId="7" applyFont="1" applyFill="1" applyBorder="1" applyAlignment="1" applyProtection="1">
      <alignment vertical="center"/>
    </xf>
    <xf numFmtId="38" fontId="10" fillId="0" borderId="136" xfId="8" applyNumberFormat="1" applyFont="1" applyBorder="1" applyAlignment="1" applyProtection="1">
      <alignment vertical="center"/>
    </xf>
    <xf numFmtId="5" fontId="10" fillId="6" borderId="136" xfId="7" applyNumberFormat="1" applyFont="1" applyFill="1" applyBorder="1" applyAlignment="1" applyProtection="1">
      <alignment vertical="center"/>
    </xf>
    <xf numFmtId="5" fontId="10" fillId="0" borderId="136" xfId="7" applyNumberFormat="1" applyFont="1" applyFill="1" applyBorder="1" applyAlignment="1" applyProtection="1">
      <alignment vertical="center"/>
    </xf>
    <xf numFmtId="5" fontId="10" fillId="5" borderId="136" xfId="7" applyNumberFormat="1" applyFont="1" applyFill="1" applyBorder="1" applyAlignment="1" applyProtection="1">
      <alignment vertical="center"/>
    </xf>
    <xf numFmtId="5" fontId="10" fillId="22" borderId="136" xfId="7" applyNumberFormat="1" applyFont="1" applyFill="1" applyBorder="1" applyAlignment="1" applyProtection="1">
      <alignment vertical="center"/>
    </xf>
    <xf numFmtId="5" fontId="10" fillId="19" borderId="136" xfId="7" applyNumberFormat="1" applyFont="1" applyFill="1" applyBorder="1" applyAlignment="1" applyProtection="1">
      <alignment vertical="center"/>
    </xf>
    <xf numFmtId="5" fontId="37" fillId="4" borderId="136" xfId="7" applyNumberFormat="1" applyFont="1" applyFill="1" applyBorder="1" applyAlignment="1" applyProtection="1">
      <alignment vertical="center"/>
    </xf>
    <xf numFmtId="6" fontId="10" fillId="17" borderId="136" xfId="7" applyNumberFormat="1" applyFont="1" applyFill="1" applyBorder="1" applyAlignment="1" applyProtection="1">
      <alignment vertical="center"/>
    </xf>
    <xf numFmtId="5" fontId="18" fillId="9" borderId="136" xfId="7" applyNumberFormat="1" applyFont="1" applyFill="1" applyBorder="1" applyAlignment="1" applyProtection="1">
      <alignment vertical="center"/>
    </xf>
    <xf numFmtId="0" fontId="10" fillId="0" borderId="137" xfId="7" applyFont="1" applyFill="1" applyBorder="1" applyAlignment="1" applyProtection="1">
      <alignment horizontal="center" vertical="center"/>
    </xf>
    <xf numFmtId="0" fontId="10" fillId="0" borderId="138" xfId="7" applyFont="1" applyFill="1" applyBorder="1" applyAlignment="1" applyProtection="1">
      <alignment horizontal="center" vertical="center"/>
    </xf>
    <xf numFmtId="0" fontId="10" fillId="0" borderId="126" xfId="7" applyFont="1" applyFill="1" applyBorder="1" applyAlignment="1" applyProtection="1">
      <alignment horizontal="center" vertical="center"/>
    </xf>
    <xf numFmtId="0" fontId="10" fillId="0" borderId="139" xfId="7" applyFont="1" applyFill="1" applyBorder="1" applyAlignment="1" applyProtection="1">
      <alignment vertical="center"/>
    </xf>
    <xf numFmtId="38" fontId="10" fillId="0" borderId="128" xfId="8" applyNumberFormat="1" applyFont="1" applyBorder="1" applyAlignment="1" applyProtection="1">
      <alignment vertical="center"/>
    </xf>
    <xf numFmtId="5" fontId="10" fillId="6" borderId="128" xfId="7" applyNumberFormat="1" applyFont="1" applyFill="1" applyBorder="1" applyAlignment="1" applyProtection="1">
      <alignment vertical="center"/>
    </xf>
    <xf numFmtId="5" fontId="10" fillId="0" borderId="128" xfId="7" applyNumberFormat="1" applyFont="1" applyFill="1" applyBorder="1" applyAlignment="1" applyProtection="1">
      <alignment vertical="center"/>
    </xf>
    <xf numFmtId="5" fontId="10" fillId="5" borderId="128" xfId="7" applyNumberFormat="1" applyFont="1" applyFill="1" applyBorder="1" applyAlignment="1" applyProtection="1">
      <alignment vertical="center"/>
    </xf>
    <xf numFmtId="5" fontId="10" fillId="22" borderId="128" xfId="7" applyNumberFormat="1" applyFont="1" applyFill="1" applyBorder="1" applyAlignment="1" applyProtection="1">
      <alignment vertical="center"/>
    </xf>
    <xf numFmtId="5" fontId="10" fillId="19" borderId="128" xfId="7" applyNumberFormat="1" applyFont="1" applyFill="1" applyBorder="1" applyAlignment="1" applyProtection="1">
      <alignment vertical="center"/>
    </xf>
    <xf numFmtId="5" fontId="37" fillId="4" borderId="128" xfId="7" applyNumberFormat="1" applyFont="1" applyFill="1" applyBorder="1" applyAlignment="1" applyProtection="1">
      <alignment vertical="center"/>
    </xf>
    <xf numFmtId="6" fontId="10" fillId="17" borderId="128" xfId="7" applyNumberFormat="1" applyFont="1" applyFill="1" applyBorder="1" applyAlignment="1" applyProtection="1">
      <alignment vertical="center"/>
    </xf>
    <xf numFmtId="5" fontId="18" fillId="9" borderId="128" xfId="7" applyNumberFormat="1" applyFont="1" applyFill="1" applyBorder="1" applyAlignment="1" applyProtection="1">
      <alignment vertical="center"/>
    </xf>
    <xf numFmtId="38" fontId="10" fillId="0" borderId="136" xfId="8" applyNumberFormat="1" applyFont="1" applyFill="1" applyBorder="1" applyAlignment="1" applyProtection="1">
      <alignment vertical="center"/>
    </xf>
    <xf numFmtId="38" fontId="10" fillId="0" borderId="128" xfId="8" applyNumberFormat="1" applyFont="1" applyFill="1" applyBorder="1" applyAlignment="1" applyProtection="1">
      <alignment vertical="center"/>
    </xf>
    <xf numFmtId="38" fontId="10" fillId="0" borderId="132" xfId="8" applyNumberFormat="1" applyFont="1" applyFill="1" applyBorder="1" applyAlignment="1" applyProtection="1">
      <alignment vertical="center"/>
    </xf>
    <xf numFmtId="6" fontId="10" fillId="6" borderId="132" xfId="8" applyNumberFormat="1" applyFont="1" applyFill="1" applyBorder="1" applyAlignment="1" applyProtection="1">
      <alignment vertical="center"/>
    </xf>
    <xf numFmtId="0" fontId="10" fillId="0" borderId="59" xfId="7" applyNumberFormat="1" applyFont="1" applyFill="1" applyBorder="1" applyAlignment="1" applyProtection="1">
      <alignment horizontal="center" vertical="center"/>
    </xf>
    <xf numFmtId="3" fontId="10" fillId="0" borderId="59" xfId="7" applyNumberFormat="1" applyFont="1" applyFill="1" applyBorder="1" applyAlignment="1" applyProtection="1">
      <alignment horizontal="left" vertical="center"/>
    </xf>
    <xf numFmtId="38" fontId="10" fillId="0" borderId="59" xfId="8" applyNumberFormat="1" applyFont="1" applyBorder="1" applyAlignment="1" applyProtection="1">
      <alignment vertical="center"/>
    </xf>
    <xf numFmtId="6" fontId="10" fillId="6" borderId="59" xfId="8" applyNumberFormat="1" applyFont="1" applyFill="1" applyBorder="1" applyAlignment="1" applyProtection="1">
      <alignment vertical="center"/>
    </xf>
    <xf numFmtId="5" fontId="10" fillId="0" borderId="59" xfId="7" applyNumberFormat="1" applyFont="1" applyFill="1" applyBorder="1" applyAlignment="1" applyProtection="1">
      <alignment vertical="center"/>
    </xf>
    <xf numFmtId="5" fontId="10" fillId="5" borderId="59" xfId="7" applyNumberFormat="1" applyFont="1" applyFill="1" applyBorder="1" applyAlignment="1" applyProtection="1">
      <alignment vertical="center"/>
    </xf>
    <xf numFmtId="5" fontId="10" fillId="22" borderId="59" xfId="7" applyNumberFormat="1" applyFont="1" applyFill="1" applyBorder="1" applyAlignment="1" applyProtection="1">
      <alignment vertical="center"/>
    </xf>
    <xf numFmtId="5" fontId="10" fillId="19" borderId="59" xfId="7" applyNumberFormat="1" applyFont="1" applyFill="1" applyBorder="1" applyAlignment="1" applyProtection="1">
      <alignment vertical="center"/>
    </xf>
    <xf numFmtId="5" fontId="37" fillId="4" borderId="59" xfId="7" applyNumberFormat="1" applyFont="1" applyFill="1" applyBorder="1" applyAlignment="1" applyProtection="1">
      <alignment vertical="center"/>
    </xf>
    <xf numFmtId="6" fontId="10" fillId="17" borderId="59" xfId="7" applyNumberFormat="1" applyFont="1" applyFill="1" applyBorder="1" applyAlignment="1" applyProtection="1">
      <alignment vertical="center"/>
    </xf>
    <xf numFmtId="5" fontId="18" fillId="9" borderId="59" xfId="7" applyNumberFormat="1" applyFont="1" applyFill="1" applyBorder="1" applyAlignment="1" applyProtection="1">
      <alignment vertical="center"/>
    </xf>
    <xf numFmtId="0" fontId="10" fillId="0" borderId="136" xfId="7" applyNumberFormat="1" applyFont="1" applyFill="1" applyBorder="1" applyAlignment="1" applyProtection="1">
      <alignment horizontal="center" vertical="center"/>
    </xf>
    <xf numFmtId="0" fontId="10" fillId="0" borderId="92" xfId="7" applyNumberFormat="1" applyFont="1" applyFill="1" applyBorder="1" applyAlignment="1" applyProtection="1">
      <alignment horizontal="center" vertical="center"/>
    </xf>
    <xf numFmtId="6" fontId="10" fillId="6" borderId="136" xfId="8" applyNumberFormat="1" applyFont="1" applyFill="1" applyBorder="1" applyAlignment="1" applyProtection="1">
      <alignment vertical="center"/>
    </xf>
    <xf numFmtId="0" fontId="10" fillId="0" borderId="128" xfId="7" applyNumberFormat="1" applyFont="1" applyFill="1" applyBorder="1" applyAlignment="1" applyProtection="1">
      <alignment horizontal="center" vertical="center"/>
    </xf>
    <xf numFmtId="0" fontId="10" fillId="0" borderId="127" xfId="7" applyNumberFormat="1" applyFont="1" applyFill="1" applyBorder="1" applyAlignment="1" applyProtection="1">
      <alignment horizontal="center" vertical="center"/>
    </xf>
    <xf numFmtId="6" fontId="10" fillId="6" borderId="128" xfId="8" applyNumberFormat="1" applyFont="1" applyFill="1" applyBorder="1" applyAlignment="1" applyProtection="1">
      <alignment vertical="center"/>
    </xf>
    <xf numFmtId="0" fontId="18" fillId="0" borderId="140" xfId="7" applyFont="1" applyFill="1" applyBorder="1" applyAlignment="1" applyProtection="1">
      <alignment horizontal="center" vertical="center"/>
    </xf>
    <xf numFmtId="0" fontId="18" fillId="0" borderId="141" xfId="7" applyFont="1" applyFill="1" applyBorder="1" applyAlignment="1" applyProtection="1">
      <alignment horizontal="center" vertical="center"/>
    </xf>
    <xf numFmtId="0" fontId="18" fillId="20" borderId="142" xfId="7" applyFont="1" applyFill="1" applyBorder="1" applyAlignment="1" applyProtection="1">
      <alignment horizontal="left" vertical="center"/>
    </xf>
    <xf numFmtId="38" fontId="18" fillId="0" borderId="143" xfId="1" applyNumberFormat="1" applyFont="1" applyFill="1" applyBorder="1" applyAlignment="1" applyProtection="1">
      <alignment vertical="center"/>
    </xf>
    <xf numFmtId="5" fontId="18" fillId="6" borderId="143" xfId="8" applyNumberFormat="1" applyFont="1" applyFill="1" applyBorder="1" applyAlignment="1" applyProtection="1">
      <alignment vertical="center"/>
    </xf>
    <xf numFmtId="5" fontId="18" fillId="0" borderId="143" xfId="7" applyNumberFormat="1" applyFont="1" applyFill="1" applyBorder="1" applyAlignment="1" applyProtection="1">
      <alignment vertical="center"/>
    </xf>
    <xf numFmtId="5" fontId="18" fillId="5" borderId="143" xfId="7" applyNumberFormat="1" applyFont="1" applyFill="1" applyBorder="1" applyAlignment="1" applyProtection="1">
      <alignment vertical="center"/>
    </xf>
    <xf numFmtId="5" fontId="18" fillId="22" borderId="143" xfId="7" applyNumberFormat="1" applyFont="1" applyFill="1" applyBorder="1" applyAlignment="1" applyProtection="1">
      <alignment vertical="center"/>
    </xf>
    <xf numFmtId="5" fontId="18" fillId="19" borderId="143" xfId="7" applyNumberFormat="1" applyFont="1" applyFill="1" applyBorder="1" applyAlignment="1" applyProtection="1">
      <alignment vertical="center"/>
    </xf>
    <xf numFmtId="5" fontId="38" fillId="4" borderId="143" xfId="7" applyNumberFormat="1" applyFont="1" applyFill="1" applyBorder="1" applyAlignment="1" applyProtection="1">
      <alignment vertical="center"/>
    </xf>
    <xf numFmtId="6" fontId="18" fillId="17" borderId="143" xfId="7" applyNumberFormat="1" applyFont="1" applyFill="1" applyBorder="1" applyAlignment="1" applyProtection="1">
      <alignment vertical="center"/>
    </xf>
    <xf numFmtId="5" fontId="18" fillId="9" borderId="143" xfId="7" applyNumberFormat="1" applyFont="1" applyFill="1" applyBorder="1" applyAlignment="1" applyProtection="1">
      <alignment vertical="center"/>
    </xf>
    <xf numFmtId="0" fontId="18" fillId="0" borderId="0" xfId="7" applyFont="1" applyProtection="1"/>
    <xf numFmtId="0" fontId="10" fillId="26" borderId="125" xfId="7" applyFont="1" applyFill="1" applyBorder="1" applyAlignment="1" applyProtection="1">
      <alignment horizontal="center" vertical="center"/>
    </xf>
    <xf numFmtId="0" fontId="10" fillId="26" borderId="126" xfId="7" applyFont="1" applyFill="1" applyBorder="1" applyAlignment="1" applyProtection="1">
      <alignment horizontal="center" vertical="center"/>
    </xf>
    <xf numFmtId="0" fontId="18" fillId="26" borderId="127" xfId="7" applyFont="1" applyFill="1" applyBorder="1" applyAlignment="1" applyProtection="1">
      <alignment vertical="center"/>
    </xf>
    <xf numFmtId="38" fontId="18" fillId="26" borderId="128" xfId="7" applyNumberFormat="1" applyFont="1" applyFill="1" applyBorder="1" applyAlignment="1" applyProtection="1">
      <alignment horizontal="left" vertical="center"/>
    </xf>
    <xf numFmtId="0" fontId="18" fillId="26" borderId="127" xfId="7" applyFont="1" applyFill="1" applyBorder="1" applyAlignment="1" applyProtection="1">
      <alignment horizontal="left" vertical="center"/>
    </xf>
    <xf numFmtId="0" fontId="10" fillId="26" borderId="127" xfId="7" applyFont="1" applyFill="1" applyBorder="1" applyAlignment="1" applyProtection="1">
      <alignment horizontal="left" vertical="center"/>
    </xf>
    <xf numFmtId="38" fontId="18" fillId="26" borderId="127" xfId="7" applyNumberFormat="1" applyFont="1" applyFill="1" applyBorder="1" applyAlignment="1" applyProtection="1">
      <alignment horizontal="left" vertical="center"/>
    </xf>
    <xf numFmtId="0" fontId="38" fillId="26" borderId="127" xfId="7" applyFont="1" applyFill="1" applyBorder="1" applyAlignment="1" applyProtection="1">
      <alignment horizontal="left" vertical="center"/>
    </xf>
    <xf numFmtId="6" fontId="18" fillId="26" borderId="127" xfId="7" applyNumberFormat="1" applyFont="1" applyFill="1" applyBorder="1" applyAlignment="1" applyProtection="1">
      <alignment horizontal="left" vertical="center"/>
    </xf>
    <xf numFmtId="0" fontId="10" fillId="0" borderId="0" xfId="7" applyBorder="1" applyProtection="1"/>
    <xf numFmtId="0" fontId="10" fillId="27" borderId="144" xfId="7" applyFont="1" applyFill="1" applyBorder="1" applyAlignment="1" applyProtection="1">
      <alignment horizontal="center" vertical="center"/>
    </xf>
    <xf numFmtId="0" fontId="10" fillId="27" borderId="145" xfId="7" applyFont="1" applyFill="1" applyBorder="1" applyAlignment="1" applyProtection="1">
      <alignment horizontal="center" vertical="center"/>
    </xf>
    <xf numFmtId="0" fontId="18" fillId="27" borderId="146" xfId="7" applyFont="1" applyFill="1" applyBorder="1" applyAlignment="1" applyProtection="1">
      <alignment horizontal="left" vertical="center"/>
    </xf>
    <xf numFmtId="38" fontId="10" fillId="26" borderId="128" xfId="7" applyNumberFormat="1" applyFont="1" applyFill="1" applyBorder="1" applyAlignment="1" applyProtection="1">
      <alignment horizontal="left" vertical="center"/>
    </xf>
    <xf numFmtId="38" fontId="10" fillId="26" borderId="127" xfId="7" applyNumberFormat="1" applyFont="1" applyFill="1" applyBorder="1" applyAlignment="1" applyProtection="1">
      <alignment horizontal="left" vertical="center"/>
    </xf>
    <xf numFmtId="0" fontId="10" fillId="28" borderId="137" xfId="7" applyFont="1" applyFill="1" applyBorder="1" applyAlignment="1" applyProtection="1">
      <alignment horizontal="center" vertical="center"/>
    </xf>
    <xf numFmtId="0" fontId="10" fillId="28" borderId="134" xfId="7" applyFont="1" applyFill="1" applyBorder="1" applyAlignment="1" applyProtection="1">
      <alignment horizontal="center" vertical="center"/>
    </xf>
    <xf numFmtId="0" fontId="10" fillId="28" borderId="135" xfId="7" applyFont="1" applyFill="1" applyBorder="1" applyAlignment="1" applyProtection="1">
      <alignment vertical="center"/>
    </xf>
    <xf numFmtId="0" fontId="10" fillId="28" borderId="129" xfId="7" applyFont="1" applyFill="1" applyBorder="1" applyAlignment="1" applyProtection="1">
      <alignment horizontal="center" vertical="center"/>
    </xf>
    <xf numFmtId="0" fontId="10" fillId="28" borderId="130" xfId="7" applyFont="1" applyFill="1" applyBorder="1" applyAlignment="1" applyProtection="1">
      <alignment horizontal="center" vertical="center"/>
    </xf>
    <xf numFmtId="0" fontId="10" fillId="28" borderId="131" xfId="7" applyFont="1" applyFill="1" applyBorder="1" applyAlignment="1" applyProtection="1">
      <alignment vertical="center"/>
    </xf>
    <xf numFmtId="0" fontId="10" fillId="28" borderId="138" xfId="7" applyFont="1" applyFill="1" applyBorder="1" applyAlignment="1" applyProtection="1">
      <alignment horizontal="center" vertical="center"/>
    </xf>
    <xf numFmtId="0" fontId="10" fillId="28" borderId="126" xfId="7" applyFont="1" applyFill="1" applyBorder="1" applyAlignment="1" applyProtection="1">
      <alignment horizontal="center" vertical="center"/>
    </xf>
    <xf numFmtId="0" fontId="10" fillId="28" borderId="139" xfId="7" applyFont="1" applyFill="1" applyBorder="1" applyAlignment="1" applyProtection="1">
      <alignment vertical="center"/>
    </xf>
    <xf numFmtId="0" fontId="10" fillId="26" borderId="118" xfId="7" applyFont="1" applyFill="1" applyBorder="1" applyAlignment="1" applyProtection="1">
      <alignment horizontal="center" vertical="center"/>
    </xf>
    <xf numFmtId="0" fontId="18" fillId="26" borderId="147" xfId="7" applyFont="1" applyFill="1" applyBorder="1" applyAlignment="1" applyProtection="1">
      <alignment horizontal="left" vertical="center"/>
    </xf>
    <xf numFmtId="0" fontId="10" fillId="5" borderId="129" xfId="7" applyFont="1" applyFill="1" applyBorder="1" applyAlignment="1" applyProtection="1">
      <alignment horizontal="center" vertical="center"/>
    </xf>
    <xf numFmtId="0" fontId="10" fillId="5" borderId="130" xfId="7" applyFont="1" applyFill="1" applyBorder="1" applyAlignment="1" applyProtection="1">
      <alignment horizontal="center" vertical="center"/>
    </xf>
    <xf numFmtId="0" fontId="10" fillId="5" borderId="131" xfId="7" applyFont="1" applyFill="1" applyBorder="1" applyAlignment="1" applyProtection="1">
      <alignment vertical="center"/>
    </xf>
    <xf numFmtId="0" fontId="10" fillId="5" borderId="137" xfId="7" applyFont="1" applyFill="1" applyBorder="1" applyAlignment="1" applyProtection="1">
      <alignment horizontal="center" vertical="center"/>
    </xf>
    <xf numFmtId="0" fontId="10" fillId="5" borderId="134" xfId="7" applyFont="1" applyFill="1" applyBorder="1" applyAlignment="1" applyProtection="1">
      <alignment horizontal="center" vertical="center"/>
    </xf>
    <xf numFmtId="0" fontId="10" fillId="5" borderId="135" xfId="7" applyFont="1" applyFill="1" applyBorder="1" applyAlignment="1" applyProtection="1">
      <alignment vertical="center"/>
    </xf>
    <xf numFmtId="0" fontId="10" fillId="5" borderId="138" xfId="7" applyFont="1" applyFill="1" applyBorder="1" applyAlignment="1" applyProtection="1">
      <alignment horizontal="center" vertical="center"/>
    </xf>
    <xf numFmtId="0" fontId="10" fillId="5" borderId="126" xfId="7" applyFont="1" applyFill="1" applyBorder="1" applyAlignment="1" applyProtection="1">
      <alignment horizontal="center" vertical="center"/>
    </xf>
    <xf numFmtId="0" fontId="10" fillId="5" borderId="139" xfId="7" applyFont="1" applyFill="1" applyBorder="1" applyAlignment="1" applyProtection="1">
      <alignment vertical="center"/>
    </xf>
    <xf numFmtId="0" fontId="10" fillId="0" borderId="148" xfId="7" applyFont="1" applyFill="1" applyBorder="1" applyAlignment="1" applyProtection="1">
      <alignment horizontal="center" vertical="center"/>
    </xf>
    <xf numFmtId="0" fontId="10" fillId="0" borderId="149" xfId="7" applyFont="1" applyFill="1" applyBorder="1" applyAlignment="1" applyProtection="1">
      <alignment horizontal="center" vertical="center"/>
    </xf>
    <xf numFmtId="0" fontId="10" fillId="0" borderId="150" xfId="7" applyFont="1" applyFill="1" applyBorder="1" applyAlignment="1" applyProtection="1">
      <alignment vertical="center"/>
    </xf>
    <xf numFmtId="38" fontId="10" fillId="0" borderId="151" xfId="8" applyNumberFormat="1" applyFont="1" applyBorder="1" applyAlignment="1" applyProtection="1">
      <alignment vertical="center"/>
    </xf>
    <xf numFmtId="5" fontId="10" fillId="6" borderId="151" xfId="7" applyNumberFormat="1" applyFont="1" applyFill="1" applyBorder="1" applyAlignment="1" applyProtection="1">
      <alignment vertical="center"/>
    </xf>
    <xf numFmtId="5" fontId="10" fillId="0" borderId="151" xfId="7" applyNumberFormat="1" applyFont="1" applyFill="1" applyBorder="1" applyAlignment="1" applyProtection="1">
      <alignment vertical="center"/>
    </xf>
    <xf numFmtId="5" fontId="10" fillId="5" borderId="151" xfId="7" applyNumberFormat="1" applyFont="1" applyFill="1" applyBorder="1" applyAlignment="1" applyProtection="1">
      <alignment vertical="center"/>
    </xf>
    <xf numFmtId="5" fontId="10" fillId="22" borderId="151" xfId="7" applyNumberFormat="1" applyFont="1" applyFill="1" applyBorder="1" applyAlignment="1" applyProtection="1">
      <alignment vertical="center"/>
    </xf>
    <xf numFmtId="5" fontId="10" fillId="19" borderId="151" xfId="7" applyNumberFormat="1" applyFont="1" applyFill="1" applyBorder="1" applyAlignment="1" applyProtection="1">
      <alignment vertical="center"/>
    </xf>
    <xf numFmtId="5" fontId="37" fillId="4" borderId="151" xfId="7" applyNumberFormat="1" applyFont="1" applyFill="1" applyBorder="1" applyAlignment="1" applyProtection="1">
      <alignment vertical="center"/>
    </xf>
    <xf numFmtId="6" fontId="10" fillId="17" borderId="151" xfId="7" applyNumberFormat="1" applyFont="1" applyFill="1" applyBorder="1" applyAlignment="1" applyProtection="1">
      <alignment vertical="center"/>
    </xf>
    <xf numFmtId="5" fontId="18" fillId="9" borderId="151" xfId="7" applyNumberFormat="1" applyFont="1" applyFill="1" applyBorder="1" applyAlignment="1" applyProtection="1">
      <alignment vertical="center"/>
    </xf>
    <xf numFmtId="0" fontId="18" fillId="0" borderId="142" xfId="7" applyFont="1" applyFill="1" applyBorder="1" applyAlignment="1" applyProtection="1">
      <alignment vertical="center" wrapText="1"/>
    </xf>
    <xf numFmtId="38" fontId="18" fillId="0" borderId="143" xfId="8" applyNumberFormat="1" applyFont="1" applyBorder="1" applyAlignment="1" applyProtection="1">
      <alignment vertical="center"/>
    </xf>
    <xf numFmtId="5" fontId="18" fillId="6" borderId="143" xfId="7" applyNumberFormat="1" applyFont="1" applyFill="1" applyBorder="1" applyAlignment="1" applyProtection="1">
      <alignment vertical="center"/>
    </xf>
    <xf numFmtId="0" fontId="10" fillId="0" borderId="0" xfId="7" applyFont="1" applyAlignment="1" applyProtection="1">
      <alignment horizontal="center"/>
    </xf>
    <xf numFmtId="6" fontId="18" fillId="26" borderId="128" xfId="7" applyNumberFormat="1" applyFont="1" applyFill="1" applyBorder="1" applyAlignment="1" applyProtection="1">
      <alignment horizontal="left" vertical="center"/>
    </xf>
    <xf numFmtId="38" fontId="38" fillId="26" borderId="127" xfId="7" applyNumberFormat="1" applyFont="1" applyFill="1" applyBorder="1" applyAlignment="1" applyProtection="1">
      <alignment horizontal="left" vertical="center"/>
    </xf>
    <xf numFmtId="6" fontId="10" fillId="26" borderId="127" xfId="7" applyNumberFormat="1" applyFont="1" applyFill="1" applyBorder="1" applyAlignment="1" applyProtection="1">
      <alignment horizontal="left" vertical="center"/>
    </xf>
    <xf numFmtId="0" fontId="18" fillId="0" borderId="0" xfId="7" applyFont="1" applyFill="1" applyBorder="1" applyAlignment="1" applyProtection="1">
      <alignment horizontal="center" vertical="center"/>
    </xf>
    <xf numFmtId="0" fontId="18" fillId="0" borderId="0" xfId="7" applyFont="1" applyFill="1" applyBorder="1" applyAlignment="1" applyProtection="1">
      <alignment horizontal="left" vertical="center"/>
    </xf>
    <xf numFmtId="38" fontId="18" fillId="0" borderId="0" xfId="1" applyNumberFormat="1" applyFont="1" applyFill="1" applyBorder="1" applyAlignment="1" applyProtection="1">
      <alignment vertical="center"/>
    </xf>
    <xf numFmtId="5" fontId="18" fillId="6" borderId="0" xfId="8" applyNumberFormat="1" applyFont="1" applyFill="1" applyBorder="1" applyAlignment="1" applyProtection="1">
      <alignment vertical="center"/>
    </xf>
    <xf numFmtId="5" fontId="18" fillId="0" borderId="0" xfId="7" applyNumberFormat="1" applyFont="1" applyFill="1" applyBorder="1" applyAlignment="1" applyProtection="1">
      <alignment vertical="center"/>
    </xf>
    <xf numFmtId="5" fontId="39" fillId="0" borderId="0" xfId="7" applyNumberFormat="1" applyFont="1" applyFill="1" applyBorder="1" applyAlignment="1" applyProtection="1">
      <alignment vertical="center"/>
    </xf>
    <xf numFmtId="38" fontId="23" fillId="0" borderId="143" xfId="1" applyNumberFormat="1" applyFont="1" applyFill="1" applyBorder="1" applyAlignment="1" applyProtection="1">
      <alignment vertical="center"/>
    </xf>
    <xf numFmtId="5" fontId="23" fillId="19" borderId="143" xfId="7" applyNumberFormat="1" applyFont="1" applyFill="1" applyBorder="1" applyAlignment="1" applyProtection="1">
      <alignment vertical="center"/>
    </xf>
    <xf numFmtId="0" fontId="10" fillId="0" borderId="0" xfId="7" applyFont="1" applyFill="1" applyAlignment="1" applyProtection="1">
      <alignment horizontal="center" vertical="center"/>
    </xf>
    <xf numFmtId="0" fontId="10" fillId="0" borderId="0" xfId="7" applyFont="1" applyFill="1" applyAlignment="1" applyProtection="1">
      <alignment vertical="center"/>
    </xf>
    <xf numFmtId="0" fontId="10" fillId="0" borderId="0" xfId="7" applyAlignment="1" applyProtection="1">
      <alignment vertical="center"/>
    </xf>
    <xf numFmtId="0" fontId="10" fillId="0" borderId="0" xfId="7" applyFont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5" fontId="10" fillId="0" borderId="0" xfId="7" applyNumberFormat="1" applyFont="1" applyFill="1" applyAlignment="1" applyProtection="1">
      <alignment vertical="center"/>
    </xf>
    <xf numFmtId="5" fontId="18" fillId="0" borderId="0" xfId="7" applyNumberFormat="1" applyFont="1" applyFill="1" applyAlignment="1" applyProtection="1">
      <alignment vertical="center"/>
    </xf>
    <xf numFmtId="0" fontId="10" fillId="0" borderId="0" xfId="7" applyFill="1" applyAlignment="1" applyProtection="1">
      <alignment vertical="center"/>
    </xf>
    <xf numFmtId="0" fontId="10" fillId="0" borderId="0" xfId="7" applyFont="1" applyFill="1" applyAlignment="1" applyProtection="1">
      <alignment horizontal="center"/>
    </xf>
    <xf numFmtId="0" fontId="10" fillId="0" borderId="0" xfId="7" applyFont="1" applyFill="1" applyProtection="1"/>
    <xf numFmtId="0" fontId="10" fillId="0" borderId="0" xfId="7" applyFont="1" applyProtection="1"/>
    <xf numFmtId="5" fontId="10" fillId="0" borderId="0" xfId="7" applyNumberFormat="1" applyProtection="1"/>
    <xf numFmtId="165" fontId="10" fillId="0" borderId="0" xfId="7" applyNumberFormat="1" applyProtection="1"/>
    <xf numFmtId="5" fontId="10" fillId="0" borderId="0" xfId="7" applyNumberFormat="1" applyFont="1" applyProtection="1"/>
    <xf numFmtId="0" fontId="40" fillId="0" borderId="0" xfId="7" applyFont="1" applyAlignment="1" applyProtection="1">
      <alignment horizontal="left"/>
    </xf>
    <xf numFmtId="0" fontId="41" fillId="11" borderId="123" xfId="0" applyFont="1" applyFill="1" applyBorder="1" applyAlignment="1" applyProtection="1">
      <alignment horizontal="center" vertical="center" wrapText="1"/>
    </xf>
    <xf numFmtId="49" fontId="42" fillId="3" borderId="117" xfId="4" applyNumberFormat="1" applyFont="1" applyFill="1" applyBorder="1" applyAlignment="1" applyProtection="1">
      <alignment horizontal="center" vertical="center" wrapText="1"/>
    </xf>
    <xf numFmtId="49" fontId="42" fillId="3" borderId="85" xfId="4" applyNumberFormat="1" applyFont="1" applyFill="1" applyBorder="1" applyAlignment="1" applyProtection="1">
      <alignment horizontal="center" vertical="center" wrapText="1"/>
    </xf>
    <xf numFmtId="49" fontId="42" fillId="3" borderId="116" xfId="4" applyNumberFormat="1" applyFont="1" applyFill="1" applyBorder="1" applyAlignment="1" applyProtection="1">
      <alignment horizontal="center" vertical="center" wrapText="1"/>
    </xf>
    <xf numFmtId="0" fontId="43" fillId="3" borderId="126" xfId="0" applyFont="1" applyFill="1" applyBorder="1" applyAlignment="1" applyProtection="1">
      <alignment horizontal="center" vertical="center" wrapText="1"/>
    </xf>
    <xf numFmtId="0" fontId="43" fillId="3" borderId="126" xfId="0" quotePrefix="1" applyFont="1" applyFill="1" applyBorder="1" applyAlignment="1" applyProtection="1">
      <alignment horizontal="center" vertical="center" wrapText="1"/>
    </xf>
    <xf numFmtId="0" fontId="42" fillId="3" borderId="126" xfId="0" applyFont="1" applyFill="1" applyBorder="1" applyAlignment="1" applyProtection="1">
      <alignment vertical="center" wrapText="1"/>
    </xf>
    <xf numFmtId="0" fontId="25" fillId="6" borderId="118" xfId="0" applyFont="1" applyFill="1" applyBorder="1" applyAlignment="1" applyProtection="1">
      <alignment horizontal="center" vertical="center" wrapText="1"/>
    </xf>
    <xf numFmtId="0" fontId="25" fillId="6" borderId="120" xfId="0" applyFont="1" applyFill="1" applyBorder="1" applyAlignment="1" applyProtection="1">
      <alignment horizontal="center" vertical="center" wrapText="1"/>
    </xf>
    <xf numFmtId="0" fontId="25" fillId="6" borderId="119" xfId="0" applyFont="1" applyFill="1" applyBorder="1" applyAlignment="1" applyProtection="1">
      <alignment horizontal="center" vertical="center" wrapText="1"/>
    </xf>
    <xf numFmtId="0" fontId="0" fillId="3" borderId="126" xfId="0" applyFill="1" applyBorder="1" applyAlignment="1" applyProtection="1">
      <alignment vertical="center"/>
    </xf>
    <xf numFmtId="0" fontId="0" fillId="3" borderId="127" xfId="0" applyFill="1" applyBorder="1" applyAlignment="1" applyProtection="1">
      <alignment vertical="center"/>
    </xf>
    <xf numFmtId="0" fontId="25" fillId="9" borderId="118" xfId="0" applyFont="1" applyFill="1" applyBorder="1" applyAlignment="1" applyProtection="1">
      <alignment horizontal="center" vertical="center" wrapText="1"/>
    </xf>
    <xf numFmtId="0" fontId="25" fillId="9" borderId="119" xfId="0" applyFont="1" applyFill="1" applyBorder="1" applyAlignment="1" applyProtection="1">
      <alignment horizontal="center" vertical="center" wrapText="1"/>
    </xf>
    <xf numFmtId="0" fontId="25" fillId="9" borderId="120" xfId="0" applyFont="1" applyFill="1" applyBorder="1" applyAlignment="1" applyProtection="1">
      <alignment horizontal="center" vertical="center" wrapText="1"/>
    </xf>
    <xf numFmtId="0" fontId="25" fillId="5" borderId="85" xfId="0" applyFont="1" applyFill="1" applyBorder="1" applyAlignment="1" applyProtection="1">
      <alignment horizontal="center" vertical="center" wrapText="1"/>
    </xf>
    <xf numFmtId="0" fontId="25" fillId="5" borderId="121" xfId="0" applyFont="1" applyFill="1" applyBorder="1" applyAlignment="1" applyProtection="1">
      <alignment horizontal="center" vertical="center" wrapText="1"/>
    </xf>
    <xf numFmtId="49" fontId="25" fillId="5" borderId="121" xfId="4" applyNumberFormat="1" applyFont="1" applyFill="1" applyBorder="1" applyAlignment="1" applyProtection="1">
      <alignment horizontal="center" vertical="center" wrapText="1"/>
    </xf>
    <xf numFmtId="0" fontId="25" fillId="6" borderId="121" xfId="0" applyFont="1" applyFill="1" applyBorder="1" applyAlignment="1" applyProtection="1">
      <alignment horizontal="center" vertical="center" wrapText="1"/>
    </xf>
    <xf numFmtId="49" fontId="25" fillId="6" borderId="121" xfId="4" applyNumberFormat="1" applyFont="1" applyFill="1" applyBorder="1" applyAlignment="1" applyProtection="1">
      <alignment horizontal="center" vertical="center" wrapText="1"/>
    </xf>
    <xf numFmtId="0" fontId="25" fillId="9" borderId="124" xfId="0" applyFont="1" applyFill="1" applyBorder="1" applyAlignment="1" applyProtection="1">
      <alignment horizontal="center" vertical="center" wrapText="1"/>
    </xf>
    <xf numFmtId="0" fontId="25" fillId="5" borderId="124" xfId="0" applyFont="1" applyFill="1" applyBorder="1" applyAlignment="1" applyProtection="1">
      <alignment horizontal="center" vertical="center" wrapText="1"/>
    </xf>
    <xf numFmtId="0" fontId="14" fillId="9" borderId="121" xfId="0" quotePrefix="1" applyFont="1" applyFill="1" applyBorder="1" applyAlignment="1" applyProtection="1">
      <alignment horizontal="center" vertical="center" wrapText="1"/>
    </xf>
    <xf numFmtId="0" fontId="0" fillId="10" borderId="123" xfId="0" applyFill="1" applyBorder="1" applyAlignment="1" applyProtection="1">
      <alignment vertical="center"/>
    </xf>
    <xf numFmtId="1" fontId="19" fillId="10" borderId="123" xfId="0" quotePrefix="1" applyNumberFormat="1" applyFont="1" applyFill="1" applyBorder="1" applyAlignment="1" applyProtection="1">
      <alignment horizontal="center" vertical="center"/>
    </xf>
    <xf numFmtId="0" fontId="0" fillId="10" borderId="128" xfId="0" applyFill="1" applyBorder="1" applyAlignment="1" applyProtection="1">
      <alignment vertical="center"/>
    </xf>
    <xf numFmtId="1" fontId="19" fillId="10" borderId="128" xfId="0" quotePrefix="1" applyNumberFormat="1" applyFont="1" applyFill="1" applyBorder="1" applyAlignment="1" applyProtection="1">
      <alignment horizontal="center" vertical="center" wrapText="1"/>
    </xf>
    <xf numFmtId="1" fontId="19" fillId="10" borderId="123" xfId="0" applyNumberFormat="1" applyFont="1" applyFill="1" applyBorder="1" applyAlignment="1" applyProtection="1">
      <alignment horizontal="center" vertical="center" wrapText="1"/>
    </xf>
    <xf numFmtId="0" fontId="10" fillId="0" borderId="128" xfId="0" applyFont="1" applyBorder="1" applyAlignment="1" applyProtection="1">
      <alignment horizontal="center" vertical="center" wrapText="1"/>
    </xf>
    <xf numFmtId="0" fontId="10" fillId="0" borderId="128" xfId="0" applyFont="1" applyBorder="1" applyAlignment="1" applyProtection="1">
      <alignment vertical="center" wrapText="1"/>
    </xf>
    <xf numFmtId="3" fontId="0" fillId="0" borderId="128" xfId="0" applyNumberFormat="1" applyFill="1" applyBorder="1" applyAlignment="1" applyProtection="1">
      <alignment vertical="center"/>
    </xf>
    <xf numFmtId="6" fontId="0" fillId="0" borderId="128" xfId="0" applyNumberFormat="1" applyBorder="1" applyAlignment="1" applyProtection="1">
      <alignment vertical="center"/>
    </xf>
    <xf numFmtId="6" fontId="0" fillId="5" borderId="128" xfId="0" applyNumberFormat="1" applyFill="1" applyBorder="1" applyAlignment="1" applyProtection="1">
      <alignment vertical="center"/>
    </xf>
    <xf numFmtId="6" fontId="0" fillId="0" borderId="128" xfId="0" applyNumberFormat="1" applyFill="1" applyBorder="1" applyAlignment="1" applyProtection="1">
      <alignment vertical="center"/>
    </xf>
    <xf numFmtId="6" fontId="0" fillId="6" borderId="128" xfId="0" applyNumberFormat="1" applyFill="1" applyBorder="1" applyAlignment="1" applyProtection="1">
      <alignment vertical="center"/>
    </xf>
    <xf numFmtId="0" fontId="10" fillId="0" borderId="124" xfId="0" applyFont="1" applyBorder="1" applyAlignment="1" applyProtection="1">
      <alignment horizontal="center" vertical="center" wrapText="1"/>
    </xf>
    <xf numFmtId="0" fontId="10" fillId="0" borderId="124" xfId="0" applyFont="1" applyBorder="1" applyAlignment="1" applyProtection="1">
      <alignment horizontal="left" vertical="center" wrapText="1"/>
    </xf>
    <xf numFmtId="0" fontId="18" fillId="0" borderId="143" xfId="0" applyFont="1" applyBorder="1" applyAlignment="1" applyProtection="1">
      <alignment vertical="center"/>
    </xf>
    <xf numFmtId="37" fontId="18" fillId="0" borderId="143" xfId="1" applyNumberFormat="1" applyFont="1" applyBorder="1" applyAlignment="1" applyProtection="1">
      <alignment vertical="center"/>
    </xf>
    <xf numFmtId="8" fontId="18" fillId="0" borderId="143" xfId="0" applyNumberFormat="1" applyFont="1" applyBorder="1" applyAlignment="1" applyProtection="1">
      <alignment vertical="center"/>
    </xf>
    <xf numFmtId="6" fontId="18" fillId="0" borderId="143" xfId="0" applyNumberFormat="1" applyFont="1" applyBorder="1" applyAlignment="1" applyProtection="1">
      <alignment vertical="center"/>
    </xf>
    <xf numFmtId="6" fontId="18" fillId="5" borderId="143" xfId="0" applyNumberFormat="1" applyFont="1" applyFill="1" applyBorder="1" applyAlignment="1" applyProtection="1">
      <alignment vertical="center"/>
    </xf>
    <xf numFmtId="6" fontId="18" fillId="0" borderId="143" xfId="0" applyNumberFormat="1" applyFont="1" applyFill="1" applyBorder="1" applyAlignment="1" applyProtection="1">
      <alignment vertical="center"/>
    </xf>
    <xf numFmtId="6" fontId="18" fillId="6" borderId="143" xfId="0" applyNumberFormat="1" applyFont="1" applyFill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37" fontId="25" fillId="0" borderId="0" xfId="1" applyNumberFormat="1" applyFont="1" applyBorder="1" applyAlignment="1" applyProtection="1">
      <alignment vertical="center"/>
    </xf>
    <xf numFmtId="8" fontId="25" fillId="0" borderId="0" xfId="0" applyNumberFormat="1" applyFont="1" applyBorder="1" applyAlignment="1" applyProtection="1">
      <alignment vertical="center"/>
    </xf>
    <xf numFmtId="6" fontId="25" fillId="0" borderId="0" xfId="0" applyNumberFormat="1" applyFont="1" applyBorder="1" applyAlignment="1" applyProtection="1">
      <alignment vertical="center"/>
    </xf>
    <xf numFmtId="49" fontId="25" fillId="6" borderId="128" xfId="4" applyNumberFormat="1" applyFont="1" applyFill="1" applyBorder="1" applyAlignment="1" applyProtection="1">
      <alignment horizontal="center" vertical="center" wrapText="1"/>
    </xf>
    <xf numFmtId="0" fontId="41" fillId="2" borderId="116" xfId="0" applyFont="1" applyFill="1" applyBorder="1" applyAlignment="1" applyProtection="1">
      <alignment horizontal="center" vertical="center" wrapText="1"/>
    </xf>
    <xf numFmtId="0" fontId="26" fillId="2" borderId="85" xfId="0" applyFont="1" applyFill="1" applyBorder="1" applyAlignment="1" applyProtection="1">
      <alignment horizontal="center" vertical="center" wrapText="1"/>
    </xf>
    <xf numFmtId="49" fontId="42" fillId="14" borderId="118" xfId="4" applyNumberFormat="1" applyFont="1" applyFill="1" applyBorder="1" applyAlignment="1" applyProtection="1">
      <alignment horizontal="center" vertical="center"/>
    </xf>
    <xf numFmtId="49" fontId="42" fillId="14" borderId="120" xfId="4" applyNumberFormat="1" applyFont="1" applyFill="1" applyBorder="1" applyAlignment="1" applyProtection="1">
      <alignment horizontal="center" vertical="center"/>
    </xf>
    <xf numFmtId="49" fontId="42" fillId="14" borderId="119" xfId="4" applyNumberFormat="1" applyFont="1" applyFill="1" applyBorder="1" applyAlignment="1" applyProtection="1">
      <alignment horizontal="center" vertical="center"/>
    </xf>
    <xf numFmtId="0" fontId="26" fillId="2" borderId="122" xfId="0" applyFont="1" applyFill="1" applyBorder="1" applyAlignment="1" applyProtection="1">
      <alignment horizontal="center" vertical="center" wrapText="1"/>
    </xf>
    <xf numFmtId="0" fontId="26" fillId="2" borderId="84" xfId="0" applyFont="1" applyFill="1" applyBorder="1" applyAlignment="1" applyProtection="1">
      <alignment horizontal="center" vertical="center" wrapText="1"/>
    </xf>
    <xf numFmtId="49" fontId="25" fillId="5" borderId="123" xfId="4" applyNumberFormat="1" applyFont="1" applyFill="1" applyBorder="1" applyAlignment="1" applyProtection="1">
      <alignment horizontal="center" vertical="center" wrapText="1"/>
    </xf>
    <xf numFmtId="49" fontId="25" fillId="3" borderId="118" xfId="4" applyNumberFormat="1" applyFont="1" applyFill="1" applyBorder="1" applyAlignment="1" applyProtection="1">
      <alignment horizontal="center" vertical="center" wrapText="1"/>
    </xf>
    <xf numFmtId="49" fontId="25" fillId="3" borderId="120" xfId="4" applyNumberFormat="1" applyFont="1" applyFill="1" applyBorder="1" applyAlignment="1" applyProtection="1">
      <alignment horizontal="center" vertical="center"/>
    </xf>
    <xf numFmtId="49" fontId="25" fillId="3" borderId="119" xfId="4" applyNumberFormat="1" applyFont="1" applyFill="1" applyBorder="1" applyAlignment="1" applyProtection="1">
      <alignment horizontal="center" vertical="center"/>
    </xf>
    <xf numFmtId="49" fontId="25" fillId="3" borderId="120" xfId="4" applyNumberFormat="1" applyFont="1" applyFill="1" applyBorder="1" applyAlignment="1" applyProtection="1">
      <alignment horizontal="center" vertical="center" wrapText="1"/>
    </xf>
    <xf numFmtId="49" fontId="25" fillId="3" borderId="119" xfId="4" applyNumberFormat="1" applyFont="1" applyFill="1" applyBorder="1" applyAlignment="1" applyProtection="1">
      <alignment horizontal="center" vertical="center" wrapText="1"/>
    </xf>
    <xf numFmtId="49" fontId="25" fillId="6" borderId="123" xfId="4" applyNumberFormat="1" applyFont="1" applyFill="1" applyBorder="1" applyAlignment="1" applyProtection="1">
      <alignment horizontal="center" vertical="center" wrapText="1"/>
    </xf>
    <xf numFmtId="49" fontId="25" fillId="5" borderId="121" xfId="4" applyNumberFormat="1" applyFont="1" applyFill="1" applyBorder="1" applyAlignment="1" applyProtection="1">
      <alignment horizontal="center" vertical="center" wrapText="1"/>
    </xf>
    <xf numFmtId="49" fontId="25" fillId="6" borderId="121" xfId="4" applyNumberFormat="1" applyFont="1" applyFill="1" applyBorder="1" applyAlignment="1" applyProtection="1">
      <alignment horizontal="center" vertical="center" wrapText="1"/>
    </xf>
    <xf numFmtId="49" fontId="25" fillId="28" borderId="121" xfId="4" applyNumberFormat="1" applyFont="1" applyFill="1" applyBorder="1" applyAlignment="1" applyProtection="1">
      <alignment horizontal="center" vertical="center" wrapText="1"/>
    </xf>
    <xf numFmtId="0" fontId="26" fillId="2" borderId="125" xfId="0" applyFont="1" applyFill="1" applyBorder="1" applyAlignment="1" applyProtection="1">
      <alignment horizontal="center" vertical="center" wrapText="1"/>
    </xf>
    <xf numFmtId="0" fontId="26" fillId="2" borderId="127" xfId="0" applyFont="1" applyFill="1" applyBorder="1" applyAlignment="1" applyProtection="1">
      <alignment horizontal="center" vertical="center" wrapText="1"/>
    </xf>
    <xf numFmtId="49" fontId="25" fillId="5" borderId="118" xfId="4" applyNumberFormat="1" applyFont="1" applyFill="1" applyBorder="1" applyAlignment="1" applyProtection="1">
      <alignment horizontal="center" vertical="center" wrapText="1"/>
    </xf>
    <xf numFmtId="49" fontId="25" fillId="5" borderId="123" xfId="4" applyNumberFormat="1" applyFont="1" applyFill="1" applyBorder="1" applyAlignment="1" applyProtection="1">
      <alignment horizontal="center" vertical="center" wrapText="1"/>
    </xf>
    <xf numFmtId="49" fontId="25" fillId="6" borderId="123" xfId="4" applyNumberFormat="1" applyFont="1" applyFill="1" applyBorder="1" applyAlignment="1" applyProtection="1">
      <alignment horizontal="center" vertical="center" wrapText="1"/>
    </xf>
    <xf numFmtId="49" fontId="25" fillId="5" borderId="128" xfId="4" applyNumberFormat="1" applyFont="1" applyFill="1" applyBorder="1" applyAlignment="1" applyProtection="1">
      <alignment horizontal="center" vertical="center" wrapText="1"/>
    </xf>
    <xf numFmtId="49" fontId="25" fillId="6" borderId="128" xfId="4" applyNumberFormat="1" applyFont="1" applyFill="1" applyBorder="1" applyAlignment="1" applyProtection="1">
      <alignment horizontal="center" vertical="center" wrapText="1"/>
    </xf>
    <xf numFmtId="49" fontId="25" fillId="28" borderId="128" xfId="4" applyNumberFormat="1" applyFont="1" applyFill="1" applyBorder="1" applyAlignment="1" applyProtection="1">
      <alignment horizontal="center" vertical="center" wrapText="1"/>
    </xf>
    <xf numFmtId="1" fontId="10" fillId="10" borderId="128" xfId="4" applyNumberFormat="1" applyFont="1" applyFill="1" applyBorder="1" applyAlignment="1" applyProtection="1">
      <alignment horizontal="center"/>
    </xf>
    <xf numFmtId="1" fontId="18" fillId="10" borderId="128" xfId="4" applyNumberFormat="1" applyFont="1" applyFill="1" applyBorder="1" applyAlignment="1" applyProtection="1">
      <alignment horizontal="center"/>
    </xf>
    <xf numFmtId="1" fontId="19" fillId="10" borderId="128" xfId="4" quotePrefix="1" applyNumberFormat="1" applyFont="1" applyFill="1" applyBorder="1" applyAlignment="1" applyProtection="1">
      <alignment horizontal="center"/>
    </xf>
    <xf numFmtId="1" fontId="32" fillId="10" borderId="128" xfId="4" quotePrefix="1" applyNumberFormat="1" applyFont="1" applyFill="1" applyBorder="1" applyAlignment="1" applyProtection="1">
      <alignment horizontal="center" vertical="center" wrapText="1"/>
    </xf>
    <xf numFmtId="1" fontId="35" fillId="10" borderId="123" xfId="4" applyNumberFormat="1" applyFont="1" applyFill="1" applyBorder="1" applyAlignment="1" applyProtection="1">
      <alignment horizontal="center"/>
    </xf>
    <xf numFmtId="1" fontId="34" fillId="10" borderId="123" xfId="4" applyNumberFormat="1" applyFont="1" applyFill="1" applyBorder="1" applyAlignment="1" applyProtection="1">
      <alignment horizontal="center"/>
    </xf>
    <xf numFmtId="0" fontId="10" fillId="0" borderId="152" xfId="4" applyFont="1" applyFill="1" applyBorder="1" applyProtection="1"/>
    <xf numFmtId="0" fontId="10" fillId="0" borderId="153" xfId="4" applyFont="1" applyFill="1" applyBorder="1" applyProtection="1"/>
    <xf numFmtId="38" fontId="10" fillId="4" borderId="153" xfId="9" applyNumberFormat="1" applyFont="1" applyFill="1" applyBorder="1" applyAlignment="1" applyProtection="1">
      <alignment horizontal="right"/>
    </xf>
    <xf numFmtId="6" fontId="10" fillId="0" borderId="154" xfId="9" applyNumberFormat="1" applyFont="1" applyFill="1" applyBorder="1" applyAlignment="1" applyProtection="1">
      <alignment horizontal="right"/>
    </xf>
    <xf numFmtId="6" fontId="10" fillId="4" borderId="154" xfId="9" applyNumberFormat="1" applyFont="1" applyFill="1" applyBorder="1" applyAlignment="1" applyProtection="1">
      <alignment horizontal="right"/>
    </xf>
    <xf numFmtId="38" fontId="10" fillId="0" borderId="153" xfId="9" applyNumberFormat="1" applyFont="1" applyFill="1" applyBorder="1" applyAlignment="1" applyProtection="1">
      <alignment horizontal="right"/>
    </xf>
    <xf numFmtId="6" fontId="10" fillId="5" borderId="154" xfId="9" applyNumberFormat="1" applyFont="1" applyFill="1" applyBorder="1" applyAlignment="1" applyProtection="1">
      <alignment horizontal="right"/>
    </xf>
    <xf numFmtId="6" fontId="10" fillId="6" borderId="154" xfId="9" applyNumberFormat="1" applyFont="1" applyFill="1" applyBorder="1" applyAlignment="1" applyProtection="1">
      <alignment horizontal="right"/>
    </xf>
    <xf numFmtId="6" fontId="10" fillId="28" borderId="154" xfId="9" applyNumberFormat="1" applyFont="1" applyFill="1" applyBorder="1" applyAlignment="1" applyProtection="1">
      <alignment horizontal="right"/>
    </xf>
    <xf numFmtId="6" fontId="10" fillId="4" borderId="153" xfId="4" applyNumberFormat="1" applyFont="1" applyFill="1" applyBorder="1" applyAlignment="1" applyProtection="1">
      <alignment horizontal="right" vertical="center"/>
    </xf>
    <xf numFmtId="0" fontId="10" fillId="0" borderId="133" xfId="4" applyFont="1" applyFill="1" applyBorder="1" applyProtection="1"/>
    <xf numFmtId="0" fontId="10" fillId="0" borderId="54" xfId="4" applyFont="1" applyFill="1" applyBorder="1" applyProtection="1"/>
    <xf numFmtId="38" fontId="10" fillId="4" borderId="54" xfId="9" applyNumberFormat="1" applyFont="1" applyFill="1" applyBorder="1" applyAlignment="1" applyProtection="1">
      <alignment horizontal="right"/>
    </xf>
    <xf numFmtId="6" fontId="10" fillId="0" borderId="155" xfId="9" applyNumberFormat="1" applyFont="1" applyFill="1" applyBorder="1" applyAlignment="1" applyProtection="1">
      <alignment horizontal="right"/>
    </xf>
    <xf numFmtId="6" fontId="10" fillId="4" borderId="155" xfId="9" applyNumberFormat="1" applyFont="1" applyFill="1" applyBorder="1" applyAlignment="1" applyProtection="1">
      <alignment horizontal="right"/>
    </xf>
    <xf numFmtId="38" fontId="10" fillId="0" borderId="54" xfId="9" applyNumberFormat="1" applyFont="1" applyFill="1" applyBorder="1" applyAlignment="1" applyProtection="1">
      <alignment horizontal="right"/>
    </xf>
    <xf numFmtId="6" fontId="10" fillId="5" borderId="155" xfId="9" applyNumberFormat="1" applyFont="1" applyFill="1" applyBorder="1" applyAlignment="1" applyProtection="1">
      <alignment horizontal="right"/>
    </xf>
    <xf numFmtId="6" fontId="10" fillId="6" borderId="155" xfId="9" applyNumberFormat="1" applyFont="1" applyFill="1" applyBorder="1" applyAlignment="1" applyProtection="1">
      <alignment horizontal="right"/>
    </xf>
    <xf numFmtId="6" fontId="10" fillId="28" borderId="155" xfId="9" applyNumberFormat="1" applyFont="1" applyFill="1" applyBorder="1" applyAlignment="1" applyProtection="1">
      <alignment horizontal="right"/>
    </xf>
    <xf numFmtId="6" fontId="10" fillId="4" borderId="54" xfId="4" applyNumberFormat="1" applyFont="1" applyFill="1" applyBorder="1" applyAlignment="1" applyProtection="1">
      <alignment horizontal="right" vertical="center"/>
    </xf>
    <xf numFmtId="0" fontId="10" fillId="0" borderId="156" xfId="4" applyFont="1" applyFill="1" applyBorder="1" applyProtection="1"/>
    <xf numFmtId="0" fontId="10" fillId="0" borderId="157" xfId="4" applyFont="1" applyFill="1" applyBorder="1" applyProtection="1"/>
    <xf numFmtId="38" fontId="10" fillId="4" borderId="157" xfId="9" applyNumberFormat="1" applyFont="1" applyFill="1" applyBorder="1" applyAlignment="1" applyProtection="1">
      <alignment horizontal="right"/>
    </xf>
    <xf numFmtId="6" fontId="10" fillId="0" borderId="158" xfId="9" applyNumberFormat="1" applyFont="1" applyFill="1" applyBorder="1" applyAlignment="1" applyProtection="1">
      <alignment horizontal="right"/>
    </xf>
    <xf numFmtId="6" fontId="10" fillId="4" borderId="158" xfId="9" applyNumberFormat="1" applyFont="1" applyFill="1" applyBorder="1" applyAlignment="1" applyProtection="1">
      <alignment horizontal="right"/>
    </xf>
    <xf numFmtId="38" fontId="10" fillId="0" borderId="157" xfId="9" applyNumberFormat="1" applyFont="1" applyFill="1" applyBorder="1" applyAlignment="1" applyProtection="1">
      <alignment horizontal="right"/>
    </xf>
    <xf numFmtId="6" fontId="10" fillId="5" borderId="158" xfId="9" applyNumberFormat="1" applyFont="1" applyFill="1" applyBorder="1" applyAlignment="1" applyProtection="1">
      <alignment horizontal="right"/>
    </xf>
    <xf numFmtId="6" fontId="10" fillId="6" borderId="158" xfId="9" applyNumberFormat="1" applyFont="1" applyFill="1" applyBorder="1" applyAlignment="1" applyProtection="1">
      <alignment horizontal="right"/>
    </xf>
    <xf numFmtId="6" fontId="10" fillId="28" borderId="158" xfId="9" applyNumberFormat="1" applyFont="1" applyFill="1" applyBorder="1" applyAlignment="1" applyProtection="1">
      <alignment horizontal="right"/>
    </xf>
    <xf numFmtId="6" fontId="10" fillId="0" borderId="53" xfId="9" applyNumberFormat="1" applyFont="1" applyFill="1" applyBorder="1" applyAlignment="1" applyProtection="1">
      <alignment horizontal="right"/>
    </xf>
    <xf numFmtId="6" fontId="10" fillId="5" borderId="53" xfId="9" applyNumberFormat="1" applyFont="1" applyFill="1" applyBorder="1" applyAlignment="1" applyProtection="1">
      <alignment horizontal="right"/>
    </xf>
    <xf numFmtId="6" fontId="10" fillId="4" borderId="157" xfId="4" applyNumberFormat="1" applyFont="1" applyFill="1" applyBorder="1" applyAlignment="1" applyProtection="1">
      <alignment horizontal="right" vertical="center"/>
    </xf>
    <xf numFmtId="0" fontId="18" fillId="0" borderId="159" xfId="4" applyFont="1" applyFill="1" applyBorder="1" applyAlignment="1" applyProtection="1">
      <alignment horizontal="left"/>
    </xf>
    <xf numFmtId="0" fontId="18" fillId="0" borderId="160" xfId="4" applyFont="1" applyFill="1" applyBorder="1" applyAlignment="1" applyProtection="1">
      <alignment horizontal="left"/>
    </xf>
    <xf numFmtId="38" fontId="18" fillId="4" borderId="161" xfId="9" applyNumberFormat="1" applyFont="1" applyFill="1" applyBorder="1" applyAlignment="1" applyProtection="1">
      <alignment horizontal="right"/>
    </xf>
    <xf numFmtId="6" fontId="18" fillId="0" borderId="162" xfId="9" applyNumberFormat="1" applyFont="1" applyFill="1" applyBorder="1" applyAlignment="1" applyProtection="1">
      <alignment horizontal="right"/>
    </xf>
    <xf numFmtId="6" fontId="18" fillId="4" borderId="162" xfId="9" applyNumberFormat="1" applyFont="1" applyFill="1" applyBorder="1" applyAlignment="1" applyProtection="1">
      <alignment horizontal="right"/>
    </xf>
    <xf numFmtId="6" fontId="18" fillId="5" borderId="162" xfId="9" applyNumberFormat="1" applyFont="1" applyFill="1" applyBorder="1" applyAlignment="1" applyProtection="1">
      <alignment horizontal="right"/>
    </xf>
    <xf numFmtId="6" fontId="18" fillId="6" borderId="162" xfId="9" applyNumberFormat="1" applyFont="1" applyFill="1" applyBorder="1" applyAlignment="1" applyProtection="1">
      <alignment horizontal="right"/>
    </xf>
    <xf numFmtId="6" fontId="18" fillId="28" borderId="162" xfId="9" applyNumberFormat="1" applyFont="1" applyFill="1" applyBorder="1" applyAlignment="1" applyProtection="1">
      <alignment horizontal="right"/>
    </xf>
    <xf numFmtId="6" fontId="18" fillId="4" borderId="161" xfId="9" applyNumberFormat="1" applyFont="1" applyFill="1" applyBorder="1" applyAlignment="1" applyProtection="1">
      <alignment horizontal="right" vertical="center"/>
    </xf>
    <xf numFmtId="49" fontId="42" fillId="15" borderId="123" xfId="0" applyNumberFormat="1" applyFont="1" applyFill="1" applyBorder="1" applyAlignment="1" applyProtection="1">
      <alignment horizontal="center" vertical="center" wrapText="1"/>
    </xf>
    <xf numFmtId="49" fontId="42" fillId="12" borderId="123" xfId="0" applyNumberFormat="1" applyFont="1" applyFill="1" applyBorder="1" applyAlignment="1" applyProtection="1">
      <alignment horizontal="center" vertical="center" wrapText="1"/>
    </xf>
    <xf numFmtId="49" fontId="25" fillId="2" borderId="123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/>
    </xf>
    <xf numFmtId="49" fontId="25" fillId="5" borderId="123" xfId="0" applyNumberFormat="1" applyFont="1" applyFill="1" applyBorder="1" applyAlignment="1" applyProtection="1">
      <alignment horizontal="center" vertical="center" wrapText="1"/>
    </xf>
    <xf numFmtId="49" fontId="25" fillId="5" borderId="123" xfId="0" applyNumberFormat="1" applyFont="1" applyFill="1" applyBorder="1" applyAlignment="1" applyProtection="1">
      <alignment horizontal="center" vertical="center" wrapText="1"/>
    </xf>
    <xf numFmtId="49" fontId="25" fillId="13" borderId="123" xfId="0" applyNumberFormat="1" applyFont="1" applyFill="1" applyBorder="1" applyAlignment="1" applyProtection="1">
      <alignment horizontal="center" vertical="center" wrapText="1"/>
    </xf>
    <xf numFmtId="0" fontId="26" fillId="2" borderId="103" xfId="0" applyFont="1" applyFill="1" applyBorder="1" applyAlignment="1" applyProtection="1">
      <alignment horizontal="center" vertical="center" wrapText="1"/>
    </xf>
    <xf numFmtId="0" fontId="26" fillId="2" borderId="104" xfId="0" applyFont="1" applyFill="1" applyBorder="1" applyAlignment="1" applyProtection="1">
      <alignment horizontal="center" vertical="center" wrapText="1"/>
    </xf>
    <xf numFmtId="10" fontId="25" fillId="3" borderId="123" xfId="10" applyNumberFormat="1" applyFont="1" applyFill="1" applyBorder="1" applyAlignment="1" applyProtection="1">
      <alignment horizontal="center" vertical="center" wrapText="1"/>
    </xf>
    <xf numFmtId="6" fontId="25" fillId="3" borderId="123" xfId="10" applyNumberFormat="1" applyFont="1" applyFill="1" applyBorder="1" applyAlignment="1" applyProtection="1">
      <alignment horizontal="center" vertical="center" wrapText="1"/>
    </xf>
    <xf numFmtId="1" fontId="10" fillId="10" borderId="123" xfId="0" applyNumberFormat="1" applyFont="1" applyFill="1" applyBorder="1" applyAlignment="1" applyProtection="1">
      <alignment horizontal="center"/>
    </xf>
    <xf numFmtId="1" fontId="18" fillId="10" borderId="123" xfId="0" applyNumberFormat="1" applyFont="1" applyFill="1" applyBorder="1" applyAlignment="1" applyProtection="1">
      <alignment horizontal="center"/>
    </xf>
    <xf numFmtId="1" fontId="19" fillId="10" borderId="123" xfId="0" quotePrefix="1" applyNumberFormat="1" applyFont="1" applyFill="1" applyBorder="1" applyAlignment="1" applyProtection="1">
      <alignment horizontal="center"/>
    </xf>
    <xf numFmtId="1" fontId="10" fillId="0" borderId="0" xfId="0" applyNumberFormat="1" applyFont="1" applyAlignment="1" applyProtection="1">
      <alignment horizontal="center"/>
    </xf>
    <xf numFmtId="1" fontId="10" fillId="10" borderId="124" xfId="0" applyNumberFormat="1" applyFont="1" applyFill="1" applyBorder="1" applyAlignment="1" applyProtection="1">
      <alignment horizontal="center"/>
    </xf>
    <xf numFmtId="1" fontId="18" fillId="10" borderId="124" xfId="0" applyNumberFormat="1" applyFont="1" applyFill="1" applyBorder="1" applyAlignment="1" applyProtection="1">
      <alignment horizontal="center"/>
    </xf>
    <xf numFmtId="1" fontId="10" fillId="0" borderId="123" xfId="0" applyNumberFormat="1" applyFont="1" applyBorder="1" applyAlignment="1" applyProtection="1">
      <alignment horizontal="center"/>
    </xf>
    <xf numFmtId="0" fontId="10" fillId="0" borderId="163" xfId="0" applyFont="1" applyFill="1" applyBorder="1" applyProtection="1"/>
    <xf numFmtId="0" fontId="10" fillId="0" borderId="164" xfId="0" applyFont="1" applyFill="1" applyBorder="1" applyProtection="1"/>
    <xf numFmtId="170" fontId="10" fillId="4" borderId="164" xfId="9" applyNumberFormat="1" applyFont="1" applyFill="1" applyBorder="1" applyAlignment="1" applyProtection="1">
      <alignment horizontal="right"/>
    </xf>
    <xf numFmtId="165" fontId="10" fillId="0" borderId="165" xfId="9" applyNumberFormat="1" applyFont="1" applyFill="1" applyBorder="1" applyAlignment="1" applyProtection="1">
      <alignment horizontal="right"/>
    </xf>
    <xf numFmtId="165" fontId="10" fillId="5" borderId="165" xfId="9" applyNumberFormat="1" applyFont="1" applyFill="1" applyBorder="1" applyAlignment="1" applyProtection="1">
      <alignment horizontal="right"/>
    </xf>
    <xf numFmtId="165" fontId="10" fillId="0" borderId="166" xfId="0" applyNumberFormat="1" applyFont="1" applyFill="1" applyBorder="1" applyAlignment="1" applyProtection="1">
      <alignment horizontal="right"/>
    </xf>
    <xf numFmtId="3" fontId="10" fillId="4" borderId="164" xfId="9" applyNumberFormat="1" applyFont="1" applyFill="1" applyBorder="1" applyAlignment="1" applyProtection="1">
      <alignment horizontal="right"/>
    </xf>
    <xf numFmtId="165" fontId="10" fillId="0" borderId="164" xfId="0" applyNumberFormat="1" applyFont="1" applyFill="1" applyBorder="1" applyAlignment="1" applyProtection="1">
      <alignment horizontal="right"/>
    </xf>
    <xf numFmtId="165" fontId="10" fillId="13" borderId="164" xfId="0" applyNumberFormat="1" applyFont="1" applyFill="1" applyBorder="1" applyAlignment="1" applyProtection="1">
      <alignment horizontal="right"/>
    </xf>
    <xf numFmtId="165" fontId="10" fillId="2" borderId="164" xfId="0" applyNumberFormat="1" applyFont="1" applyFill="1" applyBorder="1" applyAlignment="1" applyProtection="1">
      <alignment horizontal="right"/>
    </xf>
    <xf numFmtId="165" fontId="10" fillId="2" borderId="165" xfId="0" applyNumberFormat="1" applyFont="1" applyFill="1" applyBorder="1" applyAlignment="1" applyProtection="1">
      <alignment horizontal="right"/>
    </xf>
    <xf numFmtId="0" fontId="10" fillId="0" borderId="167" xfId="0" applyFont="1" applyFill="1" applyBorder="1" applyProtection="1"/>
    <xf numFmtId="0" fontId="10" fillId="0" borderId="168" xfId="0" applyFont="1" applyFill="1" applyBorder="1" applyProtection="1"/>
    <xf numFmtId="170" fontId="10" fillId="4" borderId="168" xfId="9" applyNumberFormat="1" applyFont="1" applyFill="1" applyBorder="1" applyAlignment="1" applyProtection="1">
      <alignment horizontal="right"/>
    </xf>
    <xf numFmtId="165" fontId="10" fillId="0" borderId="169" xfId="9" applyNumberFormat="1" applyFont="1" applyFill="1" applyBorder="1" applyAlignment="1" applyProtection="1">
      <alignment horizontal="right"/>
    </xf>
    <xf numFmtId="165" fontId="10" fillId="5" borderId="169" xfId="9" applyNumberFormat="1" applyFont="1" applyFill="1" applyBorder="1" applyAlignment="1" applyProtection="1">
      <alignment horizontal="right"/>
    </xf>
    <xf numFmtId="165" fontId="10" fillId="0" borderId="170" xfId="0" applyNumberFormat="1" applyFont="1" applyFill="1" applyBorder="1" applyAlignment="1" applyProtection="1">
      <alignment horizontal="right"/>
    </xf>
    <xf numFmtId="3" fontId="10" fillId="4" borderId="168" xfId="9" applyNumberFormat="1" applyFont="1" applyFill="1" applyBorder="1" applyAlignment="1" applyProtection="1">
      <alignment horizontal="right"/>
    </xf>
    <xf numFmtId="165" fontId="10" fillId="0" borderId="168" xfId="0" applyNumberFormat="1" applyFont="1" applyFill="1" applyBorder="1" applyAlignment="1" applyProtection="1">
      <alignment horizontal="right"/>
    </xf>
    <xf numFmtId="165" fontId="10" fillId="13" borderId="168" xfId="0" applyNumberFormat="1" applyFont="1" applyFill="1" applyBorder="1" applyAlignment="1" applyProtection="1">
      <alignment horizontal="right"/>
    </xf>
    <xf numFmtId="165" fontId="10" fillId="2" borderId="168" xfId="0" applyNumberFormat="1" applyFont="1" applyFill="1" applyBorder="1" applyAlignment="1" applyProtection="1">
      <alignment horizontal="right"/>
    </xf>
    <xf numFmtId="165" fontId="10" fillId="2" borderId="169" xfId="0" applyNumberFormat="1" applyFont="1" applyFill="1" applyBorder="1" applyAlignment="1" applyProtection="1">
      <alignment horizontal="right"/>
    </xf>
    <xf numFmtId="0" fontId="10" fillId="0" borderId="156" xfId="0" applyFont="1" applyFill="1" applyBorder="1" applyProtection="1"/>
    <xf numFmtId="0" fontId="10" fillId="0" borderId="157" xfId="0" applyFont="1" applyFill="1" applyBorder="1" applyProtection="1"/>
    <xf numFmtId="170" fontId="10" fillId="4" borderId="157" xfId="9" applyNumberFormat="1" applyFont="1" applyFill="1" applyBorder="1" applyAlignment="1" applyProtection="1">
      <alignment horizontal="right"/>
    </xf>
    <xf numFmtId="165" fontId="10" fillId="0" borderId="158" xfId="9" applyNumberFormat="1" applyFont="1" applyFill="1" applyBorder="1" applyAlignment="1" applyProtection="1">
      <alignment horizontal="right"/>
    </xf>
    <xf numFmtId="165" fontId="10" fillId="5" borderId="158" xfId="9" applyNumberFormat="1" applyFont="1" applyFill="1" applyBorder="1" applyAlignment="1" applyProtection="1">
      <alignment horizontal="right"/>
    </xf>
    <xf numFmtId="165" fontId="10" fillId="0" borderId="171" xfId="0" applyNumberFormat="1" applyFont="1" applyFill="1" applyBorder="1" applyAlignment="1" applyProtection="1">
      <alignment horizontal="right"/>
    </xf>
    <xf numFmtId="3" fontId="10" fillId="4" borderId="157" xfId="9" applyNumberFormat="1" applyFont="1" applyFill="1" applyBorder="1" applyAlignment="1" applyProtection="1">
      <alignment horizontal="right"/>
    </xf>
    <xf numFmtId="165" fontId="10" fillId="0" borderId="157" xfId="0" applyNumberFormat="1" applyFont="1" applyFill="1" applyBorder="1" applyAlignment="1" applyProtection="1">
      <alignment horizontal="right"/>
    </xf>
    <xf numFmtId="165" fontId="10" fillId="13" borderId="157" xfId="0" applyNumberFormat="1" applyFont="1" applyFill="1" applyBorder="1" applyAlignment="1" applyProtection="1">
      <alignment horizontal="right"/>
    </xf>
    <xf numFmtId="165" fontId="10" fillId="2" borderId="157" xfId="0" applyNumberFormat="1" applyFont="1" applyFill="1" applyBorder="1" applyAlignment="1" applyProtection="1">
      <alignment horizontal="right"/>
    </xf>
    <xf numFmtId="165" fontId="10" fillId="2" borderId="158" xfId="0" applyNumberFormat="1" applyFont="1" applyFill="1" applyBorder="1" applyAlignment="1" applyProtection="1">
      <alignment horizontal="right"/>
    </xf>
    <xf numFmtId="0" fontId="10" fillId="0" borderId="172" xfId="0" applyFont="1" applyFill="1" applyBorder="1" applyProtection="1"/>
    <xf numFmtId="170" fontId="18" fillId="4" borderId="161" xfId="9" applyNumberFormat="1" applyFont="1" applyFill="1" applyBorder="1" applyAlignment="1" applyProtection="1">
      <alignment horizontal="right"/>
    </xf>
    <xf numFmtId="165" fontId="18" fillId="0" borderId="162" xfId="9" applyNumberFormat="1" applyFont="1" applyFill="1" applyBorder="1" applyAlignment="1" applyProtection="1">
      <alignment horizontal="right"/>
    </xf>
    <xf numFmtId="165" fontId="18" fillId="4" borderId="162" xfId="9" applyNumberFormat="1" applyFont="1" applyFill="1" applyBorder="1" applyAlignment="1" applyProtection="1">
      <alignment horizontal="right"/>
    </xf>
    <xf numFmtId="165" fontId="18" fillId="5" borderId="162" xfId="9" applyNumberFormat="1" applyFont="1" applyFill="1" applyBorder="1" applyAlignment="1" applyProtection="1">
      <alignment horizontal="right"/>
    </xf>
    <xf numFmtId="6" fontId="18" fillId="4" borderId="173" xfId="9" applyNumberFormat="1" applyFont="1" applyFill="1" applyBorder="1" applyAlignment="1" applyProtection="1">
      <alignment horizontal="right"/>
    </xf>
    <xf numFmtId="3" fontId="18" fillId="4" borderId="174" xfId="9" applyNumberFormat="1" applyFont="1" applyFill="1" applyBorder="1" applyAlignment="1" applyProtection="1">
      <alignment horizontal="right"/>
    </xf>
    <xf numFmtId="6" fontId="18" fillId="0" borderId="175" xfId="9" applyNumberFormat="1" applyFont="1" applyFill="1" applyBorder="1" applyAlignment="1" applyProtection="1">
      <alignment horizontal="right"/>
    </xf>
    <xf numFmtId="6" fontId="18" fillId="13" borderId="174" xfId="9" applyNumberFormat="1" applyFont="1" applyFill="1" applyBorder="1" applyAlignment="1" applyProtection="1">
      <alignment horizontal="right"/>
    </xf>
    <xf numFmtId="6" fontId="18" fillId="0" borderId="176" xfId="4" applyNumberFormat="1" applyFont="1" applyFill="1" applyBorder="1" applyAlignment="1" applyProtection="1">
      <alignment horizontal="right"/>
    </xf>
    <xf numFmtId="6" fontId="18" fillId="2" borderId="175" xfId="9" applyNumberFormat="1" applyFont="1" applyFill="1" applyBorder="1" applyAlignment="1" applyProtection="1">
      <alignment horizontal="right"/>
    </xf>
    <xf numFmtId="0" fontId="18" fillId="0" borderId="177" xfId="4" applyFont="1" applyFill="1" applyBorder="1" applyAlignment="1" applyProtection="1">
      <alignment horizontal="left" indent="1"/>
    </xf>
    <xf numFmtId="0" fontId="18" fillId="0" borderId="178" xfId="4" applyFont="1" applyFill="1" applyBorder="1" applyAlignment="1" applyProtection="1">
      <alignment horizontal="left" indent="1"/>
    </xf>
    <xf numFmtId="170" fontId="25" fillId="0" borderId="179" xfId="9" applyNumberFormat="1" applyFont="1" applyFill="1" applyBorder="1" applyAlignment="1" applyProtection="1">
      <alignment horizontal="right"/>
    </xf>
    <xf numFmtId="165" fontId="25" fillId="0" borderId="180" xfId="9" applyNumberFormat="1" applyFont="1" applyFill="1" applyBorder="1" applyAlignment="1" applyProtection="1">
      <alignment horizontal="right"/>
    </xf>
    <xf numFmtId="6" fontId="25" fillId="0" borderId="180" xfId="9" applyNumberFormat="1" applyFont="1" applyFill="1" applyBorder="1" applyAlignment="1" applyProtection="1">
      <alignment horizontal="right"/>
    </xf>
    <xf numFmtId="6" fontId="25" fillId="0" borderId="178" xfId="9" applyNumberFormat="1" applyFont="1" applyFill="1" applyBorder="1" applyAlignment="1" applyProtection="1">
      <alignment horizontal="right"/>
    </xf>
    <xf numFmtId="3" fontId="25" fillId="0" borderId="179" xfId="9" applyNumberFormat="1" applyFont="1" applyFill="1" applyBorder="1" applyAlignment="1" applyProtection="1">
      <alignment horizontal="right"/>
    </xf>
    <xf numFmtId="6" fontId="25" fillId="0" borderId="181" xfId="9" applyNumberFormat="1" applyFont="1" applyFill="1" applyBorder="1" applyAlignment="1" applyProtection="1">
      <alignment horizontal="right"/>
    </xf>
    <xf numFmtId="6" fontId="18" fillId="0" borderId="182" xfId="4" applyNumberFormat="1" applyFont="1" applyFill="1" applyBorder="1" applyAlignment="1" applyProtection="1">
      <alignment horizontal="right"/>
    </xf>
    <xf numFmtId="6" fontId="25" fillId="0" borderId="183" xfId="9" applyNumberFormat="1" applyFont="1" applyFill="1" applyBorder="1" applyAlignment="1" applyProtection="1">
      <alignment horizontal="right"/>
    </xf>
    <xf numFmtId="38" fontId="25" fillId="0" borderId="182" xfId="9" applyNumberFormat="1" applyFont="1" applyFill="1" applyBorder="1" applyAlignment="1" applyProtection="1">
      <alignment horizontal="right"/>
    </xf>
    <xf numFmtId="0" fontId="10" fillId="0" borderId="122" xfId="0" applyFont="1" applyBorder="1" applyAlignment="1" applyProtection="1">
      <alignment horizontal="left" indent="1"/>
    </xf>
    <xf numFmtId="0" fontId="10" fillId="0" borderId="84" xfId="0" applyFont="1" applyBorder="1" applyAlignment="1" applyProtection="1">
      <alignment horizontal="left" indent="1"/>
    </xf>
    <xf numFmtId="3" fontId="10" fillId="0" borderId="184" xfId="4" applyNumberFormat="1" applyFont="1" applyFill="1" applyBorder="1" applyAlignment="1" applyProtection="1">
      <alignment horizontal="right"/>
    </xf>
    <xf numFmtId="165" fontId="10" fillId="0" borderId="185" xfId="4" applyNumberFormat="1" applyFont="1" applyFill="1" applyBorder="1" applyAlignment="1" applyProtection="1">
      <alignment horizontal="right"/>
    </xf>
    <xf numFmtId="6" fontId="10" fillId="5" borderId="56" xfId="9" applyNumberFormat="1" applyFont="1" applyFill="1" applyBorder="1" applyAlignment="1" applyProtection="1">
      <alignment horizontal="right"/>
    </xf>
    <xf numFmtId="6" fontId="10" fillId="0" borderId="56" xfId="9" applyNumberFormat="1" applyFont="1" applyFill="1" applyBorder="1" applyAlignment="1" applyProtection="1">
      <alignment horizontal="right"/>
    </xf>
    <xf numFmtId="6" fontId="10" fillId="0" borderId="56" xfId="4" applyNumberFormat="1" applyFont="1" applyFill="1" applyBorder="1" applyAlignment="1" applyProtection="1">
      <alignment horizontal="right"/>
    </xf>
    <xf numFmtId="6" fontId="10" fillId="0" borderId="186" xfId="4" applyNumberFormat="1" applyFont="1" applyFill="1" applyBorder="1" applyAlignment="1" applyProtection="1">
      <alignment horizontal="right"/>
    </xf>
    <xf numFmtId="3" fontId="10" fillId="0" borderId="187" xfId="4" applyNumberFormat="1" applyFont="1" applyFill="1" applyBorder="1" applyAlignment="1" applyProtection="1">
      <alignment horizontal="right"/>
    </xf>
    <xf numFmtId="6" fontId="10" fillId="0" borderId="185" xfId="9" applyNumberFormat="1" applyFont="1" applyFill="1" applyBorder="1" applyAlignment="1" applyProtection="1">
      <alignment horizontal="right"/>
    </xf>
    <xf numFmtId="6" fontId="10" fillId="0" borderId="185" xfId="4" applyNumberFormat="1" applyFont="1" applyFill="1" applyBorder="1" applyAlignment="1" applyProtection="1">
      <alignment horizontal="right"/>
    </xf>
    <xf numFmtId="6" fontId="10" fillId="2" borderId="185" xfId="4" applyNumberFormat="1" applyFont="1" applyFill="1" applyBorder="1" applyAlignment="1" applyProtection="1">
      <alignment horizontal="right"/>
    </xf>
    <xf numFmtId="0" fontId="10" fillId="0" borderId="188" xfId="0" applyFont="1" applyBorder="1" applyAlignment="1" applyProtection="1">
      <alignment horizontal="left" indent="1"/>
    </xf>
    <xf numFmtId="0" fontId="10" fillId="0" borderId="189" xfId="0" applyFont="1" applyBorder="1" applyAlignment="1" applyProtection="1">
      <alignment horizontal="left" indent="1"/>
    </xf>
    <xf numFmtId="3" fontId="10" fillId="4" borderId="190" xfId="4" applyNumberFormat="1" applyFont="1" applyFill="1" applyBorder="1" applyAlignment="1" applyProtection="1">
      <alignment horizontal="right"/>
    </xf>
    <xf numFmtId="165" fontId="10" fillId="0" borderId="191" xfId="4" applyNumberFormat="1" applyFont="1" applyFill="1" applyBorder="1" applyAlignment="1" applyProtection="1">
      <alignment horizontal="right"/>
    </xf>
    <xf numFmtId="165" fontId="10" fillId="4" borderId="191" xfId="4" applyNumberFormat="1" applyFont="1" applyFill="1" applyBorder="1" applyAlignment="1" applyProtection="1">
      <alignment horizontal="right"/>
    </xf>
    <xf numFmtId="6" fontId="10" fillId="4" borderId="56" xfId="9" applyNumberFormat="1" applyFont="1" applyFill="1" applyBorder="1" applyAlignment="1" applyProtection="1">
      <alignment horizontal="right"/>
    </xf>
    <xf numFmtId="6" fontId="10" fillId="0" borderId="192" xfId="4" applyNumberFormat="1" applyFont="1" applyFill="1" applyBorder="1" applyAlignment="1" applyProtection="1">
      <alignment horizontal="right"/>
    </xf>
    <xf numFmtId="3" fontId="10" fillId="4" borderId="193" xfId="4" applyNumberFormat="1" applyFont="1" applyFill="1" applyBorder="1" applyAlignment="1" applyProtection="1">
      <alignment horizontal="right"/>
    </xf>
    <xf numFmtId="6" fontId="10" fillId="0" borderId="191" xfId="4" applyNumberFormat="1" applyFont="1" applyFill="1" applyBorder="1" applyAlignment="1" applyProtection="1">
      <alignment horizontal="right"/>
    </xf>
    <xf numFmtId="6" fontId="10" fillId="2" borderId="191" xfId="4" applyNumberFormat="1" applyFont="1" applyFill="1" applyBorder="1" applyAlignment="1" applyProtection="1">
      <alignment horizontal="right"/>
    </xf>
    <xf numFmtId="0" fontId="10" fillId="0" borderId="194" xfId="0" applyFont="1" applyBorder="1" applyAlignment="1" applyProtection="1">
      <alignment horizontal="left" indent="1"/>
    </xf>
    <xf numFmtId="0" fontId="10" fillId="0" borderId="195" xfId="0" applyFont="1" applyBorder="1" applyAlignment="1" applyProtection="1">
      <alignment horizontal="left" indent="1"/>
    </xf>
    <xf numFmtId="3" fontId="10" fillId="4" borderId="196" xfId="4" applyNumberFormat="1" applyFont="1" applyFill="1" applyBorder="1" applyAlignment="1" applyProtection="1">
      <alignment horizontal="right"/>
    </xf>
    <xf numFmtId="0" fontId="10" fillId="0" borderId="197" xfId="0" applyFont="1" applyBorder="1" applyAlignment="1" applyProtection="1">
      <alignment horizontal="left" indent="1"/>
    </xf>
    <xf numFmtId="0" fontId="10" fillId="0" borderId="198" xfId="0" applyFont="1" applyBorder="1" applyAlignment="1" applyProtection="1">
      <alignment horizontal="left" indent="1"/>
    </xf>
    <xf numFmtId="3" fontId="10" fillId="4" borderId="199" xfId="4" applyNumberFormat="1" applyFont="1" applyFill="1" applyBorder="1" applyAlignment="1" applyProtection="1">
      <alignment horizontal="right"/>
    </xf>
    <xf numFmtId="165" fontId="10" fillId="0" borderId="200" xfId="4" applyNumberFormat="1" applyFont="1" applyFill="1" applyBorder="1" applyAlignment="1" applyProtection="1">
      <alignment horizontal="right"/>
    </xf>
    <xf numFmtId="165" fontId="10" fillId="4" borderId="200" xfId="4" applyNumberFormat="1" applyFont="1" applyFill="1" applyBorder="1" applyAlignment="1" applyProtection="1">
      <alignment horizontal="right"/>
    </xf>
    <xf numFmtId="6" fontId="10" fillId="0" borderId="201" xfId="4" applyNumberFormat="1" applyFont="1" applyFill="1" applyBorder="1" applyAlignment="1" applyProtection="1">
      <alignment horizontal="right"/>
    </xf>
    <xf numFmtId="6" fontId="10" fillId="0" borderId="202" xfId="4" applyNumberFormat="1" applyFont="1" applyFill="1" applyBorder="1" applyAlignment="1" applyProtection="1">
      <alignment horizontal="right"/>
    </xf>
    <xf numFmtId="3" fontId="10" fillId="4" borderId="203" xfId="4" applyNumberFormat="1" applyFont="1" applyFill="1" applyBorder="1" applyAlignment="1" applyProtection="1">
      <alignment horizontal="right"/>
    </xf>
    <xf numFmtId="6" fontId="10" fillId="0" borderId="204" xfId="9" applyNumberFormat="1" applyFont="1" applyFill="1" applyBorder="1" applyAlignment="1" applyProtection="1">
      <alignment horizontal="right"/>
    </xf>
    <xf numFmtId="6" fontId="10" fillId="0" borderId="200" xfId="4" applyNumberFormat="1" applyFont="1" applyFill="1" applyBorder="1" applyAlignment="1" applyProtection="1">
      <alignment horizontal="right"/>
    </xf>
    <xf numFmtId="6" fontId="10" fillId="2" borderId="200" xfId="4" applyNumberFormat="1" applyFont="1" applyFill="1" applyBorder="1" applyAlignment="1" applyProtection="1">
      <alignment horizontal="right"/>
    </xf>
    <xf numFmtId="0" fontId="18" fillId="0" borderId="205" xfId="4" applyFont="1" applyFill="1" applyBorder="1" applyAlignment="1" applyProtection="1">
      <alignment horizontal="left"/>
    </xf>
    <xf numFmtId="170" fontId="18" fillId="4" borderId="176" xfId="9" applyNumberFormat="1" applyFont="1" applyFill="1" applyBorder="1" applyAlignment="1" applyProtection="1">
      <alignment horizontal="right"/>
    </xf>
    <xf numFmtId="165" fontId="18" fillId="0" borderId="175" xfId="9" applyNumberFormat="1" applyFont="1" applyFill="1" applyBorder="1" applyAlignment="1" applyProtection="1">
      <alignment horizontal="right"/>
    </xf>
    <xf numFmtId="165" fontId="18" fillId="4" borderId="175" xfId="9" applyNumberFormat="1" applyFont="1" applyFill="1" applyBorder="1" applyAlignment="1" applyProtection="1">
      <alignment horizontal="right"/>
    </xf>
    <xf numFmtId="6" fontId="18" fillId="5" borderId="175" xfId="9" applyNumberFormat="1" applyFont="1" applyFill="1" applyBorder="1" applyAlignment="1" applyProtection="1">
      <alignment horizontal="right"/>
    </xf>
    <xf numFmtId="165" fontId="18" fillId="5" borderId="175" xfId="9" applyNumberFormat="1" applyFont="1" applyFill="1" applyBorder="1" applyAlignment="1" applyProtection="1">
      <alignment horizontal="right"/>
    </xf>
    <xf numFmtId="6" fontId="18" fillId="0" borderId="173" xfId="9" applyNumberFormat="1" applyFont="1" applyFill="1" applyBorder="1" applyAlignment="1" applyProtection="1">
      <alignment horizontal="right"/>
    </xf>
    <xf numFmtId="6" fontId="18" fillId="0" borderId="206" xfId="9" applyNumberFormat="1" applyFont="1" applyFill="1" applyBorder="1" applyAlignment="1" applyProtection="1">
      <alignment horizontal="right"/>
    </xf>
    <xf numFmtId="6" fontId="18" fillId="0" borderId="174" xfId="9" applyNumberFormat="1" applyFont="1" applyFill="1" applyBorder="1" applyAlignment="1" applyProtection="1">
      <alignment horizontal="right"/>
    </xf>
    <xf numFmtId="0" fontId="46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/>
    <xf numFmtId="0" fontId="10" fillId="0" borderId="0" xfId="0" applyFont="1" applyAlignment="1" applyProtection="1">
      <alignment horizontal="center"/>
    </xf>
    <xf numFmtId="0" fontId="10" fillId="4" borderId="0" xfId="0" applyFont="1" applyFill="1" applyBorder="1" applyAlignment="1" applyProtection="1">
      <alignment horizontal="center"/>
    </xf>
    <xf numFmtId="0" fontId="10" fillId="0" borderId="84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26" fillId="11" borderId="207" xfId="0" applyFont="1" applyFill="1" applyBorder="1" applyAlignment="1" applyProtection="1">
      <alignment horizontal="center" vertical="center" wrapText="1"/>
    </xf>
    <xf numFmtId="0" fontId="40" fillId="3" borderId="208" xfId="0" applyFont="1" applyFill="1" applyBorder="1" applyAlignment="1" applyProtection="1">
      <alignment horizontal="center" vertical="center"/>
    </xf>
    <xf numFmtId="0" fontId="40" fillId="3" borderId="209" xfId="0" applyFont="1" applyFill="1" applyBorder="1" applyAlignment="1" applyProtection="1">
      <alignment horizontal="center" vertical="center"/>
    </xf>
    <xf numFmtId="0" fontId="40" fillId="3" borderId="210" xfId="0" applyFont="1" applyFill="1" applyBorder="1" applyAlignment="1" applyProtection="1">
      <alignment horizontal="center" vertical="center"/>
    </xf>
    <xf numFmtId="49" fontId="42" fillId="3" borderId="103" xfId="4" applyNumberFormat="1" applyFont="1" applyFill="1" applyBorder="1" applyAlignment="1" applyProtection="1">
      <alignment horizontal="center" vertical="center" wrapText="1"/>
    </xf>
    <xf numFmtId="49" fontId="42" fillId="3" borderId="211" xfId="4" applyNumberFormat="1" applyFont="1" applyFill="1" applyBorder="1" applyAlignment="1" applyProtection="1">
      <alignment horizontal="center" vertical="center" wrapText="1"/>
    </xf>
    <xf numFmtId="49" fontId="26" fillId="6" borderId="212" xfId="4" applyNumberFormat="1" applyFont="1" applyFill="1" applyBorder="1" applyAlignment="1" applyProtection="1">
      <alignment horizontal="center" vertical="center" wrapText="1"/>
    </xf>
    <xf numFmtId="49" fontId="26" fillId="6" borderId="213" xfId="4" applyNumberFormat="1" applyFont="1" applyFill="1" applyBorder="1" applyAlignment="1" applyProtection="1">
      <alignment horizontal="center" vertical="center" wrapText="1"/>
    </xf>
    <xf numFmtId="49" fontId="26" fillId="6" borderId="214" xfId="4" applyNumberFormat="1" applyFont="1" applyFill="1" applyBorder="1" applyAlignment="1" applyProtection="1">
      <alignment horizontal="center" vertical="center" wrapText="1"/>
    </xf>
    <xf numFmtId="49" fontId="42" fillId="3" borderId="215" xfId="4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/>
    </xf>
    <xf numFmtId="0" fontId="25" fillId="5" borderId="210" xfId="0" applyFont="1" applyFill="1" applyBorder="1" applyAlignment="1" applyProtection="1">
      <alignment horizontal="center" vertical="center" wrapText="1"/>
    </xf>
    <xf numFmtId="0" fontId="25" fillId="5" borderId="216" xfId="0" applyFont="1" applyFill="1" applyBorder="1" applyAlignment="1" applyProtection="1">
      <alignment horizontal="center" vertical="center" wrapText="1"/>
    </xf>
    <xf numFmtId="0" fontId="25" fillId="6" borderId="216" xfId="0" applyFont="1" applyFill="1" applyBorder="1" applyAlignment="1" applyProtection="1">
      <alignment horizontal="center" vertical="center" wrapText="1"/>
    </xf>
    <xf numFmtId="49" fontId="25" fillId="6" borderId="216" xfId="4" applyNumberFormat="1" applyFont="1" applyFill="1" applyBorder="1" applyAlignment="1" applyProtection="1">
      <alignment horizontal="center" vertical="center" wrapText="1"/>
    </xf>
    <xf numFmtId="1" fontId="10" fillId="10" borderId="207" xfId="4" applyNumberFormat="1" applyFont="1" applyFill="1" applyBorder="1" applyAlignment="1" applyProtection="1">
      <alignment horizontal="center" vertical="center"/>
    </xf>
    <xf numFmtId="1" fontId="18" fillId="10" borderId="207" xfId="4" applyNumberFormat="1" applyFont="1" applyFill="1" applyBorder="1" applyAlignment="1" applyProtection="1">
      <alignment horizontal="center" vertical="center"/>
    </xf>
    <xf numFmtId="1" fontId="19" fillId="10" borderId="207" xfId="4" quotePrefix="1" applyNumberFormat="1" applyFont="1" applyFill="1" applyBorder="1" applyAlignment="1" applyProtection="1">
      <alignment horizontal="center" vertical="center"/>
    </xf>
    <xf numFmtId="1" fontId="19" fillId="10" borderId="207" xfId="0" applyNumberFormat="1" applyFont="1" applyFill="1" applyBorder="1" applyAlignment="1" applyProtection="1">
      <alignment horizontal="center" vertical="center" wrapText="1"/>
    </xf>
    <xf numFmtId="1" fontId="35" fillId="10" borderId="207" xfId="4" applyNumberFormat="1" applyFont="1" applyFill="1" applyBorder="1" applyAlignment="1" applyProtection="1">
      <alignment horizontal="center" vertical="center"/>
    </xf>
    <xf numFmtId="1" fontId="34" fillId="10" borderId="207" xfId="4" applyNumberFormat="1" applyFont="1" applyFill="1" applyBorder="1" applyAlignment="1" applyProtection="1">
      <alignment horizontal="center" vertical="center"/>
    </xf>
    <xf numFmtId="1" fontId="19" fillId="10" borderId="53" xfId="0" quotePrefix="1" applyNumberFormat="1" applyFont="1" applyFill="1" applyBorder="1" applyAlignment="1" applyProtection="1">
      <alignment horizontal="center" vertical="center" wrapText="1"/>
    </xf>
    <xf numFmtId="0" fontId="10" fillId="0" borderId="217" xfId="4" applyFont="1" applyFill="1" applyBorder="1" applyAlignment="1" applyProtection="1">
      <alignment vertical="center"/>
    </xf>
    <xf numFmtId="0" fontId="10" fillId="0" borderId="218" xfId="4" applyFont="1" applyFill="1" applyBorder="1" applyAlignment="1" applyProtection="1">
      <alignment vertical="center"/>
    </xf>
    <xf numFmtId="3" fontId="10" fillId="4" borderId="218" xfId="9" applyNumberFormat="1" applyFont="1" applyFill="1" applyBorder="1" applyAlignment="1" applyProtection="1">
      <alignment horizontal="right" vertical="center"/>
    </xf>
    <xf numFmtId="165" fontId="10" fillId="0" borderId="219" xfId="9" applyNumberFormat="1" applyFont="1" applyFill="1" applyBorder="1" applyAlignment="1" applyProtection="1">
      <alignment horizontal="right" vertical="center"/>
    </xf>
    <xf numFmtId="165" fontId="10" fillId="4" borderId="219" xfId="9" applyNumberFormat="1" applyFont="1" applyFill="1" applyBorder="1" applyAlignment="1" applyProtection="1">
      <alignment horizontal="right" vertical="center"/>
    </xf>
    <xf numFmtId="165" fontId="10" fillId="5" borderId="219" xfId="9" applyNumberFormat="1" applyFont="1" applyFill="1" applyBorder="1" applyAlignment="1" applyProtection="1">
      <alignment horizontal="right" vertical="center"/>
    </xf>
    <xf numFmtId="6" fontId="10" fillId="0" borderId="219" xfId="9" applyNumberFormat="1" applyFont="1" applyFill="1" applyBorder="1" applyAlignment="1" applyProtection="1">
      <alignment horizontal="right" vertical="center"/>
    </xf>
    <xf numFmtId="6" fontId="10" fillId="6" borderId="219" xfId="9" applyNumberFormat="1" applyFont="1" applyFill="1" applyBorder="1" applyAlignment="1" applyProtection="1">
      <alignment horizontal="right" vertical="center"/>
    </xf>
    <xf numFmtId="6" fontId="10" fillId="5" borderId="219" xfId="9" applyNumberFormat="1" applyFont="1" applyFill="1" applyBorder="1" applyAlignment="1" applyProtection="1">
      <alignment horizontal="right" vertical="center"/>
    </xf>
    <xf numFmtId="6" fontId="10" fillId="5" borderId="220" xfId="9" applyNumberFormat="1" applyFont="1" applyFill="1" applyBorder="1" applyAlignment="1" applyProtection="1">
      <alignment horizontal="right" vertical="center"/>
    </xf>
    <xf numFmtId="0" fontId="10" fillId="0" borderId="133" xfId="4" applyFont="1" applyFill="1" applyBorder="1" applyAlignment="1" applyProtection="1">
      <alignment vertical="center"/>
    </xf>
    <xf numFmtId="0" fontId="10" fillId="0" borderId="54" xfId="4" applyFont="1" applyFill="1" applyBorder="1" applyAlignment="1" applyProtection="1">
      <alignment vertical="center"/>
    </xf>
    <xf numFmtId="3" fontId="10" fillId="4" borderId="54" xfId="9" applyNumberFormat="1" applyFont="1" applyFill="1" applyBorder="1" applyAlignment="1" applyProtection="1">
      <alignment horizontal="right" vertical="center"/>
    </xf>
    <xf numFmtId="165" fontId="10" fillId="0" borderId="155" xfId="9" applyNumberFormat="1" applyFont="1" applyFill="1" applyBorder="1" applyAlignment="1" applyProtection="1">
      <alignment horizontal="right" vertical="center"/>
    </xf>
    <xf numFmtId="165" fontId="10" fillId="4" borderId="155" xfId="9" applyNumberFormat="1" applyFont="1" applyFill="1" applyBorder="1" applyAlignment="1" applyProtection="1">
      <alignment horizontal="right" vertical="center"/>
    </xf>
    <xf numFmtId="165" fontId="10" fillId="5" borderId="155" xfId="9" applyNumberFormat="1" applyFont="1" applyFill="1" applyBorder="1" applyAlignment="1" applyProtection="1">
      <alignment horizontal="right" vertical="center"/>
    </xf>
    <xf numFmtId="6" fontId="10" fillId="0" borderId="155" xfId="9" applyNumberFormat="1" applyFont="1" applyFill="1" applyBorder="1" applyAlignment="1" applyProtection="1">
      <alignment horizontal="right" vertical="center"/>
    </xf>
    <xf numFmtId="6" fontId="10" fillId="6" borderId="155" xfId="9" applyNumberFormat="1" applyFont="1" applyFill="1" applyBorder="1" applyAlignment="1" applyProtection="1">
      <alignment horizontal="right" vertical="center"/>
    </xf>
    <xf numFmtId="6" fontId="10" fillId="5" borderId="155" xfId="9" applyNumberFormat="1" applyFont="1" applyFill="1" applyBorder="1" applyAlignment="1" applyProtection="1">
      <alignment horizontal="right" vertical="center"/>
    </xf>
    <xf numFmtId="0" fontId="10" fillId="0" borderId="156" xfId="4" applyFont="1" applyFill="1" applyBorder="1" applyAlignment="1" applyProtection="1">
      <alignment vertical="center"/>
    </xf>
    <xf numFmtId="0" fontId="10" fillId="0" borderId="157" xfId="4" applyFont="1" applyFill="1" applyBorder="1" applyAlignment="1" applyProtection="1">
      <alignment vertical="center"/>
    </xf>
    <xf numFmtId="3" fontId="10" fillId="4" borderId="157" xfId="9" applyNumberFormat="1" applyFont="1" applyFill="1" applyBorder="1" applyAlignment="1" applyProtection="1">
      <alignment horizontal="right" vertical="center"/>
    </xf>
    <xf numFmtId="165" fontId="10" fillId="0" borderId="158" xfId="9" applyNumberFormat="1" applyFont="1" applyFill="1" applyBorder="1" applyAlignment="1" applyProtection="1">
      <alignment horizontal="right" vertical="center"/>
    </xf>
    <xf numFmtId="165" fontId="10" fillId="4" borderId="158" xfId="9" applyNumberFormat="1" applyFont="1" applyFill="1" applyBorder="1" applyAlignment="1" applyProtection="1">
      <alignment horizontal="right" vertical="center"/>
    </xf>
    <xf numFmtId="165" fontId="10" fillId="5" borderId="158" xfId="9" applyNumberFormat="1" applyFont="1" applyFill="1" applyBorder="1" applyAlignment="1" applyProtection="1">
      <alignment horizontal="right" vertical="center"/>
    </xf>
    <xf numFmtId="6" fontId="10" fillId="0" borderId="158" xfId="9" applyNumberFormat="1" applyFont="1" applyFill="1" applyBorder="1" applyAlignment="1" applyProtection="1">
      <alignment horizontal="right" vertical="center"/>
    </xf>
    <xf numFmtId="6" fontId="10" fillId="6" borderId="158" xfId="9" applyNumberFormat="1" applyFont="1" applyFill="1" applyBorder="1" applyAlignment="1" applyProtection="1">
      <alignment horizontal="right" vertical="center"/>
    </xf>
    <xf numFmtId="6" fontId="10" fillId="5" borderId="158" xfId="9" applyNumberFormat="1" applyFont="1" applyFill="1" applyBorder="1" applyAlignment="1" applyProtection="1">
      <alignment horizontal="right" vertical="center"/>
    </xf>
    <xf numFmtId="6" fontId="10" fillId="0" borderId="53" xfId="9" applyNumberFormat="1" applyFont="1" applyFill="1" applyBorder="1" applyAlignment="1" applyProtection="1">
      <alignment horizontal="right" vertical="center"/>
    </xf>
    <xf numFmtId="6" fontId="10" fillId="5" borderId="53" xfId="9" applyNumberFormat="1" applyFont="1" applyFill="1" applyBorder="1" applyAlignment="1" applyProtection="1">
      <alignment horizontal="right" vertical="center"/>
    </xf>
    <xf numFmtId="3" fontId="10" fillId="4" borderId="54" xfId="4" applyNumberFormat="1" applyFont="1" applyFill="1" applyBorder="1" applyAlignment="1" applyProtection="1">
      <alignment horizontal="right" vertical="center"/>
    </xf>
    <xf numFmtId="165" fontId="10" fillId="0" borderId="155" xfId="4" applyNumberFormat="1" applyFont="1" applyFill="1" applyBorder="1" applyAlignment="1" applyProtection="1">
      <alignment horizontal="right" vertical="center"/>
    </xf>
    <xf numFmtId="165" fontId="10" fillId="4" borderId="155" xfId="4" applyNumberFormat="1" applyFont="1" applyFill="1" applyBorder="1" applyAlignment="1" applyProtection="1">
      <alignment horizontal="right" vertical="center"/>
    </xf>
    <xf numFmtId="165" fontId="10" fillId="5" borderId="155" xfId="4" applyNumberFormat="1" applyFont="1" applyFill="1" applyBorder="1" applyAlignment="1" applyProtection="1">
      <alignment horizontal="right" vertical="center"/>
    </xf>
    <xf numFmtId="6" fontId="10" fillId="0" borderId="155" xfId="4" applyNumberFormat="1" applyFont="1" applyFill="1" applyBorder="1" applyAlignment="1" applyProtection="1">
      <alignment horizontal="right" vertical="center"/>
    </xf>
    <xf numFmtId="6" fontId="10" fillId="6" borderId="155" xfId="4" applyNumberFormat="1" applyFont="1" applyFill="1" applyBorder="1" applyAlignment="1" applyProtection="1">
      <alignment horizontal="right" vertical="center"/>
    </xf>
    <xf numFmtId="6" fontId="10" fillId="5" borderId="155" xfId="4" applyNumberFormat="1" applyFont="1" applyFill="1" applyBorder="1" applyAlignment="1" applyProtection="1">
      <alignment horizontal="right" vertical="center"/>
    </xf>
    <xf numFmtId="0" fontId="10" fillId="0" borderId="221" xfId="4" applyFont="1" applyFill="1" applyBorder="1" applyAlignment="1" applyProtection="1">
      <alignment vertical="center"/>
    </xf>
    <xf numFmtId="0" fontId="10" fillId="0" borderId="75" xfId="4" applyFont="1" applyFill="1" applyBorder="1" applyAlignment="1" applyProtection="1">
      <alignment vertical="center"/>
    </xf>
    <xf numFmtId="3" fontId="10" fillId="4" borderId="75" xfId="4" applyNumberFormat="1" applyFont="1" applyFill="1" applyBorder="1" applyAlignment="1" applyProtection="1">
      <alignment horizontal="right" vertical="center"/>
    </xf>
    <xf numFmtId="165" fontId="10" fillId="0" borderId="222" xfId="4" applyNumberFormat="1" applyFont="1" applyFill="1" applyBorder="1" applyAlignment="1" applyProtection="1">
      <alignment horizontal="right" vertical="center"/>
    </xf>
    <xf numFmtId="165" fontId="10" fillId="4" borderId="222" xfId="4" applyNumberFormat="1" applyFont="1" applyFill="1" applyBorder="1" applyAlignment="1" applyProtection="1">
      <alignment horizontal="right" vertical="center"/>
    </xf>
    <xf numFmtId="165" fontId="10" fillId="5" borderId="222" xfId="4" applyNumberFormat="1" applyFont="1" applyFill="1" applyBorder="1" applyAlignment="1" applyProtection="1">
      <alignment horizontal="right" vertical="center"/>
    </xf>
    <xf numFmtId="6" fontId="10" fillId="0" borderId="222" xfId="4" applyNumberFormat="1" applyFont="1" applyFill="1" applyBorder="1" applyAlignment="1" applyProtection="1">
      <alignment horizontal="right" vertical="center"/>
    </xf>
    <xf numFmtId="6" fontId="10" fillId="6" borderId="222" xfId="4" applyNumberFormat="1" applyFont="1" applyFill="1" applyBorder="1" applyAlignment="1" applyProtection="1">
      <alignment horizontal="right" vertical="center"/>
    </xf>
    <xf numFmtId="6" fontId="10" fillId="5" borderId="222" xfId="4" applyNumberFormat="1" applyFont="1" applyFill="1" applyBorder="1" applyAlignment="1" applyProtection="1">
      <alignment horizontal="right" vertical="center"/>
    </xf>
    <xf numFmtId="6" fontId="10" fillId="0" borderId="223" xfId="9" applyNumberFormat="1" applyFont="1" applyFill="1" applyBorder="1" applyAlignment="1" applyProtection="1">
      <alignment horizontal="right" vertical="center"/>
    </xf>
    <xf numFmtId="6" fontId="10" fillId="5" borderId="223" xfId="9" applyNumberFormat="1" applyFont="1" applyFill="1" applyBorder="1" applyAlignment="1" applyProtection="1">
      <alignment horizontal="right" vertical="center"/>
    </xf>
    <xf numFmtId="0" fontId="18" fillId="0" borderId="159" xfId="4" applyFont="1" applyFill="1" applyBorder="1" applyAlignment="1" applyProtection="1">
      <alignment horizontal="left" vertical="center"/>
    </xf>
    <xf numFmtId="0" fontId="18" fillId="0" borderId="160" xfId="4" applyFont="1" applyFill="1" applyBorder="1" applyAlignment="1" applyProtection="1">
      <alignment horizontal="left" vertical="center"/>
    </xf>
    <xf numFmtId="3" fontId="18" fillId="4" borderId="174" xfId="9" applyNumberFormat="1" applyFont="1" applyFill="1" applyBorder="1" applyAlignment="1" applyProtection="1">
      <alignment horizontal="right" vertical="center"/>
    </xf>
    <xf numFmtId="165" fontId="18" fillId="0" borderId="162" xfId="9" applyNumberFormat="1" applyFont="1" applyFill="1" applyBorder="1" applyAlignment="1" applyProtection="1">
      <alignment horizontal="right" vertical="center"/>
    </xf>
    <xf numFmtId="165" fontId="18" fillId="4" borderId="162" xfId="9" applyNumberFormat="1" applyFont="1" applyFill="1" applyBorder="1" applyAlignment="1" applyProtection="1">
      <alignment horizontal="right" vertical="center"/>
    </xf>
    <xf numFmtId="165" fontId="18" fillId="5" borderId="162" xfId="9" applyNumberFormat="1" applyFont="1" applyFill="1" applyBorder="1" applyAlignment="1" applyProtection="1">
      <alignment horizontal="right" vertical="center"/>
    </xf>
    <xf numFmtId="6" fontId="18" fillId="0" borderId="162" xfId="9" applyNumberFormat="1" applyFont="1" applyFill="1" applyBorder="1" applyAlignment="1" applyProtection="1">
      <alignment horizontal="right" vertical="center"/>
    </xf>
    <xf numFmtId="6" fontId="18" fillId="6" borderId="162" xfId="9" applyNumberFormat="1" applyFont="1" applyFill="1" applyBorder="1" applyAlignment="1" applyProtection="1">
      <alignment horizontal="right" vertical="center"/>
    </xf>
    <xf numFmtId="6" fontId="18" fillId="4" borderId="162" xfId="9" applyNumberFormat="1" applyFont="1" applyFill="1" applyBorder="1" applyAlignment="1" applyProtection="1">
      <alignment horizontal="right" vertical="center"/>
    </xf>
    <xf numFmtId="6" fontId="18" fillId="5" borderId="162" xfId="9" applyNumberFormat="1" applyFont="1" applyFill="1" applyBorder="1" applyAlignment="1" applyProtection="1">
      <alignment horizontal="right" vertical="center"/>
    </xf>
    <xf numFmtId="0" fontId="18" fillId="0" borderId="177" xfId="4" applyFont="1" applyFill="1" applyBorder="1" applyAlignment="1" applyProtection="1">
      <alignment horizontal="left" vertical="center"/>
    </xf>
    <xf numFmtId="0" fontId="18" fillId="0" borderId="178" xfId="4" applyFont="1" applyFill="1" applyBorder="1" applyAlignment="1" applyProtection="1">
      <alignment horizontal="left" vertical="center"/>
    </xf>
    <xf numFmtId="3" fontId="25" fillId="0" borderId="224" xfId="9" applyNumberFormat="1" applyFont="1" applyFill="1" applyBorder="1" applyAlignment="1" applyProtection="1">
      <alignment horizontal="right" vertical="center"/>
    </xf>
    <xf numFmtId="165" fontId="25" fillId="0" borderId="180" xfId="9" applyNumberFormat="1" applyFont="1" applyFill="1" applyBorder="1" applyAlignment="1" applyProtection="1">
      <alignment horizontal="right" vertical="center"/>
    </xf>
    <xf numFmtId="6" fontId="25" fillId="0" borderId="180" xfId="9" applyNumberFormat="1" applyFont="1" applyFill="1" applyBorder="1" applyAlignment="1" applyProtection="1">
      <alignment horizontal="right" vertical="center"/>
    </xf>
    <xf numFmtId="6" fontId="25" fillId="0" borderId="178" xfId="9" applyNumberFormat="1" applyFont="1" applyFill="1" applyBorder="1" applyAlignment="1" applyProtection="1">
      <alignment horizontal="right" vertical="center"/>
    </xf>
    <xf numFmtId="6" fontId="25" fillId="0" borderId="225" xfId="9" applyNumberFormat="1" applyFont="1" applyFill="1" applyBorder="1" applyAlignment="1" applyProtection="1">
      <alignment horizontal="right" vertical="center"/>
    </xf>
    <xf numFmtId="0" fontId="10" fillId="0" borderId="63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3" fontId="10" fillId="4" borderId="226" xfId="4" applyNumberFormat="1" applyFont="1" applyFill="1" applyBorder="1" applyAlignment="1" applyProtection="1">
      <alignment horizontal="right" vertical="center"/>
    </xf>
    <xf numFmtId="165" fontId="10" fillId="0" borderId="223" xfId="4" applyNumberFormat="1" applyFont="1" applyFill="1" applyBorder="1" applyAlignment="1" applyProtection="1">
      <alignment horizontal="right" vertical="center"/>
    </xf>
    <xf numFmtId="165" fontId="10" fillId="4" borderId="223" xfId="4" applyNumberFormat="1" applyFont="1" applyFill="1" applyBorder="1" applyAlignment="1" applyProtection="1">
      <alignment horizontal="right" vertical="center"/>
    </xf>
    <xf numFmtId="6" fontId="10" fillId="0" borderId="223" xfId="4" applyNumberFormat="1" applyFont="1" applyFill="1" applyBorder="1" applyAlignment="1" applyProtection="1">
      <alignment horizontal="right" vertical="center"/>
    </xf>
    <xf numFmtId="0" fontId="10" fillId="0" borderId="188" xfId="0" applyFont="1" applyBorder="1" applyAlignment="1" applyProtection="1">
      <alignment horizontal="left" vertical="center"/>
    </xf>
    <xf numFmtId="0" fontId="10" fillId="0" borderId="227" xfId="0" applyFont="1" applyBorder="1" applyAlignment="1" applyProtection="1">
      <alignment horizontal="left" vertical="center"/>
    </xf>
    <xf numFmtId="3" fontId="10" fillId="4" borderId="196" xfId="4" applyNumberFormat="1" applyFont="1" applyFill="1" applyBorder="1" applyAlignment="1" applyProtection="1">
      <alignment horizontal="right" vertical="center"/>
    </xf>
    <xf numFmtId="165" fontId="10" fillId="0" borderId="191" xfId="4" applyNumberFormat="1" applyFont="1" applyFill="1" applyBorder="1" applyAlignment="1" applyProtection="1">
      <alignment horizontal="right" vertical="center"/>
    </xf>
    <xf numFmtId="165" fontId="10" fillId="4" borderId="191" xfId="4" applyNumberFormat="1" applyFont="1" applyFill="1" applyBorder="1" applyAlignment="1" applyProtection="1">
      <alignment horizontal="right" vertical="center"/>
    </xf>
    <xf numFmtId="6" fontId="10" fillId="0" borderId="191" xfId="4" applyNumberFormat="1" applyFont="1" applyFill="1" applyBorder="1" applyAlignment="1" applyProtection="1">
      <alignment horizontal="right" vertical="center"/>
    </xf>
    <xf numFmtId="0" fontId="10" fillId="0" borderId="194" xfId="0" applyFont="1" applyBorder="1" applyAlignment="1" applyProtection="1">
      <alignment horizontal="left" vertical="center"/>
    </xf>
    <xf numFmtId="0" fontId="10" fillId="0" borderId="228" xfId="0" applyFont="1" applyBorder="1" applyAlignment="1" applyProtection="1">
      <alignment horizontal="left" vertical="center"/>
    </xf>
    <xf numFmtId="0" fontId="10" fillId="0" borderId="197" xfId="0" applyFont="1" applyBorder="1" applyAlignment="1" applyProtection="1">
      <alignment horizontal="left" vertical="center"/>
    </xf>
    <xf numFmtId="0" fontId="10" fillId="0" borderId="149" xfId="0" applyFont="1" applyBorder="1" applyAlignment="1" applyProtection="1">
      <alignment horizontal="left" vertical="center"/>
    </xf>
    <xf numFmtId="3" fontId="10" fillId="4" borderId="203" xfId="4" applyNumberFormat="1" applyFont="1" applyFill="1" applyBorder="1" applyAlignment="1" applyProtection="1">
      <alignment horizontal="right" vertical="center"/>
    </xf>
    <xf numFmtId="165" fontId="10" fillId="0" borderId="200" xfId="4" applyNumberFormat="1" applyFont="1" applyFill="1" applyBorder="1" applyAlignment="1" applyProtection="1">
      <alignment horizontal="right" vertical="center"/>
    </xf>
    <xf numFmtId="165" fontId="10" fillId="4" borderId="200" xfId="4" applyNumberFormat="1" applyFont="1" applyFill="1" applyBorder="1" applyAlignment="1" applyProtection="1">
      <alignment horizontal="right" vertical="center"/>
    </xf>
    <xf numFmtId="6" fontId="10" fillId="0" borderId="200" xfId="4" applyNumberFormat="1" applyFont="1" applyFill="1" applyBorder="1" applyAlignment="1" applyProtection="1">
      <alignment horizontal="right" vertical="center"/>
    </xf>
    <xf numFmtId="6" fontId="10" fillId="0" borderId="110" xfId="4" applyNumberFormat="1" applyFont="1" applyFill="1" applyBorder="1" applyAlignment="1" applyProtection="1">
      <alignment horizontal="right"/>
    </xf>
    <xf numFmtId="0" fontId="18" fillId="0" borderId="229" xfId="4" applyFont="1" applyFill="1" applyBorder="1" applyAlignment="1" applyProtection="1">
      <alignment horizontal="left" vertical="center"/>
    </xf>
    <xf numFmtId="49" fontId="42" fillId="3" borderId="230" xfId="4" applyNumberFormat="1" applyFont="1" applyFill="1" applyBorder="1" applyAlignment="1" applyProtection="1">
      <alignment horizontal="center" vertical="center" wrapText="1"/>
    </xf>
    <xf numFmtId="49" fontId="42" fillId="3" borderId="104" xfId="4" applyNumberFormat="1" applyFont="1" applyFill="1" applyBorder="1" applyAlignment="1" applyProtection="1">
      <alignment horizontal="center" vertical="center" wrapText="1"/>
    </xf>
    <xf numFmtId="0" fontId="25" fillId="5" borderId="67" xfId="0" applyFont="1" applyFill="1" applyBorder="1" applyAlignment="1" applyProtection="1">
      <alignment horizontal="center" vertical="center" wrapText="1"/>
    </xf>
    <xf numFmtId="3" fontId="10" fillId="4" borderId="190" xfId="4" applyNumberFormat="1" applyFont="1" applyFill="1" applyBorder="1" applyAlignment="1" applyProtection="1">
      <alignment horizontal="right" vertical="center"/>
    </xf>
    <xf numFmtId="49" fontId="25" fillId="6" borderId="207" xfId="4" applyNumberFormat="1" applyFont="1" applyFill="1" applyBorder="1" applyAlignment="1" applyProtection="1">
      <alignment horizontal="center" vertical="center" wrapText="1"/>
    </xf>
    <xf numFmtId="49" fontId="25" fillId="6" borderId="207" xfId="4" applyNumberFormat="1" applyFont="1" applyFill="1" applyBorder="1" applyAlignment="1" applyProtection="1">
      <alignment horizontal="center" vertical="center" wrapText="1"/>
    </xf>
    <xf numFmtId="0" fontId="41" fillId="11" borderId="207" xfId="0" applyFont="1" applyFill="1" applyBorder="1" applyAlignment="1" applyProtection="1">
      <alignment horizontal="center" vertical="center" wrapText="1"/>
    </xf>
    <xf numFmtId="0" fontId="25" fillId="11" borderId="212" xfId="0" applyFont="1" applyFill="1" applyBorder="1" applyAlignment="1" applyProtection="1">
      <alignment horizontal="center" vertical="center" wrapText="1"/>
    </xf>
    <xf numFmtId="0" fontId="49" fillId="3" borderId="208" xfId="0" applyFont="1" applyFill="1" applyBorder="1" applyAlignment="1" applyProtection="1">
      <alignment horizontal="center" vertical="center" wrapText="1"/>
    </xf>
    <xf numFmtId="0" fontId="49" fillId="3" borderId="209" xfId="0" applyFont="1" applyFill="1" applyBorder="1" applyAlignment="1" applyProtection="1">
      <alignment horizontal="center" vertical="center" wrapText="1"/>
    </xf>
    <xf numFmtId="0" fontId="49" fillId="3" borderId="210" xfId="0" applyFont="1" applyFill="1" applyBorder="1" applyAlignment="1" applyProtection="1">
      <alignment horizontal="center" vertical="center" wrapText="1"/>
    </xf>
    <xf numFmtId="49" fontId="42" fillId="12" borderId="208" xfId="4" applyNumberFormat="1" applyFont="1" applyFill="1" applyBorder="1" applyAlignment="1" applyProtection="1">
      <alignment horizontal="center" vertical="center" wrapText="1"/>
    </xf>
    <xf numFmtId="49" fontId="42" fillId="12" borderId="209" xfId="4" applyNumberFormat="1" applyFont="1" applyFill="1" applyBorder="1" applyAlignment="1" applyProtection="1">
      <alignment horizontal="center" vertical="center" wrapText="1"/>
    </xf>
    <xf numFmtId="49" fontId="42" fillId="12" borderId="210" xfId="4" applyNumberFormat="1" applyFont="1" applyFill="1" applyBorder="1" applyAlignment="1" applyProtection="1">
      <alignment horizontal="center" vertical="center" wrapText="1"/>
    </xf>
    <xf numFmtId="0" fontId="25" fillId="11" borderId="207" xfId="0" applyFont="1" applyFill="1" applyBorder="1" applyAlignment="1" applyProtection="1">
      <alignment horizontal="center" vertical="center" wrapText="1"/>
    </xf>
    <xf numFmtId="0" fontId="49" fillId="3" borderId="103" xfId="0" applyFont="1" applyFill="1" applyBorder="1" applyAlignment="1" applyProtection="1">
      <alignment vertical="center" wrapText="1"/>
    </xf>
    <xf numFmtId="0" fontId="49" fillId="3" borderId="230" xfId="0" applyFont="1" applyFill="1" applyBorder="1" applyAlignment="1" applyProtection="1">
      <alignment vertical="center" wrapText="1"/>
    </xf>
    <xf numFmtId="0" fontId="49" fillId="3" borderId="104" xfId="0" applyFont="1" applyFill="1" applyBorder="1" applyAlignment="1" applyProtection="1">
      <alignment vertical="center" wrapText="1"/>
    </xf>
    <xf numFmtId="0" fontId="10" fillId="3" borderId="230" xfId="0" applyFont="1" applyFill="1" applyBorder="1" applyAlignment="1" applyProtection="1">
      <alignment vertical="center"/>
    </xf>
    <xf numFmtId="0" fontId="10" fillId="3" borderId="230" xfId="0" quotePrefix="1" applyFont="1" applyFill="1" applyBorder="1" applyAlignment="1" applyProtection="1">
      <alignment horizontal="center" vertical="center" wrapText="1"/>
    </xf>
    <xf numFmtId="0" fontId="10" fillId="3" borderId="104" xfId="0" quotePrefix="1" applyFont="1" applyFill="1" applyBorder="1" applyAlignment="1" applyProtection="1">
      <alignment horizontal="center" vertical="center" wrapText="1"/>
    </xf>
    <xf numFmtId="0" fontId="26" fillId="9" borderId="212" xfId="0" applyFont="1" applyFill="1" applyBorder="1" applyAlignment="1" applyProtection="1">
      <alignment horizontal="center" vertical="center" wrapText="1"/>
    </xf>
    <xf numFmtId="0" fontId="26" fillId="9" borderId="214" xfId="0" applyFont="1" applyFill="1" applyBorder="1" applyAlignment="1" applyProtection="1">
      <alignment horizontal="center" vertical="center" wrapText="1"/>
    </xf>
    <xf numFmtId="0" fontId="26" fillId="9" borderId="213" xfId="0" applyFont="1" applyFill="1" applyBorder="1" applyAlignment="1" applyProtection="1">
      <alignment horizontal="center" vertical="center" wrapText="1"/>
    </xf>
    <xf numFmtId="0" fontId="10" fillId="12" borderId="103" xfId="0" quotePrefix="1" applyFont="1" applyFill="1" applyBorder="1" applyAlignment="1" applyProtection="1">
      <alignment horizontal="center" vertical="center" wrapText="1"/>
    </xf>
    <xf numFmtId="0" fontId="10" fillId="12" borderId="230" xfId="0" quotePrefix="1" applyFont="1" applyFill="1" applyBorder="1" applyAlignment="1" applyProtection="1">
      <alignment horizontal="center" vertical="center" wrapText="1"/>
    </xf>
    <xf numFmtId="0" fontId="26" fillId="6" borderId="212" xfId="8" applyFont="1" applyFill="1" applyBorder="1" applyAlignment="1" applyProtection="1">
      <alignment horizontal="center" vertical="center" wrapText="1"/>
    </xf>
    <xf numFmtId="0" fontId="26" fillId="6" borderId="214" xfId="8" applyFont="1" applyFill="1" applyBorder="1" applyAlignment="1" applyProtection="1">
      <alignment horizontal="center" vertical="center" wrapText="1"/>
    </xf>
    <xf numFmtId="0" fontId="26" fillId="6" borderId="213" xfId="8" applyFont="1" applyFill="1" applyBorder="1" applyAlignment="1" applyProtection="1">
      <alignment horizontal="center" vertical="center" wrapText="1"/>
    </xf>
    <xf numFmtId="49" fontId="25" fillId="12" borderId="230" xfId="4" applyNumberFormat="1" applyFont="1" applyFill="1" applyBorder="1" applyAlignment="1" applyProtection="1">
      <alignment horizontal="center" vertical="center" wrapText="1"/>
    </xf>
    <xf numFmtId="49" fontId="25" fillId="12" borderId="104" xfId="4" applyNumberFormat="1" applyFont="1" applyFill="1" applyBorder="1" applyAlignment="1" applyProtection="1">
      <alignment horizontal="center" vertical="center" wrapText="1"/>
    </xf>
    <xf numFmtId="49" fontId="25" fillId="12" borderId="103" xfId="4" applyNumberFormat="1" applyFont="1" applyFill="1" applyBorder="1" applyAlignment="1" applyProtection="1">
      <alignment horizontal="center" vertical="center" wrapText="1"/>
    </xf>
    <xf numFmtId="0" fontId="10" fillId="12" borderId="104" xfId="0" quotePrefix="1" applyFont="1" applyFill="1" applyBorder="1" applyAlignment="1" applyProtection="1">
      <alignment horizontal="center" vertical="center" wrapText="1"/>
    </xf>
    <xf numFmtId="0" fontId="25" fillId="5" borderId="207" xfId="0" applyFont="1" applyFill="1" applyBorder="1" applyAlignment="1" applyProtection="1">
      <alignment horizontal="center" vertical="center" wrapText="1"/>
    </xf>
    <xf numFmtId="49" fontId="25" fillId="5" borderId="207" xfId="4" applyNumberFormat="1" applyFont="1" applyFill="1" applyBorder="1" applyAlignment="1" applyProtection="1">
      <alignment horizontal="center" vertical="center" wrapText="1"/>
    </xf>
    <xf numFmtId="49" fontId="25" fillId="5" borderId="207" xfId="4" applyNumberFormat="1" applyFont="1" applyFill="1" applyBorder="1" applyAlignment="1" applyProtection="1">
      <alignment horizontal="center" vertical="center" wrapText="1"/>
    </xf>
    <xf numFmtId="49" fontId="25" fillId="6" borderId="216" xfId="4" applyNumberFormat="1" applyFont="1" applyFill="1" applyBorder="1" applyAlignment="1" applyProtection="1">
      <alignment horizontal="center" vertical="center" wrapText="1"/>
    </xf>
    <xf numFmtId="0" fontId="25" fillId="5" borderId="207" xfId="8" applyFont="1" applyFill="1" applyBorder="1" applyAlignment="1" applyProtection="1">
      <alignment horizontal="center" vertical="center" wrapText="1"/>
    </xf>
    <xf numFmtId="0" fontId="25" fillId="9" borderId="207" xfId="0" applyFont="1" applyFill="1" applyBorder="1" applyAlignment="1" applyProtection="1">
      <alignment horizontal="center" vertical="center" wrapText="1"/>
    </xf>
    <xf numFmtId="0" fontId="14" fillId="9" borderId="207" xfId="0" quotePrefix="1" applyFont="1" applyFill="1" applyBorder="1" applyAlignment="1" applyProtection="1">
      <alignment horizontal="center" vertical="center" wrapText="1"/>
    </xf>
    <xf numFmtId="0" fontId="25" fillId="13" borderId="53" xfId="0" applyFont="1" applyFill="1" applyBorder="1" applyAlignment="1" applyProtection="1">
      <alignment horizontal="center" vertical="center" wrapText="1"/>
    </xf>
    <xf numFmtId="0" fontId="25" fillId="13" borderId="53" xfId="0" applyFont="1" applyFill="1" applyBorder="1" applyAlignment="1" applyProtection="1">
      <alignment horizontal="center" vertical="center" wrapText="1"/>
    </xf>
    <xf numFmtId="0" fontId="25" fillId="13" borderId="67" xfId="0" applyFont="1" applyFill="1" applyBorder="1" applyAlignment="1" applyProtection="1">
      <alignment horizontal="center" vertical="center" wrapText="1"/>
    </xf>
    <xf numFmtId="49" fontId="25" fillId="6" borderId="53" xfId="4" applyNumberFormat="1" applyFont="1" applyFill="1" applyBorder="1" applyAlignment="1" applyProtection="1">
      <alignment horizontal="center" vertical="center" wrapText="1"/>
    </xf>
    <xf numFmtId="0" fontId="25" fillId="13" borderId="207" xfId="8" applyFont="1" applyFill="1" applyBorder="1" applyAlignment="1" applyProtection="1">
      <alignment horizontal="center" vertical="center" wrapText="1"/>
    </xf>
    <xf numFmtId="165" fontId="19" fillId="3" borderId="207" xfId="1" applyNumberFormat="1" applyFont="1" applyFill="1" applyBorder="1" applyAlignment="1" applyProtection="1">
      <alignment horizontal="center" vertical="center"/>
    </xf>
    <xf numFmtId="6" fontId="25" fillId="12" borderId="207" xfId="0" applyNumberFormat="1" applyFont="1" applyFill="1" applyBorder="1" applyAlignment="1" applyProtection="1">
      <alignment horizontal="center" vertical="center" wrapText="1"/>
    </xf>
    <xf numFmtId="0" fontId="25" fillId="13" borderId="207" xfId="0" applyFont="1" applyFill="1" applyBorder="1" applyAlignment="1" applyProtection="1">
      <alignment horizontal="center" vertical="center" wrapText="1"/>
    </xf>
    <xf numFmtId="10" fontId="25" fillId="13" borderId="207" xfId="0" applyNumberFormat="1" applyFont="1" applyFill="1" applyBorder="1" applyAlignment="1" applyProtection="1">
      <alignment horizontal="center" vertical="center" wrapText="1"/>
    </xf>
    <xf numFmtId="0" fontId="10" fillId="10" borderId="207" xfId="0" applyFont="1" applyFill="1" applyBorder="1" applyAlignment="1" applyProtection="1">
      <alignment vertical="center"/>
    </xf>
    <xf numFmtId="0" fontId="10" fillId="10" borderId="207" xfId="0" applyFont="1" applyFill="1" applyBorder="1" applyAlignment="1" applyProtection="1">
      <alignment vertical="center" wrapText="1"/>
    </xf>
    <xf numFmtId="1" fontId="19" fillId="10" borderId="207" xfId="0" quotePrefix="1" applyNumberFormat="1" applyFont="1" applyFill="1" applyBorder="1" applyAlignment="1" applyProtection="1">
      <alignment horizontal="center" vertical="center"/>
    </xf>
    <xf numFmtId="1" fontId="19" fillId="10" borderId="207" xfId="0" quotePrefix="1" applyNumberFormat="1" applyFont="1" applyFill="1" applyBorder="1" applyAlignment="1" applyProtection="1">
      <alignment horizontal="center" vertical="center" wrapText="1"/>
    </xf>
    <xf numFmtId="1" fontId="19" fillId="10" borderId="207" xfId="0" applyNumberFormat="1" applyFont="1" applyFill="1" applyBorder="1" applyAlignment="1" applyProtection="1">
      <alignment horizontal="center" vertical="center"/>
    </xf>
    <xf numFmtId="1" fontId="10" fillId="0" borderId="220" xfId="0" applyNumberFormat="1" applyFont="1" applyFill="1" applyBorder="1" applyAlignment="1" applyProtection="1">
      <alignment horizontal="left" vertical="center" wrapText="1"/>
    </xf>
    <xf numFmtId="0" fontId="37" fillId="0" borderId="220" xfId="0" applyFont="1" applyFill="1" applyBorder="1" applyAlignment="1" applyProtection="1">
      <alignment horizontal="left" vertical="center" wrapText="1"/>
    </xf>
    <xf numFmtId="38" fontId="10" fillId="4" borderId="220" xfId="0" applyNumberFormat="1" applyFont="1" applyFill="1" applyBorder="1" applyAlignment="1" applyProtection="1">
      <alignment vertical="center" wrapText="1"/>
    </xf>
    <xf numFmtId="6" fontId="10" fillId="0" borderId="220" xfId="0" applyNumberFormat="1" applyFont="1" applyBorder="1" applyAlignment="1" applyProtection="1">
      <alignment vertical="center"/>
    </xf>
    <xf numFmtId="6" fontId="10" fillId="5" borderId="220" xfId="0" applyNumberFormat="1" applyFont="1" applyFill="1" applyBorder="1" applyAlignment="1" applyProtection="1">
      <alignment vertical="center"/>
    </xf>
    <xf numFmtId="6" fontId="10" fillId="0" borderId="231" xfId="0" applyNumberFormat="1" applyFont="1" applyFill="1" applyBorder="1" applyAlignment="1" applyProtection="1">
      <alignment vertical="center"/>
    </xf>
    <xf numFmtId="6" fontId="10" fillId="0" borderId="220" xfId="0" applyNumberFormat="1" applyFont="1" applyFill="1" applyBorder="1" applyAlignment="1" applyProtection="1">
      <alignment vertical="center"/>
    </xf>
    <xf numFmtId="6" fontId="10" fillId="6" borderId="220" xfId="0" applyNumberFormat="1" applyFont="1" applyFill="1" applyBorder="1" applyAlignment="1" applyProtection="1">
      <alignment vertical="center"/>
    </xf>
    <xf numFmtId="6" fontId="10" fillId="4" borderId="220" xfId="0" applyNumberFormat="1" applyFont="1" applyFill="1" applyBorder="1" applyAlignment="1" applyProtection="1">
      <alignment vertical="center"/>
    </xf>
    <xf numFmtId="6" fontId="10" fillId="13" borderId="231" xfId="0" applyNumberFormat="1" applyFont="1" applyFill="1" applyBorder="1" applyAlignment="1" applyProtection="1">
      <alignment vertical="center"/>
    </xf>
    <xf numFmtId="38" fontId="10" fillId="0" borderId="220" xfId="0" applyNumberFormat="1" applyFont="1" applyFill="1" applyBorder="1" applyAlignment="1" applyProtection="1">
      <alignment vertical="center"/>
    </xf>
    <xf numFmtId="6" fontId="10" fillId="13" borderId="220" xfId="0" applyNumberFormat="1" applyFont="1" applyFill="1" applyBorder="1" applyAlignment="1" applyProtection="1">
      <alignment vertical="center"/>
    </xf>
    <xf numFmtId="1" fontId="10" fillId="0" borderId="56" xfId="0" applyNumberFormat="1" applyFont="1" applyFill="1" applyBorder="1" applyAlignment="1" applyProtection="1">
      <alignment horizontal="left" vertical="center" wrapText="1"/>
    </xf>
    <xf numFmtId="0" fontId="37" fillId="0" borderId="56" xfId="0" applyFont="1" applyFill="1" applyBorder="1" applyAlignment="1" applyProtection="1">
      <alignment horizontal="left" vertical="center" wrapText="1"/>
    </xf>
    <xf numFmtId="38" fontId="10" fillId="4" borderId="56" xfId="0" applyNumberFormat="1" applyFont="1" applyFill="1" applyBorder="1" applyAlignment="1" applyProtection="1">
      <alignment vertical="center" wrapText="1"/>
    </xf>
    <xf numFmtId="6" fontId="10" fillId="0" borderId="92" xfId="0" applyNumberFormat="1" applyFont="1" applyFill="1" applyBorder="1" applyAlignment="1" applyProtection="1">
      <alignment vertical="center"/>
    </xf>
    <xf numFmtId="6" fontId="10" fillId="4" borderId="56" xfId="0" applyNumberFormat="1" applyFont="1" applyFill="1" applyBorder="1" applyAlignment="1" applyProtection="1">
      <alignment vertical="center"/>
    </xf>
    <xf numFmtId="6" fontId="10" fillId="13" borderId="92" xfId="0" applyNumberFormat="1" applyFont="1" applyFill="1" applyBorder="1" applyAlignment="1" applyProtection="1">
      <alignment vertical="center"/>
    </xf>
    <xf numFmtId="38" fontId="10" fillId="0" borderId="56" xfId="0" applyNumberFormat="1" applyFont="1" applyFill="1" applyBorder="1" applyAlignment="1" applyProtection="1">
      <alignment vertical="center"/>
    </xf>
    <xf numFmtId="1" fontId="10" fillId="0" borderId="53" xfId="0" applyNumberFormat="1" applyFont="1" applyFill="1" applyBorder="1" applyAlignment="1" applyProtection="1">
      <alignment horizontal="left" vertical="center" wrapText="1"/>
    </xf>
    <xf numFmtId="0" fontId="37" fillId="0" borderId="53" xfId="0" applyFont="1" applyFill="1" applyBorder="1" applyAlignment="1" applyProtection="1">
      <alignment horizontal="left" vertical="center" wrapText="1"/>
    </xf>
    <xf numFmtId="38" fontId="10" fillId="4" borderId="53" xfId="0" applyNumberFormat="1" applyFont="1" applyFill="1" applyBorder="1" applyAlignment="1" applyProtection="1">
      <alignment vertical="center" wrapText="1"/>
    </xf>
    <xf numFmtId="6" fontId="10" fillId="5" borderId="53" xfId="0" applyNumberFormat="1" applyFont="1" applyFill="1" applyBorder="1" applyAlignment="1" applyProtection="1">
      <alignment vertical="center"/>
    </xf>
    <xf numFmtId="6" fontId="10" fillId="0" borderId="104" xfId="0" applyNumberFormat="1" applyFont="1" applyFill="1" applyBorder="1" applyAlignment="1" applyProtection="1">
      <alignment vertical="center"/>
    </xf>
    <xf numFmtId="6" fontId="10" fillId="0" borderId="53" xfId="0" applyNumberFormat="1" applyFont="1" applyFill="1" applyBorder="1" applyAlignment="1" applyProtection="1">
      <alignment vertical="center"/>
    </xf>
    <xf numFmtId="6" fontId="10" fillId="6" borderId="53" xfId="0" applyNumberFormat="1" applyFont="1" applyFill="1" applyBorder="1" applyAlignment="1" applyProtection="1">
      <alignment vertical="center"/>
    </xf>
    <xf numFmtId="6" fontId="10" fillId="4" borderId="53" xfId="0" applyNumberFormat="1" applyFont="1" applyFill="1" applyBorder="1" applyAlignment="1" applyProtection="1">
      <alignment vertical="center"/>
    </xf>
    <xf numFmtId="6" fontId="10" fillId="13" borderId="104" xfId="0" applyNumberFormat="1" applyFont="1" applyFill="1" applyBorder="1" applyAlignment="1" applyProtection="1">
      <alignment vertical="center"/>
    </xf>
    <xf numFmtId="38" fontId="10" fillId="0" borderId="53" xfId="0" applyNumberFormat="1" applyFont="1" applyFill="1" applyBorder="1" applyAlignment="1" applyProtection="1">
      <alignment vertical="center"/>
    </xf>
    <xf numFmtId="6" fontId="10" fillId="13" borderId="53" xfId="0" applyNumberFormat="1" applyFont="1" applyFill="1" applyBorder="1" applyAlignment="1" applyProtection="1">
      <alignment vertical="center"/>
    </xf>
    <xf numFmtId="0" fontId="10" fillId="27" borderId="0" xfId="0" applyFont="1" applyFill="1" applyAlignment="1" applyProtection="1">
      <alignment vertical="center"/>
    </xf>
    <xf numFmtId="6" fontId="10" fillId="29" borderId="92" xfId="0" applyNumberFormat="1" applyFont="1" applyFill="1" applyBorder="1" applyAlignment="1" applyProtection="1">
      <alignment vertical="center"/>
    </xf>
    <xf numFmtId="6" fontId="10" fillId="29" borderId="56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8" fillId="0" borderId="53" xfId="0" applyFont="1" applyBorder="1" applyAlignment="1" applyProtection="1">
      <alignment vertical="center" wrapText="1"/>
    </xf>
    <xf numFmtId="3" fontId="18" fillId="0" borderId="53" xfId="0" applyNumberFormat="1" applyFont="1" applyFill="1" applyBorder="1" applyAlignment="1" applyProtection="1">
      <alignment vertical="center"/>
    </xf>
    <xf numFmtId="6" fontId="18" fillId="0" borderId="53" xfId="0" applyNumberFormat="1" applyFont="1" applyBorder="1" applyAlignment="1" applyProtection="1">
      <alignment vertical="center"/>
    </xf>
    <xf numFmtId="6" fontId="18" fillId="0" borderId="53" xfId="0" applyNumberFormat="1" applyFont="1" applyFill="1" applyBorder="1" applyAlignment="1" applyProtection="1">
      <alignment vertical="center"/>
    </xf>
    <xf numFmtId="6" fontId="18" fillId="5" borderId="53" xfId="0" applyNumberFormat="1" applyFont="1" applyFill="1" applyBorder="1" applyAlignment="1" applyProtection="1">
      <alignment vertical="center"/>
    </xf>
    <xf numFmtId="6" fontId="18" fillId="6" borderId="53" xfId="0" applyNumberFormat="1" applyFont="1" applyFill="1" applyBorder="1" applyAlignment="1" applyProtection="1">
      <alignment vertical="center"/>
    </xf>
    <xf numFmtId="6" fontId="18" fillId="13" borderId="53" xfId="0" applyNumberFormat="1" applyFont="1" applyFill="1" applyBorder="1" applyAlignment="1" applyProtection="1">
      <alignment vertical="center"/>
    </xf>
    <xf numFmtId="38" fontId="18" fillId="0" borderId="53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 wrapText="1"/>
    </xf>
    <xf numFmtId="6" fontId="10" fillId="27" borderId="220" xfId="0" applyNumberFormat="1" applyFont="1" applyFill="1" applyBorder="1" applyAlignment="1" applyProtection="1">
      <alignment vertical="center"/>
    </xf>
    <xf numFmtId="6" fontId="10" fillId="27" borderId="231" xfId="0" applyNumberFormat="1" applyFont="1" applyFill="1" applyBorder="1" applyAlignment="1" applyProtection="1">
      <alignment vertical="center"/>
    </xf>
    <xf numFmtId="6" fontId="10" fillId="30" borderId="220" xfId="0" applyNumberFormat="1" applyFont="1" applyFill="1" applyBorder="1" applyAlignment="1" applyProtection="1">
      <alignment vertical="center"/>
    </xf>
    <xf numFmtId="6" fontId="10" fillId="27" borderId="53" xfId="0" applyNumberFormat="1" applyFont="1" applyFill="1" applyBorder="1" applyAlignment="1" applyProtection="1">
      <alignment vertical="center"/>
    </xf>
    <xf numFmtId="6" fontId="10" fillId="27" borderId="104" xfId="0" applyNumberFormat="1" applyFont="1" applyFill="1" applyBorder="1" applyAlignment="1" applyProtection="1">
      <alignment vertical="center"/>
    </xf>
    <xf numFmtId="6" fontId="10" fillId="30" borderId="53" xfId="0" applyNumberFormat="1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vertical="center" wrapText="1"/>
    </xf>
    <xf numFmtId="3" fontId="10" fillId="0" borderId="0" xfId="0" applyNumberFormat="1" applyFont="1" applyFill="1" applyBorder="1" applyAlignment="1" applyProtection="1">
      <alignment vertical="center"/>
    </xf>
    <xf numFmtId="8" fontId="10" fillId="0" borderId="0" xfId="0" applyNumberFormat="1" applyFont="1" applyBorder="1" applyAlignment="1" applyProtection="1">
      <alignment vertical="center"/>
    </xf>
    <xf numFmtId="6" fontId="10" fillId="0" borderId="0" xfId="0" applyNumberFormat="1" applyFont="1" applyBorder="1" applyAlignment="1" applyProtection="1">
      <alignment vertical="center"/>
    </xf>
    <xf numFmtId="1" fontId="10" fillId="0" borderId="0" xfId="0" applyNumberFormat="1" applyFont="1" applyBorder="1" applyAlignment="1" applyProtection="1">
      <alignment vertical="center"/>
    </xf>
    <xf numFmtId="6" fontId="10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38" fontId="0" fillId="0" borderId="0" xfId="0" applyNumberFormat="1"/>
    <xf numFmtId="0" fontId="10" fillId="0" borderId="0" xfId="0" applyFont="1" applyAlignment="1" applyProtection="1">
      <alignment vertical="center" wrapText="1"/>
    </xf>
    <xf numFmtId="1" fontId="10" fillId="0" borderId="0" xfId="0" applyNumberFormat="1" applyFont="1" applyAlignment="1" applyProtection="1">
      <alignment vertical="center"/>
    </xf>
    <xf numFmtId="0" fontId="26" fillId="2" borderId="208" xfId="0" applyFont="1" applyFill="1" applyBorder="1" applyAlignment="1" applyProtection="1">
      <alignment horizontal="center" vertical="center" wrapText="1"/>
    </xf>
    <xf numFmtId="0" fontId="26" fillId="2" borderId="209" xfId="0" applyFont="1" applyFill="1" applyBorder="1" applyAlignment="1" applyProtection="1">
      <alignment horizontal="center" vertical="center" wrapText="1"/>
    </xf>
    <xf numFmtId="0" fontId="26" fillId="2" borderId="210" xfId="0" applyFont="1" applyFill="1" applyBorder="1" applyAlignment="1" applyProtection="1">
      <alignment horizontal="center" vertical="center" wrapText="1"/>
    </xf>
    <xf numFmtId="0" fontId="49" fillId="3" borderId="212" xfId="0" applyFont="1" applyFill="1" applyBorder="1" applyAlignment="1" applyProtection="1">
      <alignment horizontal="center" vertical="center" wrapText="1"/>
    </xf>
    <xf numFmtId="0" fontId="49" fillId="3" borderId="213" xfId="0" applyFont="1" applyFill="1" applyBorder="1" applyAlignment="1" applyProtection="1">
      <alignment horizontal="center" vertical="center" wrapText="1"/>
    </xf>
    <xf numFmtId="0" fontId="49" fillId="3" borderId="214" xfId="0" applyFont="1" applyFill="1" applyBorder="1" applyAlignment="1" applyProtection="1">
      <alignment horizontal="center" vertical="center" wrapText="1"/>
    </xf>
    <xf numFmtId="49" fontId="42" fillId="12" borderId="212" xfId="4" applyNumberFormat="1" applyFont="1" applyFill="1" applyBorder="1" applyAlignment="1" applyProtection="1">
      <alignment horizontal="center" vertical="center"/>
    </xf>
    <xf numFmtId="49" fontId="42" fillId="12" borderId="213" xfId="4" applyNumberFormat="1" applyFont="1" applyFill="1" applyBorder="1" applyAlignment="1" applyProtection="1">
      <alignment horizontal="center" vertical="center"/>
    </xf>
    <xf numFmtId="49" fontId="42" fillId="12" borderId="214" xfId="4" applyNumberFormat="1" applyFont="1" applyFill="1" applyBorder="1" applyAlignment="1" applyProtection="1">
      <alignment horizontal="center" vertical="center"/>
    </xf>
    <xf numFmtId="0" fontId="26" fillId="2" borderId="63" xfId="0" applyFont="1" applyFill="1" applyBorder="1" applyAlignment="1" applyProtection="1">
      <alignment horizontal="center" vertical="center" wrapText="1"/>
    </xf>
    <xf numFmtId="0" fontId="26" fillId="2" borderId="0" xfId="0" applyFont="1" applyFill="1" applyBorder="1" applyAlignment="1" applyProtection="1">
      <alignment horizontal="center" vertical="center" wrapText="1"/>
    </xf>
    <xf numFmtId="49" fontId="25" fillId="3" borderId="212" xfId="4" applyNumberFormat="1" applyFont="1" applyFill="1" applyBorder="1" applyAlignment="1" applyProtection="1">
      <alignment horizontal="center" vertical="center"/>
    </xf>
    <xf numFmtId="49" fontId="25" fillId="3" borderId="213" xfId="4" applyNumberFormat="1" applyFont="1" applyFill="1" applyBorder="1" applyAlignment="1" applyProtection="1">
      <alignment horizontal="center" vertical="center"/>
    </xf>
    <xf numFmtId="49" fontId="25" fillId="3" borderId="214" xfId="4" applyNumberFormat="1" applyFont="1" applyFill="1" applyBorder="1" applyAlignment="1" applyProtection="1">
      <alignment horizontal="center" vertical="center"/>
    </xf>
    <xf numFmtId="49" fontId="25" fillId="3" borderId="207" xfId="4" applyNumberFormat="1" applyFont="1" applyFill="1" applyBorder="1" applyAlignment="1" applyProtection="1">
      <alignment horizontal="center" vertical="center" wrapText="1"/>
    </xf>
    <xf numFmtId="49" fontId="25" fillId="5" borderId="216" xfId="4" applyNumberFormat="1" applyFont="1" applyFill="1" applyBorder="1" applyAlignment="1" applyProtection="1">
      <alignment horizontal="center" vertical="center" wrapText="1"/>
    </xf>
    <xf numFmtId="0" fontId="25" fillId="9" borderId="212" xfId="0" applyFont="1" applyFill="1" applyBorder="1" applyAlignment="1" applyProtection="1">
      <alignment horizontal="center" vertical="center" wrapText="1"/>
    </xf>
    <xf numFmtId="0" fontId="25" fillId="9" borderId="214" xfId="0" applyFont="1" applyFill="1" applyBorder="1" applyAlignment="1" applyProtection="1">
      <alignment horizontal="center" vertical="center" wrapText="1"/>
    </xf>
    <xf numFmtId="0" fontId="25" fillId="9" borderId="213" xfId="0" applyFont="1" applyFill="1" applyBorder="1" applyAlignment="1" applyProtection="1">
      <alignment horizontal="center" vertical="center" wrapText="1"/>
    </xf>
    <xf numFmtId="49" fontId="25" fillId="13" borderId="216" xfId="4" applyNumberFormat="1" applyFont="1" applyFill="1" applyBorder="1" applyAlignment="1" applyProtection="1">
      <alignment horizontal="center" vertical="center" wrapText="1"/>
    </xf>
    <xf numFmtId="0" fontId="25" fillId="6" borderId="207" xfId="8" applyFont="1" applyFill="1" applyBorder="1" applyAlignment="1" applyProtection="1">
      <alignment horizontal="center" vertical="center" wrapText="1"/>
    </xf>
    <xf numFmtId="0" fontId="25" fillId="13" borderId="216" xfId="0" applyFont="1" applyFill="1" applyBorder="1" applyAlignment="1" applyProtection="1">
      <alignment horizontal="center" vertical="center" wrapText="1"/>
    </xf>
    <xf numFmtId="0" fontId="26" fillId="2" borderId="230" xfId="0" applyFont="1" applyFill="1" applyBorder="1" applyAlignment="1" applyProtection="1">
      <alignment horizontal="center" vertical="center" wrapText="1"/>
    </xf>
    <xf numFmtId="49" fontId="25" fillId="5" borderId="53" xfId="4" applyNumberFormat="1" applyFont="1" applyFill="1" applyBorder="1" applyAlignment="1" applyProtection="1">
      <alignment horizontal="center" vertical="center" wrapText="1"/>
    </xf>
    <xf numFmtId="0" fontId="25" fillId="9" borderId="216" xfId="0" applyFont="1" applyFill="1" applyBorder="1" applyAlignment="1" applyProtection="1">
      <alignment horizontal="center" vertical="center" wrapText="1"/>
    </xf>
    <xf numFmtId="49" fontId="25" fillId="5" borderId="67" xfId="4" applyNumberFormat="1" applyFont="1" applyFill="1" applyBorder="1" applyAlignment="1" applyProtection="1">
      <alignment horizontal="center" vertical="center" wrapText="1"/>
    </xf>
    <xf numFmtId="0" fontId="14" fillId="9" borderId="216" xfId="0" quotePrefix="1" applyFont="1" applyFill="1" applyBorder="1" applyAlignment="1" applyProtection="1">
      <alignment horizontal="center" vertical="center" wrapText="1"/>
    </xf>
    <xf numFmtId="49" fontId="25" fillId="13" borderId="53" xfId="4" applyNumberFormat="1" applyFont="1" applyFill="1" applyBorder="1" applyAlignment="1" applyProtection="1">
      <alignment horizontal="center" vertical="center" wrapText="1"/>
    </xf>
    <xf numFmtId="1" fontId="10" fillId="10" borderId="207" xfId="4" applyNumberFormat="1" applyFont="1" applyFill="1" applyBorder="1" applyAlignment="1" applyProtection="1">
      <alignment horizontal="center"/>
    </xf>
    <xf numFmtId="1" fontId="18" fillId="10" borderId="207" xfId="4" applyNumberFormat="1" applyFont="1" applyFill="1" applyBorder="1" applyAlignment="1" applyProtection="1">
      <alignment horizontal="center"/>
    </xf>
    <xf numFmtId="1" fontId="19" fillId="10" borderId="207" xfId="4" quotePrefix="1" applyNumberFormat="1" applyFont="1" applyFill="1" applyBorder="1" applyAlignment="1" applyProtection="1">
      <alignment horizontal="center"/>
    </xf>
    <xf numFmtId="1" fontId="19" fillId="10" borderId="207" xfId="0" quotePrefix="1" applyNumberFormat="1" applyFont="1" applyFill="1" applyBorder="1" applyAlignment="1" applyProtection="1">
      <alignment horizontal="center"/>
    </xf>
    <xf numFmtId="1" fontId="35" fillId="10" borderId="207" xfId="4" applyNumberFormat="1" applyFont="1" applyFill="1" applyBorder="1" applyAlignment="1" applyProtection="1">
      <alignment horizontal="center"/>
    </xf>
    <xf numFmtId="1" fontId="34" fillId="10" borderId="207" xfId="4" applyNumberFormat="1" applyFont="1" applyFill="1" applyBorder="1" applyAlignment="1" applyProtection="1">
      <alignment horizontal="center"/>
    </xf>
    <xf numFmtId="0" fontId="10" fillId="13" borderId="217" xfId="4" applyFont="1" applyFill="1" applyBorder="1" applyAlignment="1" applyProtection="1">
      <alignment horizontal="left" vertical="center"/>
    </xf>
    <xf numFmtId="0" fontId="10" fillId="13" borderId="232" xfId="4" applyFont="1" applyFill="1" applyBorder="1" applyAlignment="1" applyProtection="1">
      <alignment vertical="center"/>
    </xf>
    <xf numFmtId="0" fontId="10" fillId="13" borderId="218" xfId="4" applyFont="1" applyFill="1" applyBorder="1" applyAlignment="1" applyProtection="1">
      <alignment vertical="center" wrapText="1"/>
    </xf>
    <xf numFmtId="38" fontId="10" fillId="4" borderId="218" xfId="9" applyNumberFormat="1" applyFont="1" applyFill="1" applyBorder="1" applyAlignment="1" applyProtection="1">
      <alignment horizontal="right" vertical="center"/>
    </xf>
    <xf numFmtId="6" fontId="10" fillId="4" borderId="219" xfId="9" applyNumberFormat="1" applyFont="1" applyFill="1" applyBorder="1" applyAlignment="1" applyProtection="1">
      <alignment horizontal="right" vertical="center"/>
    </xf>
    <xf numFmtId="38" fontId="10" fillId="0" borderId="218" xfId="9" applyNumberFormat="1" applyFont="1" applyFill="1" applyBorder="1" applyAlignment="1" applyProtection="1">
      <alignment horizontal="right" vertical="center"/>
    </xf>
    <xf numFmtId="6" fontId="10" fillId="0" borderId="219" xfId="4" applyNumberFormat="1" applyFont="1" applyFill="1" applyBorder="1" applyAlignment="1" applyProtection="1">
      <alignment horizontal="right" vertical="center"/>
    </xf>
    <xf numFmtId="6" fontId="10" fillId="0" borderId="232" xfId="4" applyNumberFormat="1" applyFont="1" applyFill="1" applyBorder="1" applyAlignment="1" applyProtection="1">
      <alignment horizontal="right" vertical="center"/>
    </xf>
    <xf numFmtId="6" fontId="10" fillId="13" borderId="218" xfId="4" applyNumberFormat="1" applyFont="1" applyFill="1" applyBorder="1" applyAlignment="1" applyProtection="1">
      <alignment horizontal="right" vertical="center"/>
    </xf>
    <xf numFmtId="6" fontId="10" fillId="0" borderId="218" xfId="4" applyNumberFormat="1" applyFont="1" applyFill="1" applyBorder="1" applyAlignment="1" applyProtection="1">
      <alignment horizontal="right" vertical="center"/>
    </xf>
    <xf numFmtId="6" fontId="10" fillId="6" borderId="218" xfId="4" applyNumberFormat="1" applyFont="1" applyFill="1" applyBorder="1" applyAlignment="1" applyProtection="1">
      <alignment horizontal="right" vertical="center"/>
    </xf>
    <xf numFmtId="6" fontId="10" fillId="30" borderId="232" xfId="4" applyNumberFormat="1" applyFont="1" applyFill="1" applyBorder="1" applyAlignment="1" applyProtection="1">
      <alignment horizontal="right" vertical="center"/>
    </xf>
    <xf numFmtId="0" fontId="52" fillId="0" borderId="0" xfId="0" applyFont="1" applyAlignment="1" applyProtection="1">
      <alignment horizontal="center" vertical="center"/>
    </xf>
    <xf numFmtId="0" fontId="10" fillId="13" borderId="133" xfId="4" applyFont="1" applyFill="1" applyBorder="1" applyAlignment="1" applyProtection="1">
      <alignment horizontal="left" vertical="center"/>
    </xf>
    <xf numFmtId="0" fontId="10" fillId="13" borderId="233" xfId="4" applyFont="1" applyFill="1" applyBorder="1" applyAlignment="1" applyProtection="1">
      <alignment vertical="center"/>
    </xf>
    <xf numFmtId="0" fontId="10" fillId="13" borderId="54" xfId="4" applyFont="1" applyFill="1" applyBorder="1" applyAlignment="1" applyProtection="1">
      <alignment vertical="center" wrapText="1"/>
    </xf>
    <xf numFmtId="38" fontId="10" fillId="4" borderId="54" xfId="9" applyNumberFormat="1" applyFont="1" applyFill="1" applyBorder="1" applyAlignment="1" applyProtection="1">
      <alignment horizontal="right" vertical="center"/>
    </xf>
    <xf numFmtId="6" fontId="10" fillId="4" borderId="155" xfId="9" applyNumberFormat="1" applyFont="1" applyFill="1" applyBorder="1" applyAlignment="1" applyProtection="1">
      <alignment horizontal="right" vertical="center"/>
    </xf>
    <xf numFmtId="38" fontId="10" fillId="0" borderId="54" xfId="9" applyNumberFormat="1" applyFont="1" applyFill="1" applyBorder="1" applyAlignment="1" applyProtection="1">
      <alignment horizontal="right" vertical="center"/>
    </xf>
    <xf numFmtId="6" fontId="10" fillId="0" borderId="54" xfId="4" applyNumberFormat="1" applyFont="1" applyFill="1" applyBorder="1" applyAlignment="1" applyProtection="1">
      <alignment horizontal="right" vertical="center"/>
    </xf>
    <xf numFmtId="0" fontId="10" fillId="13" borderId="156" xfId="4" applyFont="1" applyFill="1" applyBorder="1" applyAlignment="1" applyProtection="1">
      <alignment horizontal="left" vertical="center"/>
    </xf>
    <xf numFmtId="0" fontId="10" fillId="13" borderId="234" xfId="4" applyFont="1" applyFill="1" applyBorder="1" applyAlignment="1" applyProtection="1">
      <alignment vertical="center"/>
    </xf>
    <xf numFmtId="0" fontId="10" fillId="14" borderId="157" xfId="4" applyFont="1" applyFill="1" applyBorder="1" applyAlignment="1" applyProtection="1">
      <alignment vertical="center" wrapText="1"/>
    </xf>
    <xf numFmtId="38" fontId="10" fillId="4" borderId="157" xfId="9" applyNumberFormat="1" applyFont="1" applyFill="1" applyBorder="1" applyAlignment="1" applyProtection="1">
      <alignment horizontal="right" vertical="center"/>
    </xf>
    <xf numFmtId="6" fontId="10" fillId="4" borderId="158" xfId="9" applyNumberFormat="1" applyFont="1" applyFill="1" applyBorder="1" applyAlignment="1" applyProtection="1">
      <alignment horizontal="right" vertical="center"/>
    </xf>
    <xf numFmtId="38" fontId="10" fillId="0" borderId="157" xfId="9" applyNumberFormat="1" applyFont="1" applyFill="1" applyBorder="1" applyAlignment="1" applyProtection="1">
      <alignment horizontal="right" vertical="center"/>
    </xf>
    <xf numFmtId="6" fontId="10" fillId="0" borderId="157" xfId="4" applyNumberFormat="1" applyFont="1" applyFill="1" applyBorder="1" applyAlignment="1" applyProtection="1">
      <alignment horizontal="right" vertical="center"/>
    </xf>
    <xf numFmtId="6" fontId="10" fillId="14" borderId="218" xfId="4" applyNumberFormat="1" applyFont="1" applyFill="1" applyBorder="1" applyAlignment="1" applyProtection="1">
      <alignment horizontal="right" vertical="center"/>
    </xf>
    <xf numFmtId="6" fontId="10" fillId="14" borderId="232" xfId="4" applyNumberFormat="1" applyFont="1" applyFill="1" applyBorder="1" applyAlignment="1" applyProtection="1">
      <alignment horizontal="right" vertical="center"/>
    </xf>
    <xf numFmtId="0" fontId="10" fillId="13" borderId="157" xfId="4" applyFont="1" applyFill="1" applyBorder="1" applyAlignment="1" applyProtection="1">
      <alignment vertical="center" wrapText="1"/>
    </xf>
    <xf numFmtId="0" fontId="10" fillId="14" borderId="234" xfId="4" applyFont="1" applyFill="1" applyBorder="1" applyAlignment="1" applyProtection="1">
      <alignment vertical="center"/>
    </xf>
    <xf numFmtId="0" fontId="10" fillId="0" borderId="133" xfId="4" applyFont="1" applyFill="1" applyBorder="1" applyAlignment="1" applyProtection="1">
      <alignment horizontal="left" vertical="center"/>
    </xf>
    <xf numFmtId="0" fontId="10" fillId="0" borderId="233" xfId="4" applyFont="1" applyFill="1" applyBorder="1" applyAlignment="1" applyProtection="1">
      <alignment vertical="center"/>
    </xf>
    <xf numFmtId="0" fontId="10" fillId="0" borderId="54" xfId="4" applyFont="1" applyFill="1" applyBorder="1" applyAlignment="1" applyProtection="1">
      <alignment vertical="center" wrapText="1"/>
    </xf>
    <xf numFmtId="6" fontId="10" fillId="0" borderId="54" xfId="9" applyNumberFormat="1" applyFont="1" applyFill="1" applyBorder="1" applyAlignment="1" applyProtection="1">
      <alignment horizontal="right" vertical="center"/>
    </xf>
    <xf numFmtId="6" fontId="10" fillId="0" borderId="233" xfId="4" applyNumberFormat="1" applyFont="1" applyFill="1" applyBorder="1" applyAlignment="1" applyProtection="1">
      <alignment horizontal="right" vertical="center"/>
    </xf>
    <xf numFmtId="6" fontId="10" fillId="13" borderId="54" xfId="4" applyNumberFormat="1" applyFont="1" applyFill="1" applyBorder="1" applyAlignment="1" applyProtection="1">
      <alignment horizontal="right" vertical="center"/>
    </xf>
    <xf numFmtId="6" fontId="10" fillId="6" borderId="54" xfId="4" applyNumberFormat="1" applyFont="1" applyFill="1" applyBorder="1" applyAlignment="1" applyProtection="1">
      <alignment horizontal="right" vertical="center"/>
    </xf>
    <xf numFmtId="6" fontId="10" fillId="30" borderId="233" xfId="4" applyNumberFormat="1" applyFont="1" applyFill="1" applyBorder="1" applyAlignment="1" applyProtection="1">
      <alignment horizontal="right" vertical="center"/>
    </xf>
    <xf numFmtId="0" fontId="10" fillId="0" borderId="156" xfId="4" applyFont="1" applyFill="1" applyBorder="1" applyAlignment="1" applyProtection="1">
      <alignment horizontal="left" vertical="center"/>
    </xf>
    <xf numFmtId="0" fontId="10" fillId="0" borderId="234" xfId="4" applyFont="1" applyFill="1" applyBorder="1" applyAlignment="1" applyProtection="1">
      <alignment vertical="center"/>
    </xf>
    <xf numFmtId="0" fontId="10" fillId="0" borderId="157" xfId="4" applyFont="1" applyFill="1" applyBorder="1" applyAlignment="1" applyProtection="1">
      <alignment vertical="center" wrapText="1"/>
    </xf>
    <xf numFmtId="6" fontId="10" fillId="0" borderId="234" xfId="4" applyNumberFormat="1" applyFont="1" applyFill="1" applyBorder="1" applyAlignment="1" applyProtection="1">
      <alignment horizontal="right" vertical="center"/>
    </xf>
    <xf numFmtId="6" fontId="10" fillId="13" borderId="157" xfId="4" applyNumberFormat="1" applyFont="1" applyFill="1" applyBorder="1" applyAlignment="1" applyProtection="1">
      <alignment horizontal="right" vertical="center"/>
    </xf>
    <xf numFmtId="6" fontId="10" fillId="6" borderId="157" xfId="4" applyNumberFormat="1" applyFont="1" applyFill="1" applyBorder="1" applyAlignment="1" applyProtection="1">
      <alignment horizontal="right" vertical="center"/>
    </xf>
    <xf numFmtId="38" fontId="18" fillId="4" borderId="235" xfId="9" applyNumberFormat="1" applyFont="1" applyFill="1" applyBorder="1" applyAlignment="1" applyProtection="1">
      <alignment horizontal="right" vertical="center"/>
    </xf>
    <xf numFmtId="6" fontId="18" fillId="0" borderId="235" xfId="9" applyNumberFormat="1" applyFont="1" applyFill="1" applyBorder="1" applyAlignment="1" applyProtection="1">
      <alignment horizontal="right" vertical="center"/>
    </xf>
    <xf numFmtId="6" fontId="18" fillId="4" borderId="235" xfId="9" applyNumberFormat="1" applyFont="1" applyFill="1" applyBorder="1" applyAlignment="1" applyProtection="1">
      <alignment horizontal="right" vertical="center"/>
    </xf>
    <xf numFmtId="6" fontId="18" fillId="5" borderId="235" xfId="9" applyNumberFormat="1" applyFont="1" applyFill="1" applyBorder="1" applyAlignment="1" applyProtection="1">
      <alignment horizontal="right" vertical="center"/>
    </xf>
    <xf numFmtId="6" fontId="18" fillId="6" borderId="235" xfId="9" applyNumberFormat="1" applyFont="1" applyFill="1" applyBorder="1" applyAlignment="1" applyProtection="1">
      <alignment horizontal="right" vertical="center"/>
    </xf>
    <xf numFmtId="6" fontId="18" fillId="0" borderId="235" xfId="4" applyNumberFormat="1" applyFont="1" applyFill="1" applyBorder="1" applyAlignment="1" applyProtection="1">
      <alignment horizontal="right" vertical="center"/>
    </xf>
    <xf numFmtId="6" fontId="18" fillId="13" borderId="235" xfId="9" applyNumberFormat="1" applyFont="1" applyFill="1" applyBorder="1" applyAlignment="1" applyProtection="1">
      <alignment horizontal="right" vertical="center"/>
    </xf>
    <xf numFmtId="0" fontId="18" fillId="0" borderId="0" xfId="4" applyFont="1" applyFill="1" applyBorder="1" applyAlignment="1" applyProtection="1">
      <alignment horizontal="left" vertical="center"/>
    </xf>
    <xf numFmtId="38" fontId="18" fillId="4" borderId="0" xfId="9" applyNumberFormat="1" applyFont="1" applyFill="1" applyBorder="1" applyAlignment="1" applyProtection="1">
      <alignment horizontal="right" vertical="center"/>
    </xf>
    <xf numFmtId="6" fontId="18" fillId="0" borderId="0" xfId="9" applyNumberFormat="1" applyFont="1" applyFill="1" applyBorder="1" applyAlignment="1" applyProtection="1">
      <alignment horizontal="right" vertical="center"/>
    </xf>
    <xf numFmtId="6" fontId="18" fillId="4" borderId="0" xfId="9" applyNumberFormat="1" applyFont="1" applyFill="1" applyBorder="1" applyAlignment="1" applyProtection="1">
      <alignment horizontal="right" vertical="center"/>
    </xf>
    <xf numFmtId="6" fontId="18" fillId="5" borderId="0" xfId="9" applyNumberFormat="1" applyFont="1" applyFill="1" applyBorder="1" applyAlignment="1" applyProtection="1">
      <alignment horizontal="right" vertical="center"/>
    </xf>
    <xf numFmtId="6" fontId="18" fillId="6" borderId="0" xfId="9" applyNumberFormat="1" applyFont="1" applyFill="1" applyBorder="1" applyAlignment="1" applyProtection="1">
      <alignment horizontal="right" vertical="center"/>
    </xf>
    <xf numFmtId="6" fontId="18" fillId="0" borderId="0" xfId="4" applyNumberFormat="1" applyFont="1" applyFill="1" applyBorder="1" applyAlignment="1" applyProtection="1">
      <alignment horizontal="right" vertical="center"/>
    </xf>
    <xf numFmtId="6" fontId="18" fillId="13" borderId="0" xfId="9" applyNumberFormat="1" applyFont="1" applyFill="1" applyBorder="1" applyAlignment="1" applyProtection="1">
      <alignment horizontal="right" vertical="center"/>
    </xf>
    <xf numFmtId="6" fontId="18" fillId="0" borderId="123" xfId="0" applyNumberFormat="1" applyFont="1" applyFill="1" applyBorder="1" applyAlignment="1" applyProtection="1">
      <alignment vertical="center"/>
    </xf>
    <xf numFmtId="38" fontId="0" fillId="0" borderId="0" xfId="0" applyNumberFormat="1" applyProtection="1"/>
    <xf numFmtId="6" fontId="18" fillId="14" borderId="123" xfId="0" applyNumberFormat="1" applyFont="1" applyFill="1" applyBorder="1" applyAlignment="1" applyProtection="1">
      <alignment vertical="center"/>
    </xf>
    <xf numFmtId="0" fontId="25" fillId="11" borderId="123" xfId="0" applyFont="1" applyFill="1" applyBorder="1" applyAlignment="1" applyProtection="1">
      <alignment horizontal="center" vertical="center" wrapText="1"/>
    </xf>
    <xf numFmtId="49" fontId="42" fillId="3" borderId="121" xfId="4" applyNumberFormat="1" applyFont="1" applyFill="1" applyBorder="1" applyAlignment="1" applyProtection="1">
      <alignment horizontal="center" vertical="center" wrapText="1"/>
    </xf>
    <xf numFmtId="49" fontId="42" fillId="3" borderId="123" xfId="4" applyNumberFormat="1" applyFont="1" applyFill="1" applyBorder="1" applyAlignment="1" applyProtection="1">
      <alignment horizontal="center" vertical="center" wrapText="1"/>
    </xf>
    <xf numFmtId="49" fontId="42" fillId="12" borderId="121" xfId="4" applyNumberFormat="1" applyFont="1" applyFill="1" applyBorder="1" applyAlignment="1" applyProtection="1">
      <alignment horizontal="center" vertical="center" wrapText="1"/>
    </xf>
    <xf numFmtId="49" fontId="42" fillId="12" borderId="123" xfId="4" applyNumberFormat="1" applyFont="1" applyFill="1" applyBorder="1" applyAlignment="1" applyProtection="1">
      <alignment horizontal="center" vertical="center" wrapText="1"/>
    </xf>
    <xf numFmtId="0" fontId="25" fillId="2" borderId="123" xfId="0" applyFont="1" applyFill="1" applyBorder="1" applyAlignment="1" applyProtection="1">
      <alignment horizontal="center" vertical="center" wrapText="1"/>
    </xf>
    <xf numFmtId="0" fontId="43" fillId="3" borderId="103" xfId="0" applyFont="1" applyFill="1" applyBorder="1" applyAlignment="1" applyProtection="1">
      <alignment horizontal="center" wrapText="1"/>
    </xf>
    <xf numFmtId="165" fontId="53" fillId="3" borderId="230" xfId="1" applyNumberFormat="1" applyFont="1" applyFill="1" applyBorder="1" applyAlignment="1" applyProtection="1">
      <alignment horizontal="center"/>
    </xf>
    <xf numFmtId="0" fontId="0" fillId="3" borderId="230" xfId="0" applyFill="1" applyBorder="1" applyAlignment="1" applyProtection="1">
      <alignment horizontal="center"/>
    </xf>
    <xf numFmtId="0" fontId="42" fillId="3" borderId="230" xfId="0" applyFont="1" applyFill="1" applyBorder="1" applyAlignment="1" applyProtection="1">
      <alignment vertical="center" wrapText="1"/>
    </xf>
    <xf numFmtId="0" fontId="42" fillId="3" borderId="230" xfId="0" quotePrefix="1" applyFont="1" applyFill="1" applyBorder="1" applyAlignment="1" applyProtection="1">
      <alignment vertical="center" wrapText="1"/>
    </xf>
    <xf numFmtId="0" fontId="0" fillId="3" borderId="230" xfId="0" applyFill="1" applyBorder="1" applyProtection="1"/>
    <xf numFmtId="0" fontId="54" fillId="3" borderId="230" xfId="0" applyFont="1" applyFill="1" applyBorder="1" applyAlignment="1" applyProtection="1">
      <alignment vertical="center"/>
    </xf>
    <xf numFmtId="0" fontId="54" fillId="3" borderId="230" xfId="0" applyFont="1" applyFill="1" applyBorder="1" applyAlignment="1" applyProtection="1">
      <alignment horizontal="center" vertical="center"/>
    </xf>
    <xf numFmtId="0" fontId="0" fillId="3" borderId="104" xfId="0" applyFill="1" applyBorder="1" applyProtection="1"/>
    <xf numFmtId="0" fontId="25" fillId="9" borderId="123" xfId="0" applyFont="1" applyFill="1" applyBorder="1" applyAlignment="1" applyProtection="1">
      <alignment horizontal="center" vertical="center" wrapText="1"/>
    </xf>
    <xf numFmtId="0" fontId="0" fillId="12" borderId="103" xfId="0" applyFill="1" applyBorder="1" applyProtection="1"/>
    <xf numFmtId="0" fontId="0" fillId="12" borderId="230" xfId="0" applyFill="1" applyBorder="1" applyProtection="1"/>
    <xf numFmtId="0" fontId="25" fillId="6" borderId="123" xfId="8" applyFont="1" applyFill="1" applyBorder="1" applyAlignment="1" applyProtection="1">
      <alignment horizontal="center" vertical="center" wrapText="1"/>
    </xf>
    <xf numFmtId="0" fontId="54" fillId="12" borderId="230" xfId="0" applyFont="1" applyFill="1" applyBorder="1" applyAlignment="1" applyProtection="1">
      <alignment vertical="center"/>
    </xf>
    <xf numFmtId="0" fontId="0" fillId="12" borderId="104" xfId="0" applyFill="1" applyBorder="1" applyProtection="1"/>
    <xf numFmtId="15" fontId="25" fillId="5" borderId="123" xfId="0" applyNumberFormat="1" applyFont="1" applyFill="1" applyBorder="1" applyAlignment="1" applyProtection="1">
      <alignment horizontal="center" vertical="center" wrapText="1"/>
    </xf>
    <xf numFmtId="0" fontId="25" fillId="5" borderId="123" xfId="0" applyFont="1" applyFill="1" applyBorder="1" applyAlignment="1" applyProtection="1">
      <alignment horizontal="center" vertical="center" wrapText="1"/>
    </xf>
    <xf numFmtId="0" fontId="25" fillId="5" borderId="123" xfId="8" applyFont="1" applyFill="1" applyBorder="1" applyAlignment="1" applyProtection="1">
      <alignment horizontal="center" vertical="center" wrapText="1"/>
    </xf>
    <xf numFmtId="0" fontId="25" fillId="9" borderId="53" xfId="0" applyFont="1" applyFill="1" applyBorder="1" applyAlignment="1" applyProtection="1">
      <alignment horizontal="center" vertical="center" wrapText="1"/>
    </xf>
    <xf numFmtId="0" fontId="25" fillId="5" borderId="53" xfId="0" applyFont="1" applyFill="1" applyBorder="1" applyAlignment="1" applyProtection="1">
      <alignment horizontal="center" vertical="center" wrapText="1"/>
    </xf>
    <xf numFmtId="0" fontId="14" fillId="9" borderId="53" xfId="0" quotePrefix="1" applyFont="1" applyFill="1" applyBorder="1" applyAlignment="1" applyProtection="1">
      <alignment horizontal="center" vertical="center" wrapText="1"/>
    </xf>
    <xf numFmtId="49" fontId="25" fillId="13" borderId="123" xfId="4" applyNumberFormat="1" applyFont="1" applyFill="1" applyBorder="1" applyAlignment="1" applyProtection="1">
      <alignment horizontal="center" vertical="center" wrapText="1"/>
    </xf>
    <xf numFmtId="0" fontId="25" fillId="13" borderId="123" xfId="0" applyFont="1" applyFill="1" applyBorder="1" applyAlignment="1" applyProtection="1">
      <alignment horizontal="center" vertical="center" wrapText="1"/>
    </xf>
    <xf numFmtId="0" fontId="25" fillId="13" borderId="119" xfId="0" applyFont="1" applyFill="1" applyBorder="1" applyAlignment="1" applyProtection="1">
      <alignment horizontal="center" vertical="center" wrapText="1"/>
    </xf>
    <xf numFmtId="0" fontId="25" fillId="13" borderId="123" xfId="8" applyFont="1" applyFill="1" applyBorder="1" applyAlignment="1" applyProtection="1">
      <alignment horizontal="center" vertical="center" wrapText="1"/>
    </xf>
    <xf numFmtId="0" fontId="0" fillId="10" borderId="123" xfId="0" applyFill="1" applyBorder="1" applyAlignment="1" applyProtection="1">
      <alignment horizontal="center"/>
    </xf>
    <xf numFmtId="0" fontId="0" fillId="10" borderId="123" xfId="0" applyFill="1" applyBorder="1" applyProtection="1"/>
    <xf numFmtId="1" fontId="19" fillId="10" borderId="119" xfId="0" quotePrefix="1" applyNumberFormat="1" applyFont="1" applyFill="1" applyBorder="1" applyAlignment="1" applyProtection="1">
      <alignment horizontal="center"/>
    </xf>
    <xf numFmtId="0" fontId="0" fillId="10" borderId="103" xfId="0" applyFill="1" applyBorder="1" applyAlignment="1" applyProtection="1">
      <alignment horizontal="center"/>
    </xf>
    <xf numFmtId="0" fontId="0" fillId="10" borderId="103" xfId="0" applyFill="1" applyBorder="1" applyProtection="1"/>
    <xf numFmtId="0" fontId="10" fillId="0" borderId="103" xfId="0" applyFont="1" applyBorder="1" applyAlignment="1" applyProtection="1">
      <alignment horizontal="center" vertical="center" wrapText="1"/>
    </xf>
    <xf numFmtId="0" fontId="10" fillId="0" borderId="103" xfId="0" applyFont="1" applyFill="1" applyBorder="1" applyAlignment="1" applyProtection="1">
      <alignment vertical="center" wrapText="1"/>
    </xf>
    <xf numFmtId="3" fontId="10" fillId="0" borderId="103" xfId="0" applyNumberFormat="1" applyFont="1" applyFill="1" applyBorder="1" applyAlignment="1" applyProtection="1">
      <alignment horizontal="right" vertical="center"/>
    </xf>
    <xf numFmtId="6" fontId="10" fillId="0" borderId="103" xfId="0" applyNumberFormat="1" applyFont="1" applyBorder="1" applyAlignment="1" applyProtection="1">
      <alignment horizontal="right" vertical="center"/>
    </xf>
    <xf numFmtId="6" fontId="10" fillId="0" borderId="53" xfId="0" applyNumberFormat="1" applyFont="1" applyBorder="1" applyAlignment="1" applyProtection="1">
      <alignment horizontal="right" vertical="center"/>
    </xf>
    <xf numFmtId="5" fontId="10" fillId="4" borderId="53" xfId="0" applyNumberFormat="1" applyFont="1" applyFill="1" applyBorder="1" applyAlignment="1" applyProtection="1">
      <alignment horizontal="right" vertical="center" wrapText="1"/>
    </xf>
    <xf numFmtId="6" fontId="10" fillId="5" borderId="53" xfId="0" applyNumberFormat="1" applyFont="1" applyFill="1" applyBorder="1" applyAlignment="1" applyProtection="1">
      <alignment horizontal="right" vertical="center"/>
    </xf>
    <xf numFmtId="6" fontId="10" fillId="4" borderId="53" xfId="0" applyNumberFormat="1" applyFont="1" applyFill="1" applyBorder="1" applyAlignment="1" applyProtection="1">
      <alignment horizontal="right" vertical="center"/>
    </xf>
    <xf numFmtId="6" fontId="10" fillId="6" borderId="53" xfId="0" applyNumberFormat="1" applyFont="1" applyFill="1" applyBorder="1" applyAlignment="1" applyProtection="1">
      <alignment horizontal="right" vertical="center"/>
    </xf>
    <xf numFmtId="6" fontId="10" fillId="30" borderId="53" xfId="0" applyNumberFormat="1" applyFont="1" applyFill="1" applyBorder="1" applyAlignment="1" applyProtection="1">
      <alignment horizontal="right" vertical="center"/>
    </xf>
    <xf numFmtId="6" fontId="10" fillId="0" borderId="53" xfId="0" applyNumberFormat="1" applyFont="1" applyFill="1" applyBorder="1" applyAlignment="1" applyProtection="1">
      <alignment horizontal="right" vertical="center"/>
    </xf>
    <xf numFmtId="6" fontId="10" fillId="13" borderId="53" xfId="0" applyNumberFormat="1" applyFont="1" applyFill="1" applyBorder="1" applyAlignment="1" applyProtection="1">
      <alignment horizontal="right" vertical="center"/>
    </xf>
    <xf numFmtId="38" fontId="10" fillId="0" borderId="53" xfId="0" applyNumberFormat="1" applyFont="1" applyBorder="1" applyAlignment="1" applyProtection="1">
      <alignment horizontal="right" vertical="center"/>
    </xf>
    <xf numFmtId="6" fontId="10" fillId="2" borderId="53" xfId="0" applyNumberFormat="1" applyFont="1" applyFill="1" applyBorder="1" applyAlignment="1" applyProtection="1">
      <alignment horizontal="right" vertical="center"/>
    </xf>
    <xf numFmtId="0" fontId="18" fillId="0" borderId="103" xfId="0" applyFont="1" applyBorder="1" applyAlignment="1" applyProtection="1">
      <alignment horizontal="center" vertical="center" wrapText="1"/>
    </xf>
    <xf numFmtId="0" fontId="18" fillId="0" borderId="103" xfId="0" applyFont="1" applyBorder="1" applyAlignment="1" applyProtection="1">
      <alignment vertical="center" wrapText="1"/>
    </xf>
    <xf numFmtId="3" fontId="18" fillId="0" borderId="103" xfId="0" applyNumberFormat="1" applyFont="1" applyFill="1" applyBorder="1" applyAlignment="1" applyProtection="1">
      <alignment horizontal="right" vertical="center"/>
    </xf>
    <xf numFmtId="6" fontId="18" fillId="0" borderId="103" xfId="0" applyNumberFormat="1" applyFont="1" applyBorder="1" applyAlignment="1" applyProtection="1">
      <alignment horizontal="right" vertical="center"/>
    </xf>
    <xf numFmtId="6" fontId="18" fillId="0" borderId="53" xfId="0" applyNumberFormat="1" applyFont="1" applyBorder="1" applyAlignment="1" applyProtection="1">
      <alignment horizontal="right" vertical="center"/>
    </xf>
    <xf numFmtId="6" fontId="18" fillId="4" borderId="53" xfId="0" applyNumberFormat="1" applyFont="1" applyFill="1" applyBorder="1" applyAlignment="1" applyProtection="1">
      <alignment horizontal="right" vertical="center"/>
    </xf>
    <xf numFmtId="6" fontId="18" fillId="5" borderId="53" xfId="0" applyNumberFormat="1" applyFont="1" applyFill="1" applyBorder="1" applyAlignment="1" applyProtection="1">
      <alignment horizontal="right" vertical="center"/>
    </xf>
    <xf numFmtId="6" fontId="18" fillId="6" borderId="53" xfId="0" applyNumberFormat="1" applyFont="1" applyFill="1" applyBorder="1" applyAlignment="1" applyProtection="1">
      <alignment horizontal="right" vertical="center"/>
    </xf>
    <xf numFmtId="6" fontId="18" fillId="0" borderId="53" xfId="0" applyNumberFormat="1" applyFont="1" applyFill="1" applyBorder="1" applyAlignment="1" applyProtection="1">
      <alignment horizontal="right" vertical="center"/>
    </xf>
    <xf numFmtId="6" fontId="18" fillId="13" borderId="53" xfId="0" applyNumberFormat="1" applyFont="1" applyFill="1" applyBorder="1" applyAlignment="1" applyProtection="1">
      <alignment horizontal="right" vertical="center"/>
    </xf>
    <xf numFmtId="38" fontId="18" fillId="0" borderId="53" xfId="0" applyNumberFormat="1" applyFont="1" applyBorder="1" applyAlignment="1" applyProtection="1">
      <alignment horizontal="right" vertical="center"/>
    </xf>
    <xf numFmtId="6" fontId="18" fillId="2" borderId="53" xfId="0" applyNumberFormat="1" applyFont="1" applyFill="1" applyBorder="1" applyAlignment="1" applyProtection="1">
      <alignment horizontal="right" vertical="center"/>
    </xf>
    <xf numFmtId="0" fontId="18" fillId="30" borderId="103" xfId="0" applyFont="1" applyFill="1" applyBorder="1" applyAlignment="1" applyProtection="1">
      <alignment horizontal="center" vertical="center" wrapText="1"/>
    </xf>
    <xf numFmtId="0" fontId="18" fillId="30" borderId="103" xfId="0" applyFont="1" applyFill="1" applyBorder="1" applyAlignment="1" applyProtection="1">
      <alignment vertical="center" wrapText="1"/>
    </xf>
    <xf numFmtId="3" fontId="10" fillId="30" borderId="230" xfId="0" applyNumberFormat="1" applyFont="1" applyFill="1" applyBorder="1" applyAlignment="1" applyProtection="1">
      <alignment horizontal="right" vertical="center"/>
    </xf>
    <xf numFmtId="6" fontId="10" fillId="30" borderId="230" xfId="0" applyNumberFormat="1" applyFont="1" applyFill="1" applyBorder="1" applyAlignment="1" applyProtection="1">
      <alignment horizontal="right" vertical="center"/>
    </xf>
    <xf numFmtId="6" fontId="10" fillId="30" borderId="119" xfId="0" applyNumberFormat="1" applyFont="1" applyFill="1" applyBorder="1" applyAlignment="1" applyProtection="1">
      <alignment horizontal="right" vertical="center"/>
    </xf>
    <xf numFmtId="6" fontId="10" fillId="30" borderId="118" xfId="0" applyNumberFormat="1" applyFont="1" applyFill="1" applyBorder="1" applyAlignment="1" applyProtection="1">
      <alignment horizontal="right" vertical="center"/>
    </xf>
    <xf numFmtId="38" fontId="10" fillId="30" borderId="230" xfId="0" applyNumberFormat="1" applyFont="1" applyFill="1" applyBorder="1" applyAlignment="1" applyProtection="1">
      <alignment horizontal="right" vertical="center"/>
    </xf>
    <xf numFmtId="0" fontId="10" fillId="0" borderId="103" xfId="0" applyFont="1" applyFill="1" applyBorder="1" applyAlignment="1" applyProtection="1">
      <alignment horizontal="center" vertical="center" wrapText="1"/>
    </xf>
    <xf numFmtId="171" fontId="18" fillId="0" borderId="53" xfId="0" applyNumberFormat="1" applyFont="1" applyBorder="1" applyAlignment="1" applyProtection="1">
      <alignment horizontal="right" vertical="center"/>
    </xf>
    <xf numFmtId="0" fontId="18" fillId="0" borderId="123" xfId="0" applyFont="1" applyBorder="1" applyAlignment="1" applyProtection="1">
      <alignment horizontal="center" vertical="center" wrapText="1"/>
    </xf>
    <xf numFmtId="0" fontId="18" fillId="0" borderId="123" xfId="0" applyFont="1" applyBorder="1" applyAlignment="1" applyProtection="1">
      <alignment vertical="center" wrapText="1"/>
    </xf>
    <xf numFmtId="3" fontId="18" fillId="0" borderId="123" xfId="0" applyNumberFormat="1" applyFont="1" applyFill="1" applyBorder="1" applyAlignment="1" applyProtection="1">
      <alignment horizontal="right" vertical="center"/>
    </xf>
    <xf numFmtId="38" fontId="18" fillId="0" borderId="123" xfId="0" applyNumberFormat="1" applyFont="1" applyBorder="1" applyAlignment="1" applyProtection="1">
      <alignment horizontal="left" vertical="center"/>
    </xf>
    <xf numFmtId="6" fontId="18" fillId="0" borderId="123" xfId="0" applyNumberFormat="1" applyFont="1" applyFill="1" applyBorder="1" applyAlignment="1" applyProtection="1">
      <alignment horizontal="right" vertical="center"/>
    </xf>
    <xf numFmtId="6" fontId="18" fillId="5" borderId="123" xfId="0" applyNumberFormat="1" applyFont="1" applyFill="1" applyBorder="1" applyAlignment="1" applyProtection="1">
      <alignment horizontal="right" vertical="center"/>
    </xf>
    <xf numFmtId="6" fontId="18" fillId="4" borderId="123" xfId="0" applyNumberFormat="1" applyFont="1" applyFill="1" applyBorder="1" applyAlignment="1" applyProtection="1">
      <alignment horizontal="right" vertical="center"/>
    </xf>
    <xf numFmtId="6" fontId="18" fillId="6" borderId="123" xfId="0" applyNumberFormat="1" applyFont="1" applyFill="1" applyBorder="1" applyAlignment="1" applyProtection="1">
      <alignment horizontal="right" vertical="center"/>
    </xf>
    <xf numFmtId="6" fontId="18" fillId="0" borderId="123" xfId="0" applyNumberFormat="1" applyFont="1" applyBorder="1" applyAlignment="1" applyProtection="1">
      <alignment horizontal="right" vertical="center"/>
    </xf>
    <xf numFmtId="6" fontId="18" fillId="13" borderId="123" xfId="0" applyNumberFormat="1" applyFont="1" applyFill="1" applyBorder="1" applyAlignment="1" applyProtection="1">
      <alignment horizontal="right" vertical="center"/>
    </xf>
    <xf numFmtId="171" fontId="18" fillId="0" borderId="123" xfId="0" applyNumberFormat="1" applyFont="1" applyFill="1" applyBorder="1" applyAlignment="1" applyProtection="1">
      <alignment horizontal="right" vertical="center"/>
    </xf>
    <xf numFmtId="38" fontId="18" fillId="0" borderId="123" xfId="0" applyNumberFormat="1" applyFont="1" applyFill="1" applyBorder="1" applyAlignment="1" applyProtection="1">
      <alignment horizontal="right" vertical="center"/>
    </xf>
    <xf numFmtId="6" fontId="18" fillId="2" borderId="123" xfId="0" applyNumberFormat="1" applyFont="1" applyFill="1" applyBorder="1" applyAlignment="1" applyProtection="1">
      <alignment horizontal="right" vertical="center"/>
    </xf>
    <xf numFmtId="0" fontId="55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 applyProtection="1">
      <alignment vertical="center" wrapText="1"/>
    </xf>
    <xf numFmtId="3" fontId="55" fillId="0" borderId="0" xfId="0" applyNumberFormat="1" applyFont="1" applyFill="1" applyBorder="1" applyAlignment="1" applyProtection="1">
      <alignment horizontal="right" vertical="center"/>
    </xf>
    <xf numFmtId="38" fontId="55" fillId="0" borderId="0" xfId="0" applyNumberFormat="1" applyFont="1" applyBorder="1" applyAlignment="1" applyProtection="1">
      <alignment horizontal="left" vertical="center"/>
    </xf>
    <xf numFmtId="6" fontId="55" fillId="0" borderId="0" xfId="0" applyNumberFormat="1" applyFont="1" applyFill="1" applyBorder="1" applyAlignment="1" applyProtection="1">
      <alignment horizontal="right" vertical="center"/>
    </xf>
    <xf numFmtId="6" fontId="55" fillId="5" borderId="0" xfId="0" applyNumberFormat="1" applyFont="1" applyFill="1" applyBorder="1" applyAlignment="1" applyProtection="1">
      <alignment horizontal="right" vertical="center"/>
    </xf>
    <xf numFmtId="6" fontId="55" fillId="4" borderId="0" xfId="0" applyNumberFormat="1" applyFont="1" applyFill="1" applyBorder="1" applyAlignment="1" applyProtection="1">
      <alignment horizontal="right" vertical="center"/>
    </xf>
    <xf numFmtId="6" fontId="55" fillId="6" borderId="0" xfId="0" applyNumberFormat="1" applyFont="1" applyFill="1" applyBorder="1" applyAlignment="1" applyProtection="1">
      <alignment horizontal="right" vertical="center"/>
    </xf>
    <xf numFmtId="6" fontId="55" fillId="0" borderId="0" xfId="0" applyNumberFormat="1" applyFont="1" applyBorder="1" applyAlignment="1" applyProtection="1">
      <alignment horizontal="right" vertical="center"/>
    </xf>
    <xf numFmtId="6" fontId="55" fillId="13" borderId="0" xfId="0" applyNumberFormat="1" applyFont="1" applyFill="1" applyBorder="1" applyAlignment="1" applyProtection="1">
      <alignment horizontal="right" vertical="center"/>
    </xf>
    <xf numFmtId="171" fontId="55" fillId="0" borderId="0" xfId="0" applyNumberFormat="1" applyFont="1" applyFill="1" applyBorder="1" applyAlignment="1" applyProtection="1">
      <alignment horizontal="right" vertical="center"/>
    </xf>
    <xf numFmtId="38" fontId="55" fillId="0" borderId="0" xfId="0" applyNumberFormat="1" applyFont="1" applyFill="1" applyBorder="1" applyAlignment="1" applyProtection="1">
      <alignment horizontal="right" vertical="center"/>
    </xf>
    <xf numFmtId="6" fontId="55" fillId="2" borderId="0" xfId="0" applyNumberFormat="1" applyFont="1" applyFill="1" applyBorder="1" applyAlignment="1" applyProtection="1">
      <alignment horizontal="right" vertical="center"/>
    </xf>
    <xf numFmtId="0" fontId="55" fillId="0" borderId="0" xfId="0" applyFont="1" applyProtection="1"/>
    <xf numFmtId="6" fontId="52" fillId="0" borderId="0" xfId="0" applyNumberFormat="1" applyFont="1" applyBorder="1" applyAlignment="1" applyProtection="1">
      <alignment horizontal="right" vertical="center"/>
    </xf>
    <xf numFmtId="6" fontId="52" fillId="0" borderId="0" xfId="0" applyNumberFormat="1" applyFont="1" applyFill="1" applyBorder="1" applyAlignment="1" applyProtection="1">
      <alignment horizontal="left" vertical="center"/>
    </xf>
    <xf numFmtId="0" fontId="52" fillId="0" borderId="0" xfId="0" applyFont="1" applyAlignment="1" applyProtection="1">
      <alignment horizontal="center"/>
    </xf>
    <xf numFmtId="0" fontId="52" fillId="0" borderId="0" xfId="0" applyFont="1" applyProtection="1"/>
    <xf numFmtId="6" fontId="52" fillId="0" borderId="0" xfId="0" applyNumberFormat="1" applyFont="1" applyProtection="1"/>
    <xf numFmtId="6" fontId="52" fillId="0" borderId="0" xfId="0" applyNumberFormat="1" applyFont="1" applyBorder="1" applyAlignment="1" applyProtection="1">
      <alignment horizontal="right"/>
    </xf>
    <xf numFmtId="0" fontId="26" fillId="0" borderId="0" xfId="0" applyFont="1" applyBorder="1" applyAlignment="1" applyProtection="1">
      <alignment horizontal="left" wrapText="1"/>
    </xf>
    <xf numFmtId="0" fontId="26" fillId="0" borderId="0" xfId="0" applyFont="1" applyBorder="1" applyAlignment="1" applyProtection="1">
      <alignment horizontal="left" wrapText="1"/>
    </xf>
    <xf numFmtId="0" fontId="26" fillId="0" borderId="0" xfId="0" applyFont="1" applyBorder="1" applyAlignment="1" applyProtection="1">
      <alignment wrapText="1"/>
    </xf>
    <xf numFmtId="0" fontId="10" fillId="29" borderId="103" xfId="0" applyFont="1" applyFill="1" applyBorder="1" applyAlignment="1" applyProtection="1">
      <alignment horizontal="center" vertical="center" wrapText="1"/>
    </xf>
    <xf numFmtId="0" fontId="10" fillId="29" borderId="103" xfId="0" applyFont="1" applyFill="1" applyBorder="1" applyAlignment="1" applyProtection="1">
      <alignment vertical="center" wrapText="1"/>
    </xf>
    <xf numFmtId="5" fontId="0" fillId="0" borderId="0" xfId="0" applyNumberFormat="1" applyProtection="1"/>
    <xf numFmtId="0" fontId="41" fillId="2" borderId="123" xfId="0" applyFont="1" applyFill="1" applyBorder="1" applyAlignment="1" applyProtection="1">
      <alignment horizontal="center" vertical="center" wrapText="1"/>
    </xf>
    <xf numFmtId="0" fontId="26" fillId="2" borderId="123" xfId="0" applyFont="1" applyFill="1" applyBorder="1" applyAlignment="1" applyProtection="1">
      <alignment horizontal="center" vertical="center" wrapText="1"/>
    </xf>
    <xf numFmtId="49" fontId="42" fillId="12" borderId="123" xfId="4" applyNumberFormat="1" applyFont="1" applyFill="1" applyBorder="1" applyAlignment="1" applyProtection="1">
      <alignment horizontal="center" vertical="center"/>
    </xf>
    <xf numFmtId="49" fontId="25" fillId="2" borderId="123" xfId="4" applyNumberFormat="1" applyFont="1" applyFill="1" applyBorder="1" applyAlignment="1" applyProtection="1">
      <alignment horizontal="center" vertical="center" wrapText="1"/>
    </xf>
    <xf numFmtId="49" fontId="25" fillId="3" borderId="123" xfId="4" applyNumberFormat="1" applyFont="1" applyFill="1" applyBorder="1" applyAlignment="1" applyProtection="1">
      <alignment horizontal="center" vertical="center" wrapText="1"/>
    </xf>
    <xf numFmtId="49" fontId="25" fillId="13" borderId="123" xfId="4" applyNumberFormat="1" applyFont="1" applyFill="1" applyBorder="1" applyAlignment="1" applyProtection="1">
      <alignment horizontal="center" vertical="center" wrapText="1"/>
    </xf>
    <xf numFmtId="49" fontId="25" fillId="28" borderId="53" xfId="4" applyNumberFormat="1" applyFont="1" applyFill="1" applyBorder="1" applyAlignment="1" applyProtection="1">
      <alignment horizontal="center" vertical="center" wrapText="1"/>
    </xf>
    <xf numFmtId="1" fontId="10" fillId="10" borderId="53" xfId="4" applyNumberFormat="1" applyFont="1" applyFill="1" applyBorder="1" applyAlignment="1" applyProtection="1">
      <alignment horizontal="center" vertical="center"/>
    </xf>
    <xf numFmtId="1" fontId="18" fillId="10" borderId="53" xfId="4" applyNumberFormat="1" applyFont="1" applyFill="1" applyBorder="1" applyAlignment="1" applyProtection="1">
      <alignment horizontal="center" vertical="center"/>
    </xf>
    <xf numFmtId="1" fontId="19" fillId="10" borderId="53" xfId="4" quotePrefix="1" applyNumberFormat="1" applyFont="1" applyFill="1" applyBorder="1" applyAlignment="1" applyProtection="1">
      <alignment horizontal="center" vertical="center"/>
    </xf>
    <xf numFmtId="1" fontId="19" fillId="10" borderId="123" xfId="4" quotePrefix="1" applyNumberFormat="1" applyFont="1" applyFill="1" applyBorder="1" applyAlignment="1" applyProtection="1">
      <alignment horizontal="center" vertical="center"/>
    </xf>
    <xf numFmtId="1" fontId="32" fillId="10" borderId="53" xfId="4" quotePrefix="1" applyNumberFormat="1" applyFont="1" applyFill="1" applyBorder="1" applyAlignment="1" applyProtection="1">
      <alignment horizontal="center" vertical="center" wrapText="1"/>
    </xf>
    <xf numFmtId="1" fontId="35" fillId="10" borderId="123" xfId="4" applyNumberFormat="1" applyFont="1" applyFill="1" applyBorder="1" applyAlignment="1" applyProtection="1">
      <alignment horizontal="center" vertical="center"/>
    </xf>
    <xf numFmtId="1" fontId="34" fillId="10" borderId="123" xfId="4" applyNumberFormat="1" applyFont="1" applyFill="1" applyBorder="1" applyAlignment="1" applyProtection="1">
      <alignment horizontal="center" vertical="center"/>
    </xf>
    <xf numFmtId="0" fontId="10" fillId="0" borderId="217" xfId="4" applyFont="1" applyFill="1" applyBorder="1" applyAlignment="1" applyProtection="1">
      <alignment horizontal="center" vertical="center"/>
    </xf>
    <xf numFmtId="0" fontId="10" fillId="0" borderId="232" xfId="4" applyFont="1" applyFill="1" applyBorder="1" applyAlignment="1" applyProtection="1">
      <alignment horizontal="center" vertical="center"/>
    </xf>
    <xf numFmtId="6" fontId="10" fillId="28" borderId="219" xfId="9" applyNumberFormat="1" applyFont="1" applyFill="1" applyBorder="1" applyAlignment="1" applyProtection="1">
      <alignment horizontal="right" vertical="center"/>
    </xf>
    <xf numFmtId="6" fontId="10" fillId="4" borderId="218" xfId="4" applyNumberFormat="1" applyFont="1" applyFill="1" applyBorder="1" applyAlignment="1" applyProtection="1">
      <alignment horizontal="right" vertical="center"/>
    </xf>
    <xf numFmtId="0" fontId="10" fillId="0" borderId="133" xfId="4" applyFont="1" applyFill="1" applyBorder="1" applyAlignment="1" applyProtection="1">
      <alignment horizontal="center" vertical="center"/>
    </xf>
    <xf numFmtId="0" fontId="10" fillId="0" borderId="233" xfId="4" applyFont="1" applyFill="1" applyBorder="1" applyAlignment="1" applyProtection="1">
      <alignment horizontal="center" vertical="center"/>
    </xf>
    <xf numFmtId="6" fontId="10" fillId="28" borderId="155" xfId="9" applyNumberFormat="1" applyFont="1" applyFill="1" applyBorder="1" applyAlignment="1" applyProtection="1">
      <alignment horizontal="right" vertical="center"/>
    </xf>
    <xf numFmtId="6" fontId="10" fillId="5" borderId="56" xfId="9" applyNumberFormat="1" applyFont="1" applyFill="1" applyBorder="1" applyAlignment="1" applyProtection="1">
      <alignment horizontal="right" vertical="center"/>
    </xf>
    <xf numFmtId="0" fontId="10" fillId="0" borderId="156" xfId="4" applyFont="1" applyFill="1" applyBorder="1" applyAlignment="1" applyProtection="1">
      <alignment horizontal="center" vertical="center"/>
    </xf>
    <xf numFmtId="0" fontId="10" fillId="0" borderId="234" xfId="4" applyFont="1" applyFill="1" applyBorder="1" applyAlignment="1" applyProtection="1">
      <alignment horizontal="center" vertical="center"/>
    </xf>
    <xf numFmtId="6" fontId="10" fillId="28" borderId="158" xfId="9" applyNumberFormat="1" applyFont="1" applyFill="1" applyBorder="1" applyAlignment="1" applyProtection="1">
      <alignment horizontal="right" vertical="center"/>
    </xf>
    <xf numFmtId="38" fontId="18" fillId="4" borderId="174" xfId="9" applyNumberFormat="1" applyFont="1" applyFill="1" applyBorder="1" applyAlignment="1" applyProtection="1">
      <alignment horizontal="right" vertical="center"/>
    </xf>
    <xf numFmtId="6" fontId="18" fillId="28" borderId="162" xfId="9" applyNumberFormat="1" applyFont="1" applyFill="1" applyBorder="1" applyAlignment="1" applyProtection="1">
      <alignment horizontal="right" vertical="center"/>
    </xf>
    <xf numFmtId="6" fontId="18" fillId="0" borderId="236" xfId="4" applyNumberFormat="1" applyFont="1" applyFill="1" applyBorder="1" applyAlignment="1" applyProtection="1">
      <alignment horizontal="right" vertical="center"/>
    </xf>
    <xf numFmtId="6" fontId="18" fillId="13" borderId="174" xfId="9" applyNumberFormat="1" applyFont="1" applyFill="1" applyBorder="1" applyAlignment="1" applyProtection="1">
      <alignment horizontal="right" vertical="center"/>
    </xf>
    <xf numFmtId="6" fontId="18" fillId="0" borderId="174" xfId="9" applyNumberFormat="1" applyFont="1" applyFill="1" applyBorder="1" applyAlignment="1" applyProtection="1">
      <alignment horizontal="right" vertical="center"/>
    </xf>
    <xf numFmtId="6" fontId="18" fillId="6" borderId="174" xfId="9" applyNumberFormat="1" applyFont="1" applyFill="1" applyBorder="1" applyAlignment="1" applyProtection="1">
      <alignment horizontal="right" vertical="center"/>
    </xf>
    <xf numFmtId="6" fontId="18" fillId="4" borderId="174" xfId="9" applyNumberFormat="1" applyFont="1" applyFill="1" applyBorder="1" applyAlignment="1" applyProtection="1">
      <alignment horizontal="right" vertical="center"/>
    </xf>
    <xf numFmtId="0" fontId="25" fillId="11" borderId="208" xfId="0" applyFont="1" applyFill="1" applyBorder="1" applyAlignment="1" applyProtection="1">
      <alignment horizontal="center" vertical="center" wrapText="1"/>
    </xf>
    <xf numFmtId="0" fontId="25" fillId="11" borderId="210" xfId="0" applyFont="1" applyFill="1" applyBorder="1" applyAlignment="1" applyProtection="1">
      <alignment horizontal="center" vertical="center" wrapText="1"/>
    </xf>
    <xf numFmtId="0" fontId="56" fillId="9" borderId="212" xfId="0" applyFont="1" applyFill="1" applyBorder="1" applyAlignment="1" applyProtection="1">
      <alignment horizontal="center" vertical="center" wrapText="1"/>
    </xf>
    <xf numFmtId="0" fontId="56" fillId="9" borderId="213" xfId="0" applyFont="1" applyFill="1" applyBorder="1" applyAlignment="1" applyProtection="1">
      <alignment horizontal="center" vertical="center" wrapText="1"/>
    </xf>
    <xf numFmtId="0" fontId="56" fillId="9" borderId="214" xfId="0" applyFont="1" applyFill="1" applyBorder="1" applyAlignment="1" applyProtection="1">
      <alignment horizontal="center" vertical="center" wrapText="1"/>
    </xf>
    <xf numFmtId="0" fontId="56" fillId="12" borderId="212" xfId="0" applyFont="1" applyFill="1" applyBorder="1" applyAlignment="1" applyProtection="1">
      <alignment horizontal="center" vertical="center" wrapText="1"/>
    </xf>
    <xf numFmtId="0" fontId="56" fillId="12" borderId="213" xfId="0" applyFont="1" applyFill="1" applyBorder="1" applyAlignment="1" applyProtection="1">
      <alignment horizontal="center" vertical="center" wrapText="1"/>
    </xf>
    <xf numFmtId="0" fontId="56" fillId="12" borderId="214" xfId="0" applyFont="1" applyFill="1" applyBorder="1" applyAlignment="1" applyProtection="1">
      <alignment horizontal="center" vertical="center" wrapText="1"/>
    </xf>
    <xf numFmtId="0" fontId="25" fillId="6" borderId="216" xfId="0" applyFont="1" applyFill="1" applyBorder="1" applyAlignment="1" applyProtection="1">
      <alignment horizontal="center" vertical="center" wrapText="1"/>
    </xf>
    <xf numFmtId="0" fontId="25" fillId="11" borderId="216" xfId="0" applyFont="1" applyFill="1" applyBorder="1" applyAlignment="1" applyProtection="1">
      <alignment horizontal="center" vertical="center" wrapText="1"/>
    </xf>
    <xf numFmtId="0" fontId="25" fillId="28" borderId="207" xfId="0" applyFont="1" applyFill="1" applyBorder="1" applyAlignment="1" applyProtection="1">
      <alignment horizontal="center" vertical="center" wrapText="1"/>
    </xf>
    <xf numFmtId="0" fontId="25" fillId="28" borderId="216" xfId="0" applyFont="1" applyFill="1" applyBorder="1" applyAlignment="1" applyProtection="1">
      <alignment horizontal="center" vertical="center" wrapText="1"/>
    </xf>
    <xf numFmtId="0" fontId="25" fillId="13" borderId="216" xfId="0" applyFont="1" applyFill="1" applyBorder="1" applyAlignment="1" applyProtection="1">
      <alignment horizontal="center" vertical="center" wrapText="1"/>
    </xf>
    <xf numFmtId="0" fontId="25" fillId="6" borderId="67" xfId="0" applyFont="1" applyFill="1" applyBorder="1" applyAlignment="1" applyProtection="1">
      <alignment horizontal="center" vertical="center" wrapText="1"/>
    </xf>
    <xf numFmtId="2" fontId="14" fillId="9" borderId="207" xfId="0" applyNumberFormat="1" applyFont="1" applyFill="1" applyBorder="1" applyAlignment="1" applyProtection="1">
      <alignment horizontal="center" vertical="center" wrapText="1"/>
    </xf>
    <xf numFmtId="10" fontId="14" fillId="12" borderId="207" xfId="0" applyNumberFormat="1" applyFont="1" applyFill="1" applyBorder="1" applyAlignment="1" applyProtection="1">
      <alignment horizontal="center" vertical="center" wrapText="1"/>
    </xf>
    <xf numFmtId="0" fontId="25" fillId="6" borderId="53" xfId="0" applyFont="1" applyFill="1" applyBorder="1" applyAlignment="1" applyProtection="1">
      <alignment horizontal="center" vertical="center" wrapText="1"/>
    </xf>
    <xf numFmtId="164" fontId="10" fillId="10" borderId="207" xfId="1" applyNumberFormat="1" applyFont="1" applyFill="1" applyBorder="1" applyAlignment="1" applyProtection="1">
      <alignment horizontal="center" vertical="center"/>
    </xf>
    <xf numFmtId="1" fontId="19" fillId="10" borderId="207" xfId="1" quotePrefix="1" applyNumberFormat="1" applyFont="1" applyFill="1" applyBorder="1" applyAlignment="1" applyProtection="1">
      <alignment horizontal="center" vertical="center"/>
    </xf>
    <xf numFmtId="1" fontId="19" fillId="10" borderId="207" xfId="1" applyNumberFormat="1" applyFont="1" applyFill="1" applyBorder="1" applyAlignment="1" applyProtection="1">
      <alignment horizontal="center" vertical="center"/>
    </xf>
    <xf numFmtId="1" fontId="19" fillId="10" borderId="212" xfId="1" applyNumberFormat="1" applyFont="1" applyFill="1" applyBorder="1" applyAlignment="1" applyProtection="1">
      <alignment horizontal="center" vertical="center"/>
    </xf>
    <xf numFmtId="3" fontId="10" fillId="0" borderId="220" xfId="0" applyNumberFormat="1" applyFont="1" applyBorder="1" applyAlignment="1" applyProtection="1">
      <alignment horizontal="center" vertical="center"/>
    </xf>
    <xf numFmtId="3" fontId="10" fillId="0" borderId="220" xfId="0" applyNumberFormat="1" applyFont="1" applyBorder="1" applyAlignment="1" applyProtection="1">
      <alignment vertical="center"/>
    </xf>
    <xf numFmtId="165" fontId="10" fillId="0" borderId="220" xfId="0" applyNumberFormat="1" applyFont="1" applyBorder="1" applyAlignment="1" applyProtection="1">
      <alignment vertical="center"/>
    </xf>
    <xf numFmtId="165" fontId="10" fillId="2" borderId="220" xfId="0" applyNumberFormat="1" applyFont="1" applyFill="1" applyBorder="1" applyAlignment="1" applyProtection="1">
      <alignment vertical="center"/>
    </xf>
    <xf numFmtId="3" fontId="10" fillId="0" borderId="56" xfId="0" applyNumberFormat="1" applyFont="1" applyBorder="1" applyAlignment="1" applyProtection="1">
      <alignment horizontal="center" vertical="center"/>
    </xf>
    <xf numFmtId="165" fontId="10" fillId="2" borderId="56" xfId="0" applyNumberFormat="1" applyFont="1" applyFill="1" applyBorder="1" applyAlignment="1" applyProtection="1">
      <alignment vertical="center"/>
    </xf>
    <xf numFmtId="3" fontId="10" fillId="0" borderId="53" xfId="0" applyNumberFormat="1" applyFont="1" applyBorder="1" applyAlignment="1" applyProtection="1">
      <alignment horizontal="center" vertical="center"/>
    </xf>
    <xf numFmtId="165" fontId="10" fillId="2" borderId="53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0" fillId="0" borderId="143" xfId="0" applyFont="1" applyBorder="1" applyAlignment="1" applyProtection="1">
      <alignment horizontal="center" vertical="center"/>
    </xf>
    <xf numFmtId="6" fontId="18" fillId="2" borderId="143" xfId="0" applyNumberFormat="1" applyFont="1" applyFill="1" applyBorder="1" applyAlignment="1" applyProtection="1">
      <alignment vertical="center"/>
    </xf>
    <xf numFmtId="0" fontId="57" fillId="0" borderId="0" xfId="0" applyFont="1" applyBorder="1" applyAlignment="1" applyProtection="1">
      <alignment horizontal="center" vertical="center"/>
    </xf>
    <xf numFmtId="0" fontId="10" fillId="0" borderId="212" xfId="0" applyFont="1" applyBorder="1" applyAlignment="1" applyProtection="1">
      <alignment horizontal="left" vertical="center"/>
    </xf>
    <xf numFmtId="0" fontId="10" fillId="0" borderId="213" xfId="0" applyFont="1" applyBorder="1" applyAlignment="1" applyProtection="1">
      <alignment horizontal="left" vertical="center"/>
    </xf>
    <xf numFmtId="172" fontId="10" fillId="0" borderId="214" xfId="0" applyNumberFormat="1" applyFont="1" applyBorder="1" applyAlignment="1" applyProtection="1">
      <alignment horizontal="left" vertical="center" indent="1"/>
    </xf>
    <xf numFmtId="0" fontId="10" fillId="0" borderId="213" xfId="0" applyFont="1" applyBorder="1" applyAlignment="1" applyProtection="1">
      <alignment vertical="center"/>
    </xf>
    <xf numFmtId="10" fontId="10" fillId="0" borderId="214" xfId="0" applyNumberFormat="1" applyFont="1" applyBorder="1" applyAlignment="1" applyProtection="1">
      <alignment horizontal="left" vertical="center"/>
    </xf>
    <xf numFmtId="10" fontId="0" fillId="0" borderId="0" xfId="0" applyNumberFormat="1" applyAlignment="1" applyProtection="1">
      <alignment vertical="center"/>
    </xf>
    <xf numFmtId="0" fontId="58" fillId="0" borderId="0" xfId="0" applyFont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59" fillId="15" borderId="212" xfId="0" quotePrefix="1" applyFont="1" applyFill="1" applyBorder="1" applyAlignment="1" applyProtection="1">
      <alignment horizontal="center" vertical="center"/>
    </xf>
    <xf numFmtId="0" fontId="59" fillId="15" borderId="213" xfId="0" quotePrefix="1" applyFont="1" applyFill="1" applyBorder="1" applyAlignment="1" applyProtection="1">
      <alignment horizontal="center" vertical="center"/>
    </xf>
    <xf numFmtId="0" fontId="52" fillId="0" borderId="213" xfId="0" applyFont="1" applyBorder="1" applyAlignment="1" applyProtection="1">
      <alignment horizontal="center" vertical="center"/>
    </xf>
    <xf numFmtId="0" fontId="52" fillId="0" borderId="214" xfId="0" applyFont="1" applyBorder="1" applyAlignment="1" applyProtection="1">
      <alignment horizontal="center" vertical="center"/>
    </xf>
    <xf numFmtId="0" fontId="59" fillId="15" borderId="212" xfId="0" applyFont="1" applyFill="1" applyBorder="1" applyAlignment="1" applyProtection="1">
      <alignment horizontal="center" vertical="center" wrapText="1"/>
    </xf>
    <xf numFmtId="0" fontId="59" fillId="15" borderId="214" xfId="0" applyFont="1" applyFill="1" applyBorder="1" applyAlignment="1" applyProtection="1">
      <alignment horizontal="center" vertical="center" wrapText="1"/>
    </xf>
    <xf numFmtId="0" fontId="59" fillId="15" borderId="212" xfId="0" applyFont="1" applyFill="1" applyBorder="1" applyAlignment="1" applyProtection="1">
      <alignment horizontal="center" vertical="center"/>
    </xf>
    <xf numFmtId="0" fontId="59" fillId="15" borderId="213" xfId="0" applyFont="1" applyFill="1" applyBorder="1" applyAlignment="1" applyProtection="1">
      <alignment horizontal="center" vertical="center"/>
    </xf>
    <xf numFmtId="0" fontId="59" fillId="15" borderId="214" xfId="0" applyFont="1" applyFill="1" applyBorder="1" applyAlignment="1" applyProtection="1">
      <alignment horizontal="center" vertical="center"/>
    </xf>
    <xf numFmtId="0" fontId="19" fillId="11" borderId="216" xfId="0" applyFont="1" applyFill="1" applyBorder="1" applyAlignment="1" applyProtection="1">
      <alignment horizontal="center" vertical="center" wrapText="1"/>
    </xf>
    <xf numFmtId="0" fontId="14" fillId="15" borderId="216" xfId="0" quotePrefix="1" applyFont="1" applyFill="1" applyBorder="1" applyAlignment="1" applyProtection="1">
      <alignment horizontal="center" vertical="center" wrapText="1"/>
    </xf>
    <xf numFmtId="0" fontId="14" fillId="15" borderId="216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vertical="center"/>
    </xf>
    <xf numFmtId="0" fontId="25" fillId="11" borderId="216" xfId="0" applyFont="1" applyFill="1" applyBorder="1" applyAlignment="1" applyProtection="1">
      <alignment horizontal="center" vertical="center" wrapText="1"/>
    </xf>
    <xf numFmtId="0" fontId="19" fillId="11" borderId="67" xfId="0" applyFont="1" applyFill="1" applyBorder="1" applyAlignment="1" applyProtection="1">
      <alignment horizontal="center" vertical="center" wrapText="1"/>
    </xf>
    <xf numFmtId="0" fontId="14" fillId="11" borderId="207" xfId="0" applyFont="1" applyFill="1" applyBorder="1" applyAlignment="1" applyProtection="1">
      <alignment horizontal="center" vertical="center" wrapText="1"/>
    </xf>
    <xf numFmtId="0" fontId="14" fillId="11" borderId="216" xfId="0" applyFont="1" applyFill="1" applyBorder="1" applyAlignment="1" applyProtection="1">
      <alignment horizontal="center" vertical="center" wrapText="1"/>
    </xf>
    <xf numFmtId="0" fontId="14" fillId="15" borderId="67" xfId="0" applyFont="1" applyFill="1" applyBorder="1" applyAlignment="1" applyProtection="1">
      <alignment vertical="center"/>
    </xf>
    <xf numFmtId="9" fontId="19" fillId="15" borderId="207" xfId="0" applyNumberFormat="1" applyFont="1" applyFill="1" applyBorder="1" applyAlignment="1" applyProtection="1">
      <alignment horizontal="center" vertical="center" wrapText="1"/>
    </xf>
    <xf numFmtId="0" fontId="19" fillId="11" borderId="53" xfId="0" applyFont="1" applyFill="1" applyBorder="1" applyAlignment="1" applyProtection="1">
      <alignment horizontal="center" vertical="center"/>
    </xf>
    <xf numFmtId="0" fontId="19" fillId="11" borderId="53" xfId="0" applyFont="1" applyFill="1" applyBorder="1" applyAlignment="1" applyProtection="1">
      <alignment horizontal="center" vertical="center" wrapText="1"/>
    </xf>
    <xf numFmtId="0" fontId="14" fillId="15" borderId="53" xfId="0" applyFont="1" applyFill="1" applyBorder="1" applyAlignment="1" applyProtection="1">
      <alignment vertical="center"/>
    </xf>
    <xf numFmtId="0" fontId="19" fillId="10" borderId="207" xfId="1" quotePrefix="1" applyNumberFormat="1" applyFont="1" applyFill="1" applyBorder="1" applyAlignment="1" applyProtection="1">
      <alignment horizontal="center" vertical="center"/>
    </xf>
    <xf numFmtId="164" fontId="10" fillId="10" borderId="207" xfId="1" applyNumberFormat="1" applyFont="1" applyFill="1" applyBorder="1" applyAlignment="1" applyProtection="1">
      <alignment horizontal="center" vertical="center" wrapText="1"/>
    </xf>
    <xf numFmtId="0" fontId="32" fillId="10" borderId="207" xfId="1" quotePrefix="1" applyNumberFormat="1" applyFont="1" applyFill="1" applyBorder="1" applyAlignment="1" applyProtection="1">
      <alignment horizontal="center" vertical="center" wrapText="1"/>
    </xf>
    <xf numFmtId="1" fontId="32" fillId="10" borderId="207" xfId="1" quotePrefix="1" applyNumberFormat="1" applyFont="1" applyFill="1" applyBorder="1" applyAlignment="1" applyProtection="1">
      <alignment horizontal="center" vertical="center" wrapText="1"/>
    </xf>
    <xf numFmtId="1" fontId="32" fillId="10" borderId="207" xfId="1" applyNumberFormat="1" applyFont="1" applyFill="1" applyBorder="1" applyAlignment="1" applyProtection="1">
      <alignment horizontal="center" vertical="center" wrapText="1"/>
    </xf>
    <xf numFmtId="0" fontId="35" fillId="0" borderId="0" xfId="0" applyFont="1" applyAlignment="1" applyProtection="1">
      <alignment horizontal="center" vertical="center" wrapText="1"/>
    </xf>
    <xf numFmtId="3" fontId="10" fillId="0" borderId="237" xfId="0" applyNumberFormat="1" applyFont="1" applyBorder="1" applyAlignment="1" applyProtection="1">
      <alignment vertical="center"/>
    </xf>
    <xf numFmtId="10" fontId="10" fillId="0" borderId="56" xfId="3" applyNumberFormat="1" applyFont="1" applyFill="1" applyBorder="1" applyAlignment="1" applyProtection="1">
      <alignment vertical="center"/>
    </xf>
    <xf numFmtId="6" fontId="10" fillId="0" borderId="56" xfId="2" applyNumberFormat="1" applyFont="1" applyFill="1" applyBorder="1" applyAlignment="1" applyProtection="1">
      <alignment vertical="center"/>
    </xf>
    <xf numFmtId="2" fontId="33" fillId="0" borderId="56" xfId="6" applyNumberFormat="1" applyFont="1" applyFill="1" applyBorder="1" applyAlignment="1" applyProtection="1">
      <alignment horizontal="right" vertical="center" wrapText="1"/>
    </xf>
    <xf numFmtId="165" fontId="33" fillId="0" borderId="56" xfId="6" applyNumberFormat="1" applyFont="1" applyFill="1" applyBorder="1" applyAlignment="1" applyProtection="1">
      <alignment horizontal="right" vertical="center" wrapText="1"/>
    </xf>
    <xf numFmtId="0" fontId="33" fillId="0" borderId="56" xfId="6" applyFont="1" applyFill="1" applyBorder="1" applyAlignment="1" applyProtection="1">
      <alignment horizontal="right" vertical="center" wrapText="1"/>
    </xf>
    <xf numFmtId="1" fontId="33" fillId="0" borderId="56" xfId="6" applyNumberFormat="1" applyFont="1" applyFill="1" applyBorder="1" applyAlignment="1" applyProtection="1">
      <alignment horizontal="right" vertical="center" wrapText="1"/>
    </xf>
    <xf numFmtId="2" fontId="10" fillId="0" borderId="56" xfId="0" applyNumberFormat="1" applyFont="1" applyBorder="1" applyAlignment="1" applyProtection="1">
      <alignment vertical="center"/>
    </xf>
    <xf numFmtId="4" fontId="10" fillId="0" borderId="56" xfId="1" applyNumberFormat="1" applyFont="1" applyBorder="1" applyAlignment="1" applyProtection="1">
      <alignment vertical="center"/>
    </xf>
    <xf numFmtId="4" fontId="10" fillId="0" borderId="237" xfId="1" applyNumberFormat="1" applyFont="1" applyBorder="1" applyAlignment="1" applyProtection="1">
      <alignment vertical="center"/>
    </xf>
    <xf numFmtId="40" fontId="10" fillId="0" borderId="56" xfId="0" applyNumberFormat="1" applyFont="1" applyFill="1" applyBorder="1" applyAlignment="1" applyProtection="1">
      <alignment vertical="center"/>
    </xf>
    <xf numFmtId="165" fontId="10" fillId="0" borderId="56" xfId="0" applyNumberFormat="1" applyFont="1" applyFill="1" applyBorder="1" applyAlignment="1" applyProtection="1">
      <alignment vertical="center"/>
    </xf>
    <xf numFmtId="10" fontId="10" fillId="0" borderId="56" xfId="0" applyNumberFormat="1" applyFont="1" applyFill="1" applyBorder="1" applyAlignment="1" applyProtection="1">
      <alignment vertical="center"/>
    </xf>
    <xf numFmtId="173" fontId="10" fillId="0" borderId="56" xfId="3" applyNumberFormat="1" applyFont="1" applyFill="1" applyBorder="1" applyAlignment="1" applyProtection="1">
      <alignment vertical="center"/>
    </xf>
    <xf numFmtId="10" fontId="10" fillId="4" borderId="56" xfId="0" applyNumberFormat="1" applyFont="1" applyFill="1" applyBorder="1" applyAlignment="1" applyProtection="1">
      <alignment vertical="center"/>
    </xf>
    <xf numFmtId="3" fontId="10" fillId="0" borderId="103" xfId="0" applyNumberFormat="1" applyFont="1" applyBorder="1" applyAlignment="1" applyProtection="1">
      <alignment vertical="center"/>
    </xf>
    <xf numFmtId="10" fontId="10" fillId="0" borderId="53" xfId="3" applyNumberFormat="1" applyFont="1" applyFill="1" applyBorder="1" applyAlignment="1" applyProtection="1">
      <alignment vertical="center"/>
    </xf>
    <xf numFmtId="6" fontId="10" fillId="0" borderId="53" xfId="2" applyNumberFormat="1" applyFont="1" applyFill="1" applyBorder="1" applyAlignment="1" applyProtection="1">
      <alignment vertical="center"/>
    </xf>
    <xf numFmtId="2" fontId="33" fillId="0" borderId="53" xfId="6" applyNumberFormat="1" applyFont="1" applyFill="1" applyBorder="1" applyAlignment="1" applyProtection="1">
      <alignment horizontal="right" vertical="center" wrapText="1"/>
    </xf>
    <xf numFmtId="165" fontId="33" fillId="0" borderId="53" xfId="6" applyNumberFormat="1" applyFont="1" applyFill="1" applyBorder="1" applyAlignment="1" applyProtection="1">
      <alignment horizontal="right" vertical="center" wrapText="1"/>
    </xf>
    <xf numFmtId="0" fontId="33" fillId="0" borderId="53" xfId="6" applyFont="1" applyFill="1" applyBorder="1" applyAlignment="1" applyProtection="1">
      <alignment horizontal="right" vertical="center" wrapText="1"/>
    </xf>
    <xf numFmtId="2" fontId="10" fillId="0" borderId="53" xfId="0" applyNumberFormat="1" applyFont="1" applyBorder="1" applyAlignment="1" applyProtection="1">
      <alignment vertical="center"/>
    </xf>
    <xf numFmtId="4" fontId="10" fillId="0" borderId="53" xfId="1" applyNumberFormat="1" applyFont="1" applyBorder="1" applyAlignment="1" applyProtection="1">
      <alignment vertical="center"/>
    </xf>
    <xf numFmtId="4" fontId="10" fillId="0" borderId="103" xfId="1" applyNumberFormat="1" applyFont="1" applyBorder="1" applyAlignment="1" applyProtection="1">
      <alignment vertical="center"/>
    </xf>
    <xf numFmtId="40" fontId="10" fillId="0" borderId="53" xfId="0" applyNumberFormat="1" applyFont="1" applyFill="1" applyBorder="1" applyAlignment="1" applyProtection="1">
      <alignment vertical="center"/>
    </xf>
    <xf numFmtId="165" fontId="10" fillId="0" borderId="53" xfId="0" applyNumberFormat="1" applyFont="1" applyFill="1" applyBorder="1" applyAlignment="1" applyProtection="1">
      <alignment vertical="center"/>
    </xf>
    <xf numFmtId="10" fontId="10" fillId="0" borderId="53" xfId="0" applyNumberFormat="1" applyFont="1" applyFill="1" applyBorder="1" applyAlignment="1" applyProtection="1">
      <alignment vertical="center"/>
    </xf>
    <xf numFmtId="173" fontId="10" fillId="0" borderId="53" xfId="3" applyNumberFormat="1" applyFont="1" applyFill="1" applyBorder="1" applyAlignment="1" applyProtection="1">
      <alignment vertical="center"/>
    </xf>
    <xf numFmtId="165" fontId="10" fillId="4" borderId="56" xfId="0" applyNumberFormat="1" applyFont="1" applyFill="1" applyBorder="1" applyAlignment="1" applyProtection="1">
      <alignment vertical="center"/>
    </xf>
    <xf numFmtId="165" fontId="10" fillId="17" borderId="56" xfId="0" applyNumberFormat="1" applyFont="1" applyFill="1" applyBorder="1" applyAlignment="1" applyProtection="1">
      <alignment vertical="center"/>
    </xf>
    <xf numFmtId="3" fontId="10" fillId="0" borderId="67" xfId="0" applyNumberFormat="1" applyFont="1" applyFill="1" applyBorder="1" applyAlignment="1" applyProtection="1">
      <alignment horizontal="center" vertical="center"/>
    </xf>
    <xf numFmtId="3" fontId="10" fillId="0" borderId="63" xfId="0" applyNumberFormat="1" applyFont="1" applyFill="1" applyBorder="1" applyAlignment="1" applyProtection="1">
      <alignment vertical="center"/>
    </xf>
    <xf numFmtId="165" fontId="10" fillId="0" borderId="67" xfId="0" applyNumberFormat="1" applyFont="1" applyFill="1" applyBorder="1" applyAlignment="1" applyProtection="1">
      <alignment vertical="center"/>
    </xf>
    <xf numFmtId="165" fontId="10" fillId="0" borderId="63" xfId="0" applyNumberFormat="1" applyFont="1" applyFill="1" applyBorder="1" applyAlignment="1" applyProtection="1">
      <alignment vertical="center"/>
    </xf>
    <xf numFmtId="10" fontId="10" fillId="0" borderId="63" xfId="3" applyNumberFormat="1" applyFont="1" applyFill="1" applyBorder="1" applyAlignment="1" applyProtection="1">
      <alignment vertical="center"/>
    </xf>
    <xf numFmtId="6" fontId="10" fillId="0" borderId="67" xfId="2" applyNumberFormat="1" applyFont="1" applyFill="1" applyBorder="1" applyAlignment="1" applyProtection="1">
      <alignment vertical="center"/>
    </xf>
    <xf numFmtId="2" fontId="10" fillId="0" borderId="67" xfId="0" applyNumberFormat="1" applyFont="1" applyFill="1" applyBorder="1" applyAlignment="1" applyProtection="1">
      <alignment vertical="center"/>
    </xf>
    <xf numFmtId="1" fontId="10" fillId="0" borderId="67" xfId="0" applyNumberFormat="1" applyFont="1" applyFill="1" applyBorder="1" applyAlignment="1" applyProtection="1">
      <alignment vertical="center"/>
    </xf>
    <xf numFmtId="3" fontId="10" fillId="0" borderId="67" xfId="0" applyNumberFormat="1" applyFont="1" applyFill="1" applyBorder="1" applyAlignment="1" applyProtection="1">
      <alignment vertical="center"/>
    </xf>
    <xf numFmtId="165" fontId="10" fillId="31" borderId="67" xfId="0" applyNumberFormat="1" applyFont="1" applyFill="1" applyBorder="1" applyAlignment="1" applyProtection="1">
      <alignment vertical="center"/>
    </xf>
    <xf numFmtId="4" fontId="10" fillId="31" borderId="67" xfId="1" applyNumberFormat="1" applyFont="1" applyFill="1" applyBorder="1" applyAlignment="1" applyProtection="1">
      <alignment vertical="center"/>
    </xf>
    <xf numFmtId="4" fontId="10" fillId="31" borderId="63" xfId="1" applyNumberFormat="1" applyFont="1" applyFill="1" applyBorder="1" applyAlignment="1" applyProtection="1">
      <alignment vertical="center"/>
    </xf>
    <xf numFmtId="40" fontId="10" fillId="31" borderId="67" xfId="0" applyNumberFormat="1" applyFont="1" applyFill="1" applyBorder="1" applyAlignment="1" applyProtection="1">
      <alignment vertical="center"/>
    </xf>
    <xf numFmtId="10" fontId="10" fillId="0" borderId="67" xfId="0" applyNumberFormat="1" applyFont="1" applyFill="1" applyBorder="1" applyAlignment="1" applyProtection="1">
      <alignment vertical="center"/>
    </xf>
    <xf numFmtId="173" fontId="10" fillId="0" borderId="67" xfId="3" applyNumberFormat="1" applyFont="1" applyFill="1" applyBorder="1" applyAlignment="1" applyProtection="1">
      <alignment vertical="center"/>
    </xf>
    <xf numFmtId="10" fontId="10" fillId="0" borderId="67" xfId="3" applyNumberFormat="1" applyFont="1" applyFill="1" applyBorder="1" applyAlignment="1" applyProtection="1">
      <alignment vertical="center"/>
    </xf>
    <xf numFmtId="0" fontId="10" fillId="0" borderId="207" xfId="0" applyFont="1" applyBorder="1" applyAlignment="1" applyProtection="1">
      <alignment horizontal="right" vertical="center"/>
    </xf>
    <xf numFmtId="0" fontId="18" fillId="0" borderId="207" xfId="0" applyFont="1" applyBorder="1" applyAlignment="1" applyProtection="1">
      <alignment horizontal="left" vertical="center"/>
    </xf>
    <xf numFmtId="5" fontId="18" fillId="0" borderId="207" xfId="2" applyNumberFormat="1" applyFont="1" applyBorder="1" applyAlignment="1" applyProtection="1">
      <alignment horizontal="right" vertical="center"/>
    </xf>
    <xf numFmtId="10" fontId="18" fillId="4" borderId="207" xfId="3" applyNumberFormat="1" applyFont="1" applyFill="1" applyBorder="1" applyAlignment="1" applyProtection="1">
      <alignment horizontal="right" vertical="center"/>
    </xf>
    <xf numFmtId="6" fontId="18" fillId="4" borderId="207" xfId="2" applyNumberFormat="1" applyFont="1" applyFill="1" applyBorder="1" applyAlignment="1" applyProtection="1">
      <alignment horizontal="right" vertical="center"/>
    </xf>
    <xf numFmtId="2" fontId="18" fillId="0" borderId="207" xfId="0" applyNumberFormat="1" applyFont="1" applyBorder="1" applyAlignment="1" applyProtection="1">
      <alignment horizontal="right" vertical="center"/>
    </xf>
    <xf numFmtId="0" fontId="18" fillId="0" borderId="207" xfId="0" applyFont="1" applyBorder="1" applyAlignment="1" applyProtection="1">
      <alignment horizontal="right" vertical="center"/>
    </xf>
    <xf numFmtId="0" fontId="18" fillId="0" borderId="207" xfId="0" applyFont="1" applyFill="1" applyBorder="1" applyAlignment="1" applyProtection="1">
      <alignment horizontal="right" vertical="center"/>
    </xf>
    <xf numFmtId="5" fontId="18" fillId="0" borderId="207" xfId="2" applyNumberFormat="1" applyFont="1" applyFill="1" applyBorder="1" applyAlignment="1" applyProtection="1">
      <alignment horizontal="right" vertical="center"/>
    </xf>
    <xf numFmtId="43" fontId="18" fillId="0" borderId="207" xfId="1" applyNumberFormat="1" applyFont="1" applyBorder="1" applyAlignment="1" applyProtection="1">
      <alignment horizontal="right" vertical="center"/>
    </xf>
    <xf numFmtId="43" fontId="18" fillId="0" borderId="207" xfId="1" applyFont="1" applyBorder="1" applyAlignment="1" applyProtection="1">
      <alignment horizontal="right" vertical="center"/>
    </xf>
    <xf numFmtId="10" fontId="18" fillId="0" borderId="207" xfId="2" applyNumberFormat="1" applyFont="1" applyFill="1" applyBorder="1" applyAlignment="1" applyProtection="1">
      <alignment horizontal="right" vertical="center"/>
    </xf>
    <xf numFmtId="6" fontId="18" fillId="0" borderId="207" xfId="2" applyNumberFormat="1" applyFont="1" applyBorder="1" applyAlignment="1" applyProtection="1">
      <alignment horizontal="right" vertical="center"/>
    </xf>
    <xf numFmtId="10" fontId="18" fillId="0" borderId="207" xfId="0" applyNumberFormat="1" applyFont="1" applyBorder="1" applyAlignment="1" applyProtection="1">
      <alignment horizontal="right" vertical="center"/>
    </xf>
    <xf numFmtId="0" fontId="10" fillId="0" borderId="0" xfId="0" applyFont="1" applyAlignment="1" applyProtection="1">
      <alignment horizontal="right" vertical="center"/>
    </xf>
    <xf numFmtId="0" fontId="30" fillId="0" borderId="0" xfId="0" applyFont="1" applyAlignment="1" applyProtection="1">
      <alignment horizontal="center" vertical="center"/>
    </xf>
    <xf numFmtId="9" fontId="0" fillId="0" borderId="0" xfId="0" applyNumberFormat="1" applyAlignment="1" applyProtection="1">
      <alignment vertical="center"/>
    </xf>
    <xf numFmtId="0" fontId="20" fillId="0" borderId="0" xfId="0" applyFont="1" applyAlignment="1" applyProtection="1">
      <alignment vertical="center"/>
    </xf>
    <xf numFmtId="5" fontId="0" fillId="0" borderId="0" xfId="0" applyNumberFormat="1" applyAlignment="1" applyProtection="1">
      <alignment vertical="center"/>
    </xf>
    <xf numFmtId="10" fontId="0" fillId="0" borderId="0" xfId="3" applyNumberFormat="1" applyFont="1" applyAlignment="1" applyProtection="1">
      <alignment vertical="center"/>
    </xf>
    <xf numFmtId="10" fontId="20" fillId="0" borderId="0" xfId="0" applyNumberFormat="1" applyFont="1" applyAlignment="1" applyProtection="1">
      <alignment vertical="center"/>
    </xf>
    <xf numFmtId="173" fontId="30" fillId="0" borderId="0" xfId="0" applyNumberFormat="1" applyFont="1" applyAlignment="1" applyProtection="1">
      <alignment horizontal="center" vertical="center"/>
    </xf>
    <xf numFmtId="5" fontId="20" fillId="0" borderId="0" xfId="0" applyNumberFormat="1" applyFont="1" applyAlignment="1" applyProtection="1">
      <alignment vertical="center"/>
    </xf>
    <xf numFmtId="2" fontId="0" fillId="0" borderId="0" xfId="0" applyNumberFormat="1" applyAlignment="1" applyProtection="1">
      <alignment vertical="center"/>
    </xf>
    <xf numFmtId="173" fontId="0" fillId="0" borderId="0" xfId="0" applyNumberFormat="1" applyBorder="1" applyAlignment="1" applyProtection="1">
      <alignment vertical="center"/>
    </xf>
    <xf numFmtId="3" fontId="0" fillId="0" borderId="0" xfId="0" applyNumberFormat="1" applyAlignment="1" applyProtection="1">
      <alignment vertical="center"/>
    </xf>
    <xf numFmtId="173" fontId="0" fillId="0" borderId="238" xfId="0" applyNumberFormat="1" applyBorder="1" applyAlignment="1" applyProtection="1">
      <alignment vertical="center" wrapText="1"/>
    </xf>
    <xf numFmtId="165" fontId="0" fillId="0" borderId="0" xfId="0" applyNumberFormat="1" applyBorder="1" applyAlignment="1" applyProtection="1">
      <alignment vertical="center"/>
    </xf>
    <xf numFmtId="0" fontId="61" fillId="0" borderId="0" xfId="0" applyFont="1" applyFill="1" applyAlignment="1">
      <alignment vertical="center"/>
    </xf>
    <xf numFmtId="17" fontId="62" fillId="0" borderId="0" xfId="0" quotePrefix="1" applyNumberFormat="1" applyFont="1" applyFill="1" applyAlignment="1">
      <alignment horizontal="left"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25" fillId="11" borderId="207" xfId="4" applyFont="1" applyFill="1" applyBorder="1" applyAlignment="1" applyProtection="1">
      <alignment horizontal="center" vertical="center" wrapText="1"/>
    </xf>
    <xf numFmtId="0" fontId="25" fillId="16" borderId="207" xfId="4" applyFont="1" applyFill="1" applyBorder="1" applyAlignment="1" applyProtection="1">
      <alignment horizontal="center" vertical="center" wrapText="1"/>
    </xf>
    <xf numFmtId="0" fontId="14" fillId="32" borderId="207" xfId="11" applyFont="1" applyFill="1" applyBorder="1" applyAlignment="1" applyProtection="1">
      <alignment horizontal="center" vertical="center" wrapText="1"/>
    </xf>
    <xf numFmtId="0" fontId="14" fillId="33" borderId="207" xfId="11" applyFont="1" applyFill="1" applyBorder="1" applyAlignment="1" applyProtection="1">
      <alignment horizontal="center" vertical="center" wrapText="1"/>
    </xf>
    <xf numFmtId="0" fontId="14" fillId="19" borderId="207" xfId="12" applyFont="1" applyFill="1" applyBorder="1" applyAlignment="1" applyProtection="1">
      <alignment horizontal="center" vertical="center" wrapText="1"/>
    </xf>
    <xf numFmtId="0" fontId="14" fillId="34" borderId="207" xfId="11" applyFont="1" applyFill="1" applyBorder="1" applyAlignment="1" applyProtection="1">
      <alignment horizontal="center" vertical="center" wrapText="1"/>
    </xf>
    <xf numFmtId="0" fontId="14" fillId="35" borderId="207" xfId="11" applyFont="1" applyFill="1" applyBorder="1" applyAlignment="1" applyProtection="1">
      <alignment horizontal="center" vertical="center" wrapText="1"/>
    </xf>
    <xf numFmtId="0" fontId="14" fillId="6" borderId="207" xfId="11" applyFont="1" applyFill="1" applyBorder="1" applyAlignment="1" applyProtection="1">
      <alignment horizontal="center" vertical="center" wrapText="1"/>
    </xf>
    <xf numFmtId="0" fontId="14" fillId="0" borderId="207" xfId="11" applyFont="1" applyFill="1" applyBorder="1" applyAlignment="1" applyProtection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19" fillId="10" borderId="216" xfId="1" quotePrefix="1" applyNumberFormat="1" applyFont="1" applyFill="1" applyBorder="1" applyAlignment="1" applyProtection="1">
      <alignment horizontal="center" vertical="center"/>
    </xf>
    <xf numFmtId="1" fontId="19" fillId="10" borderId="207" xfId="1" quotePrefix="1" applyNumberFormat="1" applyFont="1" applyFill="1" applyBorder="1" applyAlignment="1" applyProtection="1">
      <alignment horizontal="center" vertical="center" wrapText="1"/>
    </xf>
    <xf numFmtId="0" fontId="33" fillId="0" borderId="220" xfId="12" applyNumberFormat="1" applyFont="1" applyBorder="1" applyAlignment="1" applyProtection="1">
      <alignment horizontal="center" vertical="center"/>
    </xf>
    <xf numFmtId="0" fontId="33" fillId="0" borderId="220" xfId="12" applyFont="1" applyBorder="1" applyAlignment="1" applyProtection="1">
      <alignment horizontal="left" vertical="center"/>
    </xf>
    <xf numFmtId="38" fontId="33" fillId="0" borderId="220" xfId="12" applyNumberFormat="1" applyFont="1" applyBorder="1" applyAlignment="1" applyProtection="1">
      <alignment vertical="center"/>
    </xf>
    <xf numFmtId="38" fontId="33" fillId="19" borderId="220" xfId="12" applyNumberFormat="1" applyFont="1" applyFill="1" applyBorder="1" applyAlignment="1" applyProtection="1">
      <alignment vertical="center"/>
    </xf>
    <xf numFmtId="0" fontId="37" fillId="0" borderId="0" xfId="0" applyFont="1" applyAlignment="1">
      <alignment vertical="center"/>
    </xf>
    <xf numFmtId="0" fontId="33" fillId="0" borderId="56" xfId="12" applyNumberFormat="1" applyFont="1" applyBorder="1" applyAlignment="1" applyProtection="1">
      <alignment horizontal="center" vertical="center"/>
    </xf>
    <xf numFmtId="0" fontId="33" fillId="0" borderId="56" xfId="12" applyFont="1" applyBorder="1" applyAlignment="1" applyProtection="1">
      <alignment horizontal="left" vertical="center"/>
    </xf>
    <xf numFmtId="38" fontId="33" fillId="0" borderId="56" xfId="12" applyNumberFormat="1" applyFont="1" applyBorder="1" applyAlignment="1" applyProtection="1">
      <alignment vertical="center"/>
    </xf>
    <xf numFmtId="38" fontId="33" fillId="19" borderId="56" xfId="12" applyNumberFormat="1" applyFont="1" applyFill="1" applyBorder="1" applyAlignment="1" applyProtection="1">
      <alignment vertical="center"/>
    </xf>
    <xf numFmtId="0" fontId="33" fillId="0" borderId="53" xfId="12" applyNumberFormat="1" applyFont="1" applyBorder="1" applyAlignment="1" applyProtection="1">
      <alignment horizontal="center" vertical="center"/>
    </xf>
    <xf numFmtId="0" fontId="33" fillId="0" borderId="53" xfId="12" applyFont="1" applyBorder="1" applyAlignment="1" applyProtection="1">
      <alignment horizontal="left" vertical="center"/>
    </xf>
    <xf numFmtId="38" fontId="33" fillId="0" borderId="53" xfId="12" applyNumberFormat="1" applyFont="1" applyBorder="1" applyAlignment="1" applyProtection="1">
      <alignment vertical="center"/>
    </xf>
    <xf numFmtId="38" fontId="33" fillId="19" borderId="53" xfId="12" applyNumberFormat="1" applyFont="1" applyFill="1" applyBorder="1" applyAlignment="1" applyProtection="1">
      <alignment vertical="center"/>
    </xf>
    <xf numFmtId="38" fontId="33" fillId="0" borderId="53" xfId="12" applyNumberFormat="1" applyFont="1" applyFill="1" applyBorder="1" applyAlignment="1" applyProtection="1">
      <alignment vertical="center"/>
    </xf>
    <xf numFmtId="0" fontId="38" fillId="0" borderId="143" xfId="13" applyNumberFormat="1" applyFont="1" applyBorder="1" applyAlignment="1" applyProtection="1">
      <alignment horizontal="center" vertical="center"/>
    </xf>
    <xf numFmtId="3" fontId="38" fillId="0" borderId="143" xfId="13" applyNumberFormat="1" applyFont="1" applyBorder="1" applyAlignment="1" applyProtection="1">
      <alignment vertical="center"/>
    </xf>
    <xf numFmtId="38" fontId="38" fillId="0" borderId="143" xfId="13" applyNumberFormat="1" applyFont="1" applyBorder="1" applyAlignment="1" applyProtection="1">
      <alignment vertical="center"/>
    </xf>
    <xf numFmtId="38" fontId="38" fillId="19" borderId="143" xfId="13" applyNumberFormat="1" applyFont="1" applyFill="1" applyBorder="1" applyAlignment="1" applyProtection="1">
      <alignment vertical="center"/>
    </xf>
    <xf numFmtId="0" fontId="63" fillId="0" borderId="0" xfId="0" applyFont="1" applyAlignment="1">
      <alignment vertical="center"/>
    </xf>
    <xf numFmtId="0" fontId="38" fillId="0" borderId="0" xfId="13" applyNumberFormat="1" applyFont="1" applyBorder="1" applyAlignment="1" applyProtection="1">
      <alignment horizontal="center" vertical="center"/>
    </xf>
    <xf numFmtId="3" fontId="38" fillId="0" borderId="0" xfId="13" applyNumberFormat="1" applyFont="1" applyBorder="1" applyAlignment="1" applyProtection="1">
      <alignment vertical="center"/>
    </xf>
    <xf numFmtId="38" fontId="38" fillId="0" borderId="0" xfId="13" applyNumberFormat="1" applyFont="1" applyBorder="1" applyAlignment="1" applyProtection="1">
      <alignment vertical="center"/>
    </xf>
    <xf numFmtId="38" fontId="38" fillId="19" borderId="0" xfId="13" applyNumberFormat="1" applyFont="1" applyFill="1" applyBorder="1" applyAlignment="1" applyProtection="1">
      <alignment vertical="center"/>
    </xf>
    <xf numFmtId="0" fontId="38" fillId="0" borderId="0" xfId="13" applyFont="1" applyProtection="1"/>
    <xf numFmtId="38" fontId="38" fillId="0" borderId="0" xfId="0" applyNumberFormat="1" applyFont="1" applyAlignment="1">
      <alignment vertical="center"/>
    </xf>
    <xf numFmtId="0" fontId="37" fillId="0" borderId="0" xfId="13" applyFont="1" applyProtection="1"/>
    <xf numFmtId="3" fontId="37" fillId="0" borderId="0" xfId="13" applyNumberFormat="1" applyFont="1" applyProtection="1"/>
    <xf numFmtId="38" fontId="37" fillId="0" borderId="0" xfId="13" applyNumberFormat="1" applyFont="1" applyProtection="1"/>
    <xf numFmtId="0" fontId="37" fillId="0" borderId="0" xfId="0" applyFont="1" applyAlignment="1">
      <alignment horizontal="left" vertical="center"/>
    </xf>
    <xf numFmtId="38" fontId="37" fillId="0" borderId="0" xfId="0" applyNumberFormat="1" applyFont="1" applyAlignment="1">
      <alignment vertical="center"/>
    </xf>
    <xf numFmtId="0" fontId="37" fillId="17" borderId="0" xfId="13" applyFont="1" applyFill="1" applyAlignment="1" applyProtection="1"/>
    <xf numFmtId="0" fontId="38" fillId="0" borderId="0" xfId="0" applyFont="1" applyAlignment="1">
      <alignment horizontal="left" vertical="center"/>
    </xf>
    <xf numFmtId="0" fontId="64" fillId="0" borderId="212" xfId="14" applyFont="1" applyBorder="1" applyAlignment="1">
      <alignment horizontal="center" vertical="center" wrapText="1"/>
    </xf>
    <xf numFmtId="0" fontId="64" fillId="0" borderId="213" xfId="14" applyFont="1" applyBorder="1" applyAlignment="1">
      <alignment horizontal="center" vertical="center"/>
    </xf>
    <xf numFmtId="0" fontId="64" fillId="0" borderId="214" xfId="14" applyFont="1" applyBorder="1" applyAlignment="1">
      <alignment horizontal="center" vertical="center"/>
    </xf>
    <xf numFmtId="0" fontId="65" fillId="0" borderId="207" xfId="12" applyFont="1" applyFill="1" applyBorder="1" applyAlignment="1">
      <alignment horizontal="center" vertical="center" wrapText="1"/>
    </xf>
    <xf numFmtId="0" fontId="2" fillId="0" borderId="207" xfId="14" applyFont="1" applyBorder="1" applyAlignment="1">
      <alignment horizontal="center" vertical="center"/>
    </xf>
    <xf numFmtId="0" fontId="1" fillId="0" borderId="0" xfId="14" applyAlignment="1">
      <alignment horizontal="center" vertical="center"/>
    </xf>
    <xf numFmtId="0" fontId="33" fillId="0" borderId="56" xfId="12" applyFont="1" applyBorder="1" applyAlignment="1" applyProtection="1">
      <alignment horizontal="center" vertical="center"/>
    </xf>
    <xf numFmtId="38" fontId="62" fillId="0" borderId="56" xfId="12" applyNumberFormat="1" applyFont="1" applyBorder="1" applyAlignment="1" applyProtection="1">
      <alignment vertical="center"/>
    </xf>
    <xf numFmtId="0" fontId="1" fillId="0" borderId="0" xfId="14"/>
    <xf numFmtId="0" fontId="33" fillId="0" borderId="53" xfId="12" applyFont="1" applyBorder="1" applyAlignment="1" applyProtection="1">
      <alignment horizontal="center" vertical="center"/>
    </xf>
    <xf numFmtId="38" fontId="62" fillId="0" borderId="53" xfId="12" applyNumberFormat="1" applyFont="1" applyBorder="1" applyAlignment="1" applyProtection="1">
      <alignment vertical="center"/>
    </xf>
    <xf numFmtId="0" fontId="33" fillId="9" borderId="53" xfId="12" applyFont="1" applyFill="1" applyBorder="1" applyAlignment="1" applyProtection="1">
      <alignment horizontal="center" vertical="center"/>
    </xf>
    <xf numFmtId="0" fontId="33" fillId="9" borderId="53" xfId="12" applyFont="1" applyFill="1" applyBorder="1" applyAlignment="1" applyProtection="1">
      <alignment horizontal="left" vertical="center"/>
    </xf>
    <xf numFmtId="38" fontId="33" fillId="9" borderId="53" xfId="12" applyNumberFormat="1" applyFont="1" applyFill="1" applyBorder="1" applyAlignment="1" applyProtection="1">
      <alignment vertical="center"/>
    </xf>
    <xf numFmtId="0" fontId="1" fillId="0" borderId="0" xfId="14" applyFont="1"/>
    <xf numFmtId="0" fontId="33" fillId="6" borderId="56" xfId="12" applyFont="1" applyFill="1" applyBorder="1" applyAlignment="1" applyProtection="1">
      <alignment horizontal="center" vertical="center"/>
    </xf>
    <xf numFmtId="0" fontId="33" fillId="6" borderId="56" xfId="12" applyFont="1" applyFill="1" applyBorder="1" applyAlignment="1" applyProtection="1">
      <alignment horizontal="left" vertical="center"/>
    </xf>
    <xf numFmtId="38" fontId="33" fillId="0" borderId="56" xfId="12" applyNumberFormat="1" applyFont="1" applyFill="1" applyBorder="1" applyAlignment="1" applyProtection="1">
      <alignment vertical="center"/>
    </xf>
    <xf numFmtId="38" fontId="33" fillId="6" borderId="56" xfId="12" applyNumberFormat="1" applyFont="1" applyFill="1" applyBorder="1" applyAlignment="1" applyProtection="1">
      <alignment vertical="center"/>
    </xf>
    <xf numFmtId="38" fontId="62" fillId="6" borderId="56" xfId="12" applyNumberFormat="1" applyFont="1" applyFill="1" applyBorder="1" applyAlignment="1" applyProtection="1">
      <alignment vertical="center"/>
    </xf>
    <xf numFmtId="0" fontId="33" fillId="6" borderId="53" xfId="12" applyFont="1" applyFill="1" applyBorder="1" applyAlignment="1" applyProtection="1">
      <alignment horizontal="center" vertical="center"/>
    </xf>
    <xf numFmtId="0" fontId="33" fillId="6" borderId="53" xfId="12" applyFont="1" applyFill="1" applyBorder="1" applyAlignment="1" applyProtection="1">
      <alignment horizontal="left" vertical="center"/>
    </xf>
    <xf numFmtId="38" fontId="33" fillId="6" borderId="53" xfId="12" applyNumberFormat="1" applyFont="1" applyFill="1" applyBorder="1" applyAlignment="1" applyProtection="1">
      <alignment vertical="center"/>
    </xf>
    <xf numFmtId="38" fontId="62" fillId="6" borderId="53" xfId="12" applyNumberFormat="1" applyFont="1" applyFill="1" applyBorder="1" applyAlignment="1" applyProtection="1">
      <alignment vertical="center"/>
    </xf>
    <xf numFmtId="0" fontId="33" fillId="0" borderId="143" xfId="12" applyFont="1" applyBorder="1" applyAlignment="1" applyProtection="1">
      <alignment horizontal="center" vertical="center"/>
    </xf>
    <xf numFmtId="0" fontId="33" fillId="0" borderId="143" xfId="12" applyFont="1" applyBorder="1" applyAlignment="1" applyProtection="1">
      <alignment horizontal="left" vertical="center"/>
    </xf>
    <xf numFmtId="38" fontId="33" fillId="0" borderId="143" xfId="12" applyNumberFormat="1" applyFont="1" applyBorder="1" applyAlignment="1" applyProtection="1">
      <alignment vertical="center"/>
    </xf>
    <xf numFmtId="38" fontId="62" fillId="0" borderId="143" xfId="12" applyNumberFormat="1" applyFont="1" applyBorder="1" applyAlignment="1" applyProtection="1">
      <alignment vertical="center"/>
    </xf>
    <xf numFmtId="0" fontId="1" fillId="0" borderId="0" xfId="14" applyAlignment="1">
      <alignment horizontal="center"/>
    </xf>
    <xf numFmtId="0" fontId="2" fillId="0" borderId="0" xfId="14" applyFont="1"/>
    <xf numFmtId="3" fontId="38" fillId="0" borderId="143" xfId="13" applyNumberFormat="1" applyFont="1" applyBorder="1" applyAlignment="1" applyProtection="1">
      <alignment horizontal="center" vertical="center"/>
    </xf>
    <xf numFmtId="3" fontId="38" fillId="0" borderId="0" xfId="13" applyNumberFormat="1" applyFont="1" applyBorder="1" applyAlignment="1" applyProtection="1">
      <alignment horizontal="center" vertical="center"/>
    </xf>
    <xf numFmtId="0" fontId="33" fillId="0" borderId="220" xfId="12" applyFont="1" applyBorder="1" applyAlignment="1" applyProtection="1">
      <alignment horizontal="center" vertical="center"/>
    </xf>
    <xf numFmtId="38" fontId="62" fillId="0" borderId="220" xfId="12" applyNumberFormat="1" applyFont="1" applyBorder="1" applyAlignment="1" applyProtection="1">
      <alignment vertical="center"/>
    </xf>
    <xf numFmtId="38" fontId="1" fillId="0" borderId="0" xfId="14" applyNumberFormat="1"/>
    <xf numFmtId="0" fontId="66" fillId="11" borderId="77" xfId="0" applyFont="1" applyFill="1" applyBorder="1" applyAlignment="1" applyProtection="1">
      <alignment horizontal="center" vertical="center" wrapText="1"/>
    </xf>
    <xf numFmtId="0" fontId="66" fillId="11" borderId="82" xfId="0" applyFont="1" applyFill="1" applyBorder="1" applyAlignment="1" applyProtection="1">
      <alignment horizontal="center" vertical="center" wrapText="1"/>
    </xf>
    <xf numFmtId="0" fontId="18" fillId="19" borderId="239" xfId="15" applyFont="1" applyFill="1" applyBorder="1" applyAlignment="1">
      <alignment horizontal="center" vertical="center" wrapText="1"/>
    </xf>
    <xf numFmtId="0" fontId="18" fillId="19" borderId="29" xfId="15" applyFont="1" applyFill="1" applyBorder="1" applyAlignment="1">
      <alignment horizontal="center" vertical="center"/>
    </xf>
    <xf numFmtId="0" fontId="18" fillId="19" borderId="240" xfId="15" applyFont="1" applyFill="1" applyBorder="1" applyAlignment="1">
      <alignment horizontal="center" vertical="center"/>
    </xf>
    <xf numFmtId="0" fontId="18" fillId="19" borderId="29" xfId="15" applyFont="1" applyFill="1" applyBorder="1" applyAlignment="1">
      <alignment horizontal="center" vertical="center" wrapText="1"/>
    </xf>
    <xf numFmtId="0" fontId="18" fillId="19" borderId="240" xfId="15" applyFont="1" applyFill="1" applyBorder="1" applyAlignment="1">
      <alignment horizontal="center" vertical="center" wrapText="1"/>
    </xf>
    <xf numFmtId="0" fontId="18" fillId="12" borderId="239" xfId="15" applyFont="1" applyFill="1" applyBorder="1" applyAlignment="1">
      <alignment horizontal="center" vertical="center" wrapText="1"/>
    </xf>
    <xf numFmtId="0" fontId="18" fillId="12" borderId="240" xfId="15" applyFont="1" applyFill="1" applyBorder="1" applyAlignment="1">
      <alignment horizontal="center" vertical="center" wrapText="1"/>
    </xf>
    <xf numFmtId="0" fontId="18" fillId="19" borderId="238" xfId="0" applyFont="1" applyFill="1" applyBorder="1" applyAlignment="1">
      <alignment horizontal="center" vertical="center" wrapText="1"/>
    </xf>
    <xf numFmtId="0" fontId="67" fillId="0" borderId="0" xfId="15" applyFont="1" applyAlignment="1">
      <alignment vertical="center"/>
    </xf>
    <xf numFmtId="0" fontId="66" fillId="11" borderId="83" xfId="0" applyFont="1" applyFill="1" applyBorder="1" applyAlignment="1" applyProtection="1">
      <alignment horizontal="center" vertical="center" wrapText="1"/>
    </xf>
    <xf numFmtId="0" fontId="66" fillId="11" borderId="241" xfId="0" applyFont="1" applyFill="1" applyBorder="1" applyAlignment="1" applyProtection="1">
      <alignment horizontal="center" vertical="center" wrapText="1"/>
    </xf>
    <xf numFmtId="0" fontId="18" fillId="5" borderId="242" xfId="0" applyFont="1" applyFill="1" applyBorder="1" applyAlignment="1">
      <alignment horizontal="center" vertical="center" wrapText="1"/>
    </xf>
    <xf numFmtId="0" fontId="18" fillId="5" borderId="80" xfId="0" applyFont="1" applyFill="1" applyBorder="1" applyAlignment="1">
      <alignment horizontal="center" vertical="center" wrapText="1"/>
    </xf>
    <xf numFmtId="0" fontId="18" fillId="9" borderId="80" xfId="0" applyFont="1" applyFill="1" applyBorder="1" applyAlignment="1">
      <alignment horizontal="center" vertical="center" wrapText="1"/>
    </xf>
    <xf numFmtId="0" fontId="18" fillId="9" borderId="243" xfId="0" applyFont="1" applyFill="1" applyBorder="1" applyAlignment="1">
      <alignment horizontal="center" vertical="center" wrapText="1"/>
    </xf>
    <xf numFmtId="0" fontId="18" fillId="5" borderId="243" xfId="0" applyFont="1" applyFill="1" applyBorder="1" applyAlignment="1">
      <alignment horizontal="center" vertical="center" wrapText="1"/>
    </xf>
    <xf numFmtId="0" fontId="18" fillId="13" borderId="242" xfId="0" applyFont="1" applyFill="1" applyBorder="1" applyAlignment="1">
      <alignment horizontal="center" vertical="center" wrapText="1"/>
    </xf>
    <xf numFmtId="0" fontId="18" fillId="13" borderId="243" xfId="0" applyFont="1" applyFill="1" applyBorder="1" applyAlignment="1">
      <alignment horizontal="center" vertical="center" wrapText="1"/>
    </xf>
    <xf numFmtId="0" fontId="18" fillId="9" borderId="244" xfId="0" applyFont="1" applyFill="1" applyBorder="1" applyAlignment="1">
      <alignment horizontal="center" vertical="center" wrapText="1"/>
    </xf>
    <xf numFmtId="0" fontId="68" fillId="0" borderId="0" xfId="15" applyFont="1" applyAlignment="1">
      <alignment vertical="center"/>
    </xf>
    <xf numFmtId="0" fontId="68" fillId="36" borderId="0" xfId="15" applyFont="1" applyFill="1" applyAlignment="1">
      <alignment vertical="center"/>
    </xf>
    <xf numFmtId="0" fontId="66" fillId="11" borderId="115" xfId="0" applyFont="1" applyFill="1" applyBorder="1" applyAlignment="1" applyProtection="1">
      <alignment horizontal="center" vertical="center" wrapText="1"/>
    </xf>
    <xf numFmtId="0" fontId="66" fillId="11" borderId="245" xfId="0" applyFont="1" applyFill="1" applyBorder="1" applyAlignment="1" applyProtection="1">
      <alignment horizontal="center" vertical="center" wrapText="1"/>
    </xf>
    <xf numFmtId="0" fontId="18" fillId="5" borderId="246" xfId="0" applyFont="1" applyFill="1" applyBorder="1" applyAlignment="1">
      <alignment horizontal="center" vertical="center" wrapText="1"/>
    </xf>
    <xf numFmtId="0" fontId="18" fillId="5" borderId="247" xfId="0" applyFont="1" applyFill="1" applyBorder="1" applyAlignment="1">
      <alignment horizontal="center" vertical="center" wrapText="1"/>
    </xf>
    <xf numFmtId="0" fontId="43" fillId="9" borderId="247" xfId="0" quotePrefix="1" applyFont="1" applyFill="1" applyBorder="1" applyAlignment="1">
      <alignment horizontal="center" vertical="center" wrapText="1"/>
    </xf>
    <xf numFmtId="0" fontId="43" fillId="9" borderId="248" xfId="0" applyFont="1" applyFill="1" applyBorder="1" applyAlignment="1">
      <alignment horizontal="center" vertical="center" wrapText="1"/>
    </xf>
    <xf numFmtId="0" fontId="18" fillId="5" borderId="248" xfId="0" applyFont="1" applyFill="1" applyBorder="1" applyAlignment="1">
      <alignment horizontal="center" vertical="center" wrapText="1"/>
    </xf>
    <xf numFmtId="0" fontId="18" fillId="13" borderId="246" xfId="0" applyFont="1" applyFill="1" applyBorder="1" applyAlignment="1">
      <alignment horizontal="center" vertical="center" wrapText="1"/>
    </xf>
    <xf numFmtId="0" fontId="18" fillId="13" borderId="248" xfId="0" applyFont="1" applyFill="1" applyBorder="1" applyAlignment="1">
      <alignment horizontal="center" vertical="center" wrapText="1"/>
    </xf>
    <xf numFmtId="0" fontId="43" fillId="9" borderId="249" xfId="0" quotePrefix="1" applyFont="1" applyFill="1" applyBorder="1" applyAlignment="1">
      <alignment horizontal="center" vertical="center" wrapText="1"/>
    </xf>
    <xf numFmtId="0" fontId="43" fillId="0" borderId="0" xfId="15" applyFont="1" applyAlignment="1">
      <alignment vertical="center"/>
    </xf>
    <xf numFmtId="0" fontId="43" fillId="36" borderId="0" xfId="15" applyFont="1" applyFill="1" applyAlignment="1">
      <alignment vertical="center"/>
    </xf>
    <xf numFmtId="0" fontId="18" fillId="10" borderId="103" xfId="15" applyFont="1" applyFill="1" applyBorder="1" applyAlignment="1">
      <alignment vertical="center"/>
    </xf>
    <xf numFmtId="0" fontId="18" fillId="10" borderId="104" xfId="15" applyFont="1" applyFill="1" applyBorder="1" applyAlignment="1">
      <alignment vertical="center"/>
    </xf>
    <xf numFmtId="0" fontId="18" fillId="10" borderId="53" xfId="15" applyFont="1" applyFill="1" applyBorder="1" applyAlignment="1">
      <alignment horizontal="center" vertical="center"/>
    </xf>
    <xf numFmtId="0" fontId="69" fillId="0" borderId="0" xfId="15" applyFont="1" applyAlignment="1">
      <alignment vertical="center"/>
    </xf>
    <xf numFmtId="0" fontId="10" fillId="10" borderId="63" xfId="15" applyFont="1" applyFill="1" applyBorder="1" applyAlignment="1">
      <alignment vertical="center"/>
    </xf>
    <xf numFmtId="0" fontId="10" fillId="10" borderId="84" xfId="15" applyFont="1" applyFill="1" applyBorder="1" applyAlignment="1">
      <alignment vertical="center"/>
    </xf>
    <xf numFmtId="0" fontId="10" fillId="0" borderId="250" xfId="15" applyFont="1" applyFill="1" applyBorder="1" applyAlignment="1" applyProtection="1">
      <alignment vertical="center"/>
    </xf>
    <xf numFmtId="6" fontId="10" fillId="0" borderId="250" xfId="2" applyNumberFormat="1" applyFont="1" applyFill="1" applyBorder="1" applyAlignment="1">
      <alignment horizontal="right" vertical="center"/>
    </xf>
    <xf numFmtId="6" fontId="10" fillId="28" borderId="250" xfId="2" applyNumberFormat="1" applyFont="1" applyFill="1" applyBorder="1" applyAlignment="1">
      <alignment horizontal="right" vertical="center"/>
    </xf>
    <xf numFmtId="0" fontId="10" fillId="0" borderId="251" xfId="15" applyFont="1" applyFill="1" applyBorder="1" applyAlignment="1" applyProtection="1">
      <alignment vertical="center"/>
    </xf>
    <xf numFmtId="6" fontId="10" fillId="0" borderId="251" xfId="2" applyNumberFormat="1" applyFont="1" applyFill="1" applyBorder="1" applyAlignment="1">
      <alignment horizontal="right" vertical="center"/>
    </xf>
    <xf numFmtId="6" fontId="10" fillId="28" borderId="251" xfId="2" applyNumberFormat="1" applyFont="1" applyFill="1" applyBorder="1" applyAlignment="1">
      <alignment horizontal="right" vertical="center"/>
    </xf>
    <xf numFmtId="0" fontId="10" fillId="0" borderId="252" xfId="15" applyFont="1" applyFill="1" applyBorder="1" applyAlignment="1" applyProtection="1">
      <alignment vertical="center"/>
    </xf>
    <xf numFmtId="6" fontId="10" fillId="0" borderId="252" xfId="2" applyNumberFormat="1" applyFont="1" applyFill="1" applyBorder="1" applyAlignment="1">
      <alignment horizontal="right" vertical="center"/>
    </xf>
    <xf numFmtId="6" fontId="10" fillId="28" borderId="252" xfId="2" applyNumberFormat="1" applyFont="1" applyFill="1" applyBorder="1" applyAlignment="1">
      <alignment horizontal="right" vertical="center"/>
    </xf>
    <xf numFmtId="0" fontId="68" fillId="4" borderId="0" xfId="15" applyFont="1" applyFill="1" applyAlignment="1">
      <alignment vertical="center"/>
    </xf>
    <xf numFmtId="6" fontId="10" fillId="0" borderId="253" xfId="2" applyNumberFormat="1" applyFont="1" applyFill="1" applyBorder="1" applyAlignment="1">
      <alignment horizontal="right" vertical="center"/>
    </xf>
    <xf numFmtId="6" fontId="10" fillId="28" borderId="253" xfId="2" applyNumberFormat="1" applyFont="1" applyFill="1" applyBorder="1" applyAlignment="1">
      <alignment horizontal="right" vertical="center"/>
    </xf>
    <xf numFmtId="0" fontId="18" fillId="27" borderId="207" xfId="15" applyFont="1" applyFill="1" applyBorder="1" applyAlignment="1" applyProtection="1">
      <alignment vertical="center"/>
    </xf>
    <xf numFmtId="6" fontId="18" fillId="27" borderId="207" xfId="2" applyNumberFormat="1" applyFont="1" applyFill="1" applyBorder="1" applyAlignment="1">
      <alignment horizontal="right" vertical="center"/>
    </xf>
    <xf numFmtId="0" fontId="69" fillId="27" borderId="0" xfId="15" applyFont="1" applyFill="1" applyAlignment="1">
      <alignment vertical="center"/>
    </xf>
    <xf numFmtId="0" fontId="10" fillId="0" borderId="0" xfId="15" applyFont="1" applyFill="1" applyAlignment="1">
      <alignment vertical="center"/>
    </xf>
    <xf numFmtId="0" fontId="68" fillId="0" borderId="0" xfId="15" applyFont="1" applyFill="1" applyAlignment="1">
      <alignment vertical="center"/>
    </xf>
    <xf numFmtId="0" fontId="10" fillId="0" borderId="0" xfId="15" applyFont="1" applyFill="1" applyBorder="1" applyAlignment="1">
      <alignment vertical="center"/>
    </xf>
    <xf numFmtId="0" fontId="33" fillId="0" borderId="0" xfId="15" quotePrefix="1" applyFont="1" applyFill="1" applyBorder="1" applyAlignment="1">
      <alignment horizontal="left" vertical="center"/>
    </xf>
    <xf numFmtId="0" fontId="68" fillId="0" borderId="0" xfId="15" applyFont="1"/>
    <xf numFmtId="0" fontId="18" fillId="11" borderId="208" xfId="0" applyFont="1" applyFill="1" applyBorder="1" applyAlignment="1">
      <alignment horizontal="center" vertical="center" wrapText="1"/>
    </xf>
    <xf numFmtId="0" fontId="18" fillId="11" borderId="210" xfId="0" applyFont="1" applyFill="1" applyBorder="1" applyAlignment="1">
      <alignment horizontal="center" vertical="center" wrapText="1"/>
    </xf>
    <xf numFmtId="0" fontId="18" fillId="11" borderId="207" xfId="0" applyFont="1" applyFill="1" applyBorder="1" applyAlignment="1">
      <alignment horizontal="center" vertical="center" wrapText="1"/>
    </xf>
    <xf numFmtId="0" fontId="55" fillId="3" borderId="212" xfId="0" applyFont="1" applyFill="1" applyBorder="1" applyAlignment="1">
      <alignment horizontal="center" vertical="center"/>
    </xf>
    <xf numFmtId="0" fontId="55" fillId="3" borderId="213" xfId="0" applyFont="1" applyFill="1" applyBorder="1" applyAlignment="1">
      <alignment horizontal="center" vertical="center"/>
    </xf>
    <xf numFmtId="0" fontId="55" fillId="3" borderId="214" xfId="0" applyFont="1" applyFill="1" applyBorder="1" applyAlignment="1">
      <alignment horizontal="center" vertical="center"/>
    </xf>
    <xf numFmtId="0" fontId="55" fillId="9" borderId="212" xfId="0" applyFont="1" applyFill="1" applyBorder="1" applyAlignment="1">
      <alignment horizontal="center" vertical="center"/>
    </xf>
    <xf numFmtId="0" fontId="55" fillId="9" borderId="213" xfId="0" applyFont="1" applyFill="1" applyBorder="1" applyAlignment="1">
      <alignment horizontal="center" vertical="center"/>
    </xf>
    <xf numFmtId="0" fontId="55" fillId="9" borderId="214" xfId="0" applyFont="1" applyFill="1" applyBorder="1" applyAlignment="1">
      <alignment horizontal="center" vertical="center"/>
    </xf>
    <xf numFmtId="0" fontId="55" fillId="23" borderId="212" xfId="0" applyFont="1" applyFill="1" applyBorder="1" applyAlignment="1">
      <alignment horizontal="center" vertical="center"/>
    </xf>
    <xf numFmtId="0" fontId="55" fillId="23" borderId="213" xfId="0" applyFont="1" applyFill="1" applyBorder="1" applyAlignment="1">
      <alignment horizontal="center" vertical="center"/>
    </xf>
    <xf numFmtId="0" fontId="55" fillId="23" borderId="214" xfId="0" applyFont="1" applyFill="1" applyBorder="1" applyAlignment="1">
      <alignment horizontal="center" vertical="center"/>
    </xf>
    <xf numFmtId="0" fontId="55" fillId="12" borderId="212" xfId="0" applyFont="1" applyFill="1" applyBorder="1" applyAlignment="1">
      <alignment horizontal="center" vertical="center"/>
    </xf>
    <xf numFmtId="0" fontId="55" fillId="12" borderId="213" xfId="0" applyFont="1" applyFill="1" applyBorder="1" applyAlignment="1">
      <alignment horizontal="center" vertical="center"/>
    </xf>
    <xf numFmtId="0" fontId="55" fillId="12" borderId="214" xfId="0" applyFont="1" applyFill="1" applyBorder="1" applyAlignment="1">
      <alignment horizontal="center" vertical="center"/>
    </xf>
    <xf numFmtId="0" fontId="55" fillId="6" borderId="212" xfId="0" applyFont="1" applyFill="1" applyBorder="1" applyAlignment="1">
      <alignment horizontal="center" vertical="center"/>
    </xf>
    <xf numFmtId="0" fontId="55" fillId="6" borderId="213" xfId="0" applyFont="1" applyFill="1" applyBorder="1" applyAlignment="1">
      <alignment horizontal="center" vertical="center"/>
    </xf>
    <xf numFmtId="0" fontId="55" fillId="6" borderId="2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8" fillId="26" borderId="207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8" fillId="11" borderId="103" xfId="0" applyFont="1" applyFill="1" applyBorder="1" applyAlignment="1">
      <alignment horizontal="center" vertical="center" wrapText="1"/>
    </xf>
    <xf numFmtId="0" fontId="18" fillId="11" borderId="104" xfId="0" applyFont="1" applyFill="1" applyBorder="1" applyAlignment="1">
      <alignment horizontal="center" vertical="center" wrapText="1"/>
    </xf>
    <xf numFmtId="0" fontId="18" fillId="5" borderId="216" xfId="0" applyFont="1" applyFill="1" applyBorder="1" applyAlignment="1">
      <alignment horizontal="center" vertical="center" wrapText="1"/>
    </xf>
    <xf numFmtId="0" fontId="18" fillId="28" borderId="216" xfId="0" applyFont="1" applyFill="1" applyBorder="1" applyAlignment="1">
      <alignment horizontal="center" vertical="center" wrapText="1"/>
    </xf>
    <xf numFmtId="0" fontId="18" fillId="19" borderId="216" xfId="0" applyFont="1" applyFill="1" applyBorder="1" applyAlignment="1">
      <alignment horizontal="center" vertical="center" wrapText="1"/>
    </xf>
    <xf numFmtId="0" fontId="18" fillId="13" borderId="216" xfId="0" applyFont="1" applyFill="1" applyBorder="1" applyAlignment="1">
      <alignment horizontal="center" vertical="center" wrapText="1"/>
    </xf>
    <xf numFmtId="0" fontId="18" fillId="8" borderId="2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8" fillId="11" borderId="103" xfId="0" applyFont="1" applyFill="1" applyBorder="1" applyAlignment="1">
      <alignment horizontal="center" vertical="center" wrapText="1"/>
    </xf>
    <xf numFmtId="0" fontId="18" fillId="11" borderId="104" xfId="0" applyFont="1" applyFill="1" applyBorder="1" applyAlignment="1">
      <alignment horizontal="center" vertical="center" wrapText="1"/>
    </xf>
    <xf numFmtId="0" fontId="18" fillId="11" borderId="207" xfId="0" applyFont="1" applyFill="1" applyBorder="1" applyAlignment="1">
      <alignment horizontal="center" vertical="center" wrapText="1"/>
    </xf>
    <xf numFmtId="0" fontId="18" fillId="26" borderId="207" xfId="0" applyFont="1" applyFill="1" applyBorder="1" applyAlignment="1">
      <alignment horizontal="center" vertical="center" wrapText="1"/>
    </xf>
    <xf numFmtId="1" fontId="10" fillId="10" borderId="207" xfId="16" applyNumberFormat="1" applyFont="1" applyFill="1" applyBorder="1" applyAlignment="1">
      <alignment horizontal="center" vertical="center"/>
    </xf>
    <xf numFmtId="1" fontId="18" fillId="10" borderId="207" xfId="16" quotePrefix="1" applyNumberFormat="1" applyFont="1" applyFill="1" applyBorder="1" applyAlignment="1">
      <alignment horizontal="center" vertical="center"/>
    </xf>
    <xf numFmtId="1" fontId="10" fillId="0" borderId="0" xfId="16" applyNumberFormat="1" applyFont="1" applyFill="1" applyBorder="1" applyAlignment="1">
      <alignment horizontal="center" vertical="center"/>
    </xf>
    <xf numFmtId="1" fontId="18" fillId="26" borderId="207" xfId="16" applyNumberFormat="1" applyFont="1" applyFill="1" applyBorder="1" applyAlignment="1">
      <alignment horizontal="center" vertical="center" wrapText="1"/>
    </xf>
    <xf numFmtId="1" fontId="18" fillId="26" borderId="207" xfId="16" applyNumberFormat="1" applyFont="1" applyFill="1" applyBorder="1" applyAlignment="1">
      <alignment horizontal="center" vertical="center"/>
    </xf>
    <xf numFmtId="1" fontId="10" fillId="0" borderId="0" xfId="16" applyNumberFormat="1" applyFont="1" applyAlignment="1">
      <alignment horizontal="center" vertical="center"/>
    </xf>
    <xf numFmtId="1" fontId="10" fillId="10" borderId="207" xfId="16" quotePrefix="1" applyNumberFormat="1" applyFont="1" applyFill="1" applyBorder="1" applyAlignment="1">
      <alignment horizontal="center" vertical="center" wrapText="1"/>
    </xf>
    <xf numFmtId="1" fontId="20" fillId="0" borderId="0" xfId="16" applyNumberFormat="1" applyFont="1" applyFill="1" applyBorder="1" applyAlignment="1">
      <alignment horizontal="center" vertical="center" wrapText="1"/>
    </xf>
    <xf numFmtId="1" fontId="20" fillId="15" borderId="0" xfId="16" applyNumberFormat="1" applyFont="1" applyFill="1" applyBorder="1" applyAlignment="1">
      <alignment horizontal="center" vertical="center" wrapText="1"/>
    </xf>
    <xf numFmtId="3" fontId="10" fillId="0" borderId="56" xfId="0" applyNumberFormat="1" applyFont="1" applyFill="1" applyBorder="1"/>
    <xf numFmtId="165" fontId="10" fillId="0" borderId="92" xfId="0" applyNumberFormat="1" applyFont="1" applyFill="1" applyBorder="1"/>
    <xf numFmtId="164" fontId="10" fillId="0" borderId="92" xfId="16" applyNumberFormat="1" applyFont="1" applyFill="1" applyBorder="1"/>
    <xf numFmtId="10" fontId="10" fillId="0" borderId="92" xfId="0" applyNumberFormat="1" applyFont="1" applyFill="1" applyBorder="1"/>
    <xf numFmtId="165" fontId="10" fillId="15" borderId="92" xfId="0" applyNumberFormat="1" applyFont="1" applyFill="1" applyBorder="1"/>
    <xf numFmtId="3" fontId="10" fillId="0" borderId="0" xfId="0" applyNumberFormat="1" applyFont="1" applyFill="1" applyBorder="1"/>
    <xf numFmtId="165" fontId="10" fillId="26" borderId="216" xfId="0" applyNumberFormat="1" applyFont="1" applyFill="1" applyBorder="1"/>
    <xf numFmtId="165" fontId="10" fillId="26" borderId="84" xfId="0" applyNumberFormat="1" applyFont="1" applyFill="1" applyBorder="1"/>
    <xf numFmtId="3" fontId="10" fillId="0" borderId="0" xfId="0" applyNumberFormat="1" applyFont="1"/>
    <xf numFmtId="165" fontId="10" fillId="26" borderId="67" xfId="0" applyNumberFormat="1" applyFont="1" applyFill="1" applyBorder="1"/>
    <xf numFmtId="3" fontId="10" fillId="0" borderId="53" xfId="0" applyNumberFormat="1" applyFont="1" applyFill="1" applyBorder="1"/>
    <xf numFmtId="165" fontId="10" fillId="0" borderId="53" xfId="0" applyNumberFormat="1" applyFont="1" applyFill="1" applyBorder="1"/>
    <xf numFmtId="164" fontId="10" fillId="0" borderId="53" xfId="16" applyNumberFormat="1" applyFont="1" applyFill="1" applyBorder="1"/>
    <xf numFmtId="164" fontId="10" fillId="0" borderId="104" xfId="16" applyNumberFormat="1" applyFont="1" applyFill="1" applyBorder="1"/>
    <xf numFmtId="10" fontId="10" fillId="0" borderId="104" xfId="0" applyNumberFormat="1" applyFont="1" applyFill="1" applyBorder="1"/>
    <xf numFmtId="165" fontId="10" fillId="15" borderId="104" xfId="0" applyNumberFormat="1" applyFont="1" applyFill="1" applyBorder="1"/>
    <xf numFmtId="165" fontId="10" fillId="26" borderId="53" xfId="0" applyNumberFormat="1" applyFont="1" applyFill="1" applyBorder="1"/>
    <xf numFmtId="3" fontId="10" fillId="0" borderId="230" xfId="0" applyNumberFormat="1" applyFont="1" applyBorder="1"/>
    <xf numFmtId="0" fontId="10" fillId="0" borderId="0" xfId="0" applyFont="1" applyFill="1" applyBorder="1"/>
    <xf numFmtId="0" fontId="10" fillId="0" borderId="0" xfId="0" applyFont="1"/>
    <xf numFmtId="0" fontId="18" fillId="0" borderId="143" xfId="0" applyFont="1" applyFill="1" applyBorder="1"/>
    <xf numFmtId="6" fontId="18" fillId="0" borderId="143" xfId="0" applyNumberFormat="1" applyFont="1" applyFill="1" applyBorder="1"/>
    <xf numFmtId="164" fontId="18" fillId="0" borderId="143" xfId="16" applyNumberFormat="1" applyFont="1" applyFill="1" applyBorder="1"/>
    <xf numFmtId="10" fontId="18" fillId="0" borderId="143" xfId="17" applyNumberFormat="1" applyFont="1" applyFill="1" applyBorder="1"/>
    <xf numFmtId="6" fontId="18" fillId="15" borderId="143" xfId="0" applyNumberFormat="1" applyFont="1" applyFill="1" applyBorder="1"/>
    <xf numFmtId="6" fontId="18" fillId="26" borderId="143" xfId="0" applyNumberFormat="1" applyFont="1" applyFill="1" applyBorder="1"/>
    <xf numFmtId="6" fontId="18" fillId="26" borderId="205" xfId="0" applyNumberFormat="1" applyFont="1" applyFill="1" applyBorder="1"/>
    <xf numFmtId="0" fontId="10" fillId="0" borderId="0" xfId="0" applyFont="1" applyFill="1" applyAlignment="1">
      <alignment wrapText="1"/>
    </xf>
    <xf numFmtId="6" fontId="10" fillId="0" borderId="0" xfId="0" applyNumberFormat="1" applyFont="1" applyFill="1"/>
    <xf numFmtId="8" fontId="10" fillId="0" borderId="0" xfId="0" applyNumberFormat="1" applyFont="1" applyFill="1"/>
    <xf numFmtId="6" fontId="10" fillId="0" borderId="43" xfId="0" applyNumberFormat="1" applyFont="1" applyFill="1" applyBorder="1" applyAlignment="1">
      <alignment horizontal="right"/>
    </xf>
    <xf numFmtId="6" fontId="10" fillId="0" borderId="0" xfId="0" applyNumberFormat="1" applyFont="1" applyFill="1" applyBorder="1"/>
    <xf numFmtId="0" fontId="10" fillId="0" borderId="0" xfId="0" applyFont="1" applyFill="1"/>
    <xf numFmtId="167" fontId="10" fillId="0" borderId="0" xfId="0" applyNumberFormat="1" applyFont="1" applyFill="1" applyBorder="1"/>
    <xf numFmtId="10" fontId="10" fillId="0" borderId="0" xfId="17" applyNumberFormat="1" applyFont="1" applyFill="1" applyBorder="1"/>
    <xf numFmtId="167" fontId="10" fillId="0" borderId="0" xfId="0" applyNumberFormat="1" applyFont="1" applyFill="1" applyBorder="1" applyAlignment="1"/>
    <xf numFmtId="167" fontId="10" fillId="0" borderId="0" xfId="0" applyNumberFormat="1" applyFont="1" applyFill="1" applyBorder="1" applyAlignment="1">
      <alignment horizontal="right"/>
    </xf>
  </cellXfs>
  <cellStyles count="18">
    <cellStyle name="Comma" xfId="1" builtinId="3"/>
    <cellStyle name="Comma 11 2" xfId="16"/>
    <cellStyle name="Comma 3 2" xfId="9"/>
    <cellStyle name="Comma 4" xfId="5"/>
    <cellStyle name="Currency" xfId="2" builtinId="4"/>
    <cellStyle name="Normal" xfId="0" builtinId="0"/>
    <cellStyle name="Normal 13" xfId="8"/>
    <cellStyle name="Normal 2 2" xfId="7"/>
    <cellStyle name="Normal 24" xfId="13"/>
    <cellStyle name="Normal 27" xfId="14"/>
    <cellStyle name="Normal 3" xfId="4"/>
    <cellStyle name="Normal 8" xfId="15"/>
    <cellStyle name="Normal_Sheet1 2 2" xfId="12"/>
    <cellStyle name="Normal_Sheet1 3" xfId="6"/>
    <cellStyle name="Normal_Sheet1 3 2" xfId="11"/>
    <cellStyle name="Percent" xfId="3" builtinId="5"/>
    <cellStyle name="Percent 2" xfId="10"/>
    <cellStyle name="Percent 7 2" xfId="17"/>
  </cellStyles>
  <dxfs count="107">
    <dxf>
      <fill>
        <patternFill patternType="none">
          <fgColor indexed="64"/>
          <bgColor indexed="6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9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1.xml"/><Relationship Id="rId42" Type="http://schemas.openxmlformats.org/officeDocument/2006/relationships/externalLink" Target="externalLinks/externalLink19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externalLink" Target="externalLinks/externalLink10.xml"/><Relationship Id="rId38" Type="http://schemas.openxmlformats.org/officeDocument/2006/relationships/externalLink" Target="externalLinks/externalLink15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41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externalLink" Target="externalLinks/externalLink9.xml"/><Relationship Id="rId37" Type="http://schemas.openxmlformats.org/officeDocument/2006/relationships/externalLink" Target="externalLinks/externalLink14.xml"/><Relationship Id="rId40" Type="http://schemas.openxmlformats.org/officeDocument/2006/relationships/externalLink" Target="externalLinks/externalLink17.xml"/><Relationship Id="rId45" Type="http://schemas.openxmlformats.org/officeDocument/2006/relationships/externalLink" Target="externalLinks/externalLink2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36" Type="http://schemas.openxmlformats.org/officeDocument/2006/relationships/externalLink" Target="externalLinks/externalLink13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8.xml"/><Relationship Id="rId44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externalLink" Target="externalLinks/externalLink12.xml"/><Relationship Id="rId43" Type="http://schemas.openxmlformats.org/officeDocument/2006/relationships/externalLink" Target="externalLinks/externalLink20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017-18%20MFP%20Budget%20Letter%20June%20(FINAL)%20web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7-2018/Budget%20Letter/FY18%20Reconciliation/MER/Reconcile%20July%20Budget%20Letter%20&amp;%20July%20Budget%20Letter%20to%20App%20Ctrl%20(Diff%20Fund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7-2018/Budget%20Letter/FY18%20Reconciliation/MER/2.1.17%20Counts%20Used%20in%20July%202017%20Budget%20Letter%20ME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7-2018/Level%204/FATS/Salaries/2.1.17%20Foreign%20Associate-Escadrille%20Teachers_from%20Michele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7-2018/Level%204/CDF/Payments/CDF%20&amp;%20JAG%20April%20FY18%20Newsletter/FY%202017-18%20CDF%20Cacluation%20Payment%20Schedule%20Supplemental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7-2018/Budget%20Letter/FY18%20Reconciliation/MER/HCS%20Pmts_5.30.18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7-2018/Level%204/SCA/Feb%202017%20Multi%20Stats%20for%20SCA_grades%207-1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7-2018/Level%204/SCA/3rd%20Revised%20SCA%20Reallocation%20-%20Including%20JS%20Summer_MFP%20Adjustments_Bossier_Tensas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7-2018/Budget%20Letter/FY18%20Reconciliation/MER/oct-2017-multi-stats-(mfp-by-site-and-school-system)%20ME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7-2018/Budget%20Letter/FY18%20Reconciliation/MER/2016-17%20ADM%20OJJ_6.6.17%20MER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7-2018/Budget%20Letter/FY18%20Reconciliation/MER/10.1.17%20Counts%20Used%20in%20Mid-Year%20Adj%20M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7-2018/Prior%20Year%20Adjusted%20Budget%20Letters/Summary%20of%20Audit%20Adjustments%20for%20FY2017-18%20MFP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7-2018/Budget%20Letter/FY18%20Reconciliation/MER/2.1.18%20Counts%20Used%20in%20Mid-Year%20Adj%20MER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7-2018/Budget%20Letter/FY18%20Reconciliation/MER/18%20MFP%20Payments%20-%20for%20Finance%20053018_MER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7-2018/Budget%20Letter/FY18%20Reconciliation/MER/FY2017-18%20Charter%20Per%20Pupil_M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7-2018/Budget%20Letter/FY18%20Reconciliation/MER/FY2017-18%20Mid-Year%20Adjustments%20M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8%20MFP%20Payments%20-%20for%20Finance%20053018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7-2018/Budget%20Letter/FY18%20Reconciliation/MER/Reconcile%20Sept%20Budget%20Letter%20&amp;%20Sept%20Budget%20Letter%20to%20App%20Ctr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7-2018/Budget%20Letter/FY18%20Reconciliation/MER/Pmt%20History%20by%20LEA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7-2018/Budget%20Letter/FY18%20Reconciliation/MER/Reconcile%20Mar%20Budget%20Letter%20&amp;%20Mar%20Budget%20Letter%20to%20App%20Ctr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7-2018/Budget%20Letter/April%202018/FY2017-18%20MFP%20Budget%20Letter%20April%20(FINAL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7-2018/Budget%20Letter/July%202017/FINAL%20July%20BL/FY2017-18%20MFP%20Budget%20Letter_July_Final_Read%20On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State Summary"/>
      <sheetName val="2_State Distrib and Adjs"/>
      <sheetName val="2A-1_EFT (Annual)"/>
      <sheetName val="2A-2_EFT (Monthly)"/>
      <sheetName val="3_Levels 1&amp;2"/>
      <sheetName val="3A_Level 3"/>
      <sheetName val="4_Level 4"/>
      <sheetName val="5A1_Labs"/>
      <sheetName val="5A2_Legacy Type 2"/>
      <sheetName val="5A2A_New Vision"/>
      <sheetName val="5A2B_Glencoe"/>
      <sheetName val="5A2C_ISL"/>
      <sheetName val="5A2D_Avoyelles"/>
      <sheetName val="5A2E_Delhi"/>
      <sheetName val="5A2F_Belle Chasse"/>
      <sheetName val="5A2H_MAX"/>
      <sheetName val="5A3_OJJ"/>
      <sheetName val="5A4_NOCCA"/>
      <sheetName val="5A5_LSMSA"/>
      <sheetName val="5A6_Thrive"/>
      <sheetName val="5B1_RSD Orleans"/>
      <sheetName val="5B1A_Type 3B"/>
      <sheetName val="5B2_RSD LA"/>
      <sheetName val="5C1_New Type 2"/>
      <sheetName val="5C1A_Madison"/>
      <sheetName val="5C1B_DArbonne"/>
      <sheetName val="5C1C_Intl High"/>
      <sheetName val="5C1D_NOMMA"/>
      <sheetName val="5C1E_LFNO"/>
      <sheetName val="5C1F_L.C. Charter"/>
      <sheetName val="5C1G_JS Clark"/>
      <sheetName val="5C1H_Southwest"/>
      <sheetName val="5C1I_LA Key"/>
      <sheetName val="5C1J_Jeff Chamber"/>
      <sheetName val="5C1K_Tallulah"/>
      <sheetName val="5C1M_GEO Mid"/>
      <sheetName val="5C1N_Delta"/>
      <sheetName val="5C1O_Impact"/>
      <sheetName val="5C1P_Vision"/>
      <sheetName val="5C1Q_Advantage"/>
      <sheetName val="5C1R_Iberville"/>
      <sheetName val="5C1S_LC Col Prep"/>
      <sheetName val="5C1T_Northeast"/>
      <sheetName val="5C1U_Acadiana Ren"/>
      <sheetName val="5C1V_Laf Ren"/>
      <sheetName val="5C1W_Willow"/>
      <sheetName val="5C1X_Tangi"/>
      <sheetName val="5C1Y_GEO"/>
      <sheetName val="5C1Z_Lincoln Prep"/>
      <sheetName val="5C1AA_Laurel"/>
      <sheetName val="5C1AB_Apex"/>
      <sheetName val="5C1AC_Smothers"/>
      <sheetName val="5C1AD_Greater"/>
      <sheetName val="5C1AE_Noble Minds"/>
      <sheetName val="5C1AF_JCFA-Laf"/>
      <sheetName val="5C1AG_Collegiate"/>
      <sheetName val="5C1AH_BRUP"/>
      <sheetName val="5C2_LAVCA"/>
      <sheetName val="5C3_UnvView"/>
      <sheetName val="6_Local Deduct Calc"/>
      <sheetName val="7_Local Revenue"/>
      <sheetName val="8_2.1.17 SIS"/>
      <sheetName val="8A_2.1.17 3B&amp;5"/>
      <sheetName val="Source Data"/>
      <sheetName val="Per Pupil_Weighted Funding"/>
      <sheetName val="M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8">
          <cell r="AB78">
            <v>0</v>
          </cell>
        </row>
        <row r="79">
          <cell r="AF79">
            <v>0</v>
          </cell>
        </row>
        <row r="80">
          <cell r="AF80">
            <v>0</v>
          </cell>
        </row>
        <row r="81">
          <cell r="AF81">
            <v>0</v>
          </cell>
        </row>
        <row r="82">
          <cell r="AB82">
            <v>0</v>
          </cell>
        </row>
        <row r="83">
          <cell r="C83">
            <v>294</v>
          </cell>
          <cell r="E83">
            <v>2553504.6111724596</v>
          </cell>
          <cell r="G83">
            <v>210590.88343434338</v>
          </cell>
          <cell r="H83">
            <v>217</v>
          </cell>
          <cell r="J83">
            <v>131109.99808330683</v>
          </cell>
          <cell r="K83">
            <v>117</v>
          </cell>
          <cell r="M83">
            <v>19486.3492092866</v>
          </cell>
          <cell r="N83">
            <v>25</v>
          </cell>
          <cell r="P83">
            <v>102630.23874447672</v>
          </cell>
          <cell r="Q83">
            <v>0</v>
          </cell>
          <cell r="S83">
            <v>0</v>
          </cell>
          <cell r="T83">
            <v>3017322</v>
          </cell>
          <cell r="U83">
            <v>-198138</v>
          </cell>
          <cell r="V83">
            <v>-44706</v>
          </cell>
          <cell r="W83">
            <v>-242844</v>
          </cell>
          <cell r="X83">
            <v>2774478</v>
          </cell>
          <cell r="Y83">
            <v>-6936</v>
          </cell>
          <cell r="Z83">
            <v>2767542</v>
          </cell>
          <cell r="AA83">
            <v>12492.02676730181</v>
          </cell>
          <cell r="AB83">
            <v>2780034</v>
          </cell>
          <cell r="AC83">
            <v>2554997</v>
          </cell>
          <cell r="AD83">
            <v>225037</v>
          </cell>
          <cell r="AE83">
            <v>225037</v>
          </cell>
          <cell r="AF83">
            <v>2780034</v>
          </cell>
        </row>
      </sheetData>
      <sheetData sheetId="10">
        <row r="78">
          <cell r="AB78">
            <v>0</v>
          </cell>
        </row>
        <row r="79">
          <cell r="AF79">
            <v>0</v>
          </cell>
        </row>
        <row r="80">
          <cell r="AF80">
            <v>0</v>
          </cell>
        </row>
        <row r="81">
          <cell r="AF81">
            <v>0</v>
          </cell>
        </row>
        <row r="82">
          <cell r="AB82">
            <v>14180</v>
          </cell>
        </row>
        <row r="84">
          <cell r="C84">
            <v>347</v>
          </cell>
          <cell r="E84">
            <v>2767767.4495524825</v>
          </cell>
          <cell r="G84">
            <v>207646.06113874802</v>
          </cell>
          <cell r="H84">
            <v>291</v>
          </cell>
          <cell r="J84">
            <v>171149.60122206161</v>
          </cell>
          <cell r="K84">
            <v>0</v>
          </cell>
          <cell r="M84">
            <v>0</v>
          </cell>
          <cell r="N84">
            <v>39</v>
          </cell>
          <cell r="P84">
            <v>156959.09858540256</v>
          </cell>
          <cell r="Q84">
            <v>3</v>
          </cell>
          <cell r="S84">
            <v>4862.7806799758455</v>
          </cell>
          <cell r="T84">
            <v>3308385</v>
          </cell>
          <cell r="U84">
            <v>-15865</v>
          </cell>
          <cell r="V84">
            <v>-50240</v>
          </cell>
          <cell r="W84">
            <v>-66105</v>
          </cell>
          <cell r="X84">
            <v>3242280</v>
          </cell>
          <cell r="Y84">
            <v>-8106</v>
          </cell>
          <cell r="Z84">
            <v>3234174</v>
          </cell>
          <cell r="AA84">
            <v>946.16973079538366</v>
          </cell>
          <cell r="AB84">
            <v>3249300</v>
          </cell>
          <cell r="AC84">
            <v>2971299</v>
          </cell>
          <cell r="AD84">
            <v>278001</v>
          </cell>
          <cell r="AE84">
            <v>244668</v>
          </cell>
          <cell r="AF84">
            <v>3249300</v>
          </cell>
        </row>
      </sheetData>
      <sheetData sheetId="11">
        <row r="78">
          <cell r="AB78">
            <v>441000</v>
          </cell>
        </row>
        <row r="79">
          <cell r="AF79">
            <v>42000</v>
          </cell>
        </row>
        <row r="80">
          <cell r="AF80">
            <v>0</v>
          </cell>
        </row>
        <row r="81">
          <cell r="AF81">
            <v>0</v>
          </cell>
        </row>
        <row r="82">
          <cell r="AB82">
            <v>4000</v>
          </cell>
        </row>
        <row r="83">
          <cell r="C83">
            <v>1027</v>
          </cell>
          <cell r="E83">
            <v>8467960.4181128386</v>
          </cell>
          <cell r="G83">
            <v>734110.03181722679</v>
          </cell>
          <cell r="H83">
            <v>623</v>
          </cell>
          <cell r="J83">
            <v>289511.52118993708</v>
          </cell>
          <cell r="K83">
            <v>0</v>
          </cell>
          <cell r="M83">
            <v>0</v>
          </cell>
          <cell r="N83">
            <v>47</v>
          </cell>
          <cell r="P83">
            <v>148194.80526180437</v>
          </cell>
          <cell r="Q83">
            <v>0</v>
          </cell>
          <cell r="S83">
            <v>0</v>
          </cell>
          <cell r="T83">
            <v>9639777</v>
          </cell>
          <cell r="U83">
            <v>3283084</v>
          </cell>
          <cell r="V83">
            <v>8251</v>
          </cell>
          <cell r="W83">
            <v>3291335</v>
          </cell>
          <cell r="X83">
            <v>12931112</v>
          </cell>
          <cell r="Y83">
            <v>-32327</v>
          </cell>
          <cell r="Z83">
            <v>12898785</v>
          </cell>
          <cell r="AA83">
            <v>7209.5971689790676</v>
          </cell>
          <cell r="AB83">
            <v>13350995</v>
          </cell>
          <cell r="AC83">
            <v>11615706</v>
          </cell>
          <cell r="AD83">
            <v>1735289</v>
          </cell>
          <cell r="AE83">
            <v>1735289</v>
          </cell>
          <cell r="AF83">
            <v>13392995</v>
          </cell>
        </row>
      </sheetData>
      <sheetData sheetId="12">
        <row r="78">
          <cell r="AB78">
            <v>0</v>
          </cell>
        </row>
        <row r="79">
          <cell r="AF79">
            <v>0</v>
          </cell>
        </row>
        <row r="80">
          <cell r="AF80">
            <v>10000</v>
          </cell>
        </row>
        <row r="81">
          <cell r="AF81">
            <v>0</v>
          </cell>
        </row>
        <row r="82">
          <cell r="AB82">
            <v>18711</v>
          </cell>
        </row>
        <row r="83">
          <cell r="C83">
            <v>734</v>
          </cell>
          <cell r="E83">
            <v>4533492.5146267684</v>
          </cell>
          <cell r="G83">
            <v>393515.11541539896</v>
          </cell>
          <cell r="H83">
            <v>356</v>
          </cell>
          <cell r="J83">
            <v>250557.7802868725</v>
          </cell>
          <cell r="K83">
            <v>123</v>
          </cell>
          <cell r="M83">
            <v>23586.291681557002</v>
          </cell>
          <cell r="N83">
            <v>32</v>
          </cell>
          <cell r="P83">
            <v>153619.98151178952</v>
          </cell>
          <cell r="Q83">
            <v>0</v>
          </cell>
          <cell r="S83">
            <v>0</v>
          </cell>
          <cell r="T83">
            <v>5354772</v>
          </cell>
          <cell r="U83">
            <v>55010</v>
          </cell>
          <cell r="V83">
            <v>-27857</v>
          </cell>
          <cell r="W83">
            <v>27153</v>
          </cell>
          <cell r="X83">
            <v>5381925</v>
          </cell>
          <cell r="Y83">
            <v>-13455</v>
          </cell>
          <cell r="Z83">
            <v>5368470</v>
          </cell>
          <cell r="AA83">
            <v>0</v>
          </cell>
          <cell r="AB83">
            <v>5387181</v>
          </cell>
          <cell r="AC83">
            <v>4915506</v>
          </cell>
          <cell r="AD83">
            <v>471675</v>
          </cell>
          <cell r="AE83">
            <v>471675</v>
          </cell>
          <cell r="AF83">
            <v>5397181</v>
          </cell>
        </row>
      </sheetData>
      <sheetData sheetId="13">
        <row r="78">
          <cell r="AB78">
            <v>0</v>
          </cell>
        </row>
        <row r="79">
          <cell r="AF79">
            <v>0</v>
          </cell>
        </row>
        <row r="80">
          <cell r="AF80">
            <v>18564</v>
          </cell>
        </row>
        <row r="81">
          <cell r="AF81">
            <v>0</v>
          </cell>
        </row>
        <row r="82">
          <cell r="AB82">
            <v>21883</v>
          </cell>
        </row>
        <row r="83">
          <cell r="C83">
            <v>847</v>
          </cell>
          <cell r="E83">
            <v>6539374.4319658484</v>
          </cell>
          <cell r="G83">
            <v>446388.94188787817</v>
          </cell>
          <cell r="H83">
            <v>605</v>
          </cell>
          <cell r="J83">
            <v>374954.59451524372</v>
          </cell>
          <cell r="K83">
            <v>277</v>
          </cell>
          <cell r="M83">
            <v>46892.414950230108</v>
          </cell>
          <cell r="N83">
            <v>65</v>
          </cell>
          <cell r="P83">
            <v>274997.16803415684</v>
          </cell>
          <cell r="Q83">
            <v>15</v>
          </cell>
          <cell r="S83">
            <v>26047.64070941653</v>
          </cell>
          <cell r="T83">
            <v>7708656</v>
          </cell>
          <cell r="U83">
            <v>364466</v>
          </cell>
          <cell r="V83">
            <v>-58818</v>
          </cell>
          <cell r="W83">
            <v>305648</v>
          </cell>
          <cell r="X83">
            <v>8014304</v>
          </cell>
          <cell r="Y83">
            <v>-20036</v>
          </cell>
          <cell r="Z83">
            <v>7994268</v>
          </cell>
          <cell r="AA83">
            <v>-9055.6313192784037</v>
          </cell>
          <cell r="AB83">
            <v>8007095</v>
          </cell>
          <cell r="AC83">
            <v>7148352</v>
          </cell>
          <cell r="AD83">
            <v>858743</v>
          </cell>
          <cell r="AE83">
            <v>858743</v>
          </cell>
          <cell r="AF83">
            <v>8025659</v>
          </cell>
        </row>
      </sheetData>
      <sheetData sheetId="14">
        <row r="78">
          <cell r="AB78">
            <v>0</v>
          </cell>
        </row>
        <row r="79">
          <cell r="AF79">
            <v>0</v>
          </cell>
        </row>
        <row r="80">
          <cell r="AF80">
            <v>0</v>
          </cell>
        </row>
        <row r="81">
          <cell r="AF81">
            <v>12528</v>
          </cell>
        </row>
        <row r="82">
          <cell r="AB82">
            <v>12160</v>
          </cell>
        </row>
        <row r="83">
          <cell r="C83">
            <v>974</v>
          </cell>
          <cell r="E83">
            <v>10462925.540546225</v>
          </cell>
          <cell r="G83">
            <v>768390.95723419217</v>
          </cell>
          <cell r="H83">
            <v>399</v>
          </cell>
          <cell r="J83">
            <v>125123.94301884636</v>
          </cell>
          <cell r="K83">
            <v>640</v>
          </cell>
          <cell r="M83">
            <v>54987.400881535708</v>
          </cell>
          <cell r="N83">
            <v>100</v>
          </cell>
          <cell r="P83">
            <v>226023.84299744418</v>
          </cell>
          <cell r="Q83">
            <v>64</v>
          </cell>
          <cell r="S83">
            <v>58111.450311522582</v>
          </cell>
          <cell r="T83">
            <v>11695563</v>
          </cell>
          <cell r="U83">
            <v>-243883</v>
          </cell>
          <cell r="V83">
            <v>-136594</v>
          </cell>
          <cell r="W83">
            <v>-380477</v>
          </cell>
          <cell r="X83">
            <v>11315086</v>
          </cell>
          <cell r="Y83">
            <v>-28288</v>
          </cell>
          <cell r="Z83">
            <v>11286798</v>
          </cell>
          <cell r="AA83">
            <v>0</v>
          </cell>
          <cell r="AB83">
            <v>11298958</v>
          </cell>
          <cell r="AC83">
            <v>10445938</v>
          </cell>
          <cell r="AD83">
            <v>853020</v>
          </cell>
          <cell r="AE83">
            <v>853020</v>
          </cell>
          <cell r="AF83">
            <v>11311486</v>
          </cell>
        </row>
      </sheetData>
      <sheetData sheetId="15">
        <row r="78">
          <cell r="AB78">
            <v>0</v>
          </cell>
        </row>
        <row r="79">
          <cell r="AF79">
            <v>0</v>
          </cell>
        </row>
        <row r="80">
          <cell r="AF80">
            <v>0</v>
          </cell>
        </row>
        <row r="81">
          <cell r="AF81">
            <v>0</v>
          </cell>
        </row>
        <row r="82">
          <cell r="AB82">
            <v>0</v>
          </cell>
        </row>
        <row r="83">
          <cell r="C83">
            <v>119</v>
          </cell>
          <cell r="E83">
            <v>986327.54516255273</v>
          </cell>
          <cell r="G83">
            <v>78446.205388211732</v>
          </cell>
          <cell r="H83">
            <v>57</v>
          </cell>
          <cell r="J83">
            <v>31590.828702714509</v>
          </cell>
          <cell r="K83">
            <v>0</v>
          </cell>
          <cell r="M83">
            <v>0</v>
          </cell>
          <cell r="N83">
            <v>27</v>
          </cell>
          <cell r="P83">
            <v>101977.78532070285</v>
          </cell>
          <cell r="Q83">
            <v>0</v>
          </cell>
          <cell r="S83">
            <v>0</v>
          </cell>
          <cell r="T83">
            <v>1198343</v>
          </cell>
          <cell r="U83">
            <v>-35</v>
          </cell>
          <cell r="V83">
            <v>-1908</v>
          </cell>
          <cell r="W83">
            <v>-1943</v>
          </cell>
          <cell r="X83">
            <v>1196400</v>
          </cell>
          <cell r="Y83">
            <v>-2992</v>
          </cell>
          <cell r="Z83">
            <v>1193408</v>
          </cell>
          <cell r="AA83">
            <v>4153.5258937130284</v>
          </cell>
          <cell r="AB83">
            <v>1197561</v>
          </cell>
          <cell r="AC83">
            <v>1089477</v>
          </cell>
          <cell r="AD83">
            <v>108084</v>
          </cell>
          <cell r="AE83">
            <v>108084</v>
          </cell>
          <cell r="AF83">
            <v>1197561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R7">
            <v>0</v>
          </cell>
          <cell r="AL7">
            <v>0</v>
          </cell>
          <cell r="AO7">
            <v>0</v>
          </cell>
          <cell r="AS7">
            <v>0</v>
          </cell>
          <cell r="AY7">
            <v>0</v>
          </cell>
        </row>
        <row r="8">
          <cell r="R8">
            <v>0</v>
          </cell>
          <cell r="AL8">
            <v>0</v>
          </cell>
          <cell r="AO8">
            <v>0</v>
          </cell>
          <cell r="AS8">
            <v>0</v>
          </cell>
          <cell r="AY8">
            <v>0</v>
          </cell>
        </row>
        <row r="9">
          <cell r="R9">
            <v>4098</v>
          </cell>
          <cell r="AL9">
            <v>19236</v>
          </cell>
          <cell r="AO9">
            <v>0</v>
          </cell>
          <cell r="AS9">
            <v>3716</v>
          </cell>
          <cell r="AY9">
            <v>-32</v>
          </cell>
        </row>
        <row r="10">
          <cell r="R10">
            <v>0</v>
          </cell>
          <cell r="AL10">
            <v>0</v>
          </cell>
          <cell r="AO10">
            <v>0</v>
          </cell>
          <cell r="AS10">
            <v>0</v>
          </cell>
          <cell r="AY10">
            <v>0</v>
          </cell>
        </row>
        <row r="11">
          <cell r="R11">
            <v>0</v>
          </cell>
          <cell r="AL11">
            <v>0</v>
          </cell>
          <cell r="AO11">
            <v>0</v>
          </cell>
          <cell r="AS11">
            <v>0</v>
          </cell>
          <cell r="AY11">
            <v>0</v>
          </cell>
        </row>
        <row r="12">
          <cell r="R12">
            <v>0</v>
          </cell>
          <cell r="AL12">
            <v>0</v>
          </cell>
          <cell r="AO12">
            <v>0</v>
          </cell>
          <cell r="AS12">
            <v>0</v>
          </cell>
          <cell r="AY12">
            <v>0</v>
          </cell>
        </row>
        <row r="13">
          <cell r="R13">
            <v>0</v>
          </cell>
          <cell r="AL13">
            <v>0</v>
          </cell>
          <cell r="AO13">
            <v>0</v>
          </cell>
          <cell r="AS13">
            <v>0</v>
          </cell>
          <cell r="AY13">
            <v>0</v>
          </cell>
        </row>
        <row r="14">
          <cell r="R14">
            <v>0</v>
          </cell>
          <cell r="AL14">
            <v>0</v>
          </cell>
          <cell r="AO14">
            <v>0</v>
          </cell>
          <cell r="AS14">
            <v>0</v>
          </cell>
          <cell r="AY14">
            <v>0</v>
          </cell>
        </row>
        <row r="15">
          <cell r="R15">
            <v>0</v>
          </cell>
          <cell r="AL15">
            <v>0</v>
          </cell>
          <cell r="AO15">
            <v>0</v>
          </cell>
          <cell r="AS15">
            <v>0</v>
          </cell>
          <cell r="AY15">
            <v>0</v>
          </cell>
        </row>
        <row r="16">
          <cell r="R16">
            <v>0</v>
          </cell>
          <cell r="AL16">
            <v>0</v>
          </cell>
          <cell r="AO16">
            <v>0</v>
          </cell>
          <cell r="AS16">
            <v>0</v>
          </cell>
          <cell r="AY16">
            <v>0</v>
          </cell>
        </row>
        <row r="17">
          <cell r="R17">
            <v>0</v>
          </cell>
          <cell r="AL17">
            <v>0</v>
          </cell>
          <cell r="AO17">
            <v>0</v>
          </cell>
          <cell r="AS17">
            <v>0</v>
          </cell>
          <cell r="AY17">
            <v>0</v>
          </cell>
        </row>
        <row r="18">
          <cell r="R18">
            <v>0</v>
          </cell>
          <cell r="AL18">
            <v>0</v>
          </cell>
          <cell r="AO18">
            <v>0</v>
          </cell>
          <cell r="AS18">
            <v>0</v>
          </cell>
          <cell r="AY18">
            <v>0</v>
          </cell>
        </row>
        <row r="19">
          <cell r="R19">
            <v>0</v>
          </cell>
          <cell r="AL19">
            <v>0</v>
          </cell>
          <cell r="AO19">
            <v>0</v>
          </cell>
          <cell r="AS19">
            <v>0</v>
          </cell>
          <cell r="AY19">
            <v>0</v>
          </cell>
        </row>
        <row r="20">
          <cell r="R20">
            <v>0</v>
          </cell>
          <cell r="AL20">
            <v>0</v>
          </cell>
          <cell r="AO20">
            <v>0</v>
          </cell>
          <cell r="AS20">
            <v>0</v>
          </cell>
          <cell r="AY20">
            <v>0</v>
          </cell>
        </row>
        <row r="21">
          <cell r="R21">
            <v>0</v>
          </cell>
          <cell r="AL21">
            <v>0</v>
          </cell>
          <cell r="AO21">
            <v>0</v>
          </cell>
          <cell r="AS21">
            <v>0</v>
          </cell>
          <cell r="AY21">
            <v>0</v>
          </cell>
        </row>
        <row r="22">
          <cell r="R22">
            <v>0</v>
          </cell>
          <cell r="AL22">
            <v>0</v>
          </cell>
          <cell r="AO22">
            <v>0</v>
          </cell>
          <cell r="AS22">
            <v>0</v>
          </cell>
          <cell r="AY22">
            <v>0</v>
          </cell>
        </row>
        <row r="23">
          <cell r="R23">
            <v>1934766</v>
          </cell>
          <cell r="AL23">
            <v>4196364</v>
          </cell>
          <cell r="AO23">
            <v>-29034</v>
          </cell>
          <cell r="AS23">
            <v>322137</v>
          </cell>
          <cell r="AY23">
            <v>-1535</v>
          </cell>
        </row>
        <row r="24">
          <cell r="R24">
            <v>0</v>
          </cell>
          <cell r="AL24">
            <v>0</v>
          </cell>
          <cell r="AO24">
            <v>0</v>
          </cell>
          <cell r="AS24">
            <v>0</v>
          </cell>
          <cell r="AY24">
            <v>0</v>
          </cell>
        </row>
        <row r="25">
          <cell r="R25">
            <v>0</v>
          </cell>
          <cell r="AL25">
            <v>0</v>
          </cell>
          <cell r="AO25">
            <v>0</v>
          </cell>
          <cell r="AS25">
            <v>0</v>
          </cell>
          <cell r="AY25">
            <v>0</v>
          </cell>
        </row>
        <row r="26">
          <cell r="R26">
            <v>0</v>
          </cell>
          <cell r="AL26">
            <v>0</v>
          </cell>
          <cell r="AO26">
            <v>0</v>
          </cell>
          <cell r="AS26">
            <v>0</v>
          </cell>
          <cell r="AY26">
            <v>0</v>
          </cell>
        </row>
        <row r="27">
          <cell r="R27">
            <v>0</v>
          </cell>
          <cell r="AL27">
            <v>0</v>
          </cell>
          <cell r="AO27">
            <v>0</v>
          </cell>
          <cell r="AS27">
            <v>0</v>
          </cell>
          <cell r="AY27">
            <v>0</v>
          </cell>
        </row>
        <row r="28">
          <cell r="R28">
            <v>0</v>
          </cell>
          <cell r="AL28">
            <v>0</v>
          </cell>
          <cell r="AO28">
            <v>0</v>
          </cell>
          <cell r="AS28">
            <v>0</v>
          </cell>
          <cell r="AY28">
            <v>0</v>
          </cell>
        </row>
        <row r="29">
          <cell r="R29">
            <v>0</v>
          </cell>
          <cell r="AL29">
            <v>0</v>
          </cell>
          <cell r="AO29">
            <v>0</v>
          </cell>
          <cell r="AS29">
            <v>0</v>
          </cell>
          <cell r="AY29">
            <v>0</v>
          </cell>
        </row>
        <row r="30">
          <cell r="R30">
            <v>2995</v>
          </cell>
          <cell r="AL30">
            <v>20390</v>
          </cell>
          <cell r="AO30">
            <v>0</v>
          </cell>
          <cell r="AS30">
            <v>3132</v>
          </cell>
          <cell r="AY30">
            <v>-22</v>
          </cell>
        </row>
        <row r="31">
          <cell r="R31">
            <v>0</v>
          </cell>
          <cell r="AL31">
            <v>0</v>
          </cell>
          <cell r="AO31">
            <v>0</v>
          </cell>
          <cell r="AS31">
            <v>0</v>
          </cell>
          <cell r="AY31">
            <v>0</v>
          </cell>
        </row>
        <row r="32">
          <cell r="R32">
            <v>0</v>
          </cell>
          <cell r="AL32">
            <v>0</v>
          </cell>
          <cell r="AO32">
            <v>0</v>
          </cell>
          <cell r="AS32">
            <v>0</v>
          </cell>
          <cell r="AY32">
            <v>0</v>
          </cell>
        </row>
        <row r="33">
          <cell r="R33">
            <v>0</v>
          </cell>
          <cell r="AL33">
            <v>0</v>
          </cell>
          <cell r="AO33">
            <v>0</v>
          </cell>
          <cell r="AS33">
            <v>0</v>
          </cell>
          <cell r="AY33">
            <v>0</v>
          </cell>
        </row>
        <row r="34">
          <cell r="R34">
            <v>0</v>
          </cell>
          <cell r="AL34">
            <v>0</v>
          </cell>
          <cell r="AO34">
            <v>0</v>
          </cell>
          <cell r="AS34">
            <v>0</v>
          </cell>
          <cell r="AY34">
            <v>0</v>
          </cell>
        </row>
        <row r="35">
          <cell r="R35">
            <v>0</v>
          </cell>
          <cell r="AL35">
            <v>0</v>
          </cell>
          <cell r="AO35">
            <v>0</v>
          </cell>
          <cell r="AS35">
            <v>0</v>
          </cell>
          <cell r="AY35">
            <v>0</v>
          </cell>
        </row>
        <row r="36">
          <cell r="R36">
            <v>0</v>
          </cell>
          <cell r="AL36">
            <v>0</v>
          </cell>
          <cell r="AO36">
            <v>0</v>
          </cell>
          <cell r="AS36">
            <v>0</v>
          </cell>
          <cell r="AY36">
            <v>0</v>
          </cell>
        </row>
        <row r="37">
          <cell r="R37">
            <v>0</v>
          </cell>
          <cell r="AL37">
            <v>0</v>
          </cell>
          <cell r="AO37">
            <v>0</v>
          </cell>
          <cell r="AS37">
            <v>0</v>
          </cell>
          <cell r="AY37">
            <v>0</v>
          </cell>
        </row>
        <row r="38">
          <cell r="R38">
            <v>11678</v>
          </cell>
          <cell r="AL38">
            <v>11880</v>
          </cell>
          <cell r="AO38">
            <v>0</v>
          </cell>
          <cell r="AS38">
            <v>1563</v>
          </cell>
          <cell r="AY38">
            <v>-15</v>
          </cell>
        </row>
        <row r="39">
          <cell r="R39">
            <v>0</v>
          </cell>
          <cell r="AL39">
            <v>0</v>
          </cell>
          <cell r="AO39">
            <v>0</v>
          </cell>
          <cell r="AS39">
            <v>0</v>
          </cell>
          <cell r="AY39">
            <v>0</v>
          </cell>
        </row>
        <row r="40">
          <cell r="R40">
            <v>0</v>
          </cell>
          <cell r="AL40">
            <v>0</v>
          </cell>
          <cell r="AO40">
            <v>0</v>
          </cell>
          <cell r="AS40">
            <v>0</v>
          </cell>
          <cell r="AY40">
            <v>0</v>
          </cell>
        </row>
        <row r="41">
          <cell r="R41">
            <v>0</v>
          </cell>
          <cell r="AL41">
            <v>0</v>
          </cell>
          <cell r="AO41">
            <v>0</v>
          </cell>
          <cell r="AS41">
            <v>0</v>
          </cell>
          <cell r="AY41">
            <v>0</v>
          </cell>
        </row>
        <row r="42">
          <cell r="R42">
            <v>0</v>
          </cell>
          <cell r="AL42">
            <v>0</v>
          </cell>
          <cell r="AO42">
            <v>0</v>
          </cell>
          <cell r="AS42">
            <v>0</v>
          </cell>
          <cell r="AY42">
            <v>0</v>
          </cell>
        </row>
        <row r="43">
          <cell r="R43">
            <v>0</v>
          </cell>
          <cell r="AL43">
            <v>0</v>
          </cell>
          <cell r="AO43">
            <v>0</v>
          </cell>
          <cell r="AS43">
            <v>0</v>
          </cell>
          <cell r="AY43">
            <v>0</v>
          </cell>
        </row>
        <row r="44">
          <cell r="R44">
            <v>0</v>
          </cell>
          <cell r="AL44">
            <v>0</v>
          </cell>
          <cell r="AO44">
            <v>0</v>
          </cell>
          <cell r="AS44">
            <v>-1681</v>
          </cell>
          <cell r="AY44">
            <v>0</v>
          </cell>
        </row>
        <row r="45">
          <cell r="R45">
            <v>0</v>
          </cell>
          <cell r="AL45">
            <v>0</v>
          </cell>
          <cell r="AO45">
            <v>0</v>
          </cell>
          <cell r="AS45">
            <v>0</v>
          </cell>
          <cell r="AY45">
            <v>0</v>
          </cell>
        </row>
        <row r="46">
          <cell r="R46">
            <v>0</v>
          </cell>
          <cell r="AL46">
            <v>0</v>
          </cell>
          <cell r="AO46">
            <v>0</v>
          </cell>
          <cell r="AS46">
            <v>0</v>
          </cell>
          <cell r="AY46">
            <v>0</v>
          </cell>
        </row>
        <row r="47">
          <cell r="R47">
            <v>0</v>
          </cell>
          <cell r="AL47">
            <v>0</v>
          </cell>
          <cell r="AO47">
            <v>0</v>
          </cell>
          <cell r="AS47">
            <v>0</v>
          </cell>
          <cell r="AY47">
            <v>0</v>
          </cell>
        </row>
        <row r="48">
          <cell r="R48">
            <v>0</v>
          </cell>
          <cell r="AL48">
            <v>0</v>
          </cell>
          <cell r="AO48">
            <v>0</v>
          </cell>
          <cell r="AS48">
            <v>0</v>
          </cell>
          <cell r="AY48">
            <v>0</v>
          </cell>
        </row>
        <row r="49">
          <cell r="R49">
            <v>0</v>
          </cell>
          <cell r="AL49">
            <v>0</v>
          </cell>
          <cell r="AO49">
            <v>0</v>
          </cell>
          <cell r="AS49">
            <v>0</v>
          </cell>
          <cell r="AY49">
            <v>0</v>
          </cell>
        </row>
        <row r="50">
          <cell r="R50">
            <v>0</v>
          </cell>
          <cell r="AL50">
            <v>0</v>
          </cell>
          <cell r="AO50">
            <v>0</v>
          </cell>
          <cell r="AS50">
            <v>0</v>
          </cell>
          <cell r="AY50">
            <v>0</v>
          </cell>
        </row>
        <row r="51">
          <cell r="R51">
            <v>0</v>
          </cell>
          <cell r="AL51">
            <v>0</v>
          </cell>
          <cell r="AO51">
            <v>0</v>
          </cell>
          <cell r="AS51">
            <v>0</v>
          </cell>
          <cell r="AY51">
            <v>0</v>
          </cell>
        </row>
        <row r="52">
          <cell r="R52">
            <v>0</v>
          </cell>
          <cell r="AL52">
            <v>0</v>
          </cell>
          <cell r="AO52">
            <v>0</v>
          </cell>
          <cell r="AS52">
            <v>0</v>
          </cell>
          <cell r="AY52">
            <v>0</v>
          </cell>
        </row>
        <row r="53">
          <cell r="R53">
            <v>0</v>
          </cell>
          <cell r="AL53">
            <v>0</v>
          </cell>
          <cell r="AO53">
            <v>0</v>
          </cell>
          <cell r="AS53">
            <v>0</v>
          </cell>
          <cell r="AY53">
            <v>0</v>
          </cell>
        </row>
        <row r="54">
          <cell r="R54">
            <v>0</v>
          </cell>
          <cell r="AL54">
            <v>0</v>
          </cell>
          <cell r="AO54">
            <v>0</v>
          </cell>
          <cell r="AS54">
            <v>0</v>
          </cell>
          <cell r="AY54">
            <v>0</v>
          </cell>
        </row>
        <row r="55">
          <cell r="R55">
            <v>0</v>
          </cell>
          <cell r="AL55">
            <v>0</v>
          </cell>
          <cell r="AO55">
            <v>0</v>
          </cell>
          <cell r="AS55">
            <v>0</v>
          </cell>
          <cell r="AY55">
            <v>0</v>
          </cell>
        </row>
        <row r="56">
          <cell r="R56">
            <v>0</v>
          </cell>
          <cell r="AL56">
            <v>0</v>
          </cell>
          <cell r="AO56">
            <v>0</v>
          </cell>
          <cell r="AS56">
            <v>0</v>
          </cell>
          <cell r="AY56">
            <v>0</v>
          </cell>
        </row>
        <row r="57">
          <cell r="R57">
            <v>0</v>
          </cell>
          <cell r="AL57">
            <v>0</v>
          </cell>
          <cell r="AO57">
            <v>0</v>
          </cell>
          <cell r="AS57">
            <v>0</v>
          </cell>
          <cell r="AY57">
            <v>0</v>
          </cell>
        </row>
        <row r="58">
          <cell r="R58">
            <v>0</v>
          </cell>
          <cell r="AL58">
            <v>0</v>
          </cell>
          <cell r="AO58">
            <v>0</v>
          </cell>
          <cell r="AS58">
            <v>0</v>
          </cell>
          <cell r="AY58">
            <v>0</v>
          </cell>
        </row>
        <row r="59">
          <cell r="R59">
            <v>0</v>
          </cell>
          <cell r="AL59">
            <v>0</v>
          </cell>
          <cell r="AO59">
            <v>0</v>
          </cell>
          <cell r="AS59">
            <v>0</v>
          </cell>
          <cell r="AY59">
            <v>0</v>
          </cell>
        </row>
        <row r="60">
          <cell r="R60">
            <v>0</v>
          </cell>
          <cell r="AL60">
            <v>0</v>
          </cell>
          <cell r="AO60">
            <v>0</v>
          </cell>
          <cell r="AS60">
            <v>0</v>
          </cell>
          <cell r="AY60">
            <v>0</v>
          </cell>
        </row>
        <row r="61">
          <cell r="R61">
            <v>0</v>
          </cell>
          <cell r="AL61">
            <v>0</v>
          </cell>
          <cell r="AO61">
            <v>0</v>
          </cell>
          <cell r="AS61">
            <v>0</v>
          </cell>
          <cell r="AY61">
            <v>0</v>
          </cell>
        </row>
        <row r="62">
          <cell r="R62">
            <v>0</v>
          </cell>
          <cell r="AL62">
            <v>0</v>
          </cell>
          <cell r="AO62">
            <v>0</v>
          </cell>
          <cell r="AS62">
            <v>0</v>
          </cell>
          <cell r="AY62">
            <v>0</v>
          </cell>
        </row>
        <row r="63">
          <cell r="R63">
            <v>0</v>
          </cell>
          <cell r="AL63">
            <v>0</v>
          </cell>
          <cell r="AO63">
            <v>0</v>
          </cell>
          <cell r="AS63">
            <v>0</v>
          </cell>
          <cell r="AY63">
            <v>0</v>
          </cell>
        </row>
        <row r="64">
          <cell r="R64">
            <v>0</v>
          </cell>
          <cell r="AL64">
            <v>0</v>
          </cell>
          <cell r="AO64">
            <v>0</v>
          </cell>
          <cell r="AS64">
            <v>0</v>
          </cell>
          <cell r="AY64">
            <v>0</v>
          </cell>
        </row>
        <row r="65">
          <cell r="R65">
            <v>0</v>
          </cell>
          <cell r="AL65">
            <v>0</v>
          </cell>
          <cell r="AO65">
            <v>0</v>
          </cell>
          <cell r="AS65">
            <v>0</v>
          </cell>
          <cell r="AY65">
            <v>0</v>
          </cell>
        </row>
        <row r="66">
          <cell r="R66">
            <v>0</v>
          </cell>
          <cell r="AL66">
            <v>0</v>
          </cell>
          <cell r="AO66">
            <v>0</v>
          </cell>
          <cell r="AS66">
            <v>0</v>
          </cell>
          <cell r="AY66">
            <v>0</v>
          </cell>
        </row>
        <row r="67">
          <cell r="R67">
            <v>6124</v>
          </cell>
          <cell r="AL67">
            <v>34470</v>
          </cell>
          <cell r="AO67">
            <v>0</v>
          </cell>
          <cell r="AS67">
            <v>3840</v>
          </cell>
          <cell r="AY67">
            <v>-48</v>
          </cell>
        </row>
        <row r="68">
          <cell r="R68">
            <v>0</v>
          </cell>
          <cell r="AL68">
            <v>0</v>
          </cell>
          <cell r="AO68">
            <v>0</v>
          </cell>
          <cell r="AS68">
            <v>0</v>
          </cell>
          <cell r="AY68">
            <v>0</v>
          </cell>
        </row>
        <row r="69">
          <cell r="R69">
            <v>0</v>
          </cell>
          <cell r="AL69">
            <v>0</v>
          </cell>
          <cell r="AO69">
            <v>0</v>
          </cell>
          <cell r="AS69">
            <v>0</v>
          </cell>
          <cell r="AY69">
            <v>0</v>
          </cell>
        </row>
        <row r="70">
          <cell r="R70">
            <v>0</v>
          </cell>
          <cell r="AL70">
            <v>0</v>
          </cell>
          <cell r="AO70">
            <v>0</v>
          </cell>
          <cell r="AS70">
            <v>0</v>
          </cell>
          <cell r="AY70">
            <v>0</v>
          </cell>
        </row>
        <row r="71">
          <cell r="R71">
            <v>0</v>
          </cell>
          <cell r="AL71">
            <v>0</v>
          </cell>
          <cell r="AO71">
            <v>0</v>
          </cell>
          <cell r="AS71">
            <v>0</v>
          </cell>
          <cell r="AY71">
            <v>0</v>
          </cell>
        </row>
        <row r="72">
          <cell r="R72">
            <v>0</v>
          </cell>
          <cell r="AL72">
            <v>0</v>
          </cell>
          <cell r="AO72">
            <v>0</v>
          </cell>
          <cell r="AS72">
            <v>0</v>
          </cell>
          <cell r="AY72">
            <v>0</v>
          </cell>
        </row>
        <row r="73">
          <cell r="R73">
            <v>15590</v>
          </cell>
          <cell r="AL73">
            <v>19485</v>
          </cell>
          <cell r="AO73">
            <v>0</v>
          </cell>
          <cell r="AS73">
            <v>445</v>
          </cell>
          <cell r="AY73">
            <v>-8</v>
          </cell>
        </row>
        <row r="74">
          <cell r="R74">
            <v>62940</v>
          </cell>
          <cell r="AL74">
            <v>27873</v>
          </cell>
          <cell r="AO74">
            <v>0</v>
          </cell>
          <cell r="AS74">
            <v>-2710</v>
          </cell>
          <cell r="AY74">
            <v>-3</v>
          </cell>
        </row>
        <row r="75">
          <cell r="R75">
            <v>28979</v>
          </cell>
          <cell r="AL75">
            <v>11955</v>
          </cell>
          <cell r="AO75">
            <v>0</v>
          </cell>
          <cell r="AS75">
            <v>2128</v>
          </cell>
          <cell r="AY75">
            <v>7</v>
          </cell>
        </row>
        <row r="78">
          <cell r="Z78">
            <v>0</v>
          </cell>
        </row>
        <row r="79">
          <cell r="AD79">
            <v>0</v>
          </cell>
        </row>
        <row r="80">
          <cell r="AD80">
            <v>20230</v>
          </cell>
        </row>
        <row r="81">
          <cell r="AD81">
            <v>0</v>
          </cell>
        </row>
        <row r="82">
          <cell r="Z82">
            <v>12900</v>
          </cell>
        </row>
        <row r="83">
          <cell r="C83">
            <v>497</v>
          </cell>
          <cell r="E83">
            <v>1721138.4606703899</v>
          </cell>
          <cell r="F83">
            <v>412</v>
          </cell>
          <cell r="H83">
            <v>179619.87479054075</v>
          </cell>
          <cell r="I83">
            <v>745</v>
          </cell>
          <cell r="K83">
            <v>88530.18780546241</v>
          </cell>
          <cell r="L83">
            <v>26</v>
          </cell>
          <cell r="N83">
            <v>77880.73178160144</v>
          </cell>
          <cell r="O83">
            <v>0</v>
          </cell>
          <cell r="Q83">
            <v>0</v>
          </cell>
          <cell r="R83">
            <v>2067170</v>
          </cell>
          <cell r="S83">
            <v>314775</v>
          </cell>
          <cell r="T83">
            <v>-13397</v>
          </cell>
          <cell r="U83">
            <v>301378</v>
          </cell>
          <cell r="V83">
            <v>2368548</v>
          </cell>
          <cell r="W83">
            <v>-5921</v>
          </cell>
          <cell r="X83">
            <v>2362627</v>
          </cell>
          <cell r="Y83">
            <v>-19314.112509830251</v>
          </cell>
          <cell r="Z83">
            <v>2356213</v>
          </cell>
          <cell r="AA83">
            <v>2164591</v>
          </cell>
          <cell r="AB83">
            <v>191622</v>
          </cell>
          <cell r="AC83">
            <v>191622</v>
          </cell>
          <cell r="AD83">
            <v>2376443</v>
          </cell>
          <cell r="AF83">
            <v>3763000</v>
          </cell>
          <cell r="AG83">
            <v>79</v>
          </cell>
          <cell r="AH83">
            <v>600289</v>
          </cell>
          <cell r="AI83">
            <v>-7</v>
          </cell>
          <cell r="AJ83">
            <v>-21637.5</v>
          </cell>
          <cell r="AK83">
            <v>578651.5</v>
          </cell>
          <cell r="AL83">
            <v>4341653</v>
          </cell>
          <cell r="AM83">
            <v>-10855</v>
          </cell>
          <cell r="AN83">
            <v>4330798</v>
          </cell>
          <cell r="AO83">
            <v>-29034</v>
          </cell>
          <cell r="AP83">
            <v>4301764</v>
          </cell>
          <cell r="AQ83">
            <v>3969194</v>
          </cell>
          <cell r="AR83">
            <v>332570</v>
          </cell>
          <cell r="AS83">
            <v>332570</v>
          </cell>
        </row>
      </sheetData>
      <sheetData sheetId="25">
        <row r="7">
          <cell r="R7">
            <v>0</v>
          </cell>
          <cell r="AL7">
            <v>0</v>
          </cell>
          <cell r="AO7">
            <v>0</v>
          </cell>
          <cell r="AS7">
            <v>0</v>
          </cell>
          <cell r="AY7">
            <v>0</v>
          </cell>
        </row>
        <row r="8">
          <cell r="R8">
            <v>0</v>
          </cell>
          <cell r="AL8">
            <v>0</v>
          </cell>
          <cell r="AO8">
            <v>0</v>
          </cell>
          <cell r="AS8">
            <v>0</v>
          </cell>
          <cell r="AY8">
            <v>0</v>
          </cell>
        </row>
        <row r="9">
          <cell r="R9">
            <v>0</v>
          </cell>
          <cell r="AL9">
            <v>0</v>
          </cell>
          <cell r="AO9">
            <v>0</v>
          </cell>
          <cell r="AS9">
            <v>0</v>
          </cell>
          <cell r="AY9">
            <v>0</v>
          </cell>
        </row>
        <row r="10">
          <cell r="R10">
            <v>0</v>
          </cell>
          <cell r="AL10">
            <v>1927</v>
          </cell>
          <cell r="AO10">
            <v>0</v>
          </cell>
          <cell r="AS10">
            <v>480</v>
          </cell>
          <cell r="AY10">
            <v>-5</v>
          </cell>
        </row>
        <row r="11">
          <cell r="R11">
            <v>0</v>
          </cell>
          <cell r="AL11">
            <v>0</v>
          </cell>
          <cell r="AO11">
            <v>0</v>
          </cell>
          <cell r="AS11">
            <v>0</v>
          </cell>
          <cell r="AY11">
            <v>0</v>
          </cell>
        </row>
        <row r="12">
          <cell r="R12">
            <v>0</v>
          </cell>
          <cell r="AL12">
            <v>0</v>
          </cell>
          <cell r="AO12">
            <v>0</v>
          </cell>
          <cell r="AS12">
            <v>0</v>
          </cell>
          <cell r="AY12">
            <v>0</v>
          </cell>
        </row>
        <row r="13">
          <cell r="R13">
            <v>0</v>
          </cell>
          <cell r="AL13">
            <v>10976</v>
          </cell>
          <cell r="AO13">
            <v>0</v>
          </cell>
          <cell r="AS13">
            <v>2733</v>
          </cell>
          <cell r="AY13">
            <v>-27</v>
          </cell>
        </row>
        <row r="14">
          <cell r="R14">
            <v>0</v>
          </cell>
          <cell r="AL14">
            <v>0</v>
          </cell>
          <cell r="AO14">
            <v>0</v>
          </cell>
          <cell r="AS14">
            <v>-1472</v>
          </cell>
          <cell r="AY14">
            <v>0</v>
          </cell>
        </row>
        <row r="15">
          <cell r="R15">
            <v>0</v>
          </cell>
          <cell r="AL15">
            <v>0</v>
          </cell>
          <cell r="AO15">
            <v>0</v>
          </cell>
          <cell r="AS15">
            <v>0</v>
          </cell>
          <cell r="AY15">
            <v>0</v>
          </cell>
        </row>
        <row r="16">
          <cell r="R16">
            <v>0</v>
          </cell>
          <cell r="AL16">
            <v>0</v>
          </cell>
          <cell r="AO16">
            <v>0</v>
          </cell>
          <cell r="AS16">
            <v>0</v>
          </cell>
          <cell r="AY16">
            <v>0</v>
          </cell>
        </row>
        <row r="17">
          <cell r="R17">
            <v>0</v>
          </cell>
          <cell r="AL17">
            <v>0</v>
          </cell>
          <cell r="AO17">
            <v>0</v>
          </cell>
          <cell r="AS17">
            <v>0</v>
          </cell>
          <cell r="AY17">
            <v>0</v>
          </cell>
        </row>
        <row r="18">
          <cell r="R18">
            <v>0</v>
          </cell>
          <cell r="AL18">
            <v>0</v>
          </cell>
          <cell r="AO18">
            <v>0</v>
          </cell>
          <cell r="AS18">
            <v>0</v>
          </cell>
          <cell r="AY18">
            <v>0</v>
          </cell>
        </row>
        <row r="19">
          <cell r="R19">
            <v>0</v>
          </cell>
          <cell r="AL19">
            <v>0</v>
          </cell>
          <cell r="AO19">
            <v>0</v>
          </cell>
          <cell r="AS19">
            <v>0</v>
          </cell>
          <cell r="AY19">
            <v>0</v>
          </cell>
        </row>
        <row r="20">
          <cell r="R20">
            <v>13883</v>
          </cell>
          <cell r="AL20">
            <v>18175</v>
          </cell>
          <cell r="AO20">
            <v>0</v>
          </cell>
          <cell r="AS20">
            <v>1291</v>
          </cell>
          <cell r="AY20">
            <v>-28</v>
          </cell>
        </row>
        <row r="21">
          <cell r="R21">
            <v>0</v>
          </cell>
          <cell r="AL21">
            <v>0</v>
          </cell>
          <cell r="AO21">
            <v>0</v>
          </cell>
          <cell r="AS21">
            <v>0</v>
          </cell>
          <cell r="AY21">
            <v>0</v>
          </cell>
        </row>
        <row r="22">
          <cell r="R22">
            <v>0</v>
          </cell>
          <cell r="AL22">
            <v>0</v>
          </cell>
          <cell r="AO22">
            <v>0</v>
          </cell>
          <cell r="AS22">
            <v>0</v>
          </cell>
          <cell r="AY22">
            <v>0</v>
          </cell>
        </row>
        <row r="23">
          <cell r="R23">
            <v>0</v>
          </cell>
          <cell r="AL23">
            <v>0</v>
          </cell>
          <cell r="AO23">
            <v>0</v>
          </cell>
          <cell r="AS23">
            <v>0</v>
          </cell>
          <cell r="AY23">
            <v>0</v>
          </cell>
        </row>
        <row r="24">
          <cell r="R24">
            <v>0</v>
          </cell>
          <cell r="AL24">
            <v>0</v>
          </cell>
          <cell r="AO24">
            <v>0</v>
          </cell>
          <cell r="AS24">
            <v>0</v>
          </cell>
          <cell r="AY24">
            <v>0</v>
          </cell>
        </row>
        <row r="25">
          <cell r="R25">
            <v>0</v>
          </cell>
          <cell r="AL25">
            <v>0</v>
          </cell>
          <cell r="AO25">
            <v>0</v>
          </cell>
          <cell r="AS25">
            <v>0</v>
          </cell>
          <cell r="AY25">
            <v>0</v>
          </cell>
        </row>
        <row r="26">
          <cell r="R26">
            <v>0</v>
          </cell>
          <cell r="AL26">
            <v>0</v>
          </cell>
          <cell r="AO26">
            <v>0</v>
          </cell>
          <cell r="AS26">
            <v>0</v>
          </cell>
          <cell r="AY26">
            <v>0</v>
          </cell>
        </row>
        <row r="27">
          <cell r="R27">
            <v>0</v>
          </cell>
          <cell r="AL27">
            <v>0</v>
          </cell>
          <cell r="AO27">
            <v>0</v>
          </cell>
          <cell r="AS27">
            <v>0</v>
          </cell>
          <cell r="AY27">
            <v>0</v>
          </cell>
        </row>
        <row r="28">
          <cell r="R28">
            <v>0</v>
          </cell>
          <cell r="AL28">
            <v>0</v>
          </cell>
          <cell r="AO28">
            <v>0</v>
          </cell>
          <cell r="AS28">
            <v>0</v>
          </cell>
          <cell r="AY28">
            <v>0</v>
          </cell>
        </row>
        <row r="29">
          <cell r="R29">
            <v>0</v>
          </cell>
          <cell r="AL29">
            <v>0</v>
          </cell>
          <cell r="AO29">
            <v>0</v>
          </cell>
          <cell r="AS29">
            <v>0</v>
          </cell>
          <cell r="AY29">
            <v>0</v>
          </cell>
        </row>
        <row r="30">
          <cell r="R30">
            <v>0</v>
          </cell>
          <cell r="AL30">
            <v>0</v>
          </cell>
          <cell r="AO30">
            <v>0</v>
          </cell>
          <cell r="AS30">
            <v>0</v>
          </cell>
          <cell r="AY30">
            <v>0</v>
          </cell>
        </row>
        <row r="31">
          <cell r="R31">
            <v>0</v>
          </cell>
          <cell r="AL31">
            <v>0</v>
          </cell>
          <cell r="AO31">
            <v>0</v>
          </cell>
          <cell r="AS31">
            <v>0</v>
          </cell>
          <cell r="AY31">
            <v>0</v>
          </cell>
        </row>
        <row r="32">
          <cell r="R32">
            <v>0</v>
          </cell>
          <cell r="AL32">
            <v>0</v>
          </cell>
          <cell r="AO32">
            <v>0</v>
          </cell>
          <cell r="AS32">
            <v>0</v>
          </cell>
          <cell r="AY32">
            <v>0</v>
          </cell>
        </row>
        <row r="33">
          <cell r="R33">
            <v>0</v>
          </cell>
          <cell r="AL33">
            <v>0</v>
          </cell>
          <cell r="AO33">
            <v>0</v>
          </cell>
          <cell r="AS33">
            <v>0</v>
          </cell>
          <cell r="AY33">
            <v>0</v>
          </cell>
        </row>
        <row r="34">
          <cell r="R34">
            <v>0</v>
          </cell>
          <cell r="AL34">
            <v>2893</v>
          </cell>
          <cell r="AO34">
            <v>0</v>
          </cell>
          <cell r="AS34">
            <v>721</v>
          </cell>
          <cell r="AY34">
            <v>-7</v>
          </cell>
        </row>
        <row r="35">
          <cell r="R35">
            <v>0</v>
          </cell>
          <cell r="AL35">
            <v>0</v>
          </cell>
          <cell r="AO35">
            <v>0</v>
          </cell>
          <cell r="AS35">
            <v>0</v>
          </cell>
          <cell r="AY35">
            <v>0</v>
          </cell>
        </row>
        <row r="36">
          <cell r="R36">
            <v>0</v>
          </cell>
          <cell r="AL36">
            <v>0</v>
          </cell>
          <cell r="AO36">
            <v>0</v>
          </cell>
          <cell r="AS36">
            <v>0</v>
          </cell>
          <cell r="AY36">
            <v>0</v>
          </cell>
        </row>
        <row r="37">
          <cell r="R37">
            <v>146415</v>
          </cell>
          <cell r="AL37">
            <v>257418</v>
          </cell>
          <cell r="AO37">
            <v>0</v>
          </cell>
          <cell r="AS37">
            <v>28988</v>
          </cell>
          <cell r="AY37">
            <v>-128</v>
          </cell>
        </row>
        <row r="38">
          <cell r="R38">
            <v>0</v>
          </cell>
          <cell r="AL38">
            <v>0</v>
          </cell>
          <cell r="AO38">
            <v>0</v>
          </cell>
          <cell r="AS38">
            <v>0</v>
          </cell>
          <cell r="AY38">
            <v>0</v>
          </cell>
        </row>
        <row r="39">
          <cell r="R39">
            <v>0</v>
          </cell>
          <cell r="AL39">
            <v>0</v>
          </cell>
          <cell r="AO39">
            <v>0</v>
          </cell>
          <cell r="AS39">
            <v>0</v>
          </cell>
          <cell r="AY39">
            <v>0</v>
          </cell>
        </row>
        <row r="40">
          <cell r="R40">
            <v>0</v>
          </cell>
          <cell r="AL40">
            <v>0</v>
          </cell>
          <cell r="AO40">
            <v>0</v>
          </cell>
          <cell r="AS40">
            <v>0</v>
          </cell>
          <cell r="AY40">
            <v>0</v>
          </cell>
        </row>
        <row r="41">
          <cell r="R41">
            <v>0</v>
          </cell>
          <cell r="AL41">
            <v>0</v>
          </cell>
          <cell r="AO41">
            <v>0</v>
          </cell>
          <cell r="AS41">
            <v>0</v>
          </cell>
          <cell r="AY41">
            <v>0</v>
          </cell>
        </row>
        <row r="42">
          <cell r="R42">
            <v>0</v>
          </cell>
          <cell r="AL42">
            <v>0</v>
          </cell>
          <cell r="AO42">
            <v>0</v>
          </cell>
          <cell r="AS42">
            <v>0</v>
          </cell>
          <cell r="AY42">
            <v>0</v>
          </cell>
        </row>
        <row r="43">
          <cell r="R43">
            <v>31121</v>
          </cell>
          <cell r="AL43">
            <v>25110</v>
          </cell>
          <cell r="AO43">
            <v>0</v>
          </cell>
          <cell r="AS43">
            <v>197</v>
          </cell>
          <cell r="AY43">
            <v>-12</v>
          </cell>
        </row>
        <row r="44">
          <cell r="R44">
            <v>0</v>
          </cell>
          <cell r="AL44">
            <v>0</v>
          </cell>
          <cell r="AO44">
            <v>0</v>
          </cell>
          <cell r="AS44">
            <v>0</v>
          </cell>
          <cell r="AY44">
            <v>0</v>
          </cell>
        </row>
        <row r="45">
          <cell r="R45">
            <v>0</v>
          </cell>
          <cell r="AL45">
            <v>0</v>
          </cell>
          <cell r="AO45">
            <v>0</v>
          </cell>
          <cell r="AS45">
            <v>0</v>
          </cell>
          <cell r="AY45">
            <v>0</v>
          </cell>
        </row>
        <row r="46">
          <cell r="R46">
            <v>0</v>
          </cell>
          <cell r="AL46">
            <v>0</v>
          </cell>
          <cell r="AO46">
            <v>0</v>
          </cell>
          <cell r="AS46">
            <v>0</v>
          </cell>
          <cell r="AY46">
            <v>0</v>
          </cell>
        </row>
        <row r="47">
          <cell r="R47">
            <v>0</v>
          </cell>
          <cell r="AL47">
            <v>0</v>
          </cell>
          <cell r="AO47">
            <v>0</v>
          </cell>
          <cell r="AS47">
            <v>0</v>
          </cell>
          <cell r="AY47">
            <v>0</v>
          </cell>
        </row>
        <row r="48">
          <cell r="R48">
            <v>0</v>
          </cell>
          <cell r="AL48">
            <v>0</v>
          </cell>
          <cell r="AO48">
            <v>0</v>
          </cell>
          <cell r="AS48">
            <v>0</v>
          </cell>
          <cell r="AY48">
            <v>0</v>
          </cell>
        </row>
        <row r="49">
          <cell r="R49">
            <v>0</v>
          </cell>
          <cell r="AL49">
            <v>0</v>
          </cell>
          <cell r="AO49">
            <v>0</v>
          </cell>
          <cell r="AS49">
            <v>0</v>
          </cell>
          <cell r="AY49">
            <v>0</v>
          </cell>
        </row>
        <row r="50">
          <cell r="R50">
            <v>0</v>
          </cell>
          <cell r="AL50">
            <v>0</v>
          </cell>
          <cell r="AO50">
            <v>0</v>
          </cell>
          <cell r="AS50">
            <v>0</v>
          </cell>
          <cell r="AY50">
            <v>0</v>
          </cell>
        </row>
        <row r="51">
          <cell r="R51">
            <v>0</v>
          </cell>
          <cell r="AL51">
            <v>0</v>
          </cell>
          <cell r="AO51">
            <v>0</v>
          </cell>
          <cell r="AS51">
            <v>0</v>
          </cell>
          <cell r="AY51">
            <v>0</v>
          </cell>
        </row>
        <row r="52">
          <cell r="R52">
            <v>0</v>
          </cell>
          <cell r="AL52">
            <v>0</v>
          </cell>
          <cell r="AO52">
            <v>0</v>
          </cell>
          <cell r="AS52">
            <v>0</v>
          </cell>
          <cell r="AY52">
            <v>0</v>
          </cell>
        </row>
        <row r="53">
          <cell r="R53">
            <v>0</v>
          </cell>
          <cell r="AL53">
            <v>0</v>
          </cell>
          <cell r="AO53">
            <v>0</v>
          </cell>
          <cell r="AS53">
            <v>0</v>
          </cell>
          <cell r="AY53">
            <v>0</v>
          </cell>
        </row>
        <row r="54">
          <cell r="R54">
            <v>0</v>
          </cell>
          <cell r="AL54">
            <v>0</v>
          </cell>
          <cell r="AO54">
            <v>0</v>
          </cell>
          <cell r="AS54">
            <v>0</v>
          </cell>
          <cell r="AY54">
            <v>0</v>
          </cell>
        </row>
        <row r="55">
          <cell r="R55">
            <v>0</v>
          </cell>
          <cell r="AL55">
            <v>0</v>
          </cell>
          <cell r="AO55">
            <v>0</v>
          </cell>
          <cell r="AS55">
            <v>0</v>
          </cell>
          <cell r="AY55">
            <v>0</v>
          </cell>
        </row>
        <row r="56">
          <cell r="R56">
            <v>0</v>
          </cell>
          <cell r="AL56">
            <v>0</v>
          </cell>
          <cell r="AO56">
            <v>0</v>
          </cell>
          <cell r="AS56">
            <v>0</v>
          </cell>
          <cell r="AY56">
            <v>0</v>
          </cell>
        </row>
        <row r="57">
          <cell r="R57">
            <v>0</v>
          </cell>
          <cell r="AL57">
            <v>0</v>
          </cell>
          <cell r="AO57">
            <v>0</v>
          </cell>
          <cell r="AS57">
            <v>0</v>
          </cell>
          <cell r="AY57">
            <v>0</v>
          </cell>
        </row>
        <row r="58">
          <cell r="R58">
            <v>0</v>
          </cell>
          <cell r="AL58">
            <v>0</v>
          </cell>
          <cell r="AO58">
            <v>0</v>
          </cell>
          <cell r="AS58">
            <v>0</v>
          </cell>
          <cell r="AY58">
            <v>0</v>
          </cell>
        </row>
        <row r="59">
          <cell r="R59">
            <v>0</v>
          </cell>
          <cell r="AL59">
            <v>0</v>
          </cell>
          <cell r="AO59">
            <v>0</v>
          </cell>
          <cell r="AS59">
            <v>0</v>
          </cell>
          <cell r="AY59">
            <v>0</v>
          </cell>
        </row>
        <row r="60">
          <cell r="R60">
            <v>0</v>
          </cell>
          <cell r="AL60">
            <v>0</v>
          </cell>
          <cell r="AO60">
            <v>0</v>
          </cell>
          <cell r="AS60">
            <v>0</v>
          </cell>
          <cell r="AY60">
            <v>0</v>
          </cell>
        </row>
        <row r="61">
          <cell r="R61">
            <v>0</v>
          </cell>
          <cell r="AL61">
            <v>0</v>
          </cell>
          <cell r="AO61">
            <v>0</v>
          </cell>
          <cell r="AS61">
            <v>0</v>
          </cell>
          <cell r="AY61">
            <v>0</v>
          </cell>
        </row>
        <row r="62">
          <cell r="R62">
            <v>4951114</v>
          </cell>
          <cell r="AL62">
            <v>3618621</v>
          </cell>
          <cell r="AO62">
            <v>0</v>
          </cell>
          <cell r="AS62">
            <v>310980</v>
          </cell>
          <cell r="AY62">
            <v>-322</v>
          </cell>
        </row>
        <row r="63">
          <cell r="R63">
            <v>0</v>
          </cell>
          <cell r="AL63">
            <v>0</v>
          </cell>
          <cell r="AO63">
            <v>0</v>
          </cell>
          <cell r="AS63">
            <v>0</v>
          </cell>
          <cell r="AY63">
            <v>0</v>
          </cell>
        </row>
        <row r="64">
          <cell r="R64">
            <v>0</v>
          </cell>
          <cell r="AL64">
            <v>0</v>
          </cell>
          <cell r="AO64">
            <v>0</v>
          </cell>
          <cell r="AS64">
            <v>0</v>
          </cell>
          <cell r="AY64">
            <v>0</v>
          </cell>
        </row>
        <row r="65">
          <cell r="R65">
            <v>0</v>
          </cell>
          <cell r="AL65">
            <v>0</v>
          </cell>
          <cell r="AO65">
            <v>0</v>
          </cell>
          <cell r="AS65">
            <v>0</v>
          </cell>
          <cell r="AY65">
            <v>0</v>
          </cell>
        </row>
        <row r="66">
          <cell r="R66">
            <v>0</v>
          </cell>
          <cell r="AL66">
            <v>0</v>
          </cell>
          <cell r="AO66">
            <v>0</v>
          </cell>
          <cell r="AS66">
            <v>0</v>
          </cell>
          <cell r="AY66">
            <v>0</v>
          </cell>
        </row>
        <row r="67">
          <cell r="R67">
            <v>0</v>
          </cell>
          <cell r="AL67">
            <v>0</v>
          </cell>
          <cell r="AO67">
            <v>0</v>
          </cell>
          <cell r="AS67">
            <v>0</v>
          </cell>
          <cell r="AY67">
            <v>0</v>
          </cell>
        </row>
        <row r="68">
          <cell r="R68">
            <v>0</v>
          </cell>
          <cell r="AL68">
            <v>0</v>
          </cell>
          <cell r="AO68">
            <v>0</v>
          </cell>
          <cell r="AS68">
            <v>0</v>
          </cell>
          <cell r="AY68">
            <v>0</v>
          </cell>
        </row>
        <row r="69">
          <cell r="R69">
            <v>0</v>
          </cell>
          <cell r="AL69">
            <v>0</v>
          </cell>
          <cell r="AO69">
            <v>0</v>
          </cell>
          <cell r="AS69">
            <v>0</v>
          </cell>
          <cell r="AY69">
            <v>0</v>
          </cell>
        </row>
        <row r="70">
          <cell r="R70">
            <v>0</v>
          </cell>
          <cell r="AL70">
            <v>0</v>
          </cell>
          <cell r="AO70">
            <v>0</v>
          </cell>
          <cell r="AS70">
            <v>0</v>
          </cell>
          <cell r="AY70">
            <v>0</v>
          </cell>
        </row>
        <row r="71">
          <cell r="R71">
            <v>18616</v>
          </cell>
          <cell r="AL71">
            <v>16455</v>
          </cell>
          <cell r="AO71">
            <v>0</v>
          </cell>
          <cell r="AS71">
            <v>1408</v>
          </cell>
          <cell r="AY71">
            <v>-1</v>
          </cell>
        </row>
        <row r="72">
          <cell r="R72">
            <v>0</v>
          </cell>
          <cell r="AL72">
            <v>0</v>
          </cell>
          <cell r="AO72">
            <v>0</v>
          </cell>
          <cell r="AS72">
            <v>0</v>
          </cell>
          <cell r="AY72">
            <v>0</v>
          </cell>
        </row>
        <row r="73">
          <cell r="R73">
            <v>0</v>
          </cell>
          <cell r="AL73">
            <v>0</v>
          </cell>
          <cell r="AO73">
            <v>0</v>
          </cell>
          <cell r="AS73">
            <v>0</v>
          </cell>
          <cell r="AY73">
            <v>0</v>
          </cell>
        </row>
        <row r="74">
          <cell r="R74">
            <v>0</v>
          </cell>
          <cell r="AL74">
            <v>0</v>
          </cell>
          <cell r="AO74">
            <v>0</v>
          </cell>
          <cell r="AS74">
            <v>0</v>
          </cell>
          <cell r="AY74">
            <v>0</v>
          </cell>
        </row>
        <row r="75">
          <cell r="R75">
            <v>0</v>
          </cell>
          <cell r="AL75">
            <v>0</v>
          </cell>
          <cell r="AO75">
            <v>0</v>
          </cell>
          <cell r="AS75">
            <v>0</v>
          </cell>
          <cell r="AY75">
            <v>0</v>
          </cell>
        </row>
        <row r="78">
          <cell r="Z78">
            <v>0</v>
          </cell>
        </row>
        <row r="79">
          <cell r="AD79">
            <v>0</v>
          </cell>
        </row>
        <row r="80">
          <cell r="AD80">
            <v>14518</v>
          </cell>
        </row>
        <row r="81">
          <cell r="AD81">
            <v>0</v>
          </cell>
        </row>
        <row r="82">
          <cell r="Z82">
            <v>27140</v>
          </cell>
        </row>
        <row r="83">
          <cell r="C83">
            <v>936</v>
          </cell>
          <cell r="E83">
            <v>4572337.5179644516</v>
          </cell>
          <cell r="F83">
            <v>447</v>
          </cell>
          <cell r="H83">
            <v>293319.29776255885</v>
          </cell>
          <cell r="I83">
            <v>166</v>
          </cell>
          <cell r="K83">
            <v>29593.5738855333</v>
          </cell>
          <cell r="L83">
            <v>57</v>
          </cell>
          <cell r="N83">
            <v>254123.11451542648</v>
          </cell>
          <cell r="O83">
            <v>7</v>
          </cell>
          <cell r="Q83">
            <v>11775.284973121152</v>
          </cell>
          <cell r="R83">
            <v>5161149</v>
          </cell>
          <cell r="S83">
            <v>213261</v>
          </cell>
          <cell r="T83">
            <v>-8123</v>
          </cell>
          <cell r="U83">
            <v>205138</v>
          </cell>
          <cell r="V83">
            <v>5366287</v>
          </cell>
          <cell r="W83">
            <v>-13416</v>
          </cell>
          <cell r="X83">
            <v>5352871</v>
          </cell>
          <cell r="Y83">
            <v>-6003.386475549014</v>
          </cell>
          <cell r="Z83">
            <v>5374008</v>
          </cell>
          <cell r="AA83">
            <v>4917587.8800000008</v>
          </cell>
          <cell r="AB83">
            <v>456420.11999999953</v>
          </cell>
          <cell r="AC83">
            <v>456420</v>
          </cell>
          <cell r="AD83">
            <v>5388526</v>
          </cell>
          <cell r="AF83">
            <v>3838108</v>
          </cell>
          <cell r="AG83">
            <v>29</v>
          </cell>
          <cell r="AH83">
            <v>132806</v>
          </cell>
          <cell r="AI83">
            <v>-10</v>
          </cell>
          <cell r="AJ83">
            <v>-19340.5</v>
          </cell>
          <cell r="AK83">
            <v>113465.5</v>
          </cell>
          <cell r="AL83">
            <v>3951575</v>
          </cell>
          <cell r="AM83">
            <v>-9879</v>
          </cell>
          <cell r="AN83">
            <v>3941696</v>
          </cell>
          <cell r="AO83">
            <v>0</v>
          </cell>
          <cell r="AP83">
            <v>3941696</v>
          </cell>
          <cell r="AQ83">
            <v>3596370</v>
          </cell>
          <cell r="AR83">
            <v>345326</v>
          </cell>
          <cell r="AS83">
            <v>345326</v>
          </cell>
        </row>
      </sheetData>
      <sheetData sheetId="26">
        <row r="7">
          <cell r="R7">
            <v>0</v>
          </cell>
          <cell r="AL7">
            <v>0</v>
          </cell>
          <cell r="AO7">
            <v>0</v>
          </cell>
          <cell r="AS7">
            <v>0</v>
          </cell>
          <cell r="AY7">
            <v>0</v>
          </cell>
        </row>
        <row r="8">
          <cell r="R8">
            <v>0</v>
          </cell>
          <cell r="AL8">
            <v>0</v>
          </cell>
          <cell r="AO8">
            <v>0</v>
          </cell>
          <cell r="AS8">
            <v>0</v>
          </cell>
          <cell r="AY8">
            <v>0</v>
          </cell>
        </row>
        <row r="9">
          <cell r="R9">
            <v>0</v>
          </cell>
          <cell r="AL9">
            <v>0</v>
          </cell>
          <cell r="AO9">
            <v>0</v>
          </cell>
          <cell r="AS9">
            <v>0</v>
          </cell>
          <cell r="AY9">
            <v>0</v>
          </cell>
        </row>
        <row r="10">
          <cell r="R10">
            <v>0</v>
          </cell>
          <cell r="AL10">
            <v>0</v>
          </cell>
          <cell r="AO10">
            <v>0</v>
          </cell>
          <cell r="AS10">
            <v>0</v>
          </cell>
          <cell r="AY10">
            <v>0</v>
          </cell>
        </row>
        <row r="11">
          <cell r="R11">
            <v>0</v>
          </cell>
          <cell r="AL11">
            <v>0</v>
          </cell>
          <cell r="AO11">
            <v>0</v>
          </cell>
          <cell r="AS11">
            <v>0</v>
          </cell>
          <cell r="AY11">
            <v>0</v>
          </cell>
        </row>
        <row r="12">
          <cell r="R12">
            <v>0</v>
          </cell>
          <cell r="AL12">
            <v>0</v>
          </cell>
          <cell r="AO12">
            <v>0</v>
          </cell>
          <cell r="AS12">
            <v>0</v>
          </cell>
          <cell r="AY12">
            <v>0</v>
          </cell>
        </row>
        <row r="13">
          <cell r="R13">
            <v>0</v>
          </cell>
          <cell r="AL13">
            <v>0</v>
          </cell>
          <cell r="AO13">
            <v>0</v>
          </cell>
          <cell r="AS13">
            <v>0</v>
          </cell>
          <cell r="AY13">
            <v>0</v>
          </cell>
        </row>
        <row r="14">
          <cell r="R14">
            <v>0</v>
          </cell>
          <cell r="AL14">
            <v>0</v>
          </cell>
          <cell r="AO14">
            <v>0</v>
          </cell>
          <cell r="AS14">
            <v>0</v>
          </cell>
          <cell r="AY14">
            <v>0</v>
          </cell>
        </row>
        <row r="15">
          <cell r="R15">
            <v>0</v>
          </cell>
          <cell r="AL15">
            <v>0</v>
          </cell>
          <cell r="AO15">
            <v>0</v>
          </cell>
          <cell r="AS15">
            <v>0</v>
          </cell>
          <cell r="AY15">
            <v>0</v>
          </cell>
        </row>
        <row r="16">
          <cell r="R16">
            <v>0</v>
          </cell>
          <cell r="AL16">
            <v>0</v>
          </cell>
          <cell r="AO16">
            <v>0</v>
          </cell>
          <cell r="AS16">
            <v>0</v>
          </cell>
          <cell r="AY16">
            <v>0</v>
          </cell>
        </row>
        <row r="17">
          <cell r="R17">
            <v>0</v>
          </cell>
          <cell r="AL17">
            <v>0</v>
          </cell>
          <cell r="AO17">
            <v>0</v>
          </cell>
          <cell r="AS17">
            <v>0</v>
          </cell>
          <cell r="AY17">
            <v>0</v>
          </cell>
        </row>
        <row r="18">
          <cell r="R18">
            <v>0</v>
          </cell>
          <cell r="AL18">
            <v>0</v>
          </cell>
          <cell r="AO18">
            <v>0</v>
          </cell>
          <cell r="AS18">
            <v>0</v>
          </cell>
          <cell r="AY18">
            <v>0</v>
          </cell>
        </row>
        <row r="19">
          <cell r="R19">
            <v>0</v>
          </cell>
          <cell r="AL19">
            <v>0</v>
          </cell>
          <cell r="AO19">
            <v>0</v>
          </cell>
          <cell r="AS19">
            <v>0</v>
          </cell>
          <cell r="AY19">
            <v>0</v>
          </cell>
        </row>
        <row r="20">
          <cell r="R20">
            <v>0</v>
          </cell>
          <cell r="AL20">
            <v>0</v>
          </cell>
          <cell r="AO20">
            <v>0</v>
          </cell>
          <cell r="AS20">
            <v>0</v>
          </cell>
          <cell r="AY20">
            <v>0</v>
          </cell>
        </row>
        <row r="21">
          <cell r="R21">
            <v>0</v>
          </cell>
          <cell r="AL21">
            <v>0</v>
          </cell>
          <cell r="AO21">
            <v>0</v>
          </cell>
          <cell r="AS21">
            <v>0</v>
          </cell>
          <cell r="AY21">
            <v>0</v>
          </cell>
        </row>
        <row r="22">
          <cell r="R22">
            <v>0</v>
          </cell>
          <cell r="AL22">
            <v>0</v>
          </cell>
          <cell r="AO22">
            <v>0</v>
          </cell>
          <cell r="AS22">
            <v>0</v>
          </cell>
          <cell r="AY22">
            <v>0</v>
          </cell>
        </row>
        <row r="23">
          <cell r="R23">
            <v>0</v>
          </cell>
          <cell r="AL23">
            <v>0</v>
          </cell>
          <cell r="AO23">
            <v>0</v>
          </cell>
          <cell r="AS23">
            <v>0</v>
          </cell>
          <cell r="AY23">
            <v>0</v>
          </cell>
        </row>
        <row r="24">
          <cell r="R24">
            <v>0</v>
          </cell>
          <cell r="AL24">
            <v>0</v>
          </cell>
          <cell r="AO24">
            <v>0</v>
          </cell>
          <cell r="AS24">
            <v>0</v>
          </cell>
          <cell r="AY24">
            <v>0</v>
          </cell>
        </row>
        <row r="25">
          <cell r="R25">
            <v>0</v>
          </cell>
          <cell r="AL25">
            <v>0</v>
          </cell>
          <cell r="AO25">
            <v>0</v>
          </cell>
          <cell r="AS25">
            <v>0</v>
          </cell>
          <cell r="AY25">
            <v>0</v>
          </cell>
        </row>
        <row r="26">
          <cell r="R26">
            <v>0</v>
          </cell>
          <cell r="AL26">
            <v>0</v>
          </cell>
          <cell r="AO26">
            <v>0</v>
          </cell>
          <cell r="AS26">
            <v>0</v>
          </cell>
          <cell r="AY26">
            <v>0</v>
          </cell>
        </row>
        <row r="27">
          <cell r="R27">
            <v>0</v>
          </cell>
          <cell r="AL27">
            <v>0</v>
          </cell>
          <cell r="AO27">
            <v>0</v>
          </cell>
          <cell r="AS27">
            <v>649</v>
          </cell>
          <cell r="AY27">
            <v>0</v>
          </cell>
        </row>
        <row r="28">
          <cell r="R28">
            <v>0</v>
          </cell>
          <cell r="AL28">
            <v>0</v>
          </cell>
          <cell r="AO28">
            <v>0</v>
          </cell>
          <cell r="AS28">
            <v>0</v>
          </cell>
          <cell r="AY28">
            <v>0</v>
          </cell>
        </row>
        <row r="29">
          <cell r="R29">
            <v>14508</v>
          </cell>
          <cell r="AL29">
            <v>3356</v>
          </cell>
          <cell r="AO29">
            <v>0</v>
          </cell>
          <cell r="AS29">
            <v>-1104</v>
          </cell>
          <cell r="AY29">
            <v>9</v>
          </cell>
        </row>
        <row r="30">
          <cell r="R30">
            <v>0</v>
          </cell>
          <cell r="AL30">
            <v>0</v>
          </cell>
          <cell r="AO30">
            <v>0</v>
          </cell>
          <cell r="AS30">
            <v>33898</v>
          </cell>
          <cell r="AY30">
            <v>0</v>
          </cell>
        </row>
        <row r="31">
          <cell r="R31">
            <v>0</v>
          </cell>
          <cell r="AL31">
            <v>0</v>
          </cell>
          <cell r="AO31">
            <v>0</v>
          </cell>
          <cell r="AS31">
            <v>0</v>
          </cell>
          <cell r="AY31">
            <v>0</v>
          </cell>
        </row>
        <row r="32">
          <cell r="R32">
            <v>291114</v>
          </cell>
          <cell r="AL32">
            <v>309876</v>
          </cell>
          <cell r="AO32">
            <v>0</v>
          </cell>
          <cell r="AS32">
            <v>6163</v>
          </cell>
          <cell r="AY32">
            <v>117</v>
          </cell>
        </row>
        <row r="33">
          <cell r="R33">
            <v>0</v>
          </cell>
          <cell r="AL33">
            <v>0</v>
          </cell>
          <cell r="AO33">
            <v>0</v>
          </cell>
          <cell r="AS33">
            <v>0</v>
          </cell>
          <cell r="AY33">
            <v>0</v>
          </cell>
        </row>
        <row r="34">
          <cell r="R34">
            <v>3915</v>
          </cell>
          <cell r="AL34">
            <v>0</v>
          </cell>
          <cell r="AO34">
            <v>0</v>
          </cell>
          <cell r="AS34">
            <v>-2401</v>
          </cell>
          <cell r="AY34">
            <v>14</v>
          </cell>
        </row>
        <row r="35">
          <cell r="R35">
            <v>0</v>
          </cell>
          <cell r="AL35">
            <v>0</v>
          </cell>
          <cell r="AO35">
            <v>0</v>
          </cell>
          <cell r="AS35">
            <v>0</v>
          </cell>
          <cell r="AY35">
            <v>0</v>
          </cell>
        </row>
        <row r="36">
          <cell r="R36">
            <v>0</v>
          </cell>
          <cell r="AL36">
            <v>0</v>
          </cell>
          <cell r="AO36">
            <v>0</v>
          </cell>
          <cell r="AS36">
            <v>0</v>
          </cell>
          <cell r="AY36">
            <v>0</v>
          </cell>
        </row>
        <row r="37">
          <cell r="R37">
            <v>0</v>
          </cell>
          <cell r="AL37">
            <v>0</v>
          </cell>
          <cell r="AO37">
            <v>0</v>
          </cell>
          <cell r="AS37">
            <v>0</v>
          </cell>
          <cell r="AY37">
            <v>0</v>
          </cell>
        </row>
        <row r="38">
          <cell r="R38">
            <v>0</v>
          </cell>
          <cell r="AL38">
            <v>0</v>
          </cell>
          <cell r="AO38">
            <v>0</v>
          </cell>
          <cell r="AS38">
            <v>0</v>
          </cell>
          <cell r="AY38">
            <v>0</v>
          </cell>
        </row>
        <row r="39">
          <cell r="R39">
            <v>0</v>
          </cell>
          <cell r="AL39">
            <v>0</v>
          </cell>
          <cell r="AO39">
            <v>0</v>
          </cell>
          <cell r="AS39">
            <v>0</v>
          </cell>
          <cell r="AY39">
            <v>0</v>
          </cell>
        </row>
        <row r="40">
          <cell r="R40">
            <v>0</v>
          </cell>
          <cell r="AL40">
            <v>0</v>
          </cell>
          <cell r="AO40">
            <v>0</v>
          </cell>
          <cell r="AS40">
            <v>0</v>
          </cell>
          <cell r="AY40">
            <v>0</v>
          </cell>
        </row>
        <row r="41">
          <cell r="R41">
            <v>0</v>
          </cell>
          <cell r="AL41">
            <v>0</v>
          </cell>
          <cell r="AO41">
            <v>0</v>
          </cell>
          <cell r="AS41">
            <v>0</v>
          </cell>
          <cell r="AY41">
            <v>0</v>
          </cell>
        </row>
        <row r="42">
          <cell r="R42">
            <v>1991491</v>
          </cell>
          <cell r="AL42">
            <v>2653483</v>
          </cell>
          <cell r="AO42">
            <v>-9618</v>
          </cell>
          <cell r="AS42">
            <v>203119</v>
          </cell>
          <cell r="AY42">
            <v>81</v>
          </cell>
        </row>
        <row r="43">
          <cell r="R43">
            <v>0</v>
          </cell>
          <cell r="AL43">
            <v>0</v>
          </cell>
          <cell r="AO43">
            <v>0</v>
          </cell>
          <cell r="AS43">
            <v>0</v>
          </cell>
          <cell r="AY43">
            <v>0</v>
          </cell>
        </row>
        <row r="44">
          <cell r="R44">
            <v>0</v>
          </cell>
          <cell r="AL44">
            <v>5497</v>
          </cell>
          <cell r="AO44">
            <v>0</v>
          </cell>
          <cell r="AS44">
            <v>4111</v>
          </cell>
          <cell r="AY44">
            <v>-14</v>
          </cell>
        </row>
        <row r="45">
          <cell r="R45">
            <v>0</v>
          </cell>
          <cell r="AL45">
            <v>0</v>
          </cell>
          <cell r="AO45">
            <v>0</v>
          </cell>
          <cell r="AS45">
            <v>0</v>
          </cell>
          <cell r="AY45">
            <v>0</v>
          </cell>
        </row>
        <row r="46">
          <cell r="R46">
            <v>0</v>
          </cell>
          <cell r="AL46">
            <v>0</v>
          </cell>
          <cell r="AO46">
            <v>0</v>
          </cell>
          <cell r="AS46">
            <v>0</v>
          </cell>
          <cell r="AY46">
            <v>0</v>
          </cell>
        </row>
        <row r="47">
          <cell r="R47">
            <v>0</v>
          </cell>
          <cell r="AL47">
            <v>0</v>
          </cell>
          <cell r="AO47">
            <v>0</v>
          </cell>
          <cell r="AS47">
            <v>0</v>
          </cell>
          <cell r="AY47">
            <v>0</v>
          </cell>
        </row>
        <row r="48">
          <cell r="R48">
            <v>0</v>
          </cell>
          <cell r="AL48">
            <v>0</v>
          </cell>
          <cell r="AO48">
            <v>0</v>
          </cell>
          <cell r="AS48">
            <v>0</v>
          </cell>
          <cell r="AY48">
            <v>0</v>
          </cell>
        </row>
        <row r="49">
          <cell r="R49">
            <v>0</v>
          </cell>
          <cell r="AL49">
            <v>0</v>
          </cell>
          <cell r="AO49">
            <v>0</v>
          </cell>
          <cell r="AS49">
            <v>0</v>
          </cell>
          <cell r="AY49">
            <v>0</v>
          </cell>
        </row>
        <row r="50">
          <cell r="R50">
            <v>5460</v>
          </cell>
          <cell r="AL50">
            <v>5711</v>
          </cell>
          <cell r="AO50">
            <v>0</v>
          </cell>
          <cell r="AS50">
            <v>786</v>
          </cell>
          <cell r="AY50">
            <v>-4</v>
          </cell>
        </row>
        <row r="51">
          <cell r="R51">
            <v>0</v>
          </cell>
          <cell r="AL51">
            <v>0</v>
          </cell>
          <cell r="AO51">
            <v>0</v>
          </cell>
          <cell r="AS51">
            <v>0</v>
          </cell>
          <cell r="AY51">
            <v>0</v>
          </cell>
        </row>
        <row r="52">
          <cell r="R52">
            <v>0</v>
          </cell>
          <cell r="AL52">
            <v>0</v>
          </cell>
          <cell r="AO52">
            <v>0</v>
          </cell>
          <cell r="AS52">
            <v>0</v>
          </cell>
          <cell r="AY52">
            <v>0</v>
          </cell>
        </row>
        <row r="53">
          <cell r="R53">
            <v>0</v>
          </cell>
          <cell r="AL53">
            <v>0</v>
          </cell>
          <cell r="AO53">
            <v>0</v>
          </cell>
          <cell r="AS53">
            <v>0</v>
          </cell>
          <cell r="AY53">
            <v>0</v>
          </cell>
        </row>
        <row r="54">
          <cell r="R54">
            <v>0</v>
          </cell>
          <cell r="AL54">
            <v>0</v>
          </cell>
          <cell r="AO54">
            <v>0</v>
          </cell>
          <cell r="AS54">
            <v>0</v>
          </cell>
          <cell r="AY54">
            <v>0</v>
          </cell>
        </row>
        <row r="55">
          <cell r="R55">
            <v>0</v>
          </cell>
          <cell r="AL55">
            <v>0</v>
          </cell>
          <cell r="AO55">
            <v>0</v>
          </cell>
          <cell r="AS55">
            <v>0</v>
          </cell>
          <cell r="AY55">
            <v>0</v>
          </cell>
        </row>
        <row r="56">
          <cell r="R56">
            <v>0</v>
          </cell>
          <cell r="AL56">
            <v>0</v>
          </cell>
          <cell r="AO56">
            <v>0</v>
          </cell>
          <cell r="AS56">
            <v>0</v>
          </cell>
          <cell r="AY56">
            <v>0</v>
          </cell>
        </row>
        <row r="57">
          <cell r="R57">
            <v>0</v>
          </cell>
          <cell r="AL57">
            <v>0</v>
          </cell>
          <cell r="AO57">
            <v>0</v>
          </cell>
          <cell r="AS57">
            <v>0</v>
          </cell>
          <cell r="AY57">
            <v>0</v>
          </cell>
        </row>
        <row r="58">
          <cell r="R58">
            <v>9593</v>
          </cell>
          <cell r="AL58">
            <v>11782</v>
          </cell>
          <cell r="AO58">
            <v>0</v>
          </cell>
          <cell r="AS58">
            <v>1012</v>
          </cell>
          <cell r="AY58">
            <v>0</v>
          </cell>
        </row>
        <row r="59">
          <cell r="R59">
            <v>0</v>
          </cell>
          <cell r="AL59">
            <v>0</v>
          </cell>
          <cell r="AO59">
            <v>0</v>
          </cell>
          <cell r="AS59">
            <v>0</v>
          </cell>
          <cell r="AY59">
            <v>0</v>
          </cell>
        </row>
        <row r="60">
          <cell r="R60">
            <v>0</v>
          </cell>
          <cell r="AL60">
            <v>0</v>
          </cell>
          <cell r="AO60">
            <v>0</v>
          </cell>
          <cell r="AS60">
            <v>0</v>
          </cell>
          <cell r="AY60">
            <v>0</v>
          </cell>
        </row>
        <row r="61">
          <cell r="R61">
            <v>0</v>
          </cell>
          <cell r="AL61">
            <v>0</v>
          </cell>
          <cell r="AO61">
            <v>0</v>
          </cell>
          <cell r="AS61">
            <v>0</v>
          </cell>
          <cell r="AY61">
            <v>0</v>
          </cell>
        </row>
        <row r="62">
          <cell r="R62">
            <v>0</v>
          </cell>
          <cell r="AL62">
            <v>0</v>
          </cell>
          <cell r="AO62">
            <v>0</v>
          </cell>
          <cell r="AS62">
            <v>0</v>
          </cell>
          <cell r="AY62">
            <v>0</v>
          </cell>
        </row>
        <row r="63">
          <cell r="R63">
            <v>0</v>
          </cell>
          <cell r="AL63">
            <v>0</v>
          </cell>
          <cell r="AO63">
            <v>0</v>
          </cell>
          <cell r="AS63">
            <v>0</v>
          </cell>
          <cell r="AY63">
            <v>0</v>
          </cell>
        </row>
        <row r="64">
          <cell r="R64">
            <v>0</v>
          </cell>
          <cell r="AL64">
            <v>0</v>
          </cell>
          <cell r="AO64">
            <v>0</v>
          </cell>
          <cell r="AS64">
            <v>0</v>
          </cell>
          <cell r="AY64">
            <v>0</v>
          </cell>
        </row>
        <row r="65">
          <cell r="R65">
            <v>0</v>
          </cell>
          <cell r="AL65">
            <v>0</v>
          </cell>
          <cell r="AO65">
            <v>0</v>
          </cell>
          <cell r="AS65">
            <v>0</v>
          </cell>
          <cell r="AY65">
            <v>0</v>
          </cell>
        </row>
        <row r="66">
          <cell r="R66">
            <v>0</v>
          </cell>
          <cell r="AL66">
            <v>0</v>
          </cell>
          <cell r="AO66">
            <v>0</v>
          </cell>
          <cell r="AS66">
            <v>0</v>
          </cell>
          <cell r="AY66">
            <v>0</v>
          </cell>
        </row>
        <row r="67">
          <cell r="R67">
            <v>0</v>
          </cell>
          <cell r="AL67">
            <v>0</v>
          </cell>
          <cell r="AO67">
            <v>0</v>
          </cell>
          <cell r="AS67">
            <v>0</v>
          </cell>
          <cell r="AY67">
            <v>0</v>
          </cell>
        </row>
        <row r="68">
          <cell r="R68">
            <v>0</v>
          </cell>
          <cell r="AL68">
            <v>0</v>
          </cell>
          <cell r="AO68">
            <v>0</v>
          </cell>
          <cell r="AS68">
            <v>0</v>
          </cell>
          <cell r="AY68">
            <v>0</v>
          </cell>
        </row>
        <row r="69">
          <cell r="R69">
            <v>0</v>
          </cell>
          <cell r="AL69">
            <v>0</v>
          </cell>
          <cell r="AO69">
            <v>0</v>
          </cell>
          <cell r="AS69">
            <v>0</v>
          </cell>
          <cell r="AY69">
            <v>0</v>
          </cell>
        </row>
        <row r="70">
          <cell r="R70">
            <v>0</v>
          </cell>
          <cell r="AL70">
            <v>0</v>
          </cell>
          <cell r="AO70">
            <v>0</v>
          </cell>
          <cell r="AS70">
            <v>0</v>
          </cell>
          <cell r="AY70">
            <v>0</v>
          </cell>
        </row>
        <row r="71">
          <cell r="R71">
            <v>0</v>
          </cell>
          <cell r="AL71">
            <v>0</v>
          </cell>
          <cell r="AO71">
            <v>0</v>
          </cell>
          <cell r="AS71">
            <v>0</v>
          </cell>
          <cell r="AY71">
            <v>0</v>
          </cell>
        </row>
        <row r="72">
          <cell r="R72">
            <v>0</v>
          </cell>
          <cell r="AL72">
            <v>0</v>
          </cell>
          <cell r="AO72">
            <v>0</v>
          </cell>
          <cell r="AS72">
            <v>0</v>
          </cell>
          <cell r="AY72">
            <v>0</v>
          </cell>
        </row>
        <row r="73">
          <cell r="R73">
            <v>0</v>
          </cell>
          <cell r="AL73">
            <v>0</v>
          </cell>
          <cell r="AO73">
            <v>0</v>
          </cell>
          <cell r="AS73">
            <v>0</v>
          </cell>
          <cell r="AY73">
            <v>0</v>
          </cell>
        </row>
        <row r="74">
          <cell r="R74">
            <v>0</v>
          </cell>
          <cell r="AL74">
            <v>0</v>
          </cell>
          <cell r="AO74">
            <v>0</v>
          </cell>
          <cell r="AS74">
            <v>0</v>
          </cell>
          <cell r="AY74">
            <v>0</v>
          </cell>
        </row>
        <row r="75">
          <cell r="R75">
            <v>0</v>
          </cell>
          <cell r="AL75">
            <v>0</v>
          </cell>
          <cell r="AO75">
            <v>0</v>
          </cell>
          <cell r="AS75">
            <v>0</v>
          </cell>
          <cell r="AY75">
            <v>0</v>
          </cell>
        </row>
        <row r="78">
          <cell r="Z78">
            <v>0</v>
          </cell>
        </row>
        <row r="79">
          <cell r="AD79">
            <v>0</v>
          </cell>
        </row>
        <row r="80">
          <cell r="AD80">
            <v>10000</v>
          </cell>
        </row>
        <row r="81">
          <cell r="AD81">
            <v>83686</v>
          </cell>
        </row>
        <row r="82">
          <cell r="Z82">
            <v>35083</v>
          </cell>
        </row>
        <row r="84">
          <cell r="C84">
            <v>569</v>
          </cell>
          <cell r="E84">
            <v>1952703.4960465485</v>
          </cell>
          <cell r="F84">
            <v>412</v>
          </cell>
          <cell r="H84">
            <v>190612.74728786453</v>
          </cell>
          <cell r="I84">
            <v>104.5</v>
          </cell>
          <cell r="K84">
            <v>13197.323940133181</v>
          </cell>
          <cell r="L84">
            <v>48</v>
          </cell>
          <cell r="N84">
            <v>152003.11513086405</v>
          </cell>
          <cell r="O84">
            <v>6</v>
          </cell>
          <cell r="Q84">
            <v>7563.912621670489</v>
          </cell>
          <cell r="R84">
            <v>2316081</v>
          </cell>
          <cell r="S84">
            <v>-54732</v>
          </cell>
          <cell r="T84">
            <v>33461</v>
          </cell>
          <cell r="U84">
            <v>-21271</v>
          </cell>
          <cell r="V84">
            <v>2294810</v>
          </cell>
          <cell r="W84">
            <v>-5737</v>
          </cell>
          <cell r="X84">
            <v>2289073</v>
          </cell>
          <cell r="Y84">
            <v>-8697.4691181532435</v>
          </cell>
          <cell r="Z84">
            <v>2315459</v>
          </cell>
          <cell r="AA84">
            <v>2127600</v>
          </cell>
          <cell r="AB84">
            <v>187859</v>
          </cell>
          <cell r="AC84">
            <v>187859</v>
          </cell>
          <cell r="AD84">
            <v>2409145</v>
          </cell>
          <cell r="AF84">
            <v>3024904</v>
          </cell>
          <cell r="AG84">
            <v>-11</v>
          </cell>
          <cell r="AH84">
            <v>-50227</v>
          </cell>
          <cell r="AI84">
            <v>7</v>
          </cell>
          <cell r="AJ84">
            <v>15027.5</v>
          </cell>
          <cell r="AK84">
            <v>-35199.5</v>
          </cell>
          <cell r="AL84">
            <v>2989705</v>
          </cell>
          <cell r="AM84">
            <v>-7474</v>
          </cell>
          <cell r="AN84">
            <v>2982231</v>
          </cell>
          <cell r="AO84">
            <v>-9618</v>
          </cell>
          <cell r="AP84">
            <v>2972613</v>
          </cell>
          <cell r="AQ84">
            <v>2741036</v>
          </cell>
          <cell r="AR84">
            <v>231577</v>
          </cell>
          <cell r="AS84">
            <v>231577</v>
          </cell>
        </row>
      </sheetData>
      <sheetData sheetId="27">
        <row r="7">
          <cell r="R7">
            <v>0</v>
          </cell>
          <cell r="AL7">
            <v>0</v>
          </cell>
          <cell r="AO7">
            <v>0</v>
          </cell>
          <cell r="AS7">
            <v>0</v>
          </cell>
          <cell r="AY7">
            <v>0</v>
          </cell>
        </row>
        <row r="8">
          <cell r="R8">
            <v>0</v>
          </cell>
          <cell r="AL8">
            <v>0</v>
          </cell>
          <cell r="AO8">
            <v>0</v>
          </cell>
          <cell r="AS8">
            <v>0</v>
          </cell>
          <cell r="AY8">
            <v>0</v>
          </cell>
        </row>
        <row r="9">
          <cell r="R9">
            <v>0</v>
          </cell>
          <cell r="AL9">
            <v>0</v>
          </cell>
          <cell r="AO9">
            <v>0</v>
          </cell>
          <cell r="AS9">
            <v>0</v>
          </cell>
          <cell r="AY9">
            <v>0</v>
          </cell>
        </row>
        <row r="10">
          <cell r="R10">
            <v>0</v>
          </cell>
          <cell r="AL10">
            <v>0</v>
          </cell>
          <cell r="AO10">
            <v>0</v>
          </cell>
          <cell r="AS10">
            <v>0</v>
          </cell>
          <cell r="AY10">
            <v>0</v>
          </cell>
        </row>
        <row r="11">
          <cell r="R11">
            <v>0</v>
          </cell>
          <cell r="AL11">
            <v>0</v>
          </cell>
          <cell r="AO11">
            <v>0</v>
          </cell>
          <cell r="AS11">
            <v>0</v>
          </cell>
          <cell r="AY11">
            <v>0</v>
          </cell>
        </row>
        <row r="12">
          <cell r="R12">
            <v>0</v>
          </cell>
          <cell r="AL12">
            <v>0</v>
          </cell>
          <cell r="AO12">
            <v>0</v>
          </cell>
          <cell r="AS12">
            <v>0</v>
          </cell>
          <cell r="AY12">
            <v>0</v>
          </cell>
        </row>
        <row r="13">
          <cell r="R13">
            <v>0</v>
          </cell>
          <cell r="AL13">
            <v>0</v>
          </cell>
          <cell r="AO13">
            <v>0</v>
          </cell>
          <cell r="AS13">
            <v>0</v>
          </cell>
          <cell r="AY13">
            <v>0</v>
          </cell>
        </row>
        <row r="14">
          <cell r="R14">
            <v>0</v>
          </cell>
          <cell r="AL14">
            <v>0</v>
          </cell>
          <cell r="AO14">
            <v>0</v>
          </cell>
          <cell r="AS14">
            <v>0</v>
          </cell>
          <cell r="AY14">
            <v>0</v>
          </cell>
        </row>
        <row r="15">
          <cell r="R15">
            <v>0</v>
          </cell>
          <cell r="AL15">
            <v>0</v>
          </cell>
          <cell r="AO15">
            <v>0</v>
          </cell>
          <cell r="AS15">
            <v>0</v>
          </cell>
          <cell r="AY15">
            <v>0</v>
          </cell>
        </row>
        <row r="16">
          <cell r="R16">
            <v>0</v>
          </cell>
          <cell r="AL16">
            <v>0</v>
          </cell>
          <cell r="AO16">
            <v>0</v>
          </cell>
          <cell r="AS16">
            <v>0</v>
          </cell>
          <cell r="AY16">
            <v>0</v>
          </cell>
        </row>
        <row r="17">
          <cell r="R17">
            <v>0</v>
          </cell>
          <cell r="AL17">
            <v>0</v>
          </cell>
          <cell r="AO17">
            <v>0</v>
          </cell>
          <cell r="AS17">
            <v>0</v>
          </cell>
          <cell r="AY17">
            <v>0</v>
          </cell>
        </row>
        <row r="18">
          <cell r="R18">
            <v>0</v>
          </cell>
          <cell r="AL18">
            <v>0</v>
          </cell>
          <cell r="AO18">
            <v>0</v>
          </cell>
          <cell r="AS18">
            <v>0</v>
          </cell>
          <cell r="AY18">
            <v>0</v>
          </cell>
        </row>
        <row r="19">
          <cell r="R19">
            <v>0</v>
          </cell>
          <cell r="AL19">
            <v>0</v>
          </cell>
          <cell r="AO19">
            <v>0</v>
          </cell>
          <cell r="AS19">
            <v>0</v>
          </cell>
          <cell r="AY19">
            <v>0</v>
          </cell>
        </row>
        <row r="20">
          <cell r="R20">
            <v>0</v>
          </cell>
          <cell r="AL20">
            <v>0</v>
          </cell>
          <cell r="AO20">
            <v>0</v>
          </cell>
          <cell r="AS20">
            <v>0</v>
          </cell>
          <cell r="AY20">
            <v>0</v>
          </cell>
        </row>
        <row r="21">
          <cell r="R21">
            <v>0</v>
          </cell>
          <cell r="AL21">
            <v>0</v>
          </cell>
          <cell r="AO21">
            <v>0</v>
          </cell>
          <cell r="AS21">
            <v>0</v>
          </cell>
          <cell r="AY21">
            <v>0</v>
          </cell>
        </row>
        <row r="22">
          <cell r="R22">
            <v>0</v>
          </cell>
          <cell r="AL22">
            <v>0</v>
          </cell>
          <cell r="AO22">
            <v>0</v>
          </cell>
          <cell r="AS22">
            <v>0</v>
          </cell>
          <cell r="AY22">
            <v>0</v>
          </cell>
        </row>
        <row r="23">
          <cell r="R23">
            <v>0</v>
          </cell>
          <cell r="AL23">
            <v>0</v>
          </cell>
          <cell r="AO23">
            <v>0</v>
          </cell>
          <cell r="AS23">
            <v>0</v>
          </cell>
          <cell r="AY23">
            <v>0</v>
          </cell>
        </row>
        <row r="24">
          <cell r="R24">
            <v>0</v>
          </cell>
          <cell r="AL24">
            <v>0</v>
          </cell>
          <cell r="AO24">
            <v>0</v>
          </cell>
          <cell r="AS24">
            <v>0</v>
          </cell>
          <cell r="AY24">
            <v>0</v>
          </cell>
        </row>
        <row r="25">
          <cell r="R25">
            <v>10428</v>
          </cell>
          <cell r="AL25">
            <v>0</v>
          </cell>
          <cell r="AO25">
            <v>0</v>
          </cell>
          <cell r="AS25">
            <v>-781</v>
          </cell>
          <cell r="AY25">
            <v>12</v>
          </cell>
        </row>
        <row r="26">
          <cell r="R26">
            <v>0</v>
          </cell>
          <cell r="AL26">
            <v>0</v>
          </cell>
          <cell r="AO26">
            <v>0</v>
          </cell>
          <cell r="AS26">
            <v>0</v>
          </cell>
          <cell r="AY26">
            <v>0</v>
          </cell>
        </row>
        <row r="27">
          <cell r="R27">
            <v>0</v>
          </cell>
          <cell r="AL27">
            <v>0</v>
          </cell>
          <cell r="AO27">
            <v>0</v>
          </cell>
          <cell r="AS27">
            <v>0</v>
          </cell>
          <cell r="AY27">
            <v>0</v>
          </cell>
        </row>
        <row r="28">
          <cell r="R28">
            <v>0</v>
          </cell>
          <cell r="AL28">
            <v>0</v>
          </cell>
          <cell r="AO28">
            <v>0</v>
          </cell>
          <cell r="AS28">
            <v>0</v>
          </cell>
          <cell r="AY28">
            <v>0</v>
          </cell>
        </row>
        <row r="29">
          <cell r="R29">
            <v>0</v>
          </cell>
          <cell r="AL29">
            <v>0</v>
          </cell>
          <cell r="AO29">
            <v>0</v>
          </cell>
          <cell r="AS29">
            <v>0</v>
          </cell>
          <cell r="AY29">
            <v>0</v>
          </cell>
        </row>
        <row r="30">
          <cell r="R30">
            <v>0</v>
          </cell>
          <cell r="AL30">
            <v>0</v>
          </cell>
          <cell r="AO30">
            <v>0</v>
          </cell>
          <cell r="AS30">
            <v>0</v>
          </cell>
          <cell r="AY30">
            <v>0</v>
          </cell>
        </row>
        <row r="31">
          <cell r="R31">
            <v>0</v>
          </cell>
          <cell r="AL31">
            <v>0</v>
          </cell>
          <cell r="AO31">
            <v>0</v>
          </cell>
          <cell r="AS31">
            <v>0</v>
          </cell>
          <cell r="AY31">
            <v>0</v>
          </cell>
        </row>
        <row r="32">
          <cell r="R32">
            <v>1863606</v>
          </cell>
          <cell r="AL32">
            <v>2481612</v>
          </cell>
          <cell r="AO32">
            <v>0</v>
          </cell>
          <cell r="AS32">
            <v>246685</v>
          </cell>
          <cell r="AY32">
            <v>-618</v>
          </cell>
        </row>
        <row r="33">
          <cell r="R33">
            <v>0</v>
          </cell>
          <cell r="AL33">
            <v>0</v>
          </cell>
          <cell r="AO33">
            <v>0</v>
          </cell>
          <cell r="AS33">
            <v>0</v>
          </cell>
          <cell r="AY33">
            <v>0</v>
          </cell>
        </row>
        <row r="34">
          <cell r="R34">
            <v>0</v>
          </cell>
          <cell r="AL34">
            <v>0</v>
          </cell>
          <cell r="AO34">
            <v>0</v>
          </cell>
          <cell r="AS34">
            <v>0</v>
          </cell>
          <cell r="AY34">
            <v>0</v>
          </cell>
        </row>
        <row r="35">
          <cell r="R35">
            <v>0</v>
          </cell>
          <cell r="AL35">
            <v>0</v>
          </cell>
          <cell r="AO35">
            <v>0</v>
          </cell>
          <cell r="AS35">
            <v>0</v>
          </cell>
          <cell r="AY35">
            <v>0</v>
          </cell>
        </row>
        <row r="36">
          <cell r="R36">
            <v>0</v>
          </cell>
          <cell r="AL36">
            <v>0</v>
          </cell>
          <cell r="AO36">
            <v>0</v>
          </cell>
          <cell r="AS36">
            <v>0</v>
          </cell>
          <cell r="AY36">
            <v>0</v>
          </cell>
        </row>
        <row r="37">
          <cell r="R37">
            <v>0</v>
          </cell>
          <cell r="AL37">
            <v>0</v>
          </cell>
          <cell r="AO37">
            <v>0</v>
          </cell>
          <cell r="AS37">
            <v>0</v>
          </cell>
          <cell r="AY37">
            <v>0</v>
          </cell>
        </row>
        <row r="38">
          <cell r="R38">
            <v>0</v>
          </cell>
          <cell r="AL38">
            <v>0</v>
          </cell>
          <cell r="AO38">
            <v>0</v>
          </cell>
          <cell r="AS38">
            <v>0</v>
          </cell>
          <cell r="AY38">
            <v>0</v>
          </cell>
        </row>
        <row r="39">
          <cell r="R39">
            <v>0</v>
          </cell>
          <cell r="AL39">
            <v>0</v>
          </cell>
          <cell r="AO39">
            <v>0</v>
          </cell>
          <cell r="AS39">
            <v>0</v>
          </cell>
          <cell r="AY39">
            <v>0</v>
          </cell>
        </row>
        <row r="40">
          <cell r="R40">
            <v>0</v>
          </cell>
          <cell r="AL40">
            <v>0</v>
          </cell>
          <cell r="AO40">
            <v>0</v>
          </cell>
          <cell r="AS40">
            <v>0</v>
          </cell>
          <cell r="AY40">
            <v>0</v>
          </cell>
        </row>
        <row r="41">
          <cell r="R41">
            <v>0</v>
          </cell>
          <cell r="AL41">
            <v>0</v>
          </cell>
          <cell r="AO41">
            <v>0</v>
          </cell>
          <cell r="AS41">
            <v>0</v>
          </cell>
          <cell r="AY41">
            <v>0</v>
          </cell>
        </row>
        <row r="42">
          <cell r="R42">
            <v>1208706</v>
          </cell>
          <cell r="AL42">
            <v>1605411</v>
          </cell>
          <cell r="AO42">
            <v>0</v>
          </cell>
          <cell r="AS42">
            <v>101118</v>
          </cell>
          <cell r="AY42">
            <v>474</v>
          </cell>
        </row>
        <row r="43">
          <cell r="R43">
            <v>0</v>
          </cell>
          <cell r="AL43">
            <v>0</v>
          </cell>
          <cell r="AO43">
            <v>0</v>
          </cell>
          <cell r="AS43">
            <v>0</v>
          </cell>
          <cell r="AY43">
            <v>0</v>
          </cell>
        </row>
        <row r="44">
          <cell r="R44">
            <v>41326</v>
          </cell>
          <cell r="AL44">
            <v>153916</v>
          </cell>
          <cell r="AO44">
            <v>0</v>
          </cell>
          <cell r="AS44">
            <v>8450</v>
          </cell>
          <cell r="AY44">
            <v>65</v>
          </cell>
        </row>
        <row r="45">
          <cell r="R45">
            <v>0</v>
          </cell>
          <cell r="AL45">
            <v>0</v>
          </cell>
          <cell r="AO45">
            <v>0</v>
          </cell>
          <cell r="AS45">
            <v>0</v>
          </cell>
          <cell r="AY45">
            <v>0</v>
          </cell>
        </row>
        <row r="46">
          <cell r="R46">
            <v>0</v>
          </cell>
          <cell r="AL46">
            <v>0</v>
          </cell>
          <cell r="AO46">
            <v>0</v>
          </cell>
          <cell r="AS46">
            <v>0</v>
          </cell>
          <cell r="AY46">
            <v>0</v>
          </cell>
        </row>
        <row r="47">
          <cell r="R47">
            <v>0</v>
          </cell>
          <cell r="AL47">
            <v>0</v>
          </cell>
          <cell r="AO47">
            <v>0</v>
          </cell>
          <cell r="AS47">
            <v>0</v>
          </cell>
          <cell r="AY47">
            <v>0</v>
          </cell>
        </row>
        <row r="48">
          <cell r="R48">
            <v>0</v>
          </cell>
          <cell r="AL48">
            <v>0</v>
          </cell>
          <cell r="AO48">
            <v>0</v>
          </cell>
          <cell r="AS48">
            <v>0</v>
          </cell>
          <cell r="AY48">
            <v>0</v>
          </cell>
        </row>
        <row r="49">
          <cell r="R49">
            <v>0</v>
          </cell>
          <cell r="AL49">
            <v>0</v>
          </cell>
          <cell r="AO49">
            <v>0</v>
          </cell>
          <cell r="AS49">
            <v>0</v>
          </cell>
          <cell r="AY49">
            <v>0</v>
          </cell>
        </row>
        <row r="50">
          <cell r="R50">
            <v>16616</v>
          </cell>
          <cell r="AL50">
            <v>15228</v>
          </cell>
          <cell r="AO50">
            <v>0</v>
          </cell>
          <cell r="AS50">
            <v>1884</v>
          </cell>
          <cell r="AY50">
            <v>-9</v>
          </cell>
        </row>
        <row r="51">
          <cell r="R51">
            <v>0</v>
          </cell>
          <cell r="AL51">
            <v>0</v>
          </cell>
          <cell r="AO51">
            <v>0</v>
          </cell>
          <cell r="AS51">
            <v>0</v>
          </cell>
          <cell r="AY51">
            <v>0</v>
          </cell>
        </row>
        <row r="52">
          <cell r="R52">
            <v>0</v>
          </cell>
          <cell r="AL52">
            <v>0</v>
          </cell>
          <cell r="AO52">
            <v>0</v>
          </cell>
          <cell r="AS52">
            <v>0</v>
          </cell>
          <cell r="AY52">
            <v>0</v>
          </cell>
        </row>
        <row r="53">
          <cell r="R53">
            <v>0</v>
          </cell>
          <cell r="AL53">
            <v>0</v>
          </cell>
          <cell r="AO53">
            <v>0</v>
          </cell>
          <cell r="AS53">
            <v>0</v>
          </cell>
          <cell r="AY53">
            <v>0</v>
          </cell>
        </row>
        <row r="54">
          <cell r="R54">
            <v>0</v>
          </cell>
          <cell r="AL54">
            <v>0</v>
          </cell>
          <cell r="AO54">
            <v>0</v>
          </cell>
          <cell r="AS54">
            <v>0</v>
          </cell>
          <cell r="AY54">
            <v>0</v>
          </cell>
        </row>
        <row r="55">
          <cell r="R55">
            <v>0</v>
          </cell>
          <cell r="AL55">
            <v>0</v>
          </cell>
          <cell r="AO55">
            <v>0</v>
          </cell>
          <cell r="AS55">
            <v>0</v>
          </cell>
          <cell r="AY55">
            <v>0</v>
          </cell>
        </row>
        <row r="56">
          <cell r="R56">
            <v>0</v>
          </cell>
          <cell r="AL56">
            <v>0</v>
          </cell>
          <cell r="AO56">
            <v>0</v>
          </cell>
          <cell r="AS56">
            <v>0</v>
          </cell>
          <cell r="AY56">
            <v>0</v>
          </cell>
        </row>
        <row r="57">
          <cell r="R57">
            <v>0</v>
          </cell>
          <cell r="AL57">
            <v>0</v>
          </cell>
          <cell r="AO57">
            <v>0</v>
          </cell>
          <cell r="AS57">
            <v>0</v>
          </cell>
          <cell r="AY57">
            <v>0</v>
          </cell>
        </row>
        <row r="58">
          <cell r="R58">
            <v>4989</v>
          </cell>
          <cell r="AL58">
            <v>17673</v>
          </cell>
          <cell r="AO58">
            <v>0</v>
          </cell>
          <cell r="AS58">
            <v>3443</v>
          </cell>
          <cell r="AY58">
            <v>-30</v>
          </cell>
        </row>
        <row r="59">
          <cell r="R59">
            <v>0</v>
          </cell>
          <cell r="AL59">
            <v>0</v>
          </cell>
          <cell r="AO59">
            <v>0</v>
          </cell>
          <cell r="AS59">
            <v>0</v>
          </cell>
          <cell r="AY59">
            <v>0</v>
          </cell>
        </row>
        <row r="60">
          <cell r="R60">
            <v>0</v>
          </cell>
          <cell r="AL60">
            <v>0</v>
          </cell>
          <cell r="AO60">
            <v>0</v>
          </cell>
          <cell r="AS60">
            <v>0</v>
          </cell>
          <cell r="AY60">
            <v>0</v>
          </cell>
        </row>
        <row r="61">
          <cell r="R61">
            <v>0</v>
          </cell>
          <cell r="AL61">
            <v>0</v>
          </cell>
          <cell r="AO61">
            <v>0</v>
          </cell>
          <cell r="AS61">
            <v>0</v>
          </cell>
          <cell r="AY61">
            <v>0</v>
          </cell>
        </row>
        <row r="62">
          <cell r="R62">
            <v>0</v>
          </cell>
          <cell r="AL62">
            <v>0</v>
          </cell>
          <cell r="AO62">
            <v>0</v>
          </cell>
          <cell r="AS62">
            <v>0</v>
          </cell>
          <cell r="AY62">
            <v>0</v>
          </cell>
        </row>
        <row r="63">
          <cell r="R63">
            <v>0</v>
          </cell>
          <cell r="AL63">
            <v>0</v>
          </cell>
          <cell r="AO63">
            <v>0</v>
          </cell>
          <cell r="AS63">
            <v>0</v>
          </cell>
          <cell r="AY63">
            <v>0</v>
          </cell>
        </row>
        <row r="64">
          <cell r="R64">
            <v>0</v>
          </cell>
          <cell r="AL64">
            <v>0</v>
          </cell>
          <cell r="AO64">
            <v>0</v>
          </cell>
          <cell r="AS64">
            <v>0</v>
          </cell>
          <cell r="AY64">
            <v>0</v>
          </cell>
        </row>
        <row r="65">
          <cell r="R65">
            <v>0</v>
          </cell>
          <cell r="AL65">
            <v>0</v>
          </cell>
          <cell r="AO65">
            <v>0</v>
          </cell>
          <cell r="AS65">
            <v>0</v>
          </cell>
          <cell r="AY65">
            <v>0</v>
          </cell>
        </row>
        <row r="66">
          <cell r="R66">
            <v>0</v>
          </cell>
          <cell r="AL66">
            <v>0</v>
          </cell>
          <cell r="AO66">
            <v>0</v>
          </cell>
          <cell r="AS66">
            <v>0</v>
          </cell>
          <cell r="AY66">
            <v>0</v>
          </cell>
        </row>
        <row r="67">
          <cell r="R67">
            <v>0</v>
          </cell>
          <cell r="AL67">
            <v>0</v>
          </cell>
          <cell r="AO67">
            <v>0</v>
          </cell>
          <cell r="AS67">
            <v>0</v>
          </cell>
          <cell r="AY67">
            <v>0</v>
          </cell>
        </row>
        <row r="68">
          <cell r="R68">
            <v>0</v>
          </cell>
          <cell r="AL68">
            <v>0</v>
          </cell>
          <cell r="AO68">
            <v>0</v>
          </cell>
          <cell r="AS68">
            <v>0</v>
          </cell>
          <cell r="AY68">
            <v>0</v>
          </cell>
        </row>
        <row r="69">
          <cell r="R69">
            <v>0</v>
          </cell>
          <cell r="AL69">
            <v>0</v>
          </cell>
          <cell r="AO69">
            <v>0</v>
          </cell>
          <cell r="AS69">
            <v>0</v>
          </cell>
          <cell r="AY69">
            <v>0</v>
          </cell>
        </row>
        <row r="70">
          <cell r="R70">
            <v>0</v>
          </cell>
          <cell r="AL70">
            <v>0</v>
          </cell>
          <cell r="AO70">
            <v>0</v>
          </cell>
          <cell r="AS70">
            <v>0</v>
          </cell>
          <cell r="AY70">
            <v>0</v>
          </cell>
        </row>
        <row r="71">
          <cell r="R71">
            <v>0</v>
          </cell>
          <cell r="AL71">
            <v>0</v>
          </cell>
          <cell r="AO71">
            <v>0</v>
          </cell>
          <cell r="AS71">
            <v>0</v>
          </cell>
          <cell r="AY71">
            <v>0</v>
          </cell>
        </row>
        <row r="72">
          <cell r="R72">
            <v>0</v>
          </cell>
          <cell r="AL72">
            <v>0</v>
          </cell>
          <cell r="AO72">
            <v>0</v>
          </cell>
          <cell r="AS72">
            <v>0</v>
          </cell>
          <cell r="AY72">
            <v>0</v>
          </cell>
        </row>
        <row r="73">
          <cell r="R73">
            <v>0</v>
          </cell>
          <cell r="AL73">
            <v>0</v>
          </cell>
          <cell r="AO73">
            <v>0</v>
          </cell>
          <cell r="AS73">
            <v>0</v>
          </cell>
          <cell r="AY73">
            <v>0</v>
          </cell>
        </row>
        <row r="74">
          <cell r="R74">
            <v>0</v>
          </cell>
          <cell r="AL74">
            <v>0</v>
          </cell>
          <cell r="AO74">
            <v>0</v>
          </cell>
          <cell r="AS74">
            <v>0</v>
          </cell>
          <cell r="AY74">
            <v>0</v>
          </cell>
        </row>
        <row r="75">
          <cell r="R75">
            <v>0</v>
          </cell>
          <cell r="AL75">
            <v>0</v>
          </cell>
          <cell r="AO75">
            <v>0</v>
          </cell>
          <cell r="AS75">
            <v>0</v>
          </cell>
          <cell r="AY75">
            <v>0</v>
          </cell>
        </row>
        <row r="78">
          <cell r="Z78">
            <v>0</v>
          </cell>
        </row>
        <row r="79">
          <cell r="AD79">
            <v>0</v>
          </cell>
        </row>
        <row r="80">
          <cell r="AD80">
            <v>10000</v>
          </cell>
        </row>
        <row r="81">
          <cell r="AD81">
            <v>0</v>
          </cell>
        </row>
        <row r="82">
          <cell r="Z82">
            <v>37015</v>
          </cell>
        </row>
        <row r="83">
          <cell r="C83">
            <v>741</v>
          </cell>
          <cell r="E83">
            <v>2645049.3651080886</v>
          </cell>
          <cell r="F83">
            <v>481</v>
          </cell>
          <cell r="H83">
            <v>221747.99803647184</v>
          </cell>
          <cell r="I83">
            <v>841</v>
          </cell>
          <cell r="K83">
            <v>105657.3944944525</v>
          </cell>
          <cell r="L83">
            <v>56</v>
          </cell>
          <cell r="N83">
            <v>173215.52591296146</v>
          </cell>
          <cell r="O83">
            <v>0</v>
          </cell>
          <cell r="Q83">
            <v>0</v>
          </cell>
          <cell r="R83">
            <v>3145671</v>
          </cell>
          <cell r="S83">
            <v>109029</v>
          </cell>
          <cell r="T83">
            <v>-4503</v>
          </cell>
          <cell r="U83">
            <v>104526</v>
          </cell>
          <cell r="V83">
            <v>3250197</v>
          </cell>
          <cell r="W83">
            <v>-8126</v>
          </cell>
          <cell r="X83">
            <v>3242071</v>
          </cell>
          <cell r="Y83">
            <v>-3236.3957534686015</v>
          </cell>
          <cell r="Z83">
            <v>3275850</v>
          </cell>
          <cell r="AA83">
            <v>2987459</v>
          </cell>
          <cell r="AB83">
            <v>288391</v>
          </cell>
          <cell r="AC83">
            <v>288391</v>
          </cell>
          <cell r="AD83">
            <v>3285850</v>
          </cell>
          <cell r="AF83">
            <v>4215067</v>
          </cell>
          <cell r="AG83">
            <v>22</v>
          </cell>
          <cell r="AH83">
            <v>85721</v>
          </cell>
          <cell r="AI83">
            <v>-9</v>
          </cell>
          <cell r="AJ83">
            <v>-26948</v>
          </cell>
          <cell r="AK83">
            <v>58773</v>
          </cell>
          <cell r="AL83">
            <v>4273840</v>
          </cell>
          <cell r="AM83">
            <v>-10685</v>
          </cell>
          <cell r="AN83">
            <v>4263155</v>
          </cell>
          <cell r="AO83">
            <v>0</v>
          </cell>
          <cell r="AP83">
            <v>4263155</v>
          </cell>
          <cell r="AQ83">
            <v>3902356</v>
          </cell>
          <cell r="AR83">
            <v>360799</v>
          </cell>
          <cell r="AS83">
            <v>360799</v>
          </cell>
        </row>
      </sheetData>
      <sheetData sheetId="28">
        <row r="7">
          <cell r="R7">
            <v>0</v>
          </cell>
          <cell r="AL7">
            <v>0</v>
          </cell>
          <cell r="AO7">
            <v>0</v>
          </cell>
          <cell r="AS7">
            <v>0</v>
          </cell>
          <cell r="AY7">
            <v>0</v>
          </cell>
        </row>
        <row r="8">
          <cell r="R8">
            <v>0</v>
          </cell>
          <cell r="AL8">
            <v>0</v>
          </cell>
          <cell r="AO8">
            <v>0</v>
          </cell>
          <cell r="AS8">
            <v>0</v>
          </cell>
          <cell r="AY8">
            <v>0</v>
          </cell>
        </row>
        <row r="9">
          <cell r="R9">
            <v>0</v>
          </cell>
          <cell r="AL9">
            <v>0</v>
          </cell>
          <cell r="AO9">
            <v>0</v>
          </cell>
          <cell r="AS9">
            <v>0</v>
          </cell>
          <cell r="AY9">
            <v>0</v>
          </cell>
        </row>
        <row r="10">
          <cell r="R10">
            <v>0</v>
          </cell>
          <cell r="AL10">
            <v>0</v>
          </cell>
          <cell r="AO10">
            <v>0</v>
          </cell>
          <cell r="AS10">
            <v>0</v>
          </cell>
          <cell r="AY10">
            <v>0</v>
          </cell>
        </row>
        <row r="11">
          <cell r="R11">
            <v>0</v>
          </cell>
          <cell r="AL11">
            <v>0</v>
          </cell>
          <cell r="AO11">
            <v>0</v>
          </cell>
          <cell r="AS11">
            <v>0</v>
          </cell>
          <cell r="AY11">
            <v>0</v>
          </cell>
        </row>
        <row r="12">
          <cell r="R12">
            <v>0</v>
          </cell>
          <cell r="AL12">
            <v>0</v>
          </cell>
          <cell r="AO12">
            <v>0</v>
          </cell>
          <cell r="AS12">
            <v>0</v>
          </cell>
          <cell r="AY12">
            <v>0</v>
          </cell>
        </row>
        <row r="13">
          <cell r="R13">
            <v>0</v>
          </cell>
          <cell r="AL13">
            <v>0</v>
          </cell>
          <cell r="AO13">
            <v>0</v>
          </cell>
          <cell r="AS13">
            <v>0</v>
          </cell>
          <cell r="AY13">
            <v>0</v>
          </cell>
        </row>
        <row r="14">
          <cell r="R14">
            <v>0</v>
          </cell>
          <cell r="AL14">
            <v>0</v>
          </cell>
          <cell r="AO14">
            <v>0</v>
          </cell>
          <cell r="AS14">
            <v>0</v>
          </cell>
          <cell r="AY14">
            <v>0</v>
          </cell>
        </row>
        <row r="15">
          <cell r="R15">
            <v>0</v>
          </cell>
          <cell r="AL15">
            <v>0</v>
          </cell>
          <cell r="AO15">
            <v>0</v>
          </cell>
          <cell r="AS15">
            <v>0</v>
          </cell>
          <cell r="AY15">
            <v>0</v>
          </cell>
        </row>
        <row r="16">
          <cell r="R16">
            <v>0</v>
          </cell>
          <cell r="AL16">
            <v>0</v>
          </cell>
          <cell r="AO16">
            <v>0</v>
          </cell>
          <cell r="AS16">
            <v>0</v>
          </cell>
          <cell r="AY16">
            <v>0</v>
          </cell>
        </row>
        <row r="17">
          <cell r="R17">
            <v>0</v>
          </cell>
          <cell r="AL17">
            <v>0</v>
          </cell>
          <cell r="AO17">
            <v>0</v>
          </cell>
          <cell r="AS17">
            <v>0</v>
          </cell>
          <cell r="AY17">
            <v>0</v>
          </cell>
        </row>
        <row r="18">
          <cell r="R18">
            <v>0</v>
          </cell>
          <cell r="AL18">
            <v>0</v>
          </cell>
          <cell r="AO18">
            <v>0</v>
          </cell>
          <cell r="AS18">
            <v>0</v>
          </cell>
          <cell r="AY18">
            <v>0</v>
          </cell>
        </row>
        <row r="19">
          <cell r="R19">
            <v>0</v>
          </cell>
          <cell r="AL19">
            <v>0</v>
          </cell>
          <cell r="AO19">
            <v>0</v>
          </cell>
          <cell r="AS19">
            <v>0</v>
          </cell>
          <cell r="AY19">
            <v>0</v>
          </cell>
        </row>
        <row r="20">
          <cell r="R20">
            <v>0</v>
          </cell>
          <cell r="AL20">
            <v>0</v>
          </cell>
          <cell r="AO20">
            <v>0</v>
          </cell>
          <cell r="AS20">
            <v>0</v>
          </cell>
          <cell r="AY20">
            <v>0</v>
          </cell>
        </row>
        <row r="21">
          <cell r="R21">
            <v>0</v>
          </cell>
          <cell r="AL21">
            <v>0</v>
          </cell>
          <cell r="AO21">
            <v>0</v>
          </cell>
          <cell r="AS21">
            <v>0</v>
          </cell>
          <cell r="AY21">
            <v>0</v>
          </cell>
        </row>
        <row r="22">
          <cell r="R22">
            <v>0</v>
          </cell>
          <cell r="AL22">
            <v>0</v>
          </cell>
          <cell r="AO22">
            <v>0</v>
          </cell>
          <cell r="AS22">
            <v>0</v>
          </cell>
          <cell r="AY22">
            <v>0</v>
          </cell>
        </row>
        <row r="23">
          <cell r="R23">
            <v>0</v>
          </cell>
          <cell r="AL23">
            <v>7721</v>
          </cell>
          <cell r="AO23">
            <v>0</v>
          </cell>
          <cell r="AS23">
            <v>742</v>
          </cell>
          <cell r="AY23">
            <v>-19</v>
          </cell>
        </row>
        <row r="24">
          <cell r="R24">
            <v>0</v>
          </cell>
          <cell r="AL24">
            <v>0</v>
          </cell>
          <cell r="AO24">
            <v>0</v>
          </cell>
          <cell r="AS24">
            <v>0</v>
          </cell>
          <cell r="AY24">
            <v>0</v>
          </cell>
        </row>
        <row r="25">
          <cell r="R25">
            <v>0</v>
          </cell>
          <cell r="AL25">
            <v>0</v>
          </cell>
          <cell r="AO25">
            <v>0</v>
          </cell>
          <cell r="AS25">
            <v>0</v>
          </cell>
          <cell r="AY25">
            <v>0</v>
          </cell>
        </row>
        <row r="26">
          <cell r="R26">
            <v>0</v>
          </cell>
          <cell r="AL26">
            <v>0</v>
          </cell>
          <cell r="AO26">
            <v>0</v>
          </cell>
          <cell r="AS26">
            <v>0</v>
          </cell>
          <cell r="AY26">
            <v>0</v>
          </cell>
        </row>
        <row r="27">
          <cell r="R27">
            <v>0</v>
          </cell>
          <cell r="AL27">
            <v>0</v>
          </cell>
          <cell r="AO27">
            <v>0</v>
          </cell>
          <cell r="AS27">
            <v>0</v>
          </cell>
          <cell r="AY27">
            <v>0</v>
          </cell>
        </row>
        <row r="28">
          <cell r="R28">
            <v>0</v>
          </cell>
          <cell r="AL28">
            <v>0</v>
          </cell>
          <cell r="AO28">
            <v>0</v>
          </cell>
          <cell r="AS28">
            <v>0</v>
          </cell>
          <cell r="AY28">
            <v>0</v>
          </cell>
        </row>
        <row r="29">
          <cell r="R29">
            <v>0</v>
          </cell>
          <cell r="AL29">
            <v>0</v>
          </cell>
          <cell r="AO29">
            <v>0</v>
          </cell>
          <cell r="AS29">
            <v>0</v>
          </cell>
          <cell r="AY29">
            <v>0</v>
          </cell>
        </row>
        <row r="30">
          <cell r="R30">
            <v>0</v>
          </cell>
          <cell r="AL30">
            <v>0</v>
          </cell>
          <cell r="AO30">
            <v>0</v>
          </cell>
          <cell r="AS30">
            <v>0</v>
          </cell>
          <cell r="AY30">
            <v>0</v>
          </cell>
        </row>
        <row r="31">
          <cell r="R31">
            <v>0</v>
          </cell>
          <cell r="AL31">
            <v>0</v>
          </cell>
          <cell r="AO31">
            <v>0</v>
          </cell>
          <cell r="AS31">
            <v>0</v>
          </cell>
          <cell r="AY31">
            <v>0</v>
          </cell>
        </row>
        <row r="32">
          <cell r="R32">
            <v>707643</v>
          </cell>
          <cell r="AL32">
            <v>1010352</v>
          </cell>
          <cell r="AO32">
            <v>0</v>
          </cell>
          <cell r="AS32">
            <v>77504</v>
          </cell>
          <cell r="AY32">
            <v>-367</v>
          </cell>
        </row>
        <row r="33">
          <cell r="R33">
            <v>0</v>
          </cell>
          <cell r="AL33">
            <v>0</v>
          </cell>
          <cell r="AO33">
            <v>0</v>
          </cell>
          <cell r="AS33">
            <v>0</v>
          </cell>
          <cell r="AY33">
            <v>0</v>
          </cell>
        </row>
        <row r="34">
          <cell r="R34">
            <v>0</v>
          </cell>
          <cell r="AL34">
            <v>0</v>
          </cell>
          <cell r="AO34">
            <v>0</v>
          </cell>
          <cell r="AS34">
            <v>0</v>
          </cell>
          <cell r="AY34">
            <v>0</v>
          </cell>
        </row>
        <row r="35">
          <cell r="R35">
            <v>0</v>
          </cell>
          <cell r="AL35">
            <v>0</v>
          </cell>
          <cell r="AO35">
            <v>0</v>
          </cell>
          <cell r="AS35">
            <v>0</v>
          </cell>
          <cell r="AY35">
            <v>0</v>
          </cell>
        </row>
        <row r="36">
          <cell r="R36">
            <v>0</v>
          </cell>
          <cell r="AL36">
            <v>0</v>
          </cell>
          <cell r="AO36">
            <v>0</v>
          </cell>
          <cell r="AS36">
            <v>0</v>
          </cell>
          <cell r="AY36">
            <v>0</v>
          </cell>
        </row>
        <row r="37">
          <cell r="R37">
            <v>0</v>
          </cell>
          <cell r="AL37">
            <v>0</v>
          </cell>
          <cell r="AO37">
            <v>0</v>
          </cell>
          <cell r="AS37">
            <v>0</v>
          </cell>
          <cell r="AY37">
            <v>0</v>
          </cell>
        </row>
        <row r="38">
          <cell r="R38">
            <v>0</v>
          </cell>
          <cell r="AL38">
            <v>0</v>
          </cell>
          <cell r="AO38">
            <v>0</v>
          </cell>
          <cell r="AS38">
            <v>0</v>
          </cell>
          <cell r="AY38">
            <v>0</v>
          </cell>
        </row>
        <row r="39">
          <cell r="R39">
            <v>0</v>
          </cell>
          <cell r="AL39">
            <v>0</v>
          </cell>
          <cell r="AO39">
            <v>0</v>
          </cell>
          <cell r="AS39">
            <v>0</v>
          </cell>
          <cell r="AY39">
            <v>0</v>
          </cell>
        </row>
        <row r="40">
          <cell r="R40">
            <v>0</v>
          </cell>
          <cell r="AL40">
            <v>0</v>
          </cell>
          <cell r="AO40">
            <v>0</v>
          </cell>
          <cell r="AS40">
            <v>0</v>
          </cell>
          <cell r="AY40">
            <v>0</v>
          </cell>
        </row>
        <row r="41">
          <cell r="R41">
            <v>0</v>
          </cell>
          <cell r="AL41">
            <v>0</v>
          </cell>
          <cell r="AO41">
            <v>0</v>
          </cell>
          <cell r="AS41">
            <v>0</v>
          </cell>
          <cell r="AY41">
            <v>0</v>
          </cell>
        </row>
        <row r="42">
          <cell r="R42">
            <v>1948490</v>
          </cell>
          <cell r="AL42">
            <v>3398428</v>
          </cell>
          <cell r="AO42">
            <v>0</v>
          </cell>
          <cell r="AS42">
            <v>225065</v>
          </cell>
          <cell r="AY42">
            <v>-818</v>
          </cell>
        </row>
        <row r="43">
          <cell r="R43">
            <v>0</v>
          </cell>
          <cell r="AL43">
            <v>0</v>
          </cell>
          <cell r="AO43">
            <v>0</v>
          </cell>
          <cell r="AS43">
            <v>0</v>
          </cell>
          <cell r="AY43">
            <v>0</v>
          </cell>
        </row>
        <row r="44">
          <cell r="R44">
            <v>16644</v>
          </cell>
          <cell r="AL44">
            <v>76958</v>
          </cell>
          <cell r="AO44">
            <v>0</v>
          </cell>
          <cell r="AS44">
            <v>6187</v>
          </cell>
          <cell r="AY44">
            <v>-23</v>
          </cell>
        </row>
        <row r="45">
          <cell r="R45">
            <v>0</v>
          </cell>
          <cell r="AL45">
            <v>0</v>
          </cell>
          <cell r="AO45">
            <v>0</v>
          </cell>
          <cell r="AS45">
            <v>0</v>
          </cell>
          <cell r="AY45">
            <v>0</v>
          </cell>
        </row>
        <row r="46">
          <cell r="R46">
            <v>0</v>
          </cell>
          <cell r="AL46">
            <v>0</v>
          </cell>
          <cell r="AO46">
            <v>0</v>
          </cell>
          <cell r="AS46">
            <v>0</v>
          </cell>
          <cell r="AY46">
            <v>0</v>
          </cell>
        </row>
        <row r="47">
          <cell r="R47">
            <v>0</v>
          </cell>
          <cell r="AL47">
            <v>0</v>
          </cell>
          <cell r="AO47">
            <v>0</v>
          </cell>
          <cell r="AS47">
            <v>0</v>
          </cell>
          <cell r="AY47">
            <v>0</v>
          </cell>
        </row>
        <row r="48">
          <cell r="R48">
            <v>0</v>
          </cell>
          <cell r="AL48">
            <v>0</v>
          </cell>
          <cell r="AO48">
            <v>0</v>
          </cell>
          <cell r="AS48">
            <v>0</v>
          </cell>
          <cell r="AY48">
            <v>0</v>
          </cell>
        </row>
        <row r="49">
          <cell r="R49">
            <v>0</v>
          </cell>
          <cell r="AL49">
            <v>0</v>
          </cell>
          <cell r="AO49">
            <v>0</v>
          </cell>
          <cell r="AS49">
            <v>0</v>
          </cell>
          <cell r="AY49">
            <v>0</v>
          </cell>
        </row>
        <row r="50">
          <cell r="R50">
            <v>5460</v>
          </cell>
          <cell r="AL50">
            <v>3807</v>
          </cell>
          <cell r="AO50">
            <v>0</v>
          </cell>
          <cell r="AS50">
            <v>247</v>
          </cell>
          <cell r="AY50">
            <v>0</v>
          </cell>
        </row>
        <row r="51">
          <cell r="R51">
            <v>8304</v>
          </cell>
          <cell r="AL51">
            <v>37497</v>
          </cell>
          <cell r="AO51">
            <v>0</v>
          </cell>
          <cell r="AS51">
            <v>1236</v>
          </cell>
          <cell r="AY51">
            <v>-1</v>
          </cell>
        </row>
        <row r="52">
          <cell r="R52">
            <v>0</v>
          </cell>
          <cell r="AL52">
            <v>0</v>
          </cell>
          <cell r="AO52">
            <v>0</v>
          </cell>
          <cell r="AS52">
            <v>0</v>
          </cell>
          <cell r="AY52">
            <v>0</v>
          </cell>
        </row>
        <row r="53">
          <cell r="R53">
            <v>0</v>
          </cell>
          <cell r="AL53">
            <v>0</v>
          </cell>
          <cell r="AO53">
            <v>0</v>
          </cell>
          <cell r="AS53">
            <v>0</v>
          </cell>
          <cell r="AY53">
            <v>0</v>
          </cell>
        </row>
        <row r="54">
          <cell r="R54">
            <v>8493</v>
          </cell>
          <cell r="AL54">
            <v>13284</v>
          </cell>
          <cell r="AO54">
            <v>0</v>
          </cell>
          <cell r="AS54">
            <v>1103</v>
          </cell>
          <cell r="AY54">
            <v>1</v>
          </cell>
        </row>
        <row r="55">
          <cell r="R55">
            <v>0</v>
          </cell>
          <cell r="AL55">
            <v>0</v>
          </cell>
          <cell r="AO55">
            <v>0</v>
          </cell>
          <cell r="AS55">
            <v>0</v>
          </cell>
          <cell r="AY55">
            <v>0</v>
          </cell>
        </row>
        <row r="56">
          <cell r="R56">
            <v>0</v>
          </cell>
          <cell r="AL56">
            <v>0</v>
          </cell>
          <cell r="AO56">
            <v>0</v>
          </cell>
          <cell r="AS56">
            <v>0</v>
          </cell>
          <cell r="AY56">
            <v>0</v>
          </cell>
        </row>
        <row r="57">
          <cell r="R57">
            <v>0</v>
          </cell>
          <cell r="AL57">
            <v>0</v>
          </cell>
          <cell r="AO57">
            <v>0</v>
          </cell>
          <cell r="AS57">
            <v>0</v>
          </cell>
          <cell r="AY57">
            <v>0</v>
          </cell>
        </row>
        <row r="58">
          <cell r="R58">
            <v>10198</v>
          </cell>
          <cell r="AL58">
            <v>23564</v>
          </cell>
          <cell r="AO58">
            <v>0</v>
          </cell>
          <cell r="AS58">
            <v>3083</v>
          </cell>
          <cell r="AY58">
            <v>-30</v>
          </cell>
        </row>
        <row r="59">
          <cell r="R59">
            <v>0</v>
          </cell>
          <cell r="AL59">
            <v>0</v>
          </cell>
          <cell r="AO59">
            <v>0</v>
          </cell>
          <cell r="AS59">
            <v>0</v>
          </cell>
          <cell r="AY59">
            <v>0</v>
          </cell>
        </row>
        <row r="60">
          <cell r="R60">
            <v>0</v>
          </cell>
          <cell r="AL60">
            <v>0</v>
          </cell>
          <cell r="AO60">
            <v>0</v>
          </cell>
          <cell r="AS60">
            <v>0</v>
          </cell>
          <cell r="AY60">
            <v>0</v>
          </cell>
        </row>
        <row r="61">
          <cell r="R61">
            <v>0</v>
          </cell>
          <cell r="AL61">
            <v>0</v>
          </cell>
          <cell r="AO61">
            <v>0</v>
          </cell>
          <cell r="AS61">
            <v>0</v>
          </cell>
          <cell r="AY61">
            <v>0</v>
          </cell>
        </row>
        <row r="62">
          <cell r="R62">
            <v>0</v>
          </cell>
          <cell r="AL62">
            <v>0</v>
          </cell>
          <cell r="AO62">
            <v>0</v>
          </cell>
          <cell r="AS62">
            <v>0</v>
          </cell>
          <cell r="AY62">
            <v>0</v>
          </cell>
        </row>
        <row r="63">
          <cell r="R63">
            <v>0</v>
          </cell>
          <cell r="AL63">
            <v>0</v>
          </cell>
          <cell r="AO63">
            <v>0</v>
          </cell>
          <cell r="AS63">
            <v>0</v>
          </cell>
          <cell r="AY63">
            <v>0</v>
          </cell>
        </row>
        <row r="64">
          <cell r="R64">
            <v>0</v>
          </cell>
          <cell r="AL64">
            <v>0</v>
          </cell>
          <cell r="AO64">
            <v>0</v>
          </cell>
          <cell r="AS64">
            <v>0</v>
          </cell>
          <cell r="AY64">
            <v>0</v>
          </cell>
        </row>
        <row r="65">
          <cell r="R65">
            <v>0</v>
          </cell>
          <cell r="AL65">
            <v>0</v>
          </cell>
          <cell r="AO65">
            <v>0</v>
          </cell>
          <cell r="AS65">
            <v>0</v>
          </cell>
          <cell r="AY65">
            <v>0</v>
          </cell>
        </row>
        <row r="66">
          <cell r="R66">
            <v>0</v>
          </cell>
          <cell r="AL66">
            <v>0</v>
          </cell>
          <cell r="AO66">
            <v>0</v>
          </cell>
          <cell r="AS66">
            <v>0</v>
          </cell>
          <cell r="AY66">
            <v>0</v>
          </cell>
        </row>
        <row r="67">
          <cell r="R67">
            <v>0</v>
          </cell>
          <cell r="AL67">
            <v>0</v>
          </cell>
          <cell r="AO67">
            <v>0</v>
          </cell>
          <cell r="AS67">
            <v>0</v>
          </cell>
          <cell r="AY67">
            <v>0</v>
          </cell>
        </row>
        <row r="68">
          <cell r="R68">
            <v>0</v>
          </cell>
          <cell r="AL68">
            <v>0</v>
          </cell>
          <cell r="AO68">
            <v>0</v>
          </cell>
          <cell r="AS68">
            <v>0</v>
          </cell>
          <cell r="AY68">
            <v>0</v>
          </cell>
        </row>
        <row r="69">
          <cell r="R69">
            <v>0</v>
          </cell>
          <cell r="AL69">
            <v>0</v>
          </cell>
          <cell r="AO69">
            <v>0</v>
          </cell>
          <cell r="AS69">
            <v>0</v>
          </cell>
          <cell r="AY69">
            <v>0</v>
          </cell>
        </row>
        <row r="70">
          <cell r="R70">
            <v>0</v>
          </cell>
          <cell r="AL70">
            <v>0</v>
          </cell>
          <cell r="AO70">
            <v>0</v>
          </cell>
          <cell r="AS70">
            <v>0</v>
          </cell>
          <cell r="AY70">
            <v>0</v>
          </cell>
        </row>
        <row r="71">
          <cell r="R71">
            <v>0</v>
          </cell>
          <cell r="AL71">
            <v>0</v>
          </cell>
          <cell r="AO71">
            <v>0</v>
          </cell>
          <cell r="AS71">
            <v>0</v>
          </cell>
          <cell r="AY71">
            <v>0</v>
          </cell>
        </row>
        <row r="72">
          <cell r="R72">
            <v>0</v>
          </cell>
          <cell r="AL72">
            <v>0</v>
          </cell>
          <cell r="AO72">
            <v>0</v>
          </cell>
          <cell r="AS72">
            <v>0</v>
          </cell>
          <cell r="AY72">
            <v>0</v>
          </cell>
        </row>
        <row r="73">
          <cell r="R73">
            <v>0</v>
          </cell>
          <cell r="AL73">
            <v>0</v>
          </cell>
          <cell r="AO73">
            <v>0</v>
          </cell>
          <cell r="AS73">
            <v>0</v>
          </cell>
          <cell r="AY73">
            <v>0</v>
          </cell>
        </row>
        <row r="74">
          <cell r="R74">
            <v>0</v>
          </cell>
          <cell r="AL74">
            <v>0</v>
          </cell>
          <cell r="AO74">
            <v>0</v>
          </cell>
          <cell r="AS74">
            <v>0</v>
          </cell>
          <cell r="AY74">
            <v>0</v>
          </cell>
        </row>
        <row r="75">
          <cell r="R75">
            <v>0</v>
          </cell>
          <cell r="AL75">
            <v>0</v>
          </cell>
          <cell r="AO75">
            <v>0</v>
          </cell>
          <cell r="AS75">
            <v>0</v>
          </cell>
          <cell r="AY75">
            <v>0</v>
          </cell>
        </row>
        <row r="78">
          <cell r="Z78">
            <v>693000</v>
          </cell>
        </row>
        <row r="79">
          <cell r="AD79">
            <v>104000</v>
          </cell>
        </row>
        <row r="80">
          <cell r="AD80">
            <v>0</v>
          </cell>
        </row>
        <row r="81">
          <cell r="AD81">
            <v>0</v>
          </cell>
        </row>
        <row r="82">
          <cell r="Z82">
            <v>0</v>
          </cell>
        </row>
        <row r="83">
          <cell r="C83">
            <v>672</v>
          </cell>
          <cell r="E83">
            <v>2324329.9470041427</v>
          </cell>
          <cell r="F83">
            <v>304</v>
          </cell>
          <cell r="H83">
            <v>140626.66058954102</v>
          </cell>
          <cell r="I83">
            <v>0</v>
          </cell>
          <cell r="K83">
            <v>0</v>
          </cell>
          <cell r="L83">
            <v>61</v>
          </cell>
          <cell r="N83">
            <v>188699.42468272033</v>
          </cell>
          <cell r="O83">
            <v>41</v>
          </cell>
          <cell r="Q83">
            <v>51577.035237926473</v>
          </cell>
          <cell r="R83">
            <v>2705232</v>
          </cell>
          <cell r="S83">
            <v>362140</v>
          </cell>
          <cell r="T83">
            <v>29548</v>
          </cell>
          <cell r="U83">
            <v>391688</v>
          </cell>
          <cell r="V83">
            <v>3096920</v>
          </cell>
          <cell r="W83">
            <v>-7743</v>
          </cell>
          <cell r="X83">
            <v>3089177</v>
          </cell>
          <cell r="Y83">
            <v>0</v>
          </cell>
          <cell r="Z83">
            <v>3782177</v>
          </cell>
          <cell r="AA83">
            <v>3506310</v>
          </cell>
          <cell r="AB83">
            <v>275867</v>
          </cell>
          <cell r="AC83">
            <v>275867</v>
          </cell>
          <cell r="AD83">
            <v>3886177</v>
          </cell>
          <cell r="AF83">
            <v>4022211</v>
          </cell>
          <cell r="AG83">
            <v>93</v>
          </cell>
          <cell r="AH83">
            <v>553418</v>
          </cell>
          <cell r="AI83">
            <v>-1</v>
          </cell>
          <cell r="AJ83">
            <v>-4018.5</v>
          </cell>
          <cell r="AK83">
            <v>549399.5</v>
          </cell>
          <cell r="AL83">
            <v>4571611</v>
          </cell>
          <cell r="AM83">
            <v>-11429</v>
          </cell>
          <cell r="AN83">
            <v>4560182</v>
          </cell>
          <cell r="AO83">
            <v>0</v>
          </cell>
          <cell r="AP83">
            <v>4560182</v>
          </cell>
          <cell r="AQ83">
            <v>4245015</v>
          </cell>
          <cell r="AR83">
            <v>315167</v>
          </cell>
          <cell r="AS83">
            <v>315167</v>
          </cell>
        </row>
      </sheetData>
      <sheetData sheetId="29">
        <row r="7">
          <cell r="R7">
            <v>0</v>
          </cell>
          <cell r="AL7">
            <v>0</v>
          </cell>
          <cell r="AO7">
            <v>0</v>
          </cell>
          <cell r="AS7">
            <v>0</v>
          </cell>
          <cell r="AY7">
            <v>0</v>
          </cell>
        </row>
        <row r="8">
          <cell r="R8">
            <v>0</v>
          </cell>
          <cell r="AL8">
            <v>4385</v>
          </cell>
          <cell r="AO8">
            <v>0</v>
          </cell>
          <cell r="AS8">
            <v>1093</v>
          </cell>
          <cell r="AY8">
            <v>-11</v>
          </cell>
        </row>
        <row r="9">
          <cell r="R9">
            <v>0</v>
          </cell>
          <cell r="AL9">
            <v>0</v>
          </cell>
          <cell r="AO9">
            <v>0</v>
          </cell>
          <cell r="AS9">
            <v>0</v>
          </cell>
          <cell r="AY9">
            <v>0</v>
          </cell>
        </row>
        <row r="10">
          <cell r="R10">
            <v>0</v>
          </cell>
          <cell r="AL10">
            <v>0</v>
          </cell>
          <cell r="AO10">
            <v>0</v>
          </cell>
          <cell r="AS10">
            <v>0</v>
          </cell>
          <cell r="AY10">
            <v>0</v>
          </cell>
        </row>
        <row r="11">
          <cell r="R11">
            <v>0</v>
          </cell>
          <cell r="AL11">
            <v>0</v>
          </cell>
          <cell r="AO11">
            <v>0</v>
          </cell>
          <cell r="AS11">
            <v>0</v>
          </cell>
          <cell r="AY11">
            <v>0</v>
          </cell>
        </row>
        <row r="12">
          <cell r="R12">
            <v>0</v>
          </cell>
          <cell r="AL12">
            <v>5700</v>
          </cell>
          <cell r="AO12">
            <v>0</v>
          </cell>
          <cell r="AS12">
            <v>1420</v>
          </cell>
          <cell r="AY12">
            <v>-14</v>
          </cell>
        </row>
        <row r="13">
          <cell r="R13">
            <v>0</v>
          </cell>
          <cell r="AL13">
            <v>0</v>
          </cell>
          <cell r="AO13">
            <v>0</v>
          </cell>
          <cell r="AS13">
            <v>0</v>
          </cell>
          <cell r="AY13">
            <v>0</v>
          </cell>
        </row>
        <row r="14">
          <cell r="R14">
            <v>0</v>
          </cell>
          <cell r="AL14">
            <v>0</v>
          </cell>
          <cell r="AO14">
            <v>0</v>
          </cell>
          <cell r="AS14">
            <v>0</v>
          </cell>
          <cell r="AY14">
            <v>0</v>
          </cell>
        </row>
        <row r="15">
          <cell r="R15">
            <v>0</v>
          </cell>
          <cell r="AL15">
            <v>0</v>
          </cell>
          <cell r="AO15">
            <v>0</v>
          </cell>
          <cell r="AS15">
            <v>0</v>
          </cell>
          <cell r="AY15">
            <v>0</v>
          </cell>
        </row>
        <row r="16">
          <cell r="R16">
            <v>3806279</v>
          </cell>
          <cell r="AL16">
            <v>5673330</v>
          </cell>
          <cell r="AO16">
            <v>0</v>
          </cell>
          <cell r="AS16">
            <v>491711</v>
          </cell>
          <cell r="AY16">
            <v>-325</v>
          </cell>
        </row>
        <row r="17">
          <cell r="R17">
            <v>0</v>
          </cell>
          <cell r="AL17">
            <v>0</v>
          </cell>
          <cell r="AO17">
            <v>0</v>
          </cell>
          <cell r="AS17">
            <v>0</v>
          </cell>
          <cell r="AY17">
            <v>0</v>
          </cell>
        </row>
        <row r="18">
          <cell r="R18">
            <v>0</v>
          </cell>
          <cell r="AL18">
            <v>0</v>
          </cell>
          <cell r="AO18">
            <v>0</v>
          </cell>
          <cell r="AS18">
            <v>0</v>
          </cell>
          <cell r="AY18">
            <v>0</v>
          </cell>
        </row>
        <row r="19">
          <cell r="R19">
            <v>0</v>
          </cell>
          <cell r="AL19">
            <v>0</v>
          </cell>
          <cell r="AO19">
            <v>0</v>
          </cell>
          <cell r="AS19">
            <v>0</v>
          </cell>
          <cell r="AY19">
            <v>0</v>
          </cell>
        </row>
        <row r="20">
          <cell r="R20">
            <v>0</v>
          </cell>
          <cell r="AL20">
            <v>0</v>
          </cell>
          <cell r="AO20">
            <v>0</v>
          </cell>
          <cell r="AS20">
            <v>0</v>
          </cell>
          <cell r="AY20">
            <v>0</v>
          </cell>
        </row>
        <row r="21">
          <cell r="R21">
            <v>0</v>
          </cell>
          <cell r="AL21">
            <v>0</v>
          </cell>
          <cell r="AO21">
            <v>0</v>
          </cell>
          <cell r="AS21">
            <v>0</v>
          </cell>
          <cell r="AY21">
            <v>0</v>
          </cell>
        </row>
        <row r="22">
          <cell r="R22">
            <v>0</v>
          </cell>
          <cell r="AL22">
            <v>0</v>
          </cell>
          <cell r="AO22">
            <v>0</v>
          </cell>
          <cell r="AS22">
            <v>0</v>
          </cell>
          <cell r="AY22">
            <v>0</v>
          </cell>
        </row>
        <row r="23">
          <cell r="R23">
            <v>0</v>
          </cell>
          <cell r="AL23">
            <v>0</v>
          </cell>
          <cell r="AO23">
            <v>0</v>
          </cell>
          <cell r="AS23">
            <v>0</v>
          </cell>
          <cell r="AY23">
            <v>0</v>
          </cell>
        </row>
        <row r="24">
          <cell r="R24">
            <v>0</v>
          </cell>
          <cell r="AL24">
            <v>0</v>
          </cell>
          <cell r="AO24">
            <v>0</v>
          </cell>
          <cell r="AS24">
            <v>0</v>
          </cell>
          <cell r="AY24">
            <v>0</v>
          </cell>
        </row>
        <row r="25">
          <cell r="R25">
            <v>0</v>
          </cell>
          <cell r="AL25">
            <v>0</v>
          </cell>
          <cell r="AO25">
            <v>0</v>
          </cell>
          <cell r="AS25">
            <v>0</v>
          </cell>
          <cell r="AY25">
            <v>0</v>
          </cell>
        </row>
        <row r="26">
          <cell r="R26">
            <v>0</v>
          </cell>
          <cell r="AL26">
            <v>0</v>
          </cell>
          <cell r="AO26">
            <v>0</v>
          </cell>
          <cell r="AS26">
            <v>0</v>
          </cell>
          <cell r="AY26">
            <v>0</v>
          </cell>
        </row>
        <row r="27">
          <cell r="R27">
            <v>0</v>
          </cell>
          <cell r="AL27">
            <v>0</v>
          </cell>
          <cell r="AO27">
            <v>0</v>
          </cell>
          <cell r="AS27">
            <v>0</v>
          </cell>
          <cell r="AY27">
            <v>0</v>
          </cell>
        </row>
        <row r="28">
          <cell r="R28">
            <v>0</v>
          </cell>
          <cell r="AL28">
            <v>0</v>
          </cell>
          <cell r="AO28">
            <v>0</v>
          </cell>
          <cell r="AS28">
            <v>0</v>
          </cell>
          <cell r="AY28">
            <v>0</v>
          </cell>
        </row>
        <row r="29">
          <cell r="R29">
            <v>0</v>
          </cell>
          <cell r="AL29">
            <v>0</v>
          </cell>
          <cell r="AO29">
            <v>0</v>
          </cell>
          <cell r="AS29">
            <v>0</v>
          </cell>
          <cell r="AY29">
            <v>0</v>
          </cell>
        </row>
        <row r="30">
          <cell r="R30">
            <v>0</v>
          </cell>
          <cell r="AL30">
            <v>0</v>
          </cell>
          <cell r="AO30">
            <v>0</v>
          </cell>
          <cell r="AS30">
            <v>0</v>
          </cell>
          <cell r="AY30">
            <v>0</v>
          </cell>
        </row>
        <row r="31">
          <cell r="R31">
            <v>0</v>
          </cell>
          <cell r="AL31">
            <v>0</v>
          </cell>
          <cell r="AO31">
            <v>0</v>
          </cell>
          <cell r="AS31">
            <v>0</v>
          </cell>
          <cell r="AY31">
            <v>0</v>
          </cell>
        </row>
        <row r="32">
          <cell r="R32">
            <v>0</v>
          </cell>
          <cell r="AL32">
            <v>0</v>
          </cell>
          <cell r="AO32">
            <v>0</v>
          </cell>
          <cell r="AS32">
            <v>0</v>
          </cell>
          <cell r="AY32">
            <v>0</v>
          </cell>
        </row>
        <row r="33">
          <cell r="R33">
            <v>16973</v>
          </cell>
          <cell r="AL33">
            <v>9951</v>
          </cell>
          <cell r="AO33">
            <v>0</v>
          </cell>
          <cell r="AS33">
            <v>861</v>
          </cell>
          <cell r="AY33">
            <v>-1</v>
          </cell>
        </row>
        <row r="34">
          <cell r="R34">
            <v>0</v>
          </cell>
          <cell r="AL34">
            <v>0</v>
          </cell>
          <cell r="AO34">
            <v>0</v>
          </cell>
          <cell r="AS34">
            <v>0</v>
          </cell>
          <cell r="AY34">
            <v>0</v>
          </cell>
        </row>
        <row r="35">
          <cell r="R35">
            <v>0</v>
          </cell>
          <cell r="AL35">
            <v>0</v>
          </cell>
          <cell r="AO35">
            <v>0</v>
          </cell>
          <cell r="AS35">
            <v>0</v>
          </cell>
          <cell r="AY35">
            <v>0</v>
          </cell>
        </row>
        <row r="36">
          <cell r="R36">
            <v>0</v>
          </cell>
          <cell r="AL36">
            <v>0</v>
          </cell>
          <cell r="AO36">
            <v>0</v>
          </cell>
          <cell r="AS36">
            <v>0</v>
          </cell>
          <cell r="AY36">
            <v>0</v>
          </cell>
        </row>
        <row r="37">
          <cell r="R37">
            <v>0</v>
          </cell>
          <cell r="AL37">
            <v>0</v>
          </cell>
          <cell r="AO37">
            <v>0</v>
          </cell>
          <cell r="AS37">
            <v>0</v>
          </cell>
          <cell r="AY37">
            <v>0</v>
          </cell>
        </row>
        <row r="38">
          <cell r="R38">
            <v>0</v>
          </cell>
          <cell r="AL38">
            <v>0</v>
          </cell>
          <cell r="AO38">
            <v>0</v>
          </cell>
          <cell r="AS38">
            <v>0</v>
          </cell>
          <cell r="AY38">
            <v>0</v>
          </cell>
        </row>
        <row r="39">
          <cell r="R39">
            <v>0</v>
          </cell>
          <cell r="AL39">
            <v>0</v>
          </cell>
          <cell r="AO39">
            <v>0</v>
          </cell>
          <cell r="AS39">
            <v>0</v>
          </cell>
          <cell r="AY39">
            <v>0</v>
          </cell>
        </row>
        <row r="40">
          <cell r="R40">
            <v>0</v>
          </cell>
          <cell r="AL40">
            <v>0</v>
          </cell>
          <cell r="AO40">
            <v>0</v>
          </cell>
          <cell r="AS40">
            <v>0</v>
          </cell>
          <cell r="AY40">
            <v>0</v>
          </cell>
        </row>
        <row r="41">
          <cell r="R41">
            <v>0</v>
          </cell>
          <cell r="AL41">
            <v>0</v>
          </cell>
          <cell r="AO41">
            <v>0</v>
          </cell>
          <cell r="AS41">
            <v>0</v>
          </cell>
          <cell r="AY41">
            <v>0</v>
          </cell>
        </row>
        <row r="42">
          <cell r="R42">
            <v>0</v>
          </cell>
          <cell r="AL42">
            <v>0</v>
          </cell>
          <cell r="AO42">
            <v>0</v>
          </cell>
          <cell r="AS42">
            <v>0</v>
          </cell>
          <cell r="AY42">
            <v>0</v>
          </cell>
        </row>
        <row r="43">
          <cell r="R43">
            <v>0</v>
          </cell>
          <cell r="AL43">
            <v>0</v>
          </cell>
          <cell r="AO43">
            <v>0</v>
          </cell>
          <cell r="AS43">
            <v>0</v>
          </cell>
          <cell r="AY43">
            <v>0</v>
          </cell>
        </row>
        <row r="44">
          <cell r="R44">
            <v>0</v>
          </cell>
          <cell r="AL44">
            <v>0</v>
          </cell>
          <cell r="AO44">
            <v>0</v>
          </cell>
          <cell r="AS44">
            <v>0</v>
          </cell>
          <cell r="AY44">
            <v>0</v>
          </cell>
        </row>
        <row r="45">
          <cell r="R45">
            <v>0</v>
          </cell>
          <cell r="AL45">
            <v>0</v>
          </cell>
          <cell r="AO45">
            <v>0</v>
          </cell>
          <cell r="AS45">
            <v>0</v>
          </cell>
          <cell r="AY45">
            <v>0</v>
          </cell>
        </row>
        <row r="46">
          <cell r="R46">
            <v>0</v>
          </cell>
          <cell r="AL46">
            <v>0</v>
          </cell>
          <cell r="AO46">
            <v>0</v>
          </cell>
          <cell r="AS46">
            <v>0</v>
          </cell>
          <cell r="AY46">
            <v>0</v>
          </cell>
        </row>
        <row r="47">
          <cell r="R47">
            <v>0</v>
          </cell>
          <cell r="AL47">
            <v>0</v>
          </cell>
          <cell r="AO47">
            <v>0</v>
          </cell>
          <cell r="AS47">
            <v>0</v>
          </cell>
          <cell r="AY47">
            <v>0</v>
          </cell>
        </row>
        <row r="48">
          <cell r="R48">
            <v>0</v>
          </cell>
          <cell r="AL48">
            <v>0</v>
          </cell>
          <cell r="AO48">
            <v>0</v>
          </cell>
          <cell r="AS48">
            <v>0</v>
          </cell>
          <cell r="AY48">
            <v>0</v>
          </cell>
        </row>
        <row r="49">
          <cell r="R49">
            <v>0</v>
          </cell>
          <cell r="AL49">
            <v>0</v>
          </cell>
          <cell r="AO49">
            <v>0</v>
          </cell>
          <cell r="AS49">
            <v>0</v>
          </cell>
          <cell r="AY49">
            <v>0</v>
          </cell>
        </row>
        <row r="50">
          <cell r="R50">
            <v>0</v>
          </cell>
          <cell r="AL50">
            <v>0</v>
          </cell>
          <cell r="AO50">
            <v>0</v>
          </cell>
          <cell r="AS50">
            <v>0</v>
          </cell>
          <cell r="AY50">
            <v>0</v>
          </cell>
        </row>
        <row r="51">
          <cell r="R51">
            <v>0</v>
          </cell>
          <cell r="AL51">
            <v>6250</v>
          </cell>
          <cell r="AO51">
            <v>0</v>
          </cell>
          <cell r="AS51">
            <v>1557</v>
          </cell>
          <cell r="AY51">
            <v>-16</v>
          </cell>
        </row>
        <row r="52">
          <cell r="R52">
            <v>0</v>
          </cell>
          <cell r="AL52">
            <v>0</v>
          </cell>
          <cell r="AO52">
            <v>0</v>
          </cell>
          <cell r="AS52">
            <v>0</v>
          </cell>
          <cell r="AY52">
            <v>0</v>
          </cell>
        </row>
        <row r="53">
          <cell r="R53">
            <v>0</v>
          </cell>
          <cell r="AL53">
            <v>0</v>
          </cell>
          <cell r="AO53">
            <v>0</v>
          </cell>
          <cell r="AS53">
            <v>0</v>
          </cell>
          <cell r="AY53">
            <v>0</v>
          </cell>
        </row>
        <row r="54">
          <cell r="R54">
            <v>0</v>
          </cell>
          <cell r="AL54">
            <v>0</v>
          </cell>
          <cell r="AO54">
            <v>0</v>
          </cell>
          <cell r="AS54">
            <v>0</v>
          </cell>
          <cell r="AY54">
            <v>0</v>
          </cell>
        </row>
        <row r="55">
          <cell r="R55">
            <v>0</v>
          </cell>
          <cell r="AL55">
            <v>0</v>
          </cell>
          <cell r="AO55">
            <v>0</v>
          </cell>
          <cell r="AS55">
            <v>0</v>
          </cell>
          <cell r="AY55">
            <v>0</v>
          </cell>
        </row>
        <row r="56">
          <cell r="R56">
            <v>0</v>
          </cell>
          <cell r="AL56">
            <v>0</v>
          </cell>
          <cell r="AO56">
            <v>0</v>
          </cell>
          <cell r="AS56">
            <v>0</v>
          </cell>
          <cell r="AY56">
            <v>0</v>
          </cell>
        </row>
        <row r="57">
          <cell r="R57">
            <v>0</v>
          </cell>
          <cell r="AL57">
            <v>0</v>
          </cell>
          <cell r="AO57">
            <v>0</v>
          </cell>
          <cell r="AS57">
            <v>0</v>
          </cell>
          <cell r="AY57">
            <v>0</v>
          </cell>
        </row>
        <row r="58">
          <cell r="R58">
            <v>0</v>
          </cell>
          <cell r="AL58">
            <v>0</v>
          </cell>
          <cell r="AO58">
            <v>0</v>
          </cell>
          <cell r="AS58">
            <v>0</v>
          </cell>
          <cell r="AY58">
            <v>0</v>
          </cell>
        </row>
        <row r="59">
          <cell r="R59">
            <v>0</v>
          </cell>
          <cell r="AL59">
            <v>0</v>
          </cell>
          <cell r="AO59">
            <v>0</v>
          </cell>
          <cell r="AS59">
            <v>0</v>
          </cell>
          <cell r="AY59">
            <v>0</v>
          </cell>
        </row>
        <row r="60">
          <cell r="R60">
            <v>0</v>
          </cell>
          <cell r="AL60">
            <v>0</v>
          </cell>
          <cell r="AO60">
            <v>0</v>
          </cell>
          <cell r="AS60">
            <v>0</v>
          </cell>
          <cell r="AY60">
            <v>0</v>
          </cell>
        </row>
        <row r="61">
          <cell r="R61">
            <v>0</v>
          </cell>
          <cell r="AL61">
            <v>0</v>
          </cell>
          <cell r="AO61">
            <v>0</v>
          </cell>
          <cell r="AS61">
            <v>0</v>
          </cell>
          <cell r="AY61">
            <v>0</v>
          </cell>
        </row>
        <row r="62">
          <cell r="R62">
            <v>0</v>
          </cell>
          <cell r="AL62">
            <v>0</v>
          </cell>
          <cell r="AO62">
            <v>0</v>
          </cell>
          <cell r="AS62">
            <v>0</v>
          </cell>
          <cell r="AY62">
            <v>0</v>
          </cell>
        </row>
        <row r="63">
          <cell r="R63">
            <v>0</v>
          </cell>
          <cell r="AL63">
            <v>0</v>
          </cell>
          <cell r="AO63">
            <v>0</v>
          </cell>
          <cell r="AS63">
            <v>0</v>
          </cell>
          <cell r="AY63">
            <v>0</v>
          </cell>
        </row>
        <row r="64">
          <cell r="R64">
            <v>0</v>
          </cell>
          <cell r="AL64">
            <v>0</v>
          </cell>
          <cell r="AO64">
            <v>0</v>
          </cell>
          <cell r="AS64">
            <v>0</v>
          </cell>
          <cell r="AY64">
            <v>0</v>
          </cell>
        </row>
        <row r="65">
          <cell r="R65">
            <v>0</v>
          </cell>
          <cell r="AL65">
            <v>0</v>
          </cell>
          <cell r="AO65">
            <v>0</v>
          </cell>
          <cell r="AS65">
            <v>0</v>
          </cell>
          <cell r="AY65">
            <v>0</v>
          </cell>
        </row>
        <row r="66">
          <cell r="R66">
            <v>0</v>
          </cell>
          <cell r="AL66">
            <v>0</v>
          </cell>
          <cell r="AO66">
            <v>0</v>
          </cell>
          <cell r="AS66">
            <v>0</v>
          </cell>
          <cell r="AY66">
            <v>0</v>
          </cell>
        </row>
        <row r="67">
          <cell r="R67">
            <v>0</v>
          </cell>
          <cell r="AL67">
            <v>0</v>
          </cell>
          <cell r="AO67">
            <v>0</v>
          </cell>
          <cell r="AS67">
            <v>0</v>
          </cell>
          <cell r="AY67">
            <v>0</v>
          </cell>
        </row>
        <row r="68">
          <cell r="R68">
            <v>0</v>
          </cell>
          <cell r="AL68">
            <v>0</v>
          </cell>
          <cell r="AO68">
            <v>0</v>
          </cell>
          <cell r="AS68">
            <v>0</v>
          </cell>
          <cell r="AY68">
            <v>0</v>
          </cell>
        </row>
        <row r="69">
          <cell r="R69">
            <v>0</v>
          </cell>
          <cell r="AL69">
            <v>0</v>
          </cell>
          <cell r="AO69">
            <v>0</v>
          </cell>
          <cell r="AS69">
            <v>0</v>
          </cell>
          <cell r="AY69">
            <v>0</v>
          </cell>
        </row>
        <row r="70">
          <cell r="R70">
            <v>0</v>
          </cell>
          <cell r="AL70">
            <v>0</v>
          </cell>
          <cell r="AO70">
            <v>0</v>
          </cell>
          <cell r="AS70">
            <v>0</v>
          </cell>
          <cell r="AY70">
            <v>0</v>
          </cell>
        </row>
        <row r="71">
          <cell r="R71">
            <v>0</v>
          </cell>
          <cell r="AL71">
            <v>0</v>
          </cell>
          <cell r="AO71">
            <v>0</v>
          </cell>
          <cell r="AS71">
            <v>0</v>
          </cell>
          <cell r="AY71">
            <v>0</v>
          </cell>
        </row>
        <row r="72">
          <cell r="R72">
            <v>0</v>
          </cell>
          <cell r="AL72">
            <v>0</v>
          </cell>
          <cell r="AO72">
            <v>0</v>
          </cell>
          <cell r="AS72">
            <v>0</v>
          </cell>
          <cell r="AY72">
            <v>0</v>
          </cell>
        </row>
        <row r="73">
          <cell r="R73">
            <v>0</v>
          </cell>
          <cell r="AL73">
            <v>0</v>
          </cell>
          <cell r="AO73">
            <v>0</v>
          </cell>
          <cell r="AS73">
            <v>0</v>
          </cell>
          <cell r="AY73">
            <v>0</v>
          </cell>
        </row>
        <row r="74">
          <cell r="R74">
            <v>0</v>
          </cell>
          <cell r="AL74">
            <v>0</v>
          </cell>
          <cell r="AO74">
            <v>0</v>
          </cell>
          <cell r="AS74">
            <v>0</v>
          </cell>
          <cell r="AY74">
            <v>0</v>
          </cell>
        </row>
        <row r="75">
          <cell r="R75">
            <v>0</v>
          </cell>
          <cell r="AL75">
            <v>0</v>
          </cell>
          <cell r="AO75">
            <v>0</v>
          </cell>
          <cell r="AS75">
            <v>0</v>
          </cell>
          <cell r="AY75">
            <v>0</v>
          </cell>
        </row>
        <row r="78">
          <cell r="Z78">
            <v>0</v>
          </cell>
        </row>
        <row r="79">
          <cell r="AD79">
            <v>0</v>
          </cell>
        </row>
        <row r="80">
          <cell r="AD80">
            <v>0</v>
          </cell>
        </row>
        <row r="81">
          <cell r="AD81">
            <v>0</v>
          </cell>
        </row>
        <row r="82">
          <cell r="Z82">
            <v>11173</v>
          </cell>
        </row>
        <row r="83">
          <cell r="C83">
            <v>871</v>
          </cell>
          <cell r="E83">
            <v>3130963.7350118919</v>
          </cell>
          <cell r="F83">
            <v>513</v>
          </cell>
          <cell r="H83">
            <v>259060.73112096475</v>
          </cell>
          <cell r="I83">
            <v>185</v>
          </cell>
          <cell r="K83">
            <v>25443.523914701778</v>
          </cell>
          <cell r="L83">
            <v>113</v>
          </cell>
          <cell r="N83">
            <v>388529.48680558125</v>
          </cell>
          <cell r="O83">
            <v>14</v>
          </cell>
          <cell r="Q83">
            <v>19254.558638152695</v>
          </cell>
          <cell r="R83">
            <v>3823252</v>
          </cell>
          <cell r="S83">
            <v>-27573</v>
          </cell>
          <cell r="T83">
            <v>57424</v>
          </cell>
          <cell r="U83">
            <v>29851</v>
          </cell>
          <cell r="V83">
            <v>3853103</v>
          </cell>
          <cell r="W83">
            <v>-9632</v>
          </cell>
          <cell r="X83">
            <v>3843471</v>
          </cell>
          <cell r="Y83">
            <v>0</v>
          </cell>
          <cell r="Z83">
            <v>3854644</v>
          </cell>
          <cell r="AA83">
            <v>3521889</v>
          </cell>
          <cell r="AB83">
            <v>332755</v>
          </cell>
          <cell r="AC83">
            <v>332755</v>
          </cell>
          <cell r="AD83">
            <v>3854644</v>
          </cell>
          <cell r="AF83">
            <v>5837703</v>
          </cell>
          <cell r="AG83">
            <v>-18</v>
          </cell>
          <cell r="AH83">
            <v>-140967</v>
          </cell>
          <cell r="AI83">
            <v>-3</v>
          </cell>
          <cell r="AJ83">
            <v>2879</v>
          </cell>
          <cell r="AK83">
            <v>-138088</v>
          </cell>
          <cell r="AL83">
            <v>5699616</v>
          </cell>
          <cell r="AM83">
            <v>-14249</v>
          </cell>
          <cell r="AN83">
            <v>5685367</v>
          </cell>
          <cell r="AO83">
            <v>0</v>
          </cell>
          <cell r="AP83">
            <v>5685367</v>
          </cell>
          <cell r="AQ83">
            <v>5188725</v>
          </cell>
          <cell r="AR83">
            <v>496642</v>
          </cell>
          <cell r="AS83">
            <v>496642</v>
          </cell>
        </row>
      </sheetData>
      <sheetData sheetId="30">
        <row r="7">
          <cell r="R7">
            <v>0</v>
          </cell>
          <cell r="AL7">
            <v>0</v>
          </cell>
          <cell r="AO7">
            <v>0</v>
          </cell>
          <cell r="AS7">
            <v>0</v>
          </cell>
          <cell r="AY7">
            <v>0</v>
          </cell>
        </row>
        <row r="8">
          <cell r="R8">
            <v>0</v>
          </cell>
          <cell r="AL8">
            <v>0</v>
          </cell>
          <cell r="AO8">
            <v>0</v>
          </cell>
          <cell r="AS8">
            <v>0</v>
          </cell>
          <cell r="AY8">
            <v>0</v>
          </cell>
        </row>
        <row r="9">
          <cell r="R9">
            <v>0</v>
          </cell>
          <cell r="AL9">
            <v>0</v>
          </cell>
          <cell r="AO9">
            <v>0</v>
          </cell>
          <cell r="AS9">
            <v>0</v>
          </cell>
          <cell r="AY9">
            <v>0</v>
          </cell>
        </row>
        <row r="10">
          <cell r="R10">
            <v>0</v>
          </cell>
          <cell r="AL10">
            <v>0</v>
          </cell>
          <cell r="AO10">
            <v>0</v>
          </cell>
          <cell r="AS10">
            <v>0</v>
          </cell>
          <cell r="AY10">
            <v>0</v>
          </cell>
        </row>
        <row r="11">
          <cell r="R11">
            <v>0</v>
          </cell>
          <cell r="AL11">
            <v>0</v>
          </cell>
          <cell r="AO11">
            <v>-2008</v>
          </cell>
          <cell r="AS11">
            <v>-2008</v>
          </cell>
          <cell r="AY11">
            <v>0</v>
          </cell>
        </row>
        <row r="12">
          <cell r="R12">
            <v>0</v>
          </cell>
          <cell r="AL12">
            <v>0</v>
          </cell>
          <cell r="AO12">
            <v>0</v>
          </cell>
          <cell r="AS12">
            <v>0</v>
          </cell>
          <cell r="AY12">
            <v>0</v>
          </cell>
        </row>
        <row r="13">
          <cell r="R13">
            <v>0</v>
          </cell>
          <cell r="AL13">
            <v>0</v>
          </cell>
          <cell r="AO13">
            <v>0</v>
          </cell>
          <cell r="AS13">
            <v>0</v>
          </cell>
          <cell r="AY13">
            <v>0</v>
          </cell>
        </row>
        <row r="14">
          <cell r="R14">
            <v>0</v>
          </cell>
          <cell r="AL14">
            <v>0</v>
          </cell>
          <cell r="AO14">
            <v>0</v>
          </cell>
          <cell r="AS14">
            <v>0</v>
          </cell>
          <cell r="AY14">
            <v>0</v>
          </cell>
        </row>
        <row r="15">
          <cell r="R15">
            <v>0</v>
          </cell>
          <cell r="AL15">
            <v>0</v>
          </cell>
          <cell r="AO15">
            <v>0</v>
          </cell>
          <cell r="AS15">
            <v>0</v>
          </cell>
          <cell r="AY15">
            <v>0</v>
          </cell>
        </row>
        <row r="16">
          <cell r="R16">
            <v>0</v>
          </cell>
          <cell r="AL16">
            <v>0</v>
          </cell>
          <cell r="AO16">
            <v>0</v>
          </cell>
          <cell r="AS16">
            <v>0</v>
          </cell>
          <cell r="AY16">
            <v>0</v>
          </cell>
        </row>
        <row r="17">
          <cell r="R17">
            <v>0</v>
          </cell>
          <cell r="AL17">
            <v>0</v>
          </cell>
          <cell r="AO17">
            <v>0</v>
          </cell>
          <cell r="AS17">
            <v>0</v>
          </cell>
          <cell r="AY17">
            <v>0</v>
          </cell>
        </row>
        <row r="18">
          <cell r="R18">
            <v>0</v>
          </cell>
          <cell r="AL18">
            <v>0</v>
          </cell>
          <cell r="AO18">
            <v>0</v>
          </cell>
          <cell r="AS18">
            <v>0</v>
          </cell>
          <cell r="AY18">
            <v>0</v>
          </cell>
        </row>
        <row r="19">
          <cell r="R19">
            <v>0</v>
          </cell>
          <cell r="AL19">
            <v>0</v>
          </cell>
          <cell r="AO19">
            <v>0</v>
          </cell>
          <cell r="AS19">
            <v>0</v>
          </cell>
          <cell r="AY19">
            <v>0</v>
          </cell>
        </row>
        <row r="20">
          <cell r="R20">
            <v>0</v>
          </cell>
          <cell r="AL20">
            <v>0</v>
          </cell>
          <cell r="AO20">
            <v>0</v>
          </cell>
          <cell r="AS20">
            <v>0</v>
          </cell>
          <cell r="AY20">
            <v>0</v>
          </cell>
        </row>
        <row r="21">
          <cell r="R21">
            <v>0</v>
          </cell>
          <cell r="AL21">
            <v>0</v>
          </cell>
          <cell r="AO21">
            <v>0</v>
          </cell>
          <cell r="AS21">
            <v>0</v>
          </cell>
          <cell r="AY21">
            <v>0</v>
          </cell>
        </row>
        <row r="22">
          <cell r="R22">
            <v>0</v>
          </cell>
          <cell r="AL22">
            <v>5895</v>
          </cell>
          <cell r="AO22">
            <v>0</v>
          </cell>
          <cell r="AS22">
            <v>1470</v>
          </cell>
          <cell r="AY22">
            <v>-15</v>
          </cell>
        </row>
        <row r="23">
          <cell r="R23">
            <v>0</v>
          </cell>
          <cell r="AL23">
            <v>0</v>
          </cell>
          <cell r="AO23">
            <v>0</v>
          </cell>
          <cell r="AS23">
            <v>0</v>
          </cell>
          <cell r="AY23">
            <v>0</v>
          </cell>
        </row>
        <row r="24">
          <cell r="R24">
            <v>0</v>
          </cell>
          <cell r="AL24">
            <v>0</v>
          </cell>
          <cell r="AO24">
            <v>0</v>
          </cell>
          <cell r="AS24">
            <v>0</v>
          </cell>
          <cell r="AY24">
            <v>0</v>
          </cell>
        </row>
        <row r="25">
          <cell r="R25">
            <v>0</v>
          </cell>
          <cell r="AL25">
            <v>0</v>
          </cell>
          <cell r="AO25">
            <v>0</v>
          </cell>
          <cell r="AS25">
            <v>0</v>
          </cell>
          <cell r="AY25">
            <v>0</v>
          </cell>
        </row>
        <row r="26">
          <cell r="R26">
            <v>5379</v>
          </cell>
          <cell r="AL26">
            <v>7728</v>
          </cell>
          <cell r="AO26">
            <v>0</v>
          </cell>
          <cell r="AS26">
            <v>1504</v>
          </cell>
          <cell r="AY26">
            <v>-13</v>
          </cell>
        </row>
        <row r="27">
          <cell r="R27">
            <v>0</v>
          </cell>
          <cell r="AL27">
            <v>0</v>
          </cell>
          <cell r="AO27">
            <v>0</v>
          </cell>
          <cell r="AS27">
            <v>0</v>
          </cell>
          <cell r="AY27">
            <v>0</v>
          </cell>
        </row>
        <row r="28">
          <cell r="R28">
            <v>0</v>
          </cell>
          <cell r="AL28">
            <v>0</v>
          </cell>
          <cell r="AO28">
            <v>0</v>
          </cell>
          <cell r="AS28">
            <v>0</v>
          </cell>
          <cell r="AY28">
            <v>0</v>
          </cell>
        </row>
        <row r="29">
          <cell r="R29">
            <v>0</v>
          </cell>
          <cell r="AL29">
            <v>0</v>
          </cell>
          <cell r="AO29">
            <v>0</v>
          </cell>
          <cell r="AS29">
            <v>0</v>
          </cell>
          <cell r="AY29">
            <v>0</v>
          </cell>
        </row>
        <row r="30">
          <cell r="R30">
            <v>0</v>
          </cell>
          <cell r="AL30">
            <v>0</v>
          </cell>
          <cell r="AO30">
            <v>0</v>
          </cell>
          <cell r="AS30">
            <v>0</v>
          </cell>
          <cell r="AY30">
            <v>0</v>
          </cell>
        </row>
        <row r="31">
          <cell r="R31">
            <v>0</v>
          </cell>
          <cell r="AL31">
            <v>0</v>
          </cell>
          <cell r="AO31">
            <v>0</v>
          </cell>
          <cell r="AS31">
            <v>0</v>
          </cell>
          <cell r="AY31">
            <v>0</v>
          </cell>
        </row>
        <row r="32">
          <cell r="R32">
            <v>0</v>
          </cell>
          <cell r="AL32">
            <v>0</v>
          </cell>
          <cell r="AO32">
            <v>0</v>
          </cell>
          <cell r="AS32">
            <v>0</v>
          </cell>
          <cell r="AY32">
            <v>0</v>
          </cell>
        </row>
        <row r="33">
          <cell r="R33">
            <v>0</v>
          </cell>
          <cell r="AL33">
            <v>0</v>
          </cell>
          <cell r="AO33">
            <v>0</v>
          </cell>
          <cell r="AS33">
            <v>0</v>
          </cell>
          <cell r="AY33">
            <v>0</v>
          </cell>
        </row>
        <row r="34">
          <cell r="R34">
            <v>0</v>
          </cell>
          <cell r="AL34">
            <v>11570</v>
          </cell>
          <cell r="AO34">
            <v>0</v>
          </cell>
          <cell r="AS34">
            <v>2883</v>
          </cell>
          <cell r="AY34">
            <v>-29</v>
          </cell>
        </row>
        <row r="35">
          <cell r="R35">
            <v>0</v>
          </cell>
          <cell r="AL35">
            <v>0</v>
          </cell>
          <cell r="AO35">
            <v>0</v>
          </cell>
          <cell r="AS35">
            <v>0</v>
          </cell>
          <cell r="AY35">
            <v>0</v>
          </cell>
        </row>
        <row r="36">
          <cell r="R36">
            <v>0</v>
          </cell>
          <cell r="AL36">
            <v>0</v>
          </cell>
          <cell r="AO36">
            <v>0</v>
          </cell>
          <cell r="AS36">
            <v>0</v>
          </cell>
          <cell r="AY36">
            <v>0</v>
          </cell>
        </row>
        <row r="37">
          <cell r="R37">
            <v>0</v>
          </cell>
          <cell r="AL37">
            <v>0</v>
          </cell>
          <cell r="AO37">
            <v>0</v>
          </cell>
          <cell r="AS37">
            <v>0</v>
          </cell>
          <cell r="AY37">
            <v>0</v>
          </cell>
        </row>
        <row r="38">
          <cell r="R38">
            <v>0</v>
          </cell>
          <cell r="AL38">
            <v>0</v>
          </cell>
          <cell r="AO38">
            <v>0</v>
          </cell>
          <cell r="AS38">
            <v>0</v>
          </cell>
          <cell r="AY38">
            <v>0</v>
          </cell>
        </row>
        <row r="39">
          <cell r="R39">
            <v>0</v>
          </cell>
          <cell r="AL39">
            <v>0</v>
          </cell>
          <cell r="AO39">
            <v>0</v>
          </cell>
          <cell r="AS39">
            <v>0</v>
          </cell>
          <cell r="AY39">
            <v>0</v>
          </cell>
        </row>
        <row r="40">
          <cell r="R40">
            <v>0</v>
          </cell>
          <cell r="AL40">
            <v>0</v>
          </cell>
          <cell r="AO40">
            <v>0</v>
          </cell>
          <cell r="AS40">
            <v>0</v>
          </cell>
          <cell r="AY40">
            <v>0</v>
          </cell>
        </row>
        <row r="41">
          <cell r="R41">
            <v>0</v>
          </cell>
          <cell r="AL41">
            <v>0</v>
          </cell>
          <cell r="AO41">
            <v>0</v>
          </cell>
          <cell r="AS41">
            <v>0</v>
          </cell>
          <cell r="AY41">
            <v>0</v>
          </cell>
        </row>
        <row r="42">
          <cell r="R42">
            <v>0</v>
          </cell>
          <cell r="AL42">
            <v>0</v>
          </cell>
          <cell r="AO42">
            <v>0</v>
          </cell>
          <cell r="AS42">
            <v>0</v>
          </cell>
          <cell r="AY42">
            <v>0</v>
          </cell>
        </row>
        <row r="43">
          <cell r="R43">
            <v>0</v>
          </cell>
          <cell r="AL43">
            <v>0</v>
          </cell>
          <cell r="AO43">
            <v>0</v>
          </cell>
          <cell r="AS43">
            <v>0</v>
          </cell>
          <cell r="AY43">
            <v>0</v>
          </cell>
        </row>
        <row r="44">
          <cell r="R44">
            <v>0</v>
          </cell>
          <cell r="AL44">
            <v>0</v>
          </cell>
          <cell r="AO44">
            <v>0</v>
          </cell>
          <cell r="AS44">
            <v>0</v>
          </cell>
          <cell r="AY44">
            <v>0</v>
          </cell>
        </row>
        <row r="45">
          <cell r="R45">
            <v>0</v>
          </cell>
          <cell r="AL45">
            <v>0</v>
          </cell>
          <cell r="AO45">
            <v>0</v>
          </cell>
          <cell r="AS45">
            <v>0</v>
          </cell>
          <cell r="AY45">
            <v>0</v>
          </cell>
        </row>
        <row r="46">
          <cell r="R46">
            <v>0</v>
          </cell>
          <cell r="AL46">
            <v>0</v>
          </cell>
          <cell r="AO46">
            <v>0</v>
          </cell>
          <cell r="AS46">
            <v>0</v>
          </cell>
          <cell r="AY46">
            <v>0</v>
          </cell>
        </row>
        <row r="47">
          <cell r="R47">
            <v>0</v>
          </cell>
          <cell r="AL47">
            <v>0</v>
          </cell>
          <cell r="AO47">
            <v>0</v>
          </cell>
          <cell r="AS47">
            <v>0</v>
          </cell>
          <cell r="AY47">
            <v>0</v>
          </cell>
        </row>
        <row r="48">
          <cell r="R48">
            <v>0</v>
          </cell>
          <cell r="AL48">
            <v>0</v>
          </cell>
          <cell r="AO48">
            <v>0</v>
          </cell>
          <cell r="AS48">
            <v>0</v>
          </cell>
          <cell r="AY48">
            <v>0</v>
          </cell>
        </row>
        <row r="49">
          <cell r="R49">
            <v>0</v>
          </cell>
          <cell r="AL49">
            <v>0</v>
          </cell>
          <cell r="AO49">
            <v>0</v>
          </cell>
          <cell r="AS49">
            <v>0</v>
          </cell>
          <cell r="AY49">
            <v>0</v>
          </cell>
        </row>
        <row r="50">
          <cell r="R50">
            <v>0</v>
          </cell>
          <cell r="AL50">
            <v>0</v>
          </cell>
          <cell r="AO50">
            <v>0</v>
          </cell>
          <cell r="AS50">
            <v>0</v>
          </cell>
          <cell r="AY50">
            <v>0</v>
          </cell>
        </row>
        <row r="51">
          <cell r="R51">
            <v>0</v>
          </cell>
          <cell r="AL51">
            <v>0</v>
          </cell>
          <cell r="AO51">
            <v>0</v>
          </cell>
          <cell r="AS51">
            <v>0</v>
          </cell>
          <cell r="AY51">
            <v>0</v>
          </cell>
        </row>
        <row r="52">
          <cell r="R52">
            <v>0</v>
          </cell>
          <cell r="AL52">
            <v>0</v>
          </cell>
          <cell r="AO52">
            <v>0</v>
          </cell>
          <cell r="AS52">
            <v>0</v>
          </cell>
          <cell r="AY52">
            <v>0</v>
          </cell>
        </row>
        <row r="53">
          <cell r="R53">
            <v>0</v>
          </cell>
          <cell r="AL53">
            <v>0</v>
          </cell>
          <cell r="AO53">
            <v>0</v>
          </cell>
          <cell r="AS53">
            <v>0</v>
          </cell>
          <cell r="AY53">
            <v>0</v>
          </cell>
        </row>
        <row r="54">
          <cell r="R54">
            <v>0</v>
          </cell>
          <cell r="AL54">
            <v>0</v>
          </cell>
          <cell r="AO54">
            <v>0</v>
          </cell>
          <cell r="AS54">
            <v>0</v>
          </cell>
          <cell r="AY54">
            <v>0</v>
          </cell>
        </row>
        <row r="55">
          <cell r="R55">
            <v>1526893</v>
          </cell>
          <cell r="AL55">
            <v>637483</v>
          </cell>
          <cell r="AO55">
            <v>1302.5</v>
          </cell>
          <cell r="AS55">
            <v>41008</v>
          </cell>
          <cell r="AY55">
            <v>199</v>
          </cell>
        </row>
        <row r="56">
          <cell r="R56">
            <v>0</v>
          </cell>
          <cell r="AL56">
            <v>0</v>
          </cell>
          <cell r="AO56">
            <v>0</v>
          </cell>
          <cell r="AS56">
            <v>0</v>
          </cell>
          <cell r="AY56">
            <v>0</v>
          </cell>
        </row>
        <row r="57">
          <cell r="R57">
            <v>0</v>
          </cell>
          <cell r="AL57">
            <v>0</v>
          </cell>
          <cell r="AO57">
            <v>0</v>
          </cell>
          <cell r="AS57">
            <v>0</v>
          </cell>
          <cell r="AY57">
            <v>0</v>
          </cell>
        </row>
        <row r="58">
          <cell r="R58">
            <v>0</v>
          </cell>
          <cell r="AL58">
            <v>0</v>
          </cell>
          <cell r="AO58">
            <v>0</v>
          </cell>
          <cell r="AS58">
            <v>0</v>
          </cell>
          <cell r="AY58">
            <v>0</v>
          </cell>
        </row>
        <row r="59">
          <cell r="R59">
            <v>0</v>
          </cell>
          <cell r="AL59">
            <v>0</v>
          </cell>
          <cell r="AO59">
            <v>0</v>
          </cell>
          <cell r="AS59">
            <v>0</v>
          </cell>
          <cell r="AY59">
            <v>0</v>
          </cell>
        </row>
        <row r="60">
          <cell r="R60">
            <v>0</v>
          </cell>
          <cell r="AL60">
            <v>0</v>
          </cell>
          <cell r="AO60">
            <v>0</v>
          </cell>
          <cell r="AS60">
            <v>0</v>
          </cell>
          <cell r="AY60">
            <v>0</v>
          </cell>
        </row>
        <row r="61">
          <cell r="R61">
            <v>0</v>
          </cell>
          <cell r="AL61">
            <v>0</v>
          </cell>
          <cell r="AO61">
            <v>0</v>
          </cell>
          <cell r="AS61">
            <v>0</v>
          </cell>
          <cell r="AY61">
            <v>0</v>
          </cell>
        </row>
        <row r="62">
          <cell r="R62">
            <v>0</v>
          </cell>
          <cell r="AL62">
            <v>0</v>
          </cell>
          <cell r="AO62">
            <v>0</v>
          </cell>
          <cell r="AS62">
            <v>0</v>
          </cell>
          <cell r="AY62">
            <v>0</v>
          </cell>
        </row>
        <row r="63">
          <cell r="R63">
            <v>0</v>
          </cell>
          <cell r="AL63">
            <v>0</v>
          </cell>
          <cell r="AO63">
            <v>0</v>
          </cell>
          <cell r="AS63">
            <v>0</v>
          </cell>
          <cell r="AY63">
            <v>0</v>
          </cell>
        </row>
        <row r="64">
          <cell r="R64">
            <v>0</v>
          </cell>
          <cell r="AL64">
            <v>0</v>
          </cell>
          <cell r="AO64">
            <v>0</v>
          </cell>
          <cell r="AS64">
            <v>0</v>
          </cell>
          <cell r="AY64">
            <v>0</v>
          </cell>
        </row>
        <row r="65">
          <cell r="R65">
            <v>0</v>
          </cell>
          <cell r="AL65">
            <v>0</v>
          </cell>
          <cell r="AO65">
            <v>0</v>
          </cell>
          <cell r="AS65">
            <v>0</v>
          </cell>
          <cell r="AY65">
            <v>0</v>
          </cell>
        </row>
        <row r="66">
          <cell r="R66">
            <v>0</v>
          </cell>
          <cell r="AL66">
            <v>0</v>
          </cell>
          <cell r="AO66">
            <v>0</v>
          </cell>
          <cell r="AS66">
            <v>0</v>
          </cell>
          <cell r="AY66">
            <v>0</v>
          </cell>
        </row>
        <row r="67">
          <cell r="R67">
            <v>0</v>
          </cell>
          <cell r="AL67">
            <v>0</v>
          </cell>
          <cell r="AO67">
            <v>0</v>
          </cell>
          <cell r="AS67">
            <v>0</v>
          </cell>
          <cell r="AY67">
            <v>0</v>
          </cell>
        </row>
        <row r="68">
          <cell r="R68">
            <v>0</v>
          </cell>
          <cell r="AL68">
            <v>0</v>
          </cell>
          <cell r="AO68">
            <v>0</v>
          </cell>
          <cell r="AS68">
            <v>0</v>
          </cell>
          <cell r="AY68">
            <v>0</v>
          </cell>
        </row>
        <row r="69">
          <cell r="R69">
            <v>0</v>
          </cell>
          <cell r="AL69">
            <v>0</v>
          </cell>
          <cell r="AO69">
            <v>0</v>
          </cell>
          <cell r="AS69">
            <v>0</v>
          </cell>
          <cell r="AY69">
            <v>0</v>
          </cell>
        </row>
        <row r="70">
          <cell r="R70">
            <v>0</v>
          </cell>
          <cell r="AL70">
            <v>0</v>
          </cell>
          <cell r="AO70">
            <v>0</v>
          </cell>
          <cell r="AS70">
            <v>0</v>
          </cell>
          <cell r="AY70">
            <v>0</v>
          </cell>
        </row>
        <row r="71">
          <cell r="R71">
            <v>0</v>
          </cell>
          <cell r="AL71">
            <v>0</v>
          </cell>
          <cell r="AO71">
            <v>0</v>
          </cell>
          <cell r="AS71">
            <v>0</v>
          </cell>
          <cell r="AY71">
            <v>0</v>
          </cell>
        </row>
        <row r="72">
          <cell r="R72">
            <v>0</v>
          </cell>
          <cell r="AL72">
            <v>0</v>
          </cell>
          <cell r="AO72">
            <v>0</v>
          </cell>
          <cell r="AS72">
            <v>0</v>
          </cell>
          <cell r="AY72">
            <v>0</v>
          </cell>
        </row>
        <row r="73">
          <cell r="R73">
            <v>0</v>
          </cell>
          <cell r="AL73">
            <v>0</v>
          </cell>
          <cell r="AO73">
            <v>0</v>
          </cell>
          <cell r="AS73">
            <v>0</v>
          </cell>
          <cell r="AY73">
            <v>0</v>
          </cell>
        </row>
        <row r="74">
          <cell r="R74">
            <v>0</v>
          </cell>
          <cell r="AL74">
            <v>0</v>
          </cell>
          <cell r="AO74">
            <v>0</v>
          </cell>
          <cell r="AS74">
            <v>0</v>
          </cell>
          <cell r="AY74">
            <v>0</v>
          </cell>
        </row>
        <row r="75">
          <cell r="R75">
            <v>0</v>
          </cell>
          <cell r="AL75">
            <v>0</v>
          </cell>
          <cell r="AO75">
            <v>0</v>
          </cell>
          <cell r="AS75">
            <v>0</v>
          </cell>
          <cell r="AY75">
            <v>0</v>
          </cell>
        </row>
        <row r="78">
          <cell r="Z78">
            <v>0</v>
          </cell>
        </row>
        <row r="79">
          <cell r="AD79">
            <v>0</v>
          </cell>
        </row>
        <row r="80">
          <cell r="AD80">
            <v>41888</v>
          </cell>
        </row>
        <row r="81">
          <cell r="AD81">
            <v>0</v>
          </cell>
        </row>
        <row r="82">
          <cell r="Z82">
            <v>144839</v>
          </cell>
        </row>
        <row r="83">
          <cell r="C83">
            <v>282</v>
          </cell>
          <cell r="E83">
            <v>1261659.2831990451</v>
          </cell>
          <cell r="F83">
            <v>224</v>
          </cell>
          <cell r="H83">
            <v>148850.22021385611</v>
          </cell>
          <cell r="I83">
            <v>277</v>
          </cell>
          <cell r="K83">
            <v>50190.759122186697</v>
          </cell>
          <cell r="L83">
            <v>15</v>
          </cell>
          <cell r="N83">
            <v>67947.778595018099</v>
          </cell>
          <cell r="O83">
            <v>2</v>
          </cell>
          <cell r="Q83">
            <v>3623.8815250676316</v>
          </cell>
          <cell r="R83">
            <v>1532272</v>
          </cell>
          <cell r="S83">
            <v>-175890</v>
          </cell>
          <cell r="T83">
            <v>9791</v>
          </cell>
          <cell r="U83">
            <v>-166099</v>
          </cell>
          <cell r="V83">
            <v>1366173</v>
          </cell>
          <cell r="W83">
            <v>-3415</v>
          </cell>
          <cell r="X83">
            <v>1362758</v>
          </cell>
          <cell r="Y83">
            <v>-2994.7620107156972</v>
          </cell>
          <cell r="Z83">
            <v>1504602</v>
          </cell>
          <cell r="AA83">
            <v>1375179</v>
          </cell>
          <cell r="AB83">
            <v>129423</v>
          </cell>
          <cell r="AC83">
            <v>129423</v>
          </cell>
          <cell r="AD83">
            <v>1546490</v>
          </cell>
          <cell r="AF83">
            <v>738234</v>
          </cell>
          <cell r="AG83">
            <v>-33</v>
          </cell>
          <cell r="AH83">
            <v>-80186</v>
          </cell>
          <cell r="AI83">
            <v>0</v>
          </cell>
          <cell r="AJ83">
            <v>4627.5</v>
          </cell>
          <cell r="AK83">
            <v>-75558.5</v>
          </cell>
          <cell r="AL83">
            <v>662676</v>
          </cell>
          <cell r="AM83">
            <v>-1657</v>
          </cell>
          <cell r="AN83">
            <v>661019</v>
          </cell>
          <cell r="AO83">
            <v>-705.5</v>
          </cell>
          <cell r="AP83">
            <v>660314</v>
          </cell>
          <cell r="AQ83">
            <v>615457</v>
          </cell>
          <cell r="AR83">
            <v>44857</v>
          </cell>
          <cell r="AS83">
            <v>44857</v>
          </cell>
        </row>
      </sheetData>
      <sheetData sheetId="31">
        <row r="7">
          <cell r="R7">
            <v>0</v>
          </cell>
          <cell r="AL7">
            <v>0</v>
          </cell>
          <cell r="AO7">
            <v>0</v>
          </cell>
          <cell r="AS7">
            <v>0</v>
          </cell>
          <cell r="AY7">
            <v>0</v>
          </cell>
        </row>
        <row r="8">
          <cell r="R8">
            <v>0</v>
          </cell>
          <cell r="AL8">
            <v>0</v>
          </cell>
          <cell r="AO8">
            <v>0</v>
          </cell>
          <cell r="AS8">
            <v>0</v>
          </cell>
          <cell r="AY8">
            <v>0</v>
          </cell>
        </row>
        <row r="9">
          <cell r="R9">
            <v>0</v>
          </cell>
          <cell r="AL9">
            <v>0</v>
          </cell>
          <cell r="AO9">
            <v>0</v>
          </cell>
          <cell r="AS9">
            <v>0</v>
          </cell>
          <cell r="AY9">
            <v>0</v>
          </cell>
        </row>
        <row r="10">
          <cell r="R10">
            <v>0</v>
          </cell>
          <cell r="AL10">
            <v>0</v>
          </cell>
          <cell r="AO10">
            <v>0</v>
          </cell>
          <cell r="AS10">
            <v>0</v>
          </cell>
          <cell r="AY10">
            <v>0</v>
          </cell>
        </row>
        <row r="11">
          <cell r="R11">
            <v>0</v>
          </cell>
          <cell r="AL11">
            <v>0</v>
          </cell>
          <cell r="AO11">
            <v>0</v>
          </cell>
          <cell r="AS11">
            <v>0</v>
          </cell>
          <cell r="AY11">
            <v>0</v>
          </cell>
        </row>
        <row r="12">
          <cell r="R12">
            <v>0</v>
          </cell>
          <cell r="AL12">
            <v>0</v>
          </cell>
          <cell r="AO12">
            <v>0</v>
          </cell>
          <cell r="AS12">
            <v>0</v>
          </cell>
          <cell r="AY12">
            <v>0</v>
          </cell>
        </row>
        <row r="13">
          <cell r="R13">
            <v>0</v>
          </cell>
          <cell r="AL13">
            <v>0</v>
          </cell>
          <cell r="AO13">
            <v>0</v>
          </cell>
          <cell r="AS13">
            <v>0</v>
          </cell>
          <cell r="AY13">
            <v>0</v>
          </cell>
        </row>
        <row r="14">
          <cell r="R14">
            <v>0</v>
          </cell>
          <cell r="AL14">
            <v>0</v>
          </cell>
          <cell r="AO14">
            <v>0</v>
          </cell>
          <cell r="AS14">
            <v>0</v>
          </cell>
          <cell r="AY14">
            <v>0</v>
          </cell>
        </row>
        <row r="15">
          <cell r="R15">
            <v>0</v>
          </cell>
          <cell r="AL15">
            <v>0</v>
          </cell>
          <cell r="AO15">
            <v>0</v>
          </cell>
          <cell r="AS15">
            <v>0</v>
          </cell>
          <cell r="AY15">
            <v>0</v>
          </cell>
        </row>
        <row r="16">
          <cell r="R16">
            <v>2707171</v>
          </cell>
          <cell r="AL16">
            <v>3591990</v>
          </cell>
          <cell r="AO16">
            <v>0</v>
          </cell>
          <cell r="AS16">
            <v>243867</v>
          </cell>
          <cell r="AY16">
            <v>807</v>
          </cell>
        </row>
        <row r="17">
          <cell r="R17">
            <v>0</v>
          </cell>
          <cell r="AL17">
            <v>0</v>
          </cell>
          <cell r="AO17">
            <v>0</v>
          </cell>
          <cell r="AS17">
            <v>0</v>
          </cell>
          <cell r="AY17">
            <v>0</v>
          </cell>
        </row>
        <row r="18">
          <cell r="R18">
            <v>0</v>
          </cell>
          <cell r="AL18">
            <v>13420</v>
          </cell>
          <cell r="AO18">
            <v>0</v>
          </cell>
          <cell r="AS18">
            <v>3346</v>
          </cell>
          <cell r="AY18">
            <v>-34</v>
          </cell>
        </row>
        <row r="19">
          <cell r="R19">
            <v>0</v>
          </cell>
          <cell r="AL19">
            <v>0</v>
          </cell>
          <cell r="AO19">
            <v>0</v>
          </cell>
          <cell r="AS19">
            <v>0</v>
          </cell>
          <cell r="AY19">
            <v>0</v>
          </cell>
        </row>
        <row r="20">
          <cell r="R20">
            <v>0</v>
          </cell>
          <cell r="AL20">
            <v>0</v>
          </cell>
          <cell r="AO20">
            <v>0</v>
          </cell>
          <cell r="AS20">
            <v>0</v>
          </cell>
          <cell r="AY20">
            <v>0</v>
          </cell>
        </row>
        <row r="21">
          <cell r="R21">
            <v>0</v>
          </cell>
          <cell r="AL21">
            <v>0</v>
          </cell>
          <cell r="AO21">
            <v>0</v>
          </cell>
          <cell r="AS21">
            <v>0</v>
          </cell>
          <cell r="AY21">
            <v>0</v>
          </cell>
        </row>
        <row r="22">
          <cell r="R22">
            <v>0</v>
          </cell>
          <cell r="AL22">
            <v>0</v>
          </cell>
          <cell r="AO22">
            <v>0</v>
          </cell>
          <cell r="AS22">
            <v>0</v>
          </cell>
          <cell r="AY22">
            <v>0</v>
          </cell>
        </row>
        <row r="23">
          <cell r="R23">
            <v>0</v>
          </cell>
          <cell r="AL23">
            <v>0</v>
          </cell>
          <cell r="AO23">
            <v>0</v>
          </cell>
          <cell r="AS23">
            <v>0</v>
          </cell>
          <cell r="AY23">
            <v>0</v>
          </cell>
        </row>
        <row r="24">
          <cell r="R24">
            <v>0</v>
          </cell>
          <cell r="AL24">
            <v>0</v>
          </cell>
          <cell r="AO24">
            <v>0</v>
          </cell>
          <cell r="AS24">
            <v>0</v>
          </cell>
          <cell r="AY24">
            <v>0</v>
          </cell>
        </row>
        <row r="25">
          <cell r="R25">
            <v>0</v>
          </cell>
          <cell r="AL25">
            <v>0</v>
          </cell>
          <cell r="AO25">
            <v>0</v>
          </cell>
          <cell r="AS25">
            <v>0</v>
          </cell>
          <cell r="AY25">
            <v>0</v>
          </cell>
        </row>
        <row r="26">
          <cell r="R26">
            <v>0</v>
          </cell>
          <cell r="AL26">
            <v>0</v>
          </cell>
          <cell r="AO26">
            <v>0</v>
          </cell>
          <cell r="AS26">
            <v>0</v>
          </cell>
          <cell r="AY26">
            <v>0</v>
          </cell>
        </row>
        <row r="27">
          <cell r="R27">
            <v>0</v>
          </cell>
          <cell r="AL27">
            <v>0</v>
          </cell>
          <cell r="AO27">
            <v>0</v>
          </cell>
          <cell r="AS27">
            <v>0</v>
          </cell>
          <cell r="AY27">
            <v>0</v>
          </cell>
        </row>
        <row r="28">
          <cell r="R28">
            <v>0</v>
          </cell>
          <cell r="AL28">
            <v>0</v>
          </cell>
          <cell r="AO28">
            <v>0</v>
          </cell>
          <cell r="AS28">
            <v>0</v>
          </cell>
          <cell r="AY28">
            <v>0</v>
          </cell>
        </row>
        <row r="29">
          <cell r="R29">
            <v>0</v>
          </cell>
          <cell r="AL29">
            <v>0</v>
          </cell>
          <cell r="AO29">
            <v>0</v>
          </cell>
          <cell r="AS29">
            <v>0</v>
          </cell>
          <cell r="AY29">
            <v>0</v>
          </cell>
        </row>
        <row r="30">
          <cell r="R30">
            <v>0</v>
          </cell>
          <cell r="AL30">
            <v>0</v>
          </cell>
          <cell r="AO30">
            <v>0</v>
          </cell>
          <cell r="AS30">
            <v>0</v>
          </cell>
          <cell r="AY30">
            <v>0</v>
          </cell>
        </row>
        <row r="31">
          <cell r="R31">
            <v>0</v>
          </cell>
          <cell r="AL31">
            <v>0</v>
          </cell>
          <cell r="AO31">
            <v>0</v>
          </cell>
          <cell r="AS31">
            <v>0</v>
          </cell>
          <cell r="AY31">
            <v>0</v>
          </cell>
        </row>
        <row r="32">
          <cell r="R32">
            <v>0</v>
          </cell>
          <cell r="AL32">
            <v>0</v>
          </cell>
          <cell r="AO32">
            <v>0</v>
          </cell>
          <cell r="AS32">
            <v>0</v>
          </cell>
          <cell r="AY32">
            <v>0</v>
          </cell>
        </row>
        <row r="33">
          <cell r="R33">
            <v>0</v>
          </cell>
          <cell r="AL33">
            <v>0</v>
          </cell>
          <cell r="AO33">
            <v>0</v>
          </cell>
          <cell r="AS33">
            <v>0</v>
          </cell>
          <cell r="AY33">
            <v>0</v>
          </cell>
        </row>
        <row r="34">
          <cell r="R34">
            <v>0</v>
          </cell>
          <cell r="AL34">
            <v>5785</v>
          </cell>
          <cell r="AO34">
            <v>0</v>
          </cell>
          <cell r="AS34">
            <v>1201</v>
          </cell>
          <cell r="AY34">
            <v>-14</v>
          </cell>
        </row>
        <row r="35">
          <cell r="R35">
            <v>0</v>
          </cell>
          <cell r="AL35">
            <v>0</v>
          </cell>
          <cell r="AO35">
            <v>0</v>
          </cell>
          <cell r="AS35">
            <v>0</v>
          </cell>
          <cell r="AY35">
            <v>0</v>
          </cell>
        </row>
        <row r="36">
          <cell r="R36">
            <v>0</v>
          </cell>
          <cell r="AL36">
            <v>0</v>
          </cell>
          <cell r="AO36">
            <v>0</v>
          </cell>
          <cell r="AS36">
            <v>0</v>
          </cell>
          <cell r="AY36">
            <v>0</v>
          </cell>
        </row>
        <row r="37">
          <cell r="R37">
            <v>0</v>
          </cell>
          <cell r="AL37">
            <v>0</v>
          </cell>
          <cell r="AO37">
            <v>0</v>
          </cell>
          <cell r="AS37">
            <v>0</v>
          </cell>
          <cell r="AY37">
            <v>0</v>
          </cell>
        </row>
        <row r="38">
          <cell r="R38">
            <v>0</v>
          </cell>
          <cell r="AL38">
            <v>0</v>
          </cell>
          <cell r="AO38">
            <v>0</v>
          </cell>
          <cell r="AS38">
            <v>0</v>
          </cell>
          <cell r="AY38">
            <v>0</v>
          </cell>
        </row>
        <row r="39">
          <cell r="R39">
            <v>0</v>
          </cell>
          <cell r="AL39">
            <v>0</v>
          </cell>
          <cell r="AO39">
            <v>0</v>
          </cell>
          <cell r="AS39">
            <v>0</v>
          </cell>
          <cell r="AY39">
            <v>0</v>
          </cell>
        </row>
        <row r="40">
          <cell r="R40">
            <v>0</v>
          </cell>
          <cell r="AL40">
            <v>0</v>
          </cell>
          <cell r="AO40">
            <v>0</v>
          </cell>
          <cell r="AS40">
            <v>0</v>
          </cell>
          <cell r="AY40">
            <v>0</v>
          </cell>
        </row>
        <row r="41">
          <cell r="R41">
            <v>0</v>
          </cell>
          <cell r="AL41">
            <v>0</v>
          </cell>
          <cell r="AO41">
            <v>0</v>
          </cell>
          <cell r="AS41">
            <v>0</v>
          </cell>
          <cell r="AY41">
            <v>0</v>
          </cell>
        </row>
        <row r="42">
          <cell r="R42">
            <v>0</v>
          </cell>
          <cell r="AL42">
            <v>0</v>
          </cell>
          <cell r="AO42">
            <v>0</v>
          </cell>
          <cell r="AS42">
            <v>0</v>
          </cell>
          <cell r="AY42">
            <v>0</v>
          </cell>
        </row>
        <row r="43">
          <cell r="R43">
            <v>0</v>
          </cell>
          <cell r="AL43">
            <v>0</v>
          </cell>
          <cell r="AO43">
            <v>0</v>
          </cell>
          <cell r="AS43">
            <v>0</v>
          </cell>
          <cell r="AY43">
            <v>0</v>
          </cell>
        </row>
        <row r="44">
          <cell r="R44">
            <v>0</v>
          </cell>
          <cell r="AL44">
            <v>0</v>
          </cell>
          <cell r="AO44">
            <v>0</v>
          </cell>
          <cell r="AS44">
            <v>0</v>
          </cell>
          <cell r="AY44">
            <v>0</v>
          </cell>
        </row>
        <row r="45">
          <cell r="R45">
            <v>0</v>
          </cell>
          <cell r="AL45">
            <v>0</v>
          </cell>
          <cell r="AO45">
            <v>0</v>
          </cell>
          <cell r="AS45">
            <v>0</v>
          </cell>
          <cell r="AY45">
            <v>0</v>
          </cell>
        </row>
        <row r="46">
          <cell r="R46">
            <v>0</v>
          </cell>
          <cell r="AL46">
            <v>0</v>
          </cell>
          <cell r="AO46">
            <v>0</v>
          </cell>
          <cell r="AS46">
            <v>0</v>
          </cell>
          <cell r="AY46">
            <v>0</v>
          </cell>
        </row>
        <row r="47">
          <cell r="R47">
            <v>0</v>
          </cell>
          <cell r="AL47">
            <v>0</v>
          </cell>
          <cell r="AO47">
            <v>0</v>
          </cell>
          <cell r="AS47">
            <v>0</v>
          </cell>
          <cell r="AY47">
            <v>0</v>
          </cell>
        </row>
        <row r="48">
          <cell r="R48">
            <v>0</v>
          </cell>
          <cell r="AL48">
            <v>0</v>
          </cell>
          <cell r="AO48">
            <v>0</v>
          </cell>
          <cell r="AS48">
            <v>0</v>
          </cell>
          <cell r="AY48">
            <v>0</v>
          </cell>
        </row>
        <row r="49">
          <cell r="R49">
            <v>0</v>
          </cell>
          <cell r="AL49">
            <v>0</v>
          </cell>
          <cell r="AO49">
            <v>0</v>
          </cell>
          <cell r="AS49">
            <v>0</v>
          </cell>
          <cell r="AY49">
            <v>0</v>
          </cell>
        </row>
        <row r="50">
          <cell r="R50">
            <v>0</v>
          </cell>
          <cell r="AL50">
            <v>0</v>
          </cell>
          <cell r="AO50">
            <v>0</v>
          </cell>
          <cell r="AS50">
            <v>0</v>
          </cell>
          <cell r="AY50">
            <v>0</v>
          </cell>
        </row>
        <row r="51">
          <cell r="R51">
            <v>0</v>
          </cell>
          <cell r="AL51">
            <v>0</v>
          </cell>
          <cell r="AO51">
            <v>0</v>
          </cell>
          <cell r="AS51">
            <v>0</v>
          </cell>
          <cell r="AY51">
            <v>0</v>
          </cell>
        </row>
        <row r="52">
          <cell r="R52">
            <v>0</v>
          </cell>
          <cell r="AL52">
            <v>0</v>
          </cell>
          <cell r="AO52">
            <v>0</v>
          </cell>
          <cell r="AS52">
            <v>0</v>
          </cell>
          <cell r="AY52">
            <v>0</v>
          </cell>
        </row>
        <row r="53">
          <cell r="R53">
            <v>0</v>
          </cell>
          <cell r="AL53">
            <v>0</v>
          </cell>
          <cell r="AO53">
            <v>0</v>
          </cell>
          <cell r="AS53">
            <v>0</v>
          </cell>
          <cell r="AY53">
            <v>0</v>
          </cell>
        </row>
        <row r="54">
          <cell r="R54">
            <v>0</v>
          </cell>
          <cell r="AL54">
            <v>0</v>
          </cell>
          <cell r="AO54">
            <v>0</v>
          </cell>
          <cell r="AS54">
            <v>0</v>
          </cell>
          <cell r="AY54">
            <v>0</v>
          </cell>
        </row>
        <row r="55">
          <cell r="R55">
            <v>0</v>
          </cell>
          <cell r="AL55">
            <v>0</v>
          </cell>
          <cell r="AO55">
            <v>0</v>
          </cell>
          <cell r="AS55">
            <v>0</v>
          </cell>
          <cell r="AY55">
            <v>0</v>
          </cell>
        </row>
        <row r="56">
          <cell r="R56">
            <v>0</v>
          </cell>
          <cell r="AL56">
            <v>0</v>
          </cell>
          <cell r="AO56">
            <v>0</v>
          </cell>
          <cell r="AS56">
            <v>0</v>
          </cell>
          <cell r="AY56">
            <v>0</v>
          </cell>
        </row>
        <row r="57">
          <cell r="R57">
            <v>0</v>
          </cell>
          <cell r="AL57">
            <v>0</v>
          </cell>
          <cell r="AO57">
            <v>0</v>
          </cell>
          <cell r="AS57">
            <v>0</v>
          </cell>
          <cell r="AY57">
            <v>0</v>
          </cell>
        </row>
        <row r="58">
          <cell r="R58">
            <v>0</v>
          </cell>
          <cell r="AL58">
            <v>0</v>
          </cell>
          <cell r="AO58">
            <v>0</v>
          </cell>
          <cell r="AS58">
            <v>0</v>
          </cell>
          <cell r="AY58">
            <v>0</v>
          </cell>
        </row>
        <row r="59">
          <cell r="R59">
            <v>0</v>
          </cell>
          <cell r="AL59">
            <v>0</v>
          </cell>
          <cell r="AO59">
            <v>0</v>
          </cell>
          <cell r="AS59">
            <v>0</v>
          </cell>
          <cell r="AY59">
            <v>0</v>
          </cell>
        </row>
        <row r="60">
          <cell r="R60">
            <v>0</v>
          </cell>
          <cell r="AL60">
            <v>0</v>
          </cell>
          <cell r="AO60">
            <v>0</v>
          </cell>
          <cell r="AS60">
            <v>0</v>
          </cell>
          <cell r="AY60">
            <v>0</v>
          </cell>
        </row>
        <row r="61">
          <cell r="R61">
            <v>0</v>
          </cell>
          <cell r="AL61">
            <v>0</v>
          </cell>
          <cell r="AO61">
            <v>0</v>
          </cell>
          <cell r="AS61">
            <v>0</v>
          </cell>
          <cell r="AY61">
            <v>0</v>
          </cell>
        </row>
        <row r="62">
          <cell r="R62">
            <v>0</v>
          </cell>
          <cell r="AL62">
            <v>0</v>
          </cell>
          <cell r="AO62">
            <v>0</v>
          </cell>
          <cell r="AS62">
            <v>0</v>
          </cell>
          <cell r="AY62">
            <v>0</v>
          </cell>
        </row>
        <row r="63">
          <cell r="R63">
            <v>0</v>
          </cell>
          <cell r="AL63">
            <v>0</v>
          </cell>
          <cell r="AO63">
            <v>0</v>
          </cell>
          <cell r="AS63">
            <v>0</v>
          </cell>
          <cell r="AY63">
            <v>0</v>
          </cell>
        </row>
        <row r="64">
          <cell r="R64">
            <v>0</v>
          </cell>
          <cell r="AL64">
            <v>0</v>
          </cell>
          <cell r="AO64">
            <v>0</v>
          </cell>
          <cell r="AS64">
            <v>0</v>
          </cell>
          <cell r="AY64">
            <v>0</v>
          </cell>
        </row>
        <row r="65">
          <cell r="R65">
            <v>0</v>
          </cell>
          <cell r="AL65">
            <v>0</v>
          </cell>
          <cell r="AO65">
            <v>0</v>
          </cell>
          <cell r="AS65">
            <v>0</v>
          </cell>
          <cell r="AY65">
            <v>0</v>
          </cell>
        </row>
        <row r="66">
          <cell r="R66">
            <v>0</v>
          </cell>
          <cell r="AL66">
            <v>0</v>
          </cell>
          <cell r="AO66">
            <v>0</v>
          </cell>
          <cell r="AS66">
            <v>0</v>
          </cell>
          <cell r="AY66">
            <v>0</v>
          </cell>
        </row>
        <row r="67">
          <cell r="R67">
            <v>0</v>
          </cell>
          <cell r="AL67">
            <v>0</v>
          </cell>
          <cell r="AO67">
            <v>0</v>
          </cell>
          <cell r="AS67">
            <v>0</v>
          </cell>
          <cell r="AY67">
            <v>0</v>
          </cell>
        </row>
        <row r="68">
          <cell r="R68">
            <v>0</v>
          </cell>
          <cell r="AL68">
            <v>0</v>
          </cell>
          <cell r="AO68">
            <v>0</v>
          </cell>
          <cell r="AS68">
            <v>0</v>
          </cell>
          <cell r="AY68">
            <v>0</v>
          </cell>
        </row>
        <row r="69">
          <cell r="R69">
            <v>0</v>
          </cell>
          <cell r="AL69">
            <v>0</v>
          </cell>
          <cell r="AO69">
            <v>0</v>
          </cell>
          <cell r="AS69">
            <v>0</v>
          </cell>
          <cell r="AY69">
            <v>0</v>
          </cell>
        </row>
        <row r="70">
          <cell r="R70">
            <v>0</v>
          </cell>
          <cell r="AL70">
            <v>0</v>
          </cell>
          <cell r="AO70">
            <v>0</v>
          </cell>
          <cell r="AS70">
            <v>0</v>
          </cell>
          <cell r="AY70">
            <v>0</v>
          </cell>
        </row>
        <row r="71">
          <cell r="R71">
            <v>0</v>
          </cell>
          <cell r="AL71">
            <v>0</v>
          </cell>
          <cell r="AO71">
            <v>0</v>
          </cell>
          <cell r="AS71">
            <v>0</v>
          </cell>
          <cell r="AY71">
            <v>0</v>
          </cell>
        </row>
        <row r="72">
          <cell r="R72">
            <v>0</v>
          </cell>
          <cell r="AL72">
            <v>0</v>
          </cell>
          <cell r="AO72">
            <v>0</v>
          </cell>
          <cell r="AS72">
            <v>0</v>
          </cell>
          <cell r="AY72">
            <v>0</v>
          </cell>
        </row>
        <row r="73">
          <cell r="R73">
            <v>0</v>
          </cell>
          <cell r="AL73">
            <v>0</v>
          </cell>
          <cell r="AO73">
            <v>0</v>
          </cell>
          <cell r="AS73">
            <v>0</v>
          </cell>
          <cell r="AY73">
            <v>0</v>
          </cell>
        </row>
        <row r="74">
          <cell r="R74">
            <v>0</v>
          </cell>
          <cell r="AL74">
            <v>0</v>
          </cell>
          <cell r="AO74">
            <v>0</v>
          </cell>
          <cell r="AS74">
            <v>0</v>
          </cell>
          <cell r="AY74">
            <v>0</v>
          </cell>
        </row>
        <row r="75">
          <cell r="R75">
            <v>0</v>
          </cell>
          <cell r="AL75">
            <v>0</v>
          </cell>
          <cell r="AO75">
            <v>0</v>
          </cell>
          <cell r="AS75">
            <v>0</v>
          </cell>
          <cell r="AY75">
            <v>0</v>
          </cell>
        </row>
        <row r="78">
          <cell r="Z78">
            <v>0</v>
          </cell>
        </row>
        <row r="79">
          <cell r="AD79">
            <v>0</v>
          </cell>
        </row>
        <row r="80">
          <cell r="AD80">
            <v>0</v>
          </cell>
        </row>
        <row r="81">
          <cell r="AD81">
            <v>0</v>
          </cell>
        </row>
        <row r="82">
          <cell r="Z82">
            <v>0</v>
          </cell>
        </row>
        <row r="83">
          <cell r="C83">
            <v>613</v>
          </cell>
          <cell r="E83">
            <v>2200134.1437043273</v>
          </cell>
          <cell r="F83">
            <v>361</v>
          </cell>
          <cell r="H83">
            <v>182047.26750501039</v>
          </cell>
          <cell r="I83">
            <v>568</v>
          </cell>
          <cell r="K83">
            <v>78118.495046219512</v>
          </cell>
          <cell r="L83">
            <v>71</v>
          </cell>
          <cell r="N83">
            <v>244120.297019436</v>
          </cell>
          <cell r="O83">
            <v>2</v>
          </cell>
          <cell r="Q83">
            <v>2750.6512340218137</v>
          </cell>
          <cell r="R83">
            <v>2707171</v>
          </cell>
          <cell r="S83">
            <v>-356275</v>
          </cell>
          <cell r="T83">
            <v>74244</v>
          </cell>
          <cell r="U83">
            <v>-282031</v>
          </cell>
          <cell r="V83">
            <v>2425140</v>
          </cell>
          <cell r="W83">
            <v>-6063</v>
          </cell>
          <cell r="X83">
            <v>2419077</v>
          </cell>
          <cell r="Y83">
            <v>0</v>
          </cell>
          <cell r="Z83">
            <v>2419077</v>
          </cell>
          <cell r="AA83">
            <v>2265785</v>
          </cell>
          <cell r="AB83">
            <v>153292</v>
          </cell>
          <cell r="AC83">
            <v>153292</v>
          </cell>
          <cell r="AD83">
            <v>2419077</v>
          </cell>
          <cell r="AF83">
            <v>4115682</v>
          </cell>
          <cell r="AG83">
            <v>-80</v>
          </cell>
          <cell r="AH83">
            <v>-538057</v>
          </cell>
          <cell r="AI83">
            <v>10</v>
          </cell>
          <cell r="AJ83">
            <v>33570</v>
          </cell>
          <cell r="AK83">
            <v>-504487</v>
          </cell>
          <cell r="AL83">
            <v>3611195</v>
          </cell>
          <cell r="AM83">
            <v>-9028</v>
          </cell>
          <cell r="AN83">
            <v>3602167</v>
          </cell>
          <cell r="AO83">
            <v>0</v>
          </cell>
          <cell r="AP83">
            <v>3602167</v>
          </cell>
          <cell r="AQ83">
            <v>3353753</v>
          </cell>
          <cell r="AR83">
            <v>248414</v>
          </cell>
          <cell r="AS83">
            <v>248414</v>
          </cell>
        </row>
      </sheetData>
      <sheetData sheetId="32">
        <row r="7">
          <cell r="R7">
            <v>0</v>
          </cell>
          <cell r="AL7">
            <v>0</v>
          </cell>
          <cell r="AO7">
            <v>0</v>
          </cell>
          <cell r="AS7">
            <v>0</v>
          </cell>
          <cell r="AY7">
            <v>0</v>
          </cell>
        </row>
        <row r="8">
          <cell r="R8">
            <v>0</v>
          </cell>
          <cell r="AL8">
            <v>0</v>
          </cell>
          <cell r="AO8">
            <v>0</v>
          </cell>
          <cell r="AS8">
            <v>0</v>
          </cell>
          <cell r="AY8">
            <v>0</v>
          </cell>
        </row>
        <row r="9">
          <cell r="R9">
            <v>87076</v>
          </cell>
          <cell r="AL9">
            <v>92974</v>
          </cell>
          <cell r="AO9">
            <v>0</v>
          </cell>
          <cell r="AS9">
            <v>7944</v>
          </cell>
          <cell r="AY9">
            <v>12</v>
          </cell>
        </row>
        <row r="10">
          <cell r="R10">
            <v>0</v>
          </cell>
          <cell r="AL10">
            <v>0</v>
          </cell>
          <cell r="AO10">
            <v>0</v>
          </cell>
          <cell r="AS10">
            <v>0</v>
          </cell>
          <cell r="AY10">
            <v>0</v>
          </cell>
        </row>
        <row r="11">
          <cell r="R11">
            <v>0</v>
          </cell>
          <cell r="AL11">
            <v>0</v>
          </cell>
          <cell r="AO11">
            <v>0</v>
          </cell>
          <cell r="AS11">
            <v>0</v>
          </cell>
          <cell r="AY11">
            <v>0</v>
          </cell>
        </row>
        <row r="12">
          <cell r="R12">
            <v>0</v>
          </cell>
          <cell r="AL12">
            <v>0</v>
          </cell>
          <cell r="AO12">
            <v>0</v>
          </cell>
          <cell r="AS12">
            <v>0</v>
          </cell>
          <cell r="AY12">
            <v>0</v>
          </cell>
        </row>
        <row r="13">
          <cell r="R13">
            <v>0</v>
          </cell>
          <cell r="AL13">
            <v>0</v>
          </cell>
          <cell r="AO13">
            <v>0</v>
          </cell>
          <cell r="AS13">
            <v>0</v>
          </cell>
          <cell r="AY13">
            <v>0</v>
          </cell>
        </row>
        <row r="14">
          <cell r="R14">
            <v>0</v>
          </cell>
          <cell r="AL14">
            <v>0</v>
          </cell>
          <cell r="AO14">
            <v>0</v>
          </cell>
          <cell r="AS14">
            <v>0</v>
          </cell>
          <cell r="AY14">
            <v>0</v>
          </cell>
        </row>
        <row r="15">
          <cell r="R15">
            <v>0</v>
          </cell>
          <cell r="AL15">
            <v>0</v>
          </cell>
          <cell r="AO15">
            <v>0</v>
          </cell>
          <cell r="AS15">
            <v>0</v>
          </cell>
          <cell r="AY15">
            <v>0</v>
          </cell>
        </row>
        <row r="16">
          <cell r="R16">
            <v>0</v>
          </cell>
          <cell r="AL16">
            <v>0</v>
          </cell>
          <cell r="AO16">
            <v>0</v>
          </cell>
          <cell r="AS16">
            <v>0</v>
          </cell>
          <cell r="AY16">
            <v>0</v>
          </cell>
        </row>
        <row r="17">
          <cell r="R17">
            <v>0</v>
          </cell>
          <cell r="AL17">
            <v>0</v>
          </cell>
          <cell r="AO17">
            <v>0</v>
          </cell>
          <cell r="AS17">
            <v>0</v>
          </cell>
          <cell r="AY17">
            <v>0</v>
          </cell>
        </row>
        <row r="18">
          <cell r="R18">
            <v>0</v>
          </cell>
          <cell r="AL18">
            <v>0</v>
          </cell>
          <cell r="AO18">
            <v>0</v>
          </cell>
          <cell r="AS18">
            <v>0</v>
          </cell>
          <cell r="AY18">
            <v>0</v>
          </cell>
        </row>
        <row r="19">
          <cell r="R19">
            <v>0</v>
          </cell>
          <cell r="AL19">
            <v>0</v>
          </cell>
          <cell r="AO19">
            <v>0</v>
          </cell>
          <cell r="AS19">
            <v>0</v>
          </cell>
          <cell r="AY19">
            <v>0</v>
          </cell>
        </row>
        <row r="20">
          <cell r="R20">
            <v>0</v>
          </cell>
          <cell r="AL20">
            <v>0</v>
          </cell>
          <cell r="AO20">
            <v>0</v>
          </cell>
          <cell r="AS20">
            <v>0</v>
          </cell>
          <cell r="AY20">
            <v>0</v>
          </cell>
        </row>
        <row r="21">
          <cell r="R21">
            <v>0</v>
          </cell>
          <cell r="AL21">
            <v>0</v>
          </cell>
          <cell r="AO21">
            <v>0</v>
          </cell>
          <cell r="AS21">
            <v>0</v>
          </cell>
          <cell r="AY21">
            <v>0</v>
          </cell>
        </row>
        <row r="22">
          <cell r="R22">
            <v>0</v>
          </cell>
          <cell r="AL22">
            <v>0</v>
          </cell>
          <cell r="AO22">
            <v>0</v>
          </cell>
          <cell r="AS22">
            <v>0</v>
          </cell>
          <cell r="AY22">
            <v>0</v>
          </cell>
        </row>
        <row r="23">
          <cell r="R23">
            <v>998854</v>
          </cell>
          <cell r="AL23">
            <v>1721783</v>
          </cell>
          <cell r="AO23">
            <v>0</v>
          </cell>
          <cell r="AS23">
            <v>146472</v>
          </cell>
          <cell r="AY23">
            <v>-317</v>
          </cell>
        </row>
        <row r="24">
          <cell r="R24">
            <v>0</v>
          </cell>
          <cell r="AL24">
            <v>0</v>
          </cell>
          <cell r="AO24">
            <v>0</v>
          </cell>
          <cell r="AS24">
            <v>0</v>
          </cell>
          <cell r="AY24">
            <v>0</v>
          </cell>
        </row>
        <row r="25">
          <cell r="R25">
            <v>28766</v>
          </cell>
          <cell r="AL25">
            <v>16645</v>
          </cell>
          <cell r="AO25">
            <v>0</v>
          </cell>
          <cell r="AS25">
            <v>2178</v>
          </cell>
          <cell r="AY25">
            <v>-13</v>
          </cell>
        </row>
        <row r="26">
          <cell r="R26">
            <v>0</v>
          </cell>
          <cell r="AL26">
            <v>0</v>
          </cell>
          <cell r="AO26">
            <v>0</v>
          </cell>
          <cell r="AS26">
            <v>0</v>
          </cell>
          <cell r="AY26">
            <v>0</v>
          </cell>
        </row>
        <row r="27">
          <cell r="R27">
            <v>0</v>
          </cell>
          <cell r="AL27">
            <v>0</v>
          </cell>
          <cell r="AO27">
            <v>0</v>
          </cell>
          <cell r="AS27">
            <v>0</v>
          </cell>
          <cell r="AY27">
            <v>0</v>
          </cell>
        </row>
        <row r="28">
          <cell r="R28">
            <v>0</v>
          </cell>
          <cell r="AL28">
            <v>0</v>
          </cell>
          <cell r="AO28">
            <v>0</v>
          </cell>
          <cell r="AS28">
            <v>0</v>
          </cell>
          <cell r="AY28">
            <v>0</v>
          </cell>
        </row>
        <row r="29">
          <cell r="R29">
            <v>0</v>
          </cell>
          <cell r="AL29">
            <v>0</v>
          </cell>
          <cell r="AO29">
            <v>0</v>
          </cell>
          <cell r="AS29">
            <v>0</v>
          </cell>
          <cell r="AY29">
            <v>0</v>
          </cell>
        </row>
        <row r="30">
          <cell r="R30">
            <v>37373</v>
          </cell>
          <cell r="AL30">
            <v>203895</v>
          </cell>
          <cell r="AO30">
            <v>0</v>
          </cell>
          <cell r="AS30">
            <v>20388</v>
          </cell>
          <cell r="AY30">
            <v>-216</v>
          </cell>
        </row>
        <row r="31">
          <cell r="R31">
            <v>0</v>
          </cell>
          <cell r="AL31">
            <v>0</v>
          </cell>
          <cell r="AO31">
            <v>0</v>
          </cell>
          <cell r="AS31">
            <v>0</v>
          </cell>
          <cell r="AY31">
            <v>0</v>
          </cell>
        </row>
        <row r="32">
          <cell r="R32">
            <v>0</v>
          </cell>
          <cell r="AL32">
            <v>0</v>
          </cell>
          <cell r="AO32">
            <v>0</v>
          </cell>
          <cell r="AS32">
            <v>0</v>
          </cell>
          <cell r="AY32">
            <v>0</v>
          </cell>
        </row>
        <row r="33">
          <cell r="R33">
            <v>0</v>
          </cell>
          <cell r="AL33">
            <v>0</v>
          </cell>
          <cell r="AO33">
            <v>0</v>
          </cell>
          <cell r="AS33">
            <v>0</v>
          </cell>
          <cell r="AY33">
            <v>0</v>
          </cell>
        </row>
        <row r="34">
          <cell r="R34">
            <v>0</v>
          </cell>
          <cell r="AL34">
            <v>0</v>
          </cell>
          <cell r="AO34">
            <v>0</v>
          </cell>
          <cell r="AS34">
            <v>0</v>
          </cell>
          <cell r="AY34">
            <v>0</v>
          </cell>
        </row>
        <row r="35">
          <cell r="R35">
            <v>0</v>
          </cell>
          <cell r="AL35">
            <v>0</v>
          </cell>
          <cell r="AO35">
            <v>0</v>
          </cell>
          <cell r="AS35">
            <v>0</v>
          </cell>
          <cell r="AY35">
            <v>0</v>
          </cell>
        </row>
        <row r="36">
          <cell r="R36">
            <v>0</v>
          </cell>
          <cell r="AL36">
            <v>0</v>
          </cell>
          <cell r="AO36">
            <v>0</v>
          </cell>
          <cell r="AS36">
            <v>0</v>
          </cell>
          <cell r="AY36">
            <v>0</v>
          </cell>
        </row>
        <row r="37">
          <cell r="R37">
            <v>0</v>
          </cell>
          <cell r="AL37">
            <v>0</v>
          </cell>
          <cell r="AO37">
            <v>0</v>
          </cell>
          <cell r="AS37">
            <v>0</v>
          </cell>
          <cell r="AY37">
            <v>0</v>
          </cell>
        </row>
        <row r="38">
          <cell r="R38">
            <v>128184</v>
          </cell>
          <cell r="AL38">
            <v>43065</v>
          </cell>
          <cell r="AO38">
            <v>0</v>
          </cell>
          <cell r="AS38">
            <v>3912</v>
          </cell>
          <cell r="AY38">
            <v>8</v>
          </cell>
        </row>
        <row r="39">
          <cell r="R39">
            <v>0</v>
          </cell>
          <cell r="AL39">
            <v>0</v>
          </cell>
          <cell r="AO39">
            <v>0</v>
          </cell>
          <cell r="AS39">
            <v>0</v>
          </cell>
          <cell r="AY39">
            <v>0</v>
          </cell>
        </row>
        <row r="40">
          <cell r="R40">
            <v>0</v>
          </cell>
          <cell r="AL40">
            <v>0</v>
          </cell>
          <cell r="AO40">
            <v>0</v>
          </cell>
          <cell r="AS40">
            <v>0</v>
          </cell>
          <cell r="AY40">
            <v>0</v>
          </cell>
        </row>
        <row r="41">
          <cell r="R41">
            <v>0</v>
          </cell>
          <cell r="AL41">
            <v>0</v>
          </cell>
          <cell r="AO41">
            <v>0</v>
          </cell>
          <cell r="AS41">
            <v>0</v>
          </cell>
          <cell r="AY41">
            <v>0</v>
          </cell>
        </row>
        <row r="42">
          <cell r="R42">
            <v>0</v>
          </cell>
          <cell r="AL42">
            <v>0</v>
          </cell>
          <cell r="AO42">
            <v>0</v>
          </cell>
          <cell r="AS42">
            <v>0</v>
          </cell>
          <cell r="AY42">
            <v>0</v>
          </cell>
        </row>
        <row r="43">
          <cell r="R43">
            <v>0</v>
          </cell>
          <cell r="AL43">
            <v>0</v>
          </cell>
          <cell r="AO43">
            <v>0</v>
          </cell>
          <cell r="AS43">
            <v>0</v>
          </cell>
          <cell r="AY43">
            <v>0</v>
          </cell>
        </row>
        <row r="44">
          <cell r="R44">
            <v>0</v>
          </cell>
          <cell r="AL44">
            <v>0</v>
          </cell>
          <cell r="AO44">
            <v>0</v>
          </cell>
          <cell r="AS44">
            <v>-280</v>
          </cell>
          <cell r="AY44">
            <v>0</v>
          </cell>
        </row>
        <row r="45">
          <cell r="R45">
            <v>29693</v>
          </cell>
          <cell r="AL45">
            <v>70161</v>
          </cell>
          <cell r="AO45">
            <v>0</v>
          </cell>
          <cell r="AS45">
            <v>8871</v>
          </cell>
          <cell r="AY45">
            <v>-83</v>
          </cell>
        </row>
        <row r="46">
          <cell r="R46">
            <v>0</v>
          </cell>
          <cell r="AL46">
            <v>0</v>
          </cell>
          <cell r="AO46">
            <v>0</v>
          </cell>
          <cell r="AS46">
            <v>0</v>
          </cell>
          <cell r="AY46">
            <v>0</v>
          </cell>
        </row>
        <row r="47">
          <cell r="R47">
            <v>0</v>
          </cell>
          <cell r="AL47">
            <v>0</v>
          </cell>
          <cell r="AO47">
            <v>0</v>
          </cell>
          <cell r="AS47">
            <v>0</v>
          </cell>
          <cell r="AY47">
            <v>0</v>
          </cell>
        </row>
        <row r="48">
          <cell r="R48">
            <v>0</v>
          </cell>
          <cell r="AL48">
            <v>0</v>
          </cell>
          <cell r="AO48">
            <v>0</v>
          </cell>
          <cell r="AS48">
            <v>0</v>
          </cell>
          <cell r="AY48">
            <v>0</v>
          </cell>
        </row>
        <row r="49">
          <cell r="R49">
            <v>0</v>
          </cell>
          <cell r="AL49">
            <v>0</v>
          </cell>
          <cell r="AO49">
            <v>0</v>
          </cell>
          <cell r="AS49">
            <v>0</v>
          </cell>
          <cell r="AY49">
            <v>0</v>
          </cell>
        </row>
        <row r="50">
          <cell r="R50">
            <v>0</v>
          </cell>
          <cell r="AL50">
            <v>0</v>
          </cell>
          <cell r="AO50">
            <v>0</v>
          </cell>
          <cell r="AS50">
            <v>0</v>
          </cell>
          <cell r="AY50">
            <v>0</v>
          </cell>
        </row>
        <row r="51">
          <cell r="R51">
            <v>0</v>
          </cell>
          <cell r="AL51">
            <v>0</v>
          </cell>
          <cell r="AO51">
            <v>0</v>
          </cell>
          <cell r="AS51">
            <v>0</v>
          </cell>
          <cell r="AY51">
            <v>0</v>
          </cell>
        </row>
        <row r="52">
          <cell r="R52">
            <v>0</v>
          </cell>
          <cell r="AL52">
            <v>0</v>
          </cell>
          <cell r="AO52">
            <v>0</v>
          </cell>
          <cell r="AS52">
            <v>0</v>
          </cell>
          <cell r="AY52">
            <v>0</v>
          </cell>
        </row>
        <row r="53">
          <cell r="R53">
            <v>0</v>
          </cell>
          <cell r="AL53">
            <v>0</v>
          </cell>
          <cell r="AO53">
            <v>0</v>
          </cell>
          <cell r="AS53">
            <v>0</v>
          </cell>
          <cell r="AY53">
            <v>0</v>
          </cell>
        </row>
        <row r="54">
          <cell r="R54">
            <v>0</v>
          </cell>
          <cell r="AL54">
            <v>0</v>
          </cell>
          <cell r="AO54">
            <v>0</v>
          </cell>
          <cell r="AS54">
            <v>0</v>
          </cell>
          <cell r="AY54">
            <v>0</v>
          </cell>
        </row>
        <row r="55">
          <cell r="R55">
            <v>0</v>
          </cell>
          <cell r="AL55">
            <v>0</v>
          </cell>
          <cell r="AO55">
            <v>0</v>
          </cell>
          <cell r="AS55">
            <v>0</v>
          </cell>
          <cell r="AY55">
            <v>0</v>
          </cell>
        </row>
        <row r="56">
          <cell r="R56">
            <v>5369</v>
          </cell>
          <cell r="AL56">
            <v>0</v>
          </cell>
          <cell r="AO56">
            <v>0</v>
          </cell>
          <cell r="AS56">
            <v>-27</v>
          </cell>
          <cell r="AY56">
            <v>8</v>
          </cell>
        </row>
        <row r="57">
          <cell r="R57">
            <v>0</v>
          </cell>
          <cell r="AL57">
            <v>0</v>
          </cell>
          <cell r="AO57">
            <v>0</v>
          </cell>
          <cell r="AS57">
            <v>0</v>
          </cell>
          <cell r="AY57">
            <v>0</v>
          </cell>
        </row>
        <row r="58">
          <cell r="R58">
            <v>0</v>
          </cell>
          <cell r="AL58">
            <v>0</v>
          </cell>
          <cell r="AO58">
            <v>0</v>
          </cell>
          <cell r="AS58">
            <v>0</v>
          </cell>
          <cell r="AY58">
            <v>0</v>
          </cell>
        </row>
        <row r="59">
          <cell r="R59">
            <v>5339</v>
          </cell>
          <cell r="AL59">
            <v>2658</v>
          </cell>
          <cell r="AO59">
            <v>0</v>
          </cell>
          <cell r="AS59">
            <v>226</v>
          </cell>
          <cell r="AY59">
            <v>0</v>
          </cell>
        </row>
        <row r="60">
          <cell r="R60">
            <v>0</v>
          </cell>
          <cell r="AL60">
            <v>0</v>
          </cell>
          <cell r="AO60">
            <v>0</v>
          </cell>
          <cell r="AS60">
            <v>0</v>
          </cell>
          <cell r="AY60">
            <v>0</v>
          </cell>
        </row>
        <row r="61">
          <cell r="R61">
            <v>0</v>
          </cell>
          <cell r="AL61">
            <v>0</v>
          </cell>
          <cell r="AO61">
            <v>0</v>
          </cell>
          <cell r="AS61">
            <v>0</v>
          </cell>
          <cell r="AY61">
            <v>0</v>
          </cell>
        </row>
        <row r="62">
          <cell r="R62">
            <v>0</v>
          </cell>
          <cell r="AL62">
            <v>0</v>
          </cell>
          <cell r="AO62">
            <v>0</v>
          </cell>
          <cell r="AS62">
            <v>0</v>
          </cell>
          <cell r="AY62">
            <v>0</v>
          </cell>
        </row>
        <row r="63">
          <cell r="R63">
            <v>0</v>
          </cell>
          <cell r="AL63">
            <v>0</v>
          </cell>
          <cell r="AO63">
            <v>0</v>
          </cell>
          <cell r="AS63">
            <v>0</v>
          </cell>
          <cell r="AY63">
            <v>0</v>
          </cell>
        </row>
        <row r="64">
          <cell r="R64">
            <v>0</v>
          </cell>
          <cell r="AL64">
            <v>0</v>
          </cell>
          <cell r="AO64">
            <v>0</v>
          </cell>
          <cell r="AS64">
            <v>0</v>
          </cell>
          <cell r="AY64">
            <v>0</v>
          </cell>
        </row>
        <row r="65">
          <cell r="R65">
            <v>0</v>
          </cell>
          <cell r="AL65">
            <v>0</v>
          </cell>
          <cell r="AO65">
            <v>0</v>
          </cell>
          <cell r="AS65">
            <v>0</v>
          </cell>
          <cell r="AY65">
            <v>0</v>
          </cell>
        </row>
        <row r="66">
          <cell r="R66">
            <v>0</v>
          </cell>
          <cell r="AL66">
            <v>0</v>
          </cell>
          <cell r="AO66">
            <v>0</v>
          </cell>
          <cell r="AS66">
            <v>0</v>
          </cell>
          <cell r="AY66">
            <v>0</v>
          </cell>
        </row>
        <row r="67">
          <cell r="R67">
            <v>46781</v>
          </cell>
          <cell r="AL67">
            <v>114900</v>
          </cell>
          <cell r="AO67">
            <v>0</v>
          </cell>
          <cell r="AS67">
            <v>10202</v>
          </cell>
          <cell r="AY67">
            <v>-62</v>
          </cell>
        </row>
        <row r="68">
          <cell r="R68">
            <v>0</v>
          </cell>
          <cell r="AL68">
            <v>0</v>
          </cell>
          <cell r="AO68">
            <v>0</v>
          </cell>
          <cell r="AS68">
            <v>0</v>
          </cell>
          <cell r="AY68">
            <v>0</v>
          </cell>
        </row>
        <row r="69">
          <cell r="R69">
            <v>0</v>
          </cell>
          <cell r="AL69">
            <v>0</v>
          </cell>
          <cell r="AO69">
            <v>0</v>
          </cell>
          <cell r="AS69">
            <v>0</v>
          </cell>
          <cell r="AY69">
            <v>0</v>
          </cell>
        </row>
        <row r="70">
          <cell r="R70">
            <v>0</v>
          </cell>
          <cell r="AL70">
            <v>0</v>
          </cell>
          <cell r="AO70">
            <v>0</v>
          </cell>
          <cell r="AS70">
            <v>0</v>
          </cell>
          <cell r="AY70">
            <v>0</v>
          </cell>
        </row>
        <row r="71">
          <cell r="R71">
            <v>0</v>
          </cell>
          <cell r="AL71">
            <v>0</v>
          </cell>
          <cell r="AO71">
            <v>0</v>
          </cell>
          <cell r="AS71">
            <v>0</v>
          </cell>
          <cell r="AY71">
            <v>0</v>
          </cell>
        </row>
        <row r="72">
          <cell r="R72">
            <v>0</v>
          </cell>
          <cell r="AL72">
            <v>0</v>
          </cell>
          <cell r="AO72">
            <v>0</v>
          </cell>
          <cell r="AS72">
            <v>0</v>
          </cell>
          <cell r="AY72">
            <v>0</v>
          </cell>
        </row>
        <row r="73">
          <cell r="R73">
            <v>35985</v>
          </cell>
          <cell r="AL73">
            <v>38969</v>
          </cell>
          <cell r="AO73">
            <v>0</v>
          </cell>
          <cell r="AS73">
            <v>4015</v>
          </cell>
          <cell r="AY73">
            <v>0</v>
          </cell>
        </row>
        <row r="74">
          <cell r="R74">
            <v>52519</v>
          </cell>
          <cell r="AL74">
            <v>22005</v>
          </cell>
          <cell r="AO74">
            <v>0</v>
          </cell>
          <cell r="AS74">
            <v>1516</v>
          </cell>
          <cell r="AY74">
            <v>-8</v>
          </cell>
        </row>
        <row r="75">
          <cell r="R75">
            <v>74222</v>
          </cell>
          <cell r="AL75">
            <v>49813</v>
          </cell>
          <cell r="AO75">
            <v>0</v>
          </cell>
          <cell r="AS75">
            <v>7686</v>
          </cell>
          <cell r="AY75">
            <v>-24</v>
          </cell>
        </row>
        <row r="78">
          <cell r="Z78">
            <v>0</v>
          </cell>
        </row>
        <row r="79">
          <cell r="AD79">
            <v>0</v>
          </cell>
        </row>
        <row r="80">
          <cell r="AD80">
            <v>0</v>
          </cell>
        </row>
        <row r="81">
          <cell r="AD81">
            <v>0</v>
          </cell>
        </row>
        <row r="82">
          <cell r="Z82">
            <v>0</v>
          </cell>
        </row>
        <row r="83">
          <cell r="C83">
            <v>303</v>
          </cell>
          <cell r="E83">
            <v>1096856.5878950511</v>
          </cell>
          <cell r="F83">
            <v>235</v>
          </cell>
          <cell r="H83">
            <v>107085.5372099277</v>
          </cell>
          <cell r="I83">
            <v>0</v>
          </cell>
          <cell r="K83">
            <v>0</v>
          </cell>
          <cell r="L83">
            <v>104</v>
          </cell>
          <cell r="N83">
            <v>326218.14878090116</v>
          </cell>
          <cell r="O83">
            <v>0</v>
          </cell>
          <cell r="Q83">
            <v>0</v>
          </cell>
          <cell r="R83">
            <v>1530161</v>
          </cell>
          <cell r="S83">
            <v>83814</v>
          </cell>
          <cell r="T83">
            <v>125822</v>
          </cell>
          <cell r="U83">
            <v>209636</v>
          </cell>
          <cell r="V83">
            <v>1739797</v>
          </cell>
          <cell r="W83">
            <v>-4347</v>
          </cell>
          <cell r="X83">
            <v>1735450</v>
          </cell>
          <cell r="Y83">
            <v>36850.703181115598</v>
          </cell>
          <cell r="Z83">
            <v>1772299</v>
          </cell>
          <cell r="AA83">
            <v>1615357</v>
          </cell>
          <cell r="AB83">
            <v>156942</v>
          </cell>
          <cell r="AC83">
            <v>156942</v>
          </cell>
          <cell r="AD83">
            <v>1772299</v>
          </cell>
          <cell r="AF83">
            <v>2164539</v>
          </cell>
          <cell r="AG83">
            <v>17</v>
          </cell>
          <cell r="AH83">
            <v>158594</v>
          </cell>
          <cell r="AI83">
            <v>16</v>
          </cell>
          <cell r="AJ83">
            <v>53734.5</v>
          </cell>
          <cell r="AK83">
            <v>212328.5</v>
          </cell>
          <cell r="AL83">
            <v>2376868</v>
          </cell>
          <cell r="AM83">
            <v>-5942</v>
          </cell>
          <cell r="AN83">
            <v>2370926</v>
          </cell>
          <cell r="AO83">
            <v>0</v>
          </cell>
          <cell r="AP83">
            <v>2370926</v>
          </cell>
          <cell r="AQ83">
            <v>2157823</v>
          </cell>
          <cell r="AR83">
            <v>213103</v>
          </cell>
          <cell r="AS83">
            <v>213103</v>
          </cell>
        </row>
      </sheetData>
      <sheetData sheetId="33">
        <row r="7">
          <cell r="R7">
            <v>0</v>
          </cell>
          <cell r="AL7">
            <v>0</v>
          </cell>
          <cell r="AO7">
            <v>0</v>
          </cell>
          <cell r="AS7">
            <v>0</v>
          </cell>
          <cell r="AY7">
            <v>0</v>
          </cell>
        </row>
        <row r="8">
          <cell r="R8">
            <v>0</v>
          </cell>
          <cell r="AL8">
            <v>0</v>
          </cell>
          <cell r="AO8">
            <v>0</v>
          </cell>
          <cell r="AS8">
            <v>0</v>
          </cell>
          <cell r="AY8">
            <v>0</v>
          </cell>
        </row>
        <row r="9">
          <cell r="R9">
            <v>0</v>
          </cell>
          <cell r="AL9">
            <v>0</v>
          </cell>
          <cell r="AO9">
            <v>0</v>
          </cell>
          <cell r="AS9">
            <v>0</v>
          </cell>
          <cell r="AY9">
            <v>0</v>
          </cell>
        </row>
        <row r="10">
          <cell r="R10">
            <v>0</v>
          </cell>
          <cell r="AL10">
            <v>0</v>
          </cell>
          <cell r="AO10">
            <v>0</v>
          </cell>
          <cell r="AS10">
            <v>0</v>
          </cell>
          <cell r="AY10">
            <v>0</v>
          </cell>
        </row>
        <row r="11">
          <cell r="R11">
            <v>0</v>
          </cell>
          <cell r="AL11">
            <v>0</v>
          </cell>
          <cell r="AO11">
            <v>0</v>
          </cell>
          <cell r="AS11">
            <v>0</v>
          </cell>
          <cell r="AY11">
            <v>0</v>
          </cell>
        </row>
        <row r="12">
          <cell r="R12">
            <v>0</v>
          </cell>
          <cell r="AL12">
            <v>0</v>
          </cell>
          <cell r="AO12">
            <v>0</v>
          </cell>
          <cell r="AS12">
            <v>0</v>
          </cell>
          <cell r="AY12">
            <v>0</v>
          </cell>
        </row>
        <row r="13">
          <cell r="R13">
            <v>0</v>
          </cell>
          <cell r="AL13">
            <v>0</v>
          </cell>
          <cell r="AO13">
            <v>0</v>
          </cell>
          <cell r="AS13">
            <v>0</v>
          </cell>
          <cell r="AY13">
            <v>0</v>
          </cell>
        </row>
        <row r="14">
          <cell r="R14">
            <v>0</v>
          </cell>
          <cell r="AL14">
            <v>0</v>
          </cell>
          <cell r="AO14">
            <v>0</v>
          </cell>
          <cell r="AS14">
            <v>0</v>
          </cell>
          <cell r="AY14">
            <v>0</v>
          </cell>
        </row>
        <row r="15">
          <cell r="R15">
            <v>0</v>
          </cell>
          <cell r="AL15">
            <v>0</v>
          </cell>
          <cell r="AO15">
            <v>0</v>
          </cell>
          <cell r="AS15">
            <v>0</v>
          </cell>
          <cell r="AY15">
            <v>0</v>
          </cell>
        </row>
        <row r="16">
          <cell r="R16">
            <v>0</v>
          </cell>
          <cell r="AL16">
            <v>0</v>
          </cell>
          <cell r="AO16">
            <v>0</v>
          </cell>
          <cell r="AS16">
            <v>0</v>
          </cell>
          <cell r="AY16">
            <v>0</v>
          </cell>
        </row>
        <row r="17">
          <cell r="R17">
            <v>0</v>
          </cell>
          <cell r="AL17">
            <v>0</v>
          </cell>
          <cell r="AO17">
            <v>0</v>
          </cell>
          <cell r="AS17">
            <v>0</v>
          </cell>
          <cell r="AY17">
            <v>0</v>
          </cell>
        </row>
        <row r="18">
          <cell r="R18">
            <v>0</v>
          </cell>
          <cell r="AL18">
            <v>0</v>
          </cell>
          <cell r="AO18">
            <v>0</v>
          </cell>
          <cell r="AS18">
            <v>0</v>
          </cell>
          <cell r="AY18">
            <v>0</v>
          </cell>
        </row>
        <row r="19">
          <cell r="R19">
            <v>0</v>
          </cell>
          <cell r="AL19">
            <v>0</v>
          </cell>
          <cell r="AO19">
            <v>0</v>
          </cell>
          <cell r="AS19">
            <v>0</v>
          </cell>
          <cell r="AY19">
            <v>0</v>
          </cell>
        </row>
        <row r="20">
          <cell r="R20">
            <v>0</v>
          </cell>
          <cell r="AL20">
            <v>0</v>
          </cell>
          <cell r="AO20">
            <v>0</v>
          </cell>
          <cell r="AS20">
            <v>0</v>
          </cell>
          <cell r="AY20">
            <v>0</v>
          </cell>
        </row>
        <row r="21">
          <cell r="R21">
            <v>0</v>
          </cell>
          <cell r="AL21">
            <v>0</v>
          </cell>
          <cell r="AO21">
            <v>0</v>
          </cell>
          <cell r="AS21">
            <v>0</v>
          </cell>
          <cell r="AY21">
            <v>0</v>
          </cell>
        </row>
        <row r="22">
          <cell r="R22">
            <v>0</v>
          </cell>
          <cell r="AL22">
            <v>0</v>
          </cell>
          <cell r="AO22">
            <v>0</v>
          </cell>
          <cell r="AS22">
            <v>0</v>
          </cell>
          <cell r="AY22">
            <v>0</v>
          </cell>
        </row>
        <row r="23">
          <cell r="R23">
            <v>0</v>
          </cell>
          <cell r="AL23">
            <v>0</v>
          </cell>
          <cell r="AO23">
            <v>0</v>
          </cell>
          <cell r="AS23">
            <v>0</v>
          </cell>
          <cell r="AY23">
            <v>0</v>
          </cell>
        </row>
        <row r="24">
          <cell r="R24">
            <v>0</v>
          </cell>
          <cell r="AL24">
            <v>0</v>
          </cell>
          <cell r="AO24">
            <v>0</v>
          </cell>
          <cell r="AS24">
            <v>0</v>
          </cell>
          <cell r="AY24">
            <v>0</v>
          </cell>
        </row>
        <row r="25">
          <cell r="R25">
            <v>0</v>
          </cell>
          <cell r="AL25">
            <v>0</v>
          </cell>
          <cell r="AO25">
            <v>0</v>
          </cell>
          <cell r="AS25">
            <v>0</v>
          </cell>
          <cell r="AY25">
            <v>0</v>
          </cell>
        </row>
        <row r="26">
          <cell r="R26">
            <v>0</v>
          </cell>
          <cell r="AL26">
            <v>0</v>
          </cell>
          <cell r="AO26">
            <v>0</v>
          </cell>
          <cell r="AS26">
            <v>0</v>
          </cell>
          <cell r="AY26">
            <v>0</v>
          </cell>
        </row>
        <row r="27">
          <cell r="R27">
            <v>0</v>
          </cell>
          <cell r="AL27">
            <v>0</v>
          </cell>
          <cell r="AO27">
            <v>0</v>
          </cell>
          <cell r="AS27">
            <v>0</v>
          </cell>
          <cell r="AY27">
            <v>0</v>
          </cell>
        </row>
        <row r="28">
          <cell r="R28">
            <v>0</v>
          </cell>
          <cell r="AL28">
            <v>0</v>
          </cell>
          <cell r="AO28">
            <v>0</v>
          </cell>
          <cell r="AS28">
            <v>0</v>
          </cell>
          <cell r="AY28">
            <v>0</v>
          </cell>
        </row>
        <row r="29">
          <cell r="R29">
            <v>0</v>
          </cell>
          <cell r="AL29">
            <v>3356</v>
          </cell>
          <cell r="AO29">
            <v>0</v>
          </cell>
          <cell r="AS29">
            <v>837</v>
          </cell>
          <cell r="AY29">
            <v>-8</v>
          </cell>
        </row>
        <row r="30">
          <cell r="R30">
            <v>0</v>
          </cell>
          <cell r="AL30">
            <v>0</v>
          </cell>
          <cell r="AO30">
            <v>0</v>
          </cell>
          <cell r="AS30">
            <v>0</v>
          </cell>
          <cell r="AY30">
            <v>0</v>
          </cell>
        </row>
        <row r="31">
          <cell r="R31">
            <v>0</v>
          </cell>
          <cell r="AL31">
            <v>0</v>
          </cell>
          <cell r="AO31">
            <v>0</v>
          </cell>
          <cell r="AS31">
            <v>0</v>
          </cell>
          <cell r="AY31">
            <v>0</v>
          </cell>
        </row>
        <row r="32">
          <cell r="R32">
            <v>1034690</v>
          </cell>
          <cell r="AL32">
            <v>1033788</v>
          </cell>
          <cell r="AO32">
            <v>-12912.5</v>
          </cell>
          <cell r="AS32">
            <v>41668</v>
          </cell>
          <cell r="AY32">
            <v>467</v>
          </cell>
        </row>
        <row r="33">
          <cell r="R33">
            <v>0</v>
          </cell>
          <cell r="AL33">
            <v>0</v>
          </cell>
          <cell r="AO33">
            <v>0</v>
          </cell>
          <cell r="AS33">
            <v>0</v>
          </cell>
          <cell r="AY33">
            <v>0</v>
          </cell>
        </row>
        <row r="34">
          <cell r="R34">
            <v>0</v>
          </cell>
          <cell r="AL34">
            <v>0</v>
          </cell>
          <cell r="AO34">
            <v>-5911</v>
          </cell>
          <cell r="AS34">
            <v>-5911</v>
          </cell>
          <cell r="AY34">
            <v>0</v>
          </cell>
        </row>
        <row r="35">
          <cell r="R35">
            <v>0</v>
          </cell>
          <cell r="AL35">
            <v>0</v>
          </cell>
          <cell r="AO35">
            <v>0</v>
          </cell>
          <cell r="AS35">
            <v>0</v>
          </cell>
          <cell r="AY35">
            <v>0</v>
          </cell>
        </row>
        <row r="36">
          <cell r="R36">
            <v>0</v>
          </cell>
          <cell r="AL36">
            <v>0</v>
          </cell>
          <cell r="AO36">
            <v>0</v>
          </cell>
          <cell r="AS36">
            <v>0</v>
          </cell>
          <cell r="AY36">
            <v>0</v>
          </cell>
        </row>
        <row r="37">
          <cell r="R37">
            <v>0</v>
          </cell>
          <cell r="AL37">
            <v>0</v>
          </cell>
          <cell r="AO37">
            <v>0</v>
          </cell>
          <cell r="AS37">
            <v>0</v>
          </cell>
          <cell r="AY37">
            <v>0</v>
          </cell>
        </row>
        <row r="38">
          <cell r="R38">
            <v>0</v>
          </cell>
          <cell r="AL38">
            <v>0</v>
          </cell>
          <cell r="AO38">
            <v>0</v>
          </cell>
          <cell r="AS38">
            <v>0</v>
          </cell>
          <cell r="AY38">
            <v>0</v>
          </cell>
        </row>
        <row r="39">
          <cell r="R39">
            <v>0</v>
          </cell>
          <cell r="AL39">
            <v>0</v>
          </cell>
          <cell r="AO39">
            <v>0</v>
          </cell>
          <cell r="AS39">
            <v>0</v>
          </cell>
          <cell r="AY39">
            <v>0</v>
          </cell>
        </row>
        <row r="40">
          <cell r="R40">
            <v>0</v>
          </cell>
          <cell r="AL40">
            <v>0</v>
          </cell>
          <cell r="AO40">
            <v>0</v>
          </cell>
          <cell r="AS40">
            <v>0</v>
          </cell>
          <cell r="AY40">
            <v>0</v>
          </cell>
        </row>
        <row r="41">
          <cell r="R41">
            <v>0</v>
          </cell>
          <cell r="AL41">
            <v>0</v>
          </cell>
          <cell r="AO41">
            <v>0</v>
          </cell>
          <cell r="AS41">
            <v>0</v>
          </cell>
          <cell r="AY41">
            <v>0</v>
          </cell>
        </row>
        <row r="42">
          <cell r="R42">
            <v>196526</v>
          </cell>
          <cell r="AL42">
            <v>393664</v>
          </cell>
          <cell r="AO42">
            <v>-11638</v>
          </cell>
          <cell r="AS42">
            <v>36426</v>
          </cell>
          <cell r="AY42">
            <v>-233</v>
          </cell>
        </row>
        <row r="43">
          <cell r="R43">
            <v>0</v>
          </cell>
          <cell r="AL43">
            <v>0</v>
          </cell>
          <cell r="AO43">
            <v>0</v>
          </cell>
          <cell r="AS43">
            <v>0</v>
          </cell>
          <cell r="AY43">
            <v>0</v>
          </cell>
        </row>
        <row r="44">
          <cell r="R44">
            <v>14168</v>
          </cell>
          <cell r="AL44">
            <v>27485</v>
          </cell>
          <cell r="AO44">
            <v>0</v>
          </cell>
          <cell r="AS44">
            <v>-4364</v>
          </cell>
          <cell r="AY44">
            <v>100</v>
          </cell>
        </row>
        <row r="45">
          <cell r="R45">
            <v>0</v>
          </cell>
          <cell r="AL45">
            <v>0</v>
          </cell>
          <cell r="AO45">
            <v>0</v>
          </cell>
          <cell r="AS45">
            <v>0</v>
          </cell>
          <cell r="AY45">
            <v>0</v>
          </cell>
        </row>
        <row r="46">
          <cell r="R46">
            <v>0</v>
          </cell>
          <cell r="AL46">
            <v>0</v>
          </cell>
          <cell r="AO46">
            <v>0</v>
          </cell>
          <cell r="AS46">
            <v>0</v>
          </cell>
          <cell r="AY46">
            <v>0</v>
          </cell>
        </row>
        <row r="47">
          <cell r="R47">
            <v>0</v>
          </cell>
          <cell r="AL47">
            <v>0</v>
          </cell>
          <cell r="AO47">
            <v>0</v>
          </cell>
          <cell r="AS47">
            <v>0</v>
          </cell>
          <cell r="AY47">
            <v>0</v>
          </cell>
        </row>
        <row r="48">
          <cell r="R48">
            <v>0</v>
          </cell>
          <cell r="AL48">
            <v>0</v>
          </cell>
          <cell r="AO48">
            <v>0</v>
          </cell>
          <cell r="AS48">
            <v>0</v>
          </cell>
          <cell r="AY48">
            <v>0</v>
          </cell>
        </row>
        <row r="49">
          <cell r="R49">
            <v>0</v>
          </cell>
          <cell r="AL49">
            <v>0</v>
          </cell>
          <cell r="AO49">
            <v>0</v>
          </cell>
          <cell r="AS49">
            <v>0</v>
          </cell>
          <cell r="AY49">
            <v>0</v>
          </cell>
        </row>
        <row r="50">
          <cell r="R50">
            <v>0</v>
          </cell>
          <cell r="AL50">
            <v>0</v>
          </cell>
          <cell r="AO50">
            <v>0</v>
          </cell>
          <cell r="AS50">
            <v>0</v>
          </cell>
          <cell r="AY50">
            <v>0</v>
          </cell>
        </row>
        <row r="51">
          <cell r="R51">
            <v>5975</v>
          </cell>
          <cell r="AL51">
            <v>12499</v>
          </cell>
          <cell r="AO51">
            <v>0</v>
          </cell>
          <cell r="AS51">
            <v>-990</v>
          </cell>
          <cell r="AY51">
            <v>31</v>
          </cell>
        </row>
        <row r="52">
          <cell r="R52">
            <v>0</v>
          </cell>
          <cell r="AL52">
            <v>0</v>
          </cell>
          <cell r="AO52">
            <v>0</v>
          </cell>
          <cell r="AS52">
            <v>0</v>
          </cell>
          <cell r="AY52">
            <v>0</v>
          </cell>
        </row>
        <row r="53">
          <cell r="R53">
            <v>0</v>
          </cell>
          <cell r="AL53">
            <v>0</v>
          </cell>
          <cell r="AO53">
            <v>0</v>
          </cell>
          <cell r="AS53">
            <v>0</v>
          </cell>
          <cell r="AY53">
            <v>0</v>
          </cell>
        </row>
        <row r="54">
          <cell r="R54">
            <v>10987</v>
          </cell>
          <cell r="AL54">
            <v>23247</v>
          </cell>
          <cell r="AO54">
            <v>0</v>
          </cell>
          <cell r="AS54">
            <v>3525</v>
          </cell>
          <cell r="AY54">
            <v>-24</v>
          </cell>
        </row>
        <row r="55">
          <cell r="R55">
            <v>0</v>
          </cell>
          <cell r="AL55">
            <v>0</v>
          </cell>
          <cell r="AO55">
            <v>0</v>
          </cell>
          <cell r="AS55">
            <v>0</v>
          </cell>
          <cell r="AY55">
            <v>0</v>
          </cell>
        </row>
        <row r="56">
          <cell r="R56">
            <v>0</v>
          </cell>
          <cell r="AL56">
            <v>0</v>
          </cell>
          <cell r="AO56">
            <v>0</v>
          </cell>
          <cell r="AS56">
            <v>0</v>
          </cell>
          <cell r="AY56">
            <v>0</v>
          </cell>
        </row>
        <row r="57">
          <cell r="R57">
            <v>0</v>
          </cell>
          <cell r="AL57">
            <v>0</v>
          </cell>
          <cell r="AO57">
            <v>0</v>
          </cell>
          <cell r="AS57">
            <v>0</v>
          </cell>
          <cell r="AY57">
            <v>0</v>
          </cell>
        </row>
        <row r="58">
          <cell r="R58">
            <v>4659</v>
          </cell>
          <cell r="AL58">
            <v>8837</v>
          </cell>
          <cell r="AO58">
            <v>0</v>
          </cell>
          <cell r="AS58">
            <v>1240</v>
          </cell>
          <cell r="AY58">
            <v>-8</v>
          </cell>
        </row>
        <row r="59">
          <cell r="R59">
            <v>5339</v>
          </cell>
          <cell r="AL59">
            <v>0</v>
          </cell>
          <cell r="AO59">
            <v>0</v>
          </cell>
          <cell r="AS59">
            <v>-436</v>
          </cell>
          <cell r="AY59">
            <v>7</v>
          </cell>
        </row>
        <row r="60">
          <cell r="R60">
            <v>0</v>
          </cell>
          <cell r="AL60">
            <v>0</v>
          </cell>
          <cell r="AO60">
            <v>0</v>
          </cell>
          <cell r="AS60">
            <v>0</v>
          </cell>
          <cell r="AY60">
            <v>0</v>
          </cell>
        </row>
        <row r="61">
          <cell r="R61">
            <v>0</v>
          </cell>
          <cell r="AL61">
            <v>0</v>
          </cell>
          <cell r="AO61">
            <v>0</v>
          </cell>
          <cell r="AS61">
            <v>0</v>
          </cell>
          <cell r="AY61">
            <v>0</v>
          </cell>
        </row>
        <row r="62">
          <cell r="R62">
            <v>0</v>
          </cell>
          <cell r="AL62">
            <v>0</v>
          </cell>
          <cell r="AO62">
            <v>0</v>
          </cell>
          <cell r="AS62">
            <v>0</v>
          </cell>
          <cell r="AY62">
            <v>0</v>
          </cell>
        </row>
        <row r="63">
          <cell r="R63">
            <v>0</v>
          </cell>
          <cell r="AL63">
            <v>0</v>
          </cell>
          <cell r="AO63">
            <v>0</v>
          </cell>
          <cell r="AS63">
            <v>0</v>
          </cell>
          <cell r="AY63">
            <v>0</v>
          </cell>
        </row>
        <row r="64">
          <cell r="R64">
            <v>0</v>
          </cell>
          <cell r="AL64">
            <v>0</v>
          </cell>
          <cell r="AO64">
            <v>0</v>
          </cell>
          <cell r="AS64">
            <v>0</v>
          </cell>
          <cell r="AY64">
            <v>0</v>
          </cell>
        </row>
        <row r="65">
          <cell r="R65">
            <v>5901</v>
          </cell>
          <cell r="AL65">
            <v>0</v>
          </cell>
          <cell r="AO65">
            <v>0</v>
          </cell>
          <cell r="AS65">
            <v>-248</v>
          </cell>
          <cell r="AY65">
            <v>4</v>
          </cell>
        </row>
        <row r="66">
          <cell r="R66">
            <v>0</v>
          </cell>
          <cell r="AL66">
            <v>0</v>
          </cell>
          <cell r="AO66">
            <v>0</v>
          </cell>
          <cell r="AS66">
            <v>0</v>
          </cell>
          <cell r="AY66">
            <v>0</v>
          </cell>
        </row>
        <row r="67">
          <cell r="R67">
            <v>0</v>
          </cell>
          <cell r="AL67">
            <v>0</v>
          </cell>
          <cell r="AO67">
            <v>0</v>
          </cell>
          <cell r="AS67">
            <v>0</v>
          </cell>
          <cell r="AY67">
            <v>0</v>
          </cell>
        </row>
        <row r="68">
          <cell r="R68">
            <v>0</v>
          </cell>
          <cell r="AL68">
            <v>0</v>
          </cell>
          <cell r="AO68">
            <v>0</v>
          </cell>
          <cell r="AS68">
            <v>0</v>
          </cell>
          <cell r="AY68">
            <v>0</v>
          </cell>
        </row>
        <row r="69">
          <cell r="R69">
            <v>0</v>
          </cell>
          <cell r="AL69">
            <v>0</v>
          </cell>
          <cell r="AO69">
            <v>0</v>
          </cell>
          <cell r="AS69">
            <v>0</v>
          </cell>
          <cell r="AY69">
            <v>0</v>
          </cell>
        </row>
        <row r="70">
          <cell r="R70">
            <v>0</v>
          </cell>
          <cell r="AL70">
            <v>0</v>
          </cell>
          <cell r="AO70">
            <v>0</v>
          </cell>
          <cell r="AS70">
            <v>0</v>
          </cell>
          <cell r="AY70">
            <v>0</v>
          </cell>
        </row>
        <row r="71">
          <cell r="R71">
            <v>0</v>
          </cell>
          <cell r="AL71">
            <v>0</v>
          </cell>
          <cell r="AO71">
            <v>0</v>
          </cell>
          <cell r="AS71">
            <v>0</v>
          </cell>
          <cell r="AY71">
            <v>0</v>
          </cell>
        </row>
        <row r="72">
          <cell r="R72">
            <v>0</v>
          </cell>
          <cell r="AL72">
            <v>0</v>
          </cell>
          <cell r="AO72">
            <v>0</v>
          </cell>
          <cell r="AS72">
            <v>0</v>
          </cell>
          <cell r="AY72">
            <v>0</v>
          </cell>
        </row>
        <row r="73">
          <cell r="R73">
            <v>0</v>
          </cell>
          <cell r="AL73">
            <v>0</v>
          </cell>
          <cell r="AO73">
            <v>0</v>
          </cell>
          <cell r="AS73">
            <v>0</v>
          </cell>
          <cell r="AY73">
            <v>0</v>
          </cell>
        </row>
        <row r="74">
          <cell r="R74">
            <v>0</v>
          </cell>
          <cell r="AL74">
            <v>0</v>
          </cell>
          <cell r="AO74">
            <v>0</v>
          </cell>
          <cell r="AS74">
            <v>0</v>
          </cell>
          <cell r="AY74">
            <v>0</v>
          </cell>
        </row>
        <row r="75">
          <cell r="R75">
            <v>0</v>
          </cell>
          <cell r="AL75">
            <v>0</v>
          </cell>
          <cell r="AO75">
            <v>0</v>
          </cell>
          <cell r="AS75">
            <v>0</v>
          </cell>
          <cell r="AY75">
            <v>0</v>
          </cell>
        </row>
        <row r="78">
          <cell r="Z78">
            <v>0</v>
          </cell>
        </row>
        <row r="79">
          <cell r="AD79">
            <v>0</v>
          </cell>
        </row>
        <row r="80">
          <cell r="AD80">
            <v>18802</v>
          </cell>
        </row>
        <row r="81">
          <cell r="AD81">
            <v>0</v>
          </cell>
        </row>
        <row r="82">
          <cell r="Z82">
            <v>0</v>
          </cell>
        </row>
        <row r="83">
          <cell r="C83">
            <v>297</v>
          </cell>
          <cell r="E83">
            <v>1083298.5955101061</v>
          </cell>
          <cell r="F83">
            <v>227</v>
          </cell>
          <cell r="H83">
            <v>104887.13586012241</v>
          </cell>
          <cell r="I83">
            <v>85</v>
          </cell>
          <cell r="K83">
            <v>10739.286326311581</v>
          </cell>
          <cell r="L83">
            <v>25</v>
          </cell>
          <cell r="N83">
            <v>79318.632746204137</v>
          </cell>
          <cell r="O83">
            <v>0</v>
          </cell>
          <cell r="Q83">
            <v>0</v>
          </cell>
          <cell r="R83">
            <v>1278245</v>
          </cell>
          <cell r="S83">
            <v>-95149</v>
          </cell>
          <cell r="T83">
            <v>4293</v>
          </cell>
          <cell r="U83">
            <v>-90856</v>
          </cell>
          <cell r="V83">
            <v>1187389</v>
          </cell>
          <cell r="W83">
            <v>-2968</v>
          </cell>
          <cell r="X83">
            <v>1184421</v>
          </cell>
          <cell r="Y83">
            <v>-23908.836224033279</v>
          </cell>
          <cell r="Z83">
            <v>1160512</v>
          </cell>
          <cell r="AA83">
            <v>1085815</v>
          </cell>
          <cell r="AB83">
            <v>74697</v>
          </cell>
          <cell r="AC83">
            <v>74697</v>
          </cell>
          <cell r="AD83">
            <v>1179314</v>
          </cell>
          <cell r="AF83">
            <v>1638673</v>
          </cell>
          <cell r="AG83">
            <v>-23</v>
          </cell>
          <cell r="AH83">
            <v>-122113</v>
          </cell>
          <cell r="AI83">
            <v>-4</v>
          </cell>
          <cell r="AJ83">
            <v>-13684.5</v>
          </cell>
          <cell r="AK83">
            <v>-135797.5</v>
          </cell>
          <cell r="AL83">
            <v>1502876</v>
          </cell>
          <cell r="AM83">
            <v>-3756</v>
          </cell>
          <cell r="AN83">
            <v>1499120</v>
          </cell>
          <cell r="AO83">
            <v>-30461.5</v>
          </cell>
          <cell r="AP83">
            <v>1468659</v>
          </cell>
          <cell r="AQ83">
            <v>1396912</v>
          </cell>
          <cell r="AR83">
            <v>71747</v>
          </cell>
          <cell r="AS83">
            <v>71747</v>
          </cell>
        </row>
      </sheetData>
      <sheetData sheetId="34">
        <row r="7">
          <cell r="R7">
            <v>0</v>
          </cell>
          <cell r="AL7">
            <v>0</v>
          </cell>
          <cell r="AO7">
            <v>0</v>
          </cell>
          <cell r="AS7">
            <v>0</v>
          </cell>
          <cell r="AY7">
            <v>0</v>
          </cell>
        </row>
        <row r="8">
          <cell r="R8">
            <v>0</v>
          </cell>
          <cell r="AL8">
            <v>0</v>
          </cell>
          <cell r="AO8">
            <v>0</v>
          </cell>
          <cell r="AS8">
            <v>0</v>
          </cell>
          <cell r="AY8">
            <v>0</v>
          </cell>
        </row>
        <row r="9">
          <cell r="R9">
            <v>0</v>
          </cell>
          <cell r="AL9">
            <v>0</v>
          </cell>
          <cell r="AO9">
            <v>0</v>
          </cell>
          <cell r="AS9">
            <v>0</v>
          </cell>
          <cell r="AY9">
            <v>0</v>
          </cell>
        </row>
        <row r="10">
          <cell r="R10">
            <v>0</v>
          </cell>
          <cell r="AL10">
            <v>0</v>
          </cell>
          <cell r="AO10">
            <v>0</v>
          </cell>
          <cell r="AS10">
            <v>0</v>
          </cell>
          <cell r="AY10">
            <v>0</v>
          </cell>
        </row>
        <row r="11">
          <cell r="R11">
            <v>0</v>
          </cell>
          <cell r="AL11">
            <v>0</v>
          </cell>
          <cell r="AO11">
            <v>0</v>
          </cell>
          <cell r="AS11">
            <v>0</v>
          </cell>
          <cell r="AY11">
            <v>0</v>
          </cell>
        </row>
        <row r="12">
          <cell r="R12">
            <v>0</v>
          </cell>
          <cell r="AL12">
            <v>0</v>
          </cell>
          <cell r="AO12">
            <v>0</v>
          </cell>
          <cell r="AS12">
            <v>0</v>
          </cell>
          <cell r="AY12">
            <v>0</v>
          </cell>
        </row>
        <row r="13">
          <cell r="R13">
            <v>0</v>
          </cell>
          <cell r="AL13">
            <v>0</v>
          </cell>
          <cell r="AO13">
            <v>0</v>
          </cell>
          <cell r="AS13">
            <v>0</v>
          </cell>
          <cell r="AY13">
            <v>0</v>
          </cell>
        </row>
        <row r="14">
          <cell r="R14">
            <v>0</v>
          </cell>
          <cell r="AL14">
            <v>0</v>
          </cell>
          <cell r="AO14">
            <v>0</v>
          </cell>
          <cell r="AS14">
            <v>0</v>
          </cell>
          <cell r="AY14">
            <v>0</v>
          </cell>
        </row>
        <row r="15">
          <cell r="R15">
            <v>0</v>
          </cell>
          <cell r="AL15">
            <v>0</v>
          </cell>
          <cell r="AO15">
            <v>0</v>
          </cell>
          <cell r="AS15">
            <v>0</v>
          </cell>
          <cell r="AY15">
            <v>0</v>
          </cell>
        </row>
        <row r="16">
          <cell r="R16">
            <v>0</v>
          </cell>
          <cell r="AL16">
            <v>0</v>
          </cell>
          <cell r="AO16">
            <v>0</v>
          </cell>
          <cell r="AS16">
            <v>0</v>
          </cell>
          <cell r="AY16">
            <v>0</v>
          </cell>
        </row>
        <row r="17">
          <cell r="R17">
            <v>0</v>
          </cell>
          <cell r="AL17">
            <v>0</v>
          </cell>
          <cell r="AO17">
            <v>0</v>
          </cell>
          <cell r="AS17">
            <v>0</v>
          </cell>
          <cell r="AY17">
            <v>0</v>
          </cell>
        </row>
        <row r="18">
          <cell r="R18">
            <v>0</v>
          </cell>
          <cell r="AL18">
            <v>0</v>
          </cell>
          <cell r="AO18">
            <v>0</v>
          </cell>
          <cell r="AS18">
            <v>0</v>
          </cell>
          <cell r="AY18">
            <v>0</v>
          </cell>
        </row>
        <row r="19">
          <cell r="R19">
            <v>0</v>
          </cell>
          <cell r="AL19">
            <v>0</v>
          </cell>
          <cell r="AO19">
            <v>0</v>
          </cell>
          <cell r="AS19">
            <v>0</v>
          </cell>
          <cell r="AY19">
            <v>0</v>
          </cell>
        </row>
        <row r="20">
          <cell r="R20">
            <v>0</v>
          </cell>
          <cell r="AL20">
            <v>0</v>
          </cell>
          <cell r="AO20">
            <v>0</v>
          </cell>
          <cell r="AS20">
            <v>0</v>
          </cell>
          <cell r="AY20">
            <v>0</v>
          </cell>
        </row>
        <row r="21">
          <cell r="R21">
            <v>0</v>
          </cell>
          <cell r="AL21">
            <v>0</v>
          </cell>
          <cell r="AO21">
            <v>0</v>
          </cell>
          <cell r="AS21">
            <v>0</v>
          </cell>
          <cell r="AY21">
            <v>0</v>
          </cell>
        </row>
        <row r="22">
          <cell r="R22">
            <v>0</v>
          </cell>
          <cell r="AL22">
            <v>0</v>
          </cell>
          <cell r="AO22">
            <v>0</v>
          </cell>
          <cell r="AS22">
            <v>0</v>
          </cell>
          <cell r="AY22">
            <v>0</v>
          </cell>
        </row>
        <row r="23">
          <cell r="R23">
            <v>0</v>
          </cell>
          <cell r="AL23">
            <v>0</v>
          </cell>
          <cell r="AO23">
            <v>0</v>
          </cell>
          <cell r="AS23">
            <v>0</v>
          </cell>
          <cell r="AY23">
            <v>0</v>
          </cell>
        </row>
        <row r="24">
          <cell r="R24">
            <v>0</v>
          </cell>
          <cell r="AL24">
            <v>0</v>
          </cell>
          <cell r="AO24">
            <v>0</v>
          </cell>
          <cell r="AS24">
            <v>0</v>
          </cell>
          <cell r="AY24">
            <v>0</v>
          </cell>
        </row>
        <row r="25">
          <cell r="R25">
            <v>0</v>
          </cell>
          <cell r="AL25">
            <v>0</v>
          </cell>
          <cell r="AO25">
            <v>0</v>
          </cell>
          <cell r="AS25">
            <v>0</v>
          </cell>
          <cell r="AY25">
            <v>0</v>
          </cell>
        </row>
        <row r="26">
          <cell r="R26">
            <v>0</v>
          </cell>
          <cell r="AL26">
            <v>0</v>
          </cell>
          <cell r="AO26">
            <v>0</v>
          </cell>
          <cell r="AS26">
            <v>0</v>
          </cell>
          <cell r="AY26">
            <v>0</v>
          </cell>
        </row>
        <row r="27">
          <cell r="R27">
            <v>0</v>
          </cell>
          <cell r="AL27">
            <v>1302</v>
          </cell>
          <cell r="AO27">
            <v>0</v>
          </cell>
          <cell r="AS27">
            <v>324</v>
          </cell>
          <cell r="AY27">
            <v>-3</v>
          </cell>
        </row>
        <row r="28">
          <cell r="R28">
            <v>0</v>
          </cell>
          <cell r="AL28">
            <v>0</v>
          </cell>
          <cell r="AO28">
            <v>0</v>
          </cell>
          <cell r="AS28">
            <v>0</v>
          </cell>
          <cell r="AY28">
            <v>0</v>
          </cell>
        </row>
        <row r="29">
          <cell r="R29">
            <v>0</v>
          </cell>
          <cell r="AL29">
            <v>0</v>
          </cell>
          <cell r="AO29">
            <v>0</v>
          </cell>
          <cell r="AS29">
            <v>0</v>
          </cell>
          <cell r="AY29">
            <v>0</v>
          </cell>
        </row>
        <row r="30">
          <cell r="R30">
            <v>0</v>
          </cell>
          <cell r="AL30">
            <v>0</v>
          </cell>
          <cell r="AO30">
            <v>0</v>
          </cell>
          <cell r="AS30">
            <v>0</v>
          </cell>
          <cell r="AY30">
            <v>0</v>
          </cell>
        </row>
        <row r="31">
          <cell r="R31">
            <v>0</v>
          </cell>
          <cell r="AL31">
            <v>0</v>
          </cell>
          <cell r="AO31">
            <v>0</v>
          </cell>
          <cell r="AS31">
            <v>0</v>
          </cell>
          <cell r="AY31">
            <v>0</v>
          </cell>
        </row>
        <row r="32">
          <cell r="R32">
            <v>0</v>
          </cell>
          <cell r="AL32">
            <v>0</v>
          </cell>
          <cell r="AO32">
            <v>0</v>
          </cell>
          <cell r="AS32">
            <v>0</v>
          </cell>
          <cell r="AY32">
            <v>0</v>
          </cell>
        </row>
        <row r="33">
          <cell r="R33">
            <v>0</v>
          </cell>
          <cell r="AL33">
            <v>0</v>
          </cell>
          <cell r="AO33">
            <v>0</v>
          </cell>
          <cell r="AS33">
            <v>0</v>
          </cell>
          <cell r="AY33">
            <v>0</v>
          </cell>
        </row>
        <row r="34">
          <cell r="R34">
            <v>0</v>
          </cell>
          <cell r="AL34">
            <v>0</v>
          </cell>
          <cell r="AO34">
            <v>0</v>
          </cell>
          <cell r="AS34">
            <v>0</v>
          </cell>
          <cell r="AY34">
            <v>0</v>
          </cell>
        </row>
        <row r="35">
          <cell r="R35">
            <v>0</v>
          </cell>
          <cell r="AL35">
            <v>0</v>
          </cell>
          <cell r="AO35">
            <v>0</v>
          </cell>
          <cell r="AS35">
            <v>0</v>
          </cell>
          <cell r="AY35">
            <v>0</v>
          </cell>
        </row>
        <row r="36">
          <cell r="R36">
            <v>0</v>
          </cell>
          <cell r="AL36">
            <v>0</v>
          </cell>
          <cell r="AO36">
            <v>0</v>
          </cell>
          <cell r="AS36">
            <v>0</v>
          </cell>
          <cell r="AY36">
            <v>0</v>
          </cell>
        </row>
        <row r="37">
          <cell r="R37">
            <v>0</v>
          </cell>
          <cell r="AL37">
            <v>0</v>
          </cell>
          <cell r="AO37">
            <v>0</v>
          </cell>
          <cell r="AS37">
            <v>0</v>
          </cell>
          <cell r="AY37">
            <v>0</v>
          </cell>
        </row>
        <row r="38">
          <cell r="R38">
            <v>0</v>
          </cell>
          <cell r="AL38">
            <v>0</v>
          </cell>
          <cell r="AO38">
            <v>0</v>
          </cell>
          <cell r="AS38">
            <v>0</v>
          </cell>
          <cell r="AY38">
            <v>0</v>
          </cell>
        </row>
        <row r="39">
          <cell r="R39">
            <v>2118428</v>
          </cell>
          <cell r="AL39">
            <v>1487473</v>
          </cell>
          <cell r="AO39">
            <v>-9252</v>
          </cell>
          <cell r="AS39">
            <v>179886</v>
          </cell>
          <cell r="AY39">
            <v>-1047</v>
          </cell>
        </row>
        <row r="40">
          <cell r="R40">
            <v>0</v>
          </cell>
          <cell r="AL40">
            <v>3158</v>
          </cell>
          <cell r="AO40">
            <v>0</v>
          </cell>
          <cell r="AS40">
            <v>786</v>
          </cell>
          <cell r="AY40">
            <v>-8</v>
          </cell>
        </row>
        <row r="41">
          <cell r="R41">
            <v>0</v>
          </cell>
          <cell r="AL41">
            <v>0</v>
          </cell>
          <cell r="AO41">
            <v>0</v>
          </cell>
          <cell r="AS41">
            <v>0</v>
          </cell>
          <cell r="AY41">
            <v>0</v>
          </cell>
        </row>
        <row r="42">
          <cell r="R42">
            <v>0</v>
          </cell>
          <cell r="AL42">
            <v>0</v>
          </cell>
          <cell r="AO42">
            <v>0</v>
          </cell>
          <cell r="AS42">
            <v>0</v>
          </cell>
          <cell r="AY42">
            <v>0</v>
          </cell>
        </row>
        <row r="43">
          <cell r="R43">
            <v>0</v>
          </cell>
          <cell r="AL43">
            <v>1932</v>
          </cell>
          <cell r="AO43">
            <v>0</v>
          </cell>
          <cell r="AS43">
            <v>481</v>
          </cell>
          <cell r="AY43">
            <v>-5</v>
          </cell>
        </row>
        <row r="44">
          <cell r="R44">
            <v>0</v>
          </cell>
          <cell r="AL44">
            <v>0</v>
          </cell>
          <cell r="AO44">
            <v>0</v>
          </cell>
          <cell r="AS44">
            <v>0</v>
          </cell>
          <cell r="AY44">
            <v>0</v>
          </cell>
        </row>
        <row r="45">
          <cell r="R45">
            <v>0</v>
          </cell>
          <cell r="AL45">
            <v>0</v>
          </cell>
          <cell r="AO45">
            <v>0</v>
          </cell>
          <cell r="AS45">
            <v>0</v>
          </cell>
          <cell r="AY45">
            <v>0</v>
          </cell>
        </row>
        <row r="46">
          <cell r="R46">
            <v>0</v>
          </cell>
          <cell r="AL46">
            <v>6027</v>
          </cell>
          <cell r="AO46">
            <v>0</v>
          </cell>
          <cell r="AS46">
            <v>1503</v>
          </cell>
          <cell r="AY46">
            <v>-15</v>
          </cell>
        </row>
        <row r="47">
          <cell r="R47">
            <v>0</v>
          </cell>
          <cell r="AL47">
            <v>0</v>
          </cell>
          <cell r="AO47">
            <v>0</v>
          </cell>
          <cell r="AS47">
            <v>0</v>
          </cell>
          <cell r="AY47">
            <v>0</v>
          </cell>
        </row>
        <row r="48">
          <cell r="R48">
            <v>0</v>
          </cell>
          <cell r="AL48">
            <v>0</v>
          </cell>
          <cell r="AO48">
            <v>0</v>
          </cell>
          <cell r="AS48">
            <v>0</v>
          </cell>
          <cell r="AY48">
            <v>0</v>
          </cell>
        </row>
        <row r="49">
          <cell r="R49">
            <v>0</v>
          </cell>
          <cell r="AL49">
            <v>0</v>
          </cell>
          <cell r="AO49">
            <v>0</v>
          </cell>
          <cell r="AS49">
            <v>0</v>
          </cell>
          <cell r="AY49">
            <v>0</v>
          </cell>
        </row>
        <row r="50">
          <cell r="R50">
            <v>0</v>
          </cell>
          <cell r="AL50">
            <v>0</v>
          </cell>
          <cell r="AO50">
            <v>0</v>
          </cell>
          <cell r="AS50">
            <v>0</v>
          </cell>
          <cell r="AY50">
            <v>0</v>
          </cell>
        </row>
        <row r="51">
          <cell r="R51">
            <v>0</v>
          </cell>
          <cell r="AL51">
            <v>0</v>
          </cell>
          <cell r="AO51">
            <v>0</v>
          </cell>
          <cell r="AS51">
            <v>0</v>
          </cell>
          <cell r="AY51">
            <v>0</v>
          </cell>
        </row>
        <row r="52">
          <cell r="R52">
            <v>0</v>
          </cell>
          <cell r="AL52">
            <v>0</v>
          </cell>
          <cell r="AO52">
            <v>0</v>
          </cell>
          <cell r="AS52">
            <v>0</v>
          </cell>
          <cell r="AY52">
            <v>0</v>
          </cell>
        </row>
        <row r="53">
          <cell r="R53">
            <v>0</v>
          </cell>
          <cell r="AL53">
            <v>0</v>
          </cell>
          <cell r="AO53">
            <v>0</v>
          </cell>
          <cell r="AS53">
            <v>0</v>
          </cell>
          <cell r="AY53">
            <v>0</v>
          </cell>
        </row>
        <row r="54">
          <cell r="R54">
            <v>0</v>
          </cell>
          <cell r="AL54">
            <v>0</v>
          </cell>
          <cell r="AO54">
            <v>0</v>
          </cell>
          <cell r="AS54">
            <v>0</v>
          </cell>
          <cell r="AY54">
            <v>0</v>
          </cell>
        </row>
        <row r="55">
          <cell r="R55">
            <v>0</v>
          </cell>
          <cell r="AL55">
            <v>0</v>
          </cell>
          <cell r="AO55">
            <v>0</v>
          </cell>
          <cell r="AS55">
            <v>0</v>
          </cell>
          <cell r="AY55">
            <v>0</v>
          </cell>
        </row>
        <row r="56">
          <cell r="R56">
            <v>0</v>
          </cell>
          <cell r="AL56">
            <v>0</v>
          </cell>
          <cell r="AO56">
            <v>0</v>
          </cell>
          <cell r="AS56">
            <v>0</v>
          </cell>
          <cell r="AY56">
            <v>0</v>
          </cell>
        </row>
        <row r="57">
          <cell r="R57">
            <v>0</v>
          </cell>
          <cell r="AL57">
            <v>0</v>
          </cell>
          <cell r="AO57">
            <v>0</v>
          </cell>
          <cell r="AS57">
            <v>0</v>
          </cell>
          <cell r="AY57">
            <v>0</v>
          </cell>
        </row>
        <row r="58">
          <cell r="R58">
            <v>0</v>
          </cell>
          <cell r="AL58">
            <v>0</v>
          </cell>
          <cell r="AO58">
            <v>0</v>
          </cell>
          <cell r="AS58">
            <v>0</v>
          </cell>
          <cell r="AY58">
            <v>0</v>
          </cell>
        </row>
        <row r="59">
          <cell r="R59">
            <v>0</v>
          </cell>
          <cell r="AL59">
            <v>0</v>
          </cell>
          <cell r="AO59">
            <v>0</v>
          </cell>
          <cell r="AS59">
            <v>0</v>
          </cell>
          <cell r="AY59">
            <v>0</v>
          </cell>
        </row>
        <row r="60">
          <cell r="R60">
            <v>11548</v>
          </cell>
          <cell r="AL60">
            <v>10262</v>
          </cell>
          <cell r="AO60">
            <v>0</v>
          </cell>
          <cell r="AS60">
            <v>2109</v>
          </cell>
          <cell r="AY60">
            <v>-20</v>
          </cell>
        </row>
        <row r="61">
          <cell r="R61">
            <v>0</v>
          </cell>
          <cell r="AL61">
            <v>0</v>
          </cell>
          <cell r="AO61">
            <v>0</v>
          </cell>
          <cell r="AS61">
            <v>0</v>
          </cell>
          <cell r="AY61">
            <v>0</v>
          </cell>
        </row>
        <row r="62">
          <cell r="R62">
            <v>0</v>
          </cell>
          <cell r="AL62">
            <v>0</v>
          </cell>
          <cell r="AO62">
            <v>0</v>
          </cell>
          <cell r="AS62">
            <v>0</v>
          </cell>
          <cell r="AY62">
            <v>0</v>
          </cell>
        </row>
        <row r="63">
          <cell r="R63">
            <v>0</v>
          </cell>
          <cell r="AL63">
            <v>1387</v>
          </cell>
          <cell r="AO63">
            <v>0</v>
          </cell>
          <cell r="AS63">
            <v>346</v>
          </cell>
          <cell r="AY63">
            <v>-3</v>
          </cell>
        </row>
        <row r="64">
          <cell r="R64">
            <v>0</v>
          </cell>
          <cell r="AL64">
            <v>0</v>
          </cell>
          <cell r="AO64">
            <v>0</v>
          </cell>
          <cell r="AS64">
            <v>0</v>
          </cell>
          <cell r="AY64">
            <v>0</v>
          </cell>
        </row>
        <row r="65">
          <cell r="R65">
            <v>0</v>
          </cell>
          <cell r="AL65">
            <v>0</v>
          </cell>
          <cell r="AO65">
            <v>0</v>
          </cell>
          <cell r="AS65">
            <v>0</v>
          </cell>
          <cell r="AY65">
            <v>0</v>
          </cell>
        </row>
        <row r="66">
          <cell r="R66">
            <v>0</v>
          </cell>
          <cell r="AL66">
            <v>0</v>
          </cell>
          <cell r="AO66">
            <v>0</v>
          </cell>
          <cell r="AS66">
            <v>0</v>
          </cell>
          <cell r="AY66">
            <v>0</v>
          </cell>
        </row>
        <row r="67">
          <cell r="R67">
            <v>0</v>
          </cell>
          <cell r="AL67">
            <v>0</v>
          </cell>
          <cell r="AO67">
            <v>0</v>
          </cell>
          <cell r="AS67">
            <v>0</v>
          </cell>
          <cell r="AY67">
            <v>0</v>
          </cell>
        </row>
        <row r="68">
          <cell r="R68">
            <v>0</v>
          </cell>
          <cell r="AL68">
            <v>0</v>
          </cell>
          <cell r="AO68">
            <v>0</v>
          </cell>
          <cell r="AS68">
            <v>0</v>
          </cell>
          <cell r="AY68">
            <v>0</v>
          </cell>
        </row>
        <row r="69">
          <cell r="R69">
            <v>0</v>
          </cell>
          <cell r="AL69">
            <v>0</v>
          </cell>
          <cell r="AO69">
            <v>0</v>
          </cell>
          <cell r="AS69">
            <v>0</v>
          </cell>
          <cell r="AY69">
            <v>0</v>
          </cell>
        </row>
        <row r="70">
          <cell r="R70">
            <v>0</v>
          </cell>
          <cell r="AL70">
            <v>0</v>
          </cell>
          <cell r="AO70">
            <v>0</v>
          </cell>
          <cell r="AS70">
            <v>0</v>
          </cell>
          <cell r="AY70">
            <v>0</v>
          </cell>
        </row>
        <row r="71">
          <cell r="R71">
            <v>0</v>
          </cell>
          <cell r="AL71">
            <v>5485</v>
          </cell>
          <cell r="AO71">
            <v>0</v>
          </cell>
          <cell r="AS71">
            <v>1366</v>
          </cell>
          <cell r="AY71">
            <v>-14</v>
          </cell>
        </row>
        <row r="72">
          <cell r="R72">
            <v>0</v>
          </cell>
          <cell r="AL72">
            <v>1961</v>
          </cell>
          <cell r="AO72">
            <v>0</v>
          </cell>
          <cell r="AS72">
            <v>489</v>
          </cell>
          <cell r="AY72">
            <v>-5</v>
          </cell>
        </row>
        <row r="73">
          <cell r="R73">
            <v>0</v>
          </cell>
          <cell r="AL73">
            <v>0</v>
          </cell>
          <cell r="AO73">
            <v>0</v>
          </cell>
          <cell r="AS73">
            <v>0</v>
          </cell>
          <cell r="AY73">
            <v>0</v>
          </cell>
        </row>
        <row r="74">
          <cell r="R74">
            <v>0</v>
          </cell>
          <cell r="AL74">
            <v>0</v>
          </cell>
          <cell r="AO74">
            <v>0</v>
          </cell>
          <cell r="AS74">
            <v>0</v>
          </cell>
          <cell r="AY74">
            <v>0</v>
          </cell>
        </row>
        <row r="75">
          <cell r="R75">
            <v>0</v>
          </cell>
          <cell r="AL75">
            <v>0</v>
          </cell>
          <cell r="AO75">
            <v>0</v>
          </cell>
          <cell r="AS75">
            <v>0</v>
          </cell>
          <cell r="AY75">
            <v>0</v>
          </cell>
        </row>
        <row r="78">
          <cell r="Z78">
            <v>0</v>
          </cell>
        </row>
        <row r="79">
          <cell r="AD79">
            <v>0</v>
          </cell>
        </row>
        <row r="80">
          <cell r="AD80">
            <v>17616</v>
          </cell>
        </row>
        <row r="81">
          <cell r="AD81">
            <v>11658</v>
          </cell>
        </row>
        <row r="82">
          <cell r="Z82">
            <v>0</v>
          </cell>
        </row>
        <row r="83">
          <cell r="C83">
            <v>395</v>
          </cell>
          <cell r="E83">
            <v>1823305.1329777883</v>
          </cell>
          <cell r="F83">
            <v>354</v>
          </cell>
          <cell r="H83">
            <v>220409.96469472634</v>
          </cell>
          <cell r="I83">
            <v>83</v>
          </cell>
          <cell r="K83">
            <v>14093.716326462774</v>
          </cell>
          <cell r="L83">
            <v>15</v>
          </cell>
          <cell r="N83">
            <v>63676.429185825778</v>
          </cell>
          <cell r="O83">
            <v>5</v>
          </cell>
          <cell r="Q83">
            <v>8490.1905581101055</v>
          </cell>
          <cell r="R83">
            <v>2129976</v>
          </cell>
          <cell r="S83">
            <v>125263</v>
          </cell>
          <cell r="T83">
            <v>-8863</v>
          </cell>
          <cell r="U83">
            <v>116400</v>
          </cell>
          <cell r="V83">
            <v>2246376</v>
          </cell>
          <cell r="W83">
            <v>-5616</v>
          </cell>
          <cell r="X83">
            <v>2240760</v>
          </cell>
          <cell r="Y83">
            <v>-13367.524016302756</v>
          </cell>
          <cell r="Z83">
            <v>2227392</v>
          </cell>
          <cell r="AA83">
            <v>2023300</v>
          </cell>
          <cell r="AB83">
            <v>204092</v>
          </cell>
          <cell r="AC83">
            <v>204092</v>
          </cell>
          <cell r="AD83">
            <v>2256666</v>
          </cell>
          <cell r="AF83">
            <v>1460825</v>
          </cell>
          <cell r="AG83">
            <v>18</v>
          </cell>
          <cell r="AH83">
            <v>66438</v>
          </cell>
          <cell r="AI83">
            <v>-5</v>
          </cell>
          <cell r="AJ83">
            <v>-8277.5</v>
          </cell>
          <cell r="AK83">
            <v>58160.5</v>
          </cell>
          <cell r="AL83">
            <v>1518987</v>
          </cell>
          <cell r="AM83">
            <v>-3798</v>
          </cell>
          <cell r="AN83">
            <v>1515189</v>
          </cell>
          <cell r="AO83">
            <v>-9252</v>
          </cell>
          <cell r="AP83">
            <v>1505937</v>
          </cell>
          <cell r="AQ83">
            <v>1318647</v>
          </cell>
          <cell r="AR83">
            <v>187290</v>
          </cell>
          <cell r="AS83">
            <v>187290</v>
          </cell>
        </row>
      </sheetData>
      <sheetData sheetId="35">
        <row r="7">
          <cell r="R7">
            <v>0</v>
          </cell>
          <cell r="AL7">
            <v>0</v>
          </cell>
          <cell r="AO7">
            <v>0</v>
          </cell>
          <cell r="AS7">
            <v>0</v>
          </cell>
          <cell r="AY7">
            <v>0</v>
          </cell>
        </row>
        <row r="8">
          <cell r="R8">
            <v>0</v>
          </cell>
          <cell r="AL8">
            <v>0</v>
          </cell>
          <cell r="AO8">
            <v>0</v>
          </cell>
          <cell r="AS8">
            <v>0</v>
          </cell>
          <cell r="AY8">
            <v>0</v>
          </cell>
        </row>
        <row r="9">
          <cell r="R9">
            <v>8148</v>
          </cell>
          <cell r="AL9">
            <v>9618</v>
          </cell>
          <cell r="AO9">
            <v>0</v>
          </cell>
          <cell r="AS9">
            <v>236</v>
          </cell>
          <cell r="AY9">
            <v>9</v>
          </cell>
        </row>
        <row r="10">
          <cell r="R10">
            <v>0</v>
          </cell>
          <cell r="AL10">
            <v>0</v>
          </cell>
          <cell r="AO10">
            <v>0</v>
          </cell>
          <cell r="AS10">
            <v>0</v>
          </cell>
          <cell r="AY10">
            <v>0</v>
          </cell>
        </row>
        <row r="11">
          <cell r="R11">
            <v>0</v>
          </cell>
          <cell r="AL11">
            <v>0</v>
          </cell>
          <cell r="AO11">
            <v>0</v>
          </cell>
          <cell r="AS11">
            <v>0</v>
          </cell>
          <cell r="AY11">
            <v>0</v>
          </cell>
        </row>
        <row r="12">
          <cell r="R12">
            <v>0</v>
          </cell>
          <cell r="AL12">
            <v>0</v>
          </cell>
          <cell r="AO12">
            <v>0</v>
          </cell>
          <cell r="AS12">
            <v>0</v>
          </cell>
          <cell r="AY12">
            <v>0</v>
          </cell>
        </row>
        <row r="13">
          <cell r="R13">
            <v>0</v>
          </cell>
          <cell r="AL13">
            <v>0</v>
          </cell>
          <cell r="AO13">
            <v>0</v>
          </cell>
          <cell r="AS13">
            <v>0</v>
          </cell>
          <cell r="AY13">
            <v>0</v>
          </cell>
        </row>
        <row r="14">
          <cell r="R14">
            <v>0</v>
          </cell>
          <cell r="AL14">
            <v>0</v>
          </cell>
          <cell r="AO14">
            <v>0</v>
          </cell>
          <cell r="AS14">
            <v>0</v>
          </cell>
          <cell r="AY14">
            <v>0</v>
          </cell>
        </row>
        <row r="15">
          <cell r="R15">
            <v>0</v>
          </cell>
          <cell r="AL15">
            <v>0</v>
          </cell>
          <cell r="AO15">
            <v>0</v>
          </cell>
          <cell r="AS15">
            <v>0</v>
          </cell>
          <cell r="AY15">
            <v>0</v>
          </cell>
        </row>
        <row r="16">
          <cell r="R16">
            <v>0</v>
          </cell>
          <cell r="AL16">
            <v>0</v>
          </cell>
          <cell r="AO16">
            <v>0</v>
          </cell>
          <cell r="AS16">
            <v>0</v>
          </cell>
          <cell r="AY16">
            <v>0</v>
          </cell>
        </row>
        <row r="17">
          <cell r="R17">
            <v>0</v>
          </cell>
          <cell r="AL17">
            <v>0</v>
          </cell>
          <cell r="AO17">
            <v>0</v>
          </cell>
          <cell r="AS17">
            <v>0</v>
          </cell>
          <cell r="AY17">
            <v>0</v>
          </cell>
        </row>
        <row r="18">
          <cell r="R18">
            <v>0</v>
          </cell>
          <cell r="AL18">
            <v>0</v>
          </cell>
          <cell r="AO18">
            <v>0</v>
          </cell>
          <cell r="AS18">
            <v>0</v>
          </cell>
          <cell r="AY18">
            <v>0</v>
          </cell>
        </row>
        <row r="19">
          <cell r="R19">
            <v>0</v>
          </cell>
          <cell r="AL19">
            <v>0</v>
          </cell>
          <cell r="AO19">
            <v>0</v>
          </cell>
          <cell r="AS19">
            <v>0</v>
          </cell>
          <cell r="AY19">
            <v>0</v>
          </cell>
        </row>
        <row r="20">
          <cell r="R20">
            <v>0</v>
          </cell>
          <cell r="AL20">
            <v>0</v>
          </cell>
          <cell r="AO20">
            <v>0</v>
          </cell>
          <cell r="AS20">
            <v>0</v>
          </cell>
          <cell r="AY20">
            <v>0</v>
          </cell>
        </row>
        <row r="21">
          <cell r="R21">
            <v>0</v>
          </cell>
          <cell r="AL21">
            <v>0</v>
          </cell>
          <cell r="AO21">
            <v>0</v>
          </cell>
          <cell r="AS21">
            <v>0</v>
          </cell>
          <cell r="AY21">
            <v>0</v>
          </cell>
        </row>
        <row r="22">
          <cell r="R22">
            <v>0</v>
          </cell>
          <cell r="AL22">
            <v>0</v>
          </cell>
          <cell r="AO22">
            <v>0</v>
          </cell>
          <cell r="AS22">
            <v>0</v>
          </cell>
          <cell r="AY22">
            <v>0</v>
          </cell>
        </row>
        <row r="23">
          <cell r="R23">
            <v>2467373</v>
          </cell>
          <cell r="AL23">
            <v>5250280</v>
          </cell>
          <cell r="AO23">
            <v>-175101</v>
          </cell>
          <cell r="AS23">
            <v>272467</v>
          </cell>
          <cell r="AY23">
            <v>-1695</v>
          </cell>
        </row>
        <row r="24">
          <cell r="R24">
            <v>0</v>
          </cell>
          <cell r="AL24">
            <v>0</v>
          </cell>
          <cell r="AO24">
            <v>0</v>
          </cell>
          <cell r="AS24">
            <v>0</v>
          </cell>
          <cell r="AY24">
            <v>0</v>
          </cell>
        </row>
        <row r="25">
          <cell r="R25">
            <v>0</v>
          </cell>
          <cell r="AL25">
            <v>3329</v>
          </cell>
          <cell r="AO25">
            <v>-6514</v>
          </cell>
          <cell r="AS25">
            <v>-6186</v>
          </cell>
          <cell r="AY25">
            <v>-8</v>
          </cell>
        </row>
        <row r="26">
          <cell r="R26">
            <v>0</v>
          </cell>
          <cell r="AL26">
            <v>0</v>
          </cell>
          <cell r="AO26">
            <v>0</v>
          </cell>
          <cell r="AS26">
            <v>0</v>
          </cell>
          <cell r="AY26">
            <v>0</v>
          </cell>
        </row>
        <row r="27">
          <cell r="R27">
            <v>0</v>
          </cell>
          <cell r="AL27">
            <v>0</v>
          </cell>
          <cell r="AO27">
            <v>0</v>
          </cell>
          <cell r="AS27">
            <v>0</v>
          </cell>
          <cell r="AY27">
            <v>0</v>
          </cell>
        </row>
        <row r="28">
          <cell r="R28">
            <v>0</v>
          </cell>
          <cell r="AL28">
            <v>0</v>
          </cell>
          <cell r="AO28">
            <v>0</v>
          </cell>
          <cell r="AS28">
            <v>0</v>
          </cell>
          <cell r="AY28">
            <v>0</v>
          </cell>
        </row>
        <row r="29">
          <cell r="R29">
            <v>0</v>
          </cell>
          <cell r="AL29">
            <v>0</v>
          </cell>
          <cell r="AO29">
            <v>-3747</v>
          </cell>
          <cell r="AS29">
            <v>-3747</v>
          </cell>
          <cell r="AY29">
            <v>0</v>
          </cell>
        </row>
        <row r="30">
          <cell r="R30">
            <v>8758</v>
          </cell>
          <cell r="AL30">
            <v>0</v>
          </cell>
          <cell r="AO30">
            <v>-11955</v>
          </cell>
          <cell r="AS30">
            <v>-14047</v>
          </cell>
          <cell r="AY30">
            <v>88</v>
          </cell>
        </row>
        <row r="31">
          <cell r="R31">
            <v>0</v>
          </cell>
          <cell r="AL31">
            <v>0</v>
          </cell>
          <cell r="AO31">
            <v>0</v>
          </cell>
          <cell r="AS31">
            <v>0</v>
          </cell>
          <cell r="AY31">
            <v>0</v>
          </cell>
        </row>
        <row r="32">
          <cell r="R32">
            <v>0</v>
          </cell>
          <cell r="AL32">
            <v>0</v>
          </cell>
          <cell r="AO32">
            <v>0</v>
          </cell>
          <cell r="AS32">
            <v>0</v>
          </cell>
          <cell r="AY32">
            <v>0</v>
          </cell>
        </row>
        <row r="33">
          <cell r="R33">
            <v>0</v>
          </cell>
          <cell r="AL33">
            <v>0</v>
          </cell>
          <cell r="AO33">
            <v>0</v>
          </cell>
          <cell r="AS33">
            <v>0</v>
          </cell>
          <cell r="AY33">
            <v>0</v>
          </cell>
        </row>
        <row r="34">
          <cell r="R34">
            <v>4043</v>
          </cell>
          <cell r="AL34">
            <v>0</v>
          </cell>
          <cell r="AO34">
            <v>-5386</v>
          </cell>
          <cell r="AS34">
            <v>-5728</v>
          </cell>
          <cell r="AY34">
            <v>14</v>
          </cell>
        </row>
        <row r="35">
          <cell r="R35">
            <v>0</v>
          </cell>
          <cell r="AL35">
            <v>0</v>
          </cell>
          <cell r="AO35">
            <v>0</v>
          </cell>
          <cell r="AS35">
            <v>0</v>
          </cell>
          <cell r="AY35">
            <v>0</v>
          </cell>
        </row>
        <row r="36">
          <cell r="R36">
            <v>0</v>
          </cell>
          <cell r="AL36">
            <v>0</v>
          </cell>
          <cell r="AO36">
            <v>0</v>
          </cell>
          <cell r="AS36">
            <v>0</v>
          </cell>
          <cell r="AY36">
            <v>0</v>
          </cell>
        </row>
        <row r="37">
          <cell r="R37">
            <v>0</v>
          </cell>
          <cell r="AL37">
            <v>0</v>
          </cell>
          <cell r="AO37">
            <v>0</v>
          </cell>
          <cell r="AS37">
            <v>0</v>
          </cell>
          <cell r="AY37">
            <v>0</v>
          </cell>
        </row>
        <row r="38">
          <cell r="R38">
            <v>11040</v>
          </cell>
          <cell r="AL38">
            <v>2970</v>
          </cell>
          <cell r="AO38">
            <v>2339</v>
          </cell>
          <cell r="AS38">
            <v>2597</v>
          </cell>
          <cell r="AY38">
            <v>0</v>
          </cell>
        </row>
        <row r="39">
          <cell r="R39">
            <v>0</v>
          </cell>
          <cell r="AL39">
            <v>0</v>
          </cell>
          <cell r="AO39">
            <v>0</v>
          </cell>
          <cell r="AS39">
            <v>0</v>
          </cell>
          <cell r="AY39">
            <v>0</v>
          </cell>
        </row>
        <row r="40">
          <cell r="R40">
            <v>0</v>
          </cell>
          <cell r="AL40">
            <v>0</v>
          </cell>
          <cell r="AO40">
            <v>0</v>
          </cell>
          <cell r="AS40">
            <v>0</v>
          </cell>
          <cell r="AY40">
            <v>0</v>
          </cell>
        </row>
        <row r="41">
          <cell r="R41">
            <v>0</v>
          </cell>
          <cell r="AL41">
            <v>0</v>
          </cell>
          <cell r="AO41">
            <v>0</v>
          </cell>
          <cell r="AS41">
            <v>0</v>
          </cell>
          <cell r="AY41">
            <v>0</v>
          </cell>
        </row>
        <row r="42">
          <cell r="R42">
            <v>0</v>
          </cell>
          <cell r="AL42">
            <v>0</v>
          </cell>
          <cell r="AO42">
            <v>0</v>
          </cell>
          <cell r="AS42">
            <v>0</v>
          </cell>
          <cell r="AY42">
            <v>0</v>
          </cell>
        </row>
        <row r="43">
          <cell r="R43">
            <v>0</v>
          </cell>
          <cell r="AL43">
            <v>0</v>
          </cell>
          <cell r="AO43">
            <v>0</v>
          </cell>
          <cell r="AS43">
            <v>0</v>
          </cell>
          <cell r="AY43">
            <v>0</v>
          </cell>
        </row>
        <row r="44">
          <cell r="R44">
            <v>0</v>
          </cell>
          <cell r="AL44">
            <v>0</v>
          </cell>
          <cell r="AO44">
            <v>0</v>
          </cell>
          <cell r="AS44">
            <v>0</v>
          </cell>
          <cell r="AY44">
            <v>0</v>
          </cell>
        </row>
        <row r="45">
          <cell r="R45">
            <v>0</v>
          </cell>
          <cell r="AL45">
            <v>0</v>
          </cell>
          <cell r="AO45">
            <v>0</v>
          </cell>
          <cell r="AS45">
            <v>0</v>
          </cell>
          <cell r="AY45">
            <v>0</v>
          </cell>
        </row>
        <row r="46">
          <cell r="R46">
            <v>0</v>
          </cell>
          <cell r="AL46">
            <v>0</v>
          </cell>
          <cell r="AO46">
            <v>0</v>
          </cell>
          <cell r="AS46">
            <v>0</v>
          </cell>
          <cell r="AY46">
            <v>0</v>
          </cell>
        </row>
        <row r="47">
          <cell r="R47">
            <v>0</v>
          </cell>
          <cell r="AL47">
            <v>0</v>
          </cell>
          <cell r="AO47">
            <v>0</v>
          </cell>
          <cell r="AS47">
            <v>0</v>
          </cell>
          <cell r="AY47">
            <v>0</v>
          </cell>
        </row>
        <row r="48">
          <cell r="R48">
            <v>0</v>
          </cell>
          <cell r="AL48">
            <v>0</v>
          </cell>
          <cell r="AO48">
            <v>0</v>
          </cell>
          <cell r="AS48">
            <v>0</v>
          </cell>
          <cell r="AY48">
            <v>0</v>
          </cell>
        </row>
        <row r="49">
          <cell r="R49">
            <v>0</v>
          </cell>
          <cell r="AL49">
            <v>0</v>
          </cell>
          <cell r="AO49">
            <v>0</v>
          </cell>
          <cell r="AS49">
            <v>0</v>
          </cell>
          <cell r="AY49">
            <v>0</v>
          </cell>
        </row>
        <row r="50">
          <cell r="R50">
            <v>0</v>
          </cell>
          <cell r="AL50">
            <v>0</v>
          </cell>
          <cell r="AO50">
            <v>0</v>
          </cell>
          <cell r="AS50">
            <v>0</v>
          </cell>
          <cell r="AY50">
            <v>0</v>
          </cell>
        </row>
        <row r="51">
          <cell r="R51">
            <v>0</v>
          </cell>
          <cell r="AL51">
            <v>0</v>
          </cell>
          <cell r="AO51">
            <v>0</v>
          </cell>
          <cell r="AS51">
            <v>0</v>
          </cell>
          <cell r="AY51">
            <v>0</v>
          </cell>
        </row>
        <row r="52">
          <cell r="R52">
            <v>0</v>
          </cell>
          <cell r="AL52">
            <v>0</v>
          </cell>
          <cell r="AO52">
            <v>0</v>
          </cell>
          <cell r="AS52">
            <v>0</v>
          </cell>
          <cell r="AY52">
            <v>0</v>
          </cell>
        </row>
        <row r="53">
          <cell r="R53">
            <v>0</v>
          </cell>
          <cell r="AL53">
            <v>0</v>
          </cell>
          <cell r="AO53">
            <v>0</v>
          </cell>
          <cell r="AS53">
            <v>0</v>
          </cell>
          <cell r="AY53">
            <v>0</v>
          </cell>
        </row>
        <row r="54">
          <cell r="R54">
            <v>0</v>
          </cell>
          <cell r="AL54">
            <v>0</v>
          </cell>
          <cell r="AO54">
            <v>0</v>
          </cell>
          <cell r="AS54">
            <v>0</v>
          </cell>
          <cell r="AY54">
            <v>0</v>
          </cell>
        </row>
        <row r="55">
          <cell r="R55">
            <v>0</v>
          </cell>
          <cell r="AL55">
            <v>0</v>
          </cell>
          <cell r="AO55">
            <v>0</v>
          </cell>
          <cell r="AS55">
            <v>0</v>
          </cell>
          <cell r="AY55">
            <v>0</v>
          </cell>
        </row>
        <row r="56">
          <cell r="R56">
            <v>0</v>
          </cell>
          <cell r="AL56">
            <v>0</v>
          </cell>
          <cell r="AO56">
            <v>0</v>
          </cell>
          <cell r="AS56">
            <v>0</v>
          </cell>
          <cell r="AY56">
            <v>0</v>
          </cell>
        </row>
        <row r="57">
          <cell r="R57">
            <v>0</v>
          </cell>
          <cell r="AL57">
            <v>0</v>
          </cell>
          <cell r="AO57">
            <v>0</v>
          </cell>
          <cell r="AS57">
            <v>0</v>
          </cell>
          <cell r="AY57">
            <v>0</v>
          </cell>
        </row>
        <row r="58">
          <cell r="R58">
            <v>19845</v>
          </cell>
          <cell r="AL58">
            <v>0</v>
          </cell>
          <cell r="AO58">
            <v>0</v>
          </cell>
          <cell r="AS58">
            <v>-1376</v>
          </cell>
          <cell r="AY58">
            <v>58</v>
          </cell>
        </row>
        <row r="59">
          <cell r="R59">
            <v>0</v>
          </cell>
          <cell r="AL59">
            <v>0</v>
          </cell>
          <cell r="AO59">
            <v>0</v>
          </cell>
          <cell r="AS59">
            <v>0</v>
          </cell>
          <cell r="AY59">
            <v>0</v>
          </cell>
        </row>
        <row r="60">
          <cell r="R60">
            <v>0</v>
          </cell>
          <cell r="AL60">
            <v>0</v>
          </cell>
          <cell r="AO60">
            <v>0</v>
          </cell>
          <cell r="AS60">
            <v>0</v>
          </cell>
          <cell r="AY60">
            <v>0</v>
          </cell>
        </row>
        <row r="61">
          <cell r="R61">
            <v>0</v>
          </cell>
          <cell r="AL61">
            <v>0</v>
          </cell>
          <cell r="AO61">
            <v>0</v>
          </cell>
          <cell r="AS61">
            <v>0</v>
          </cell>
          <cell r="AY61">
            <v>0</v>
          </cell>
        </row>
        <row r="62">
          <cell r="R62">
            <v>0</v>
          </cell>
          <cell r="AL62">
            <v>0</v>
          </cell>
          <cell r="AO62">
            <v>0</v>
          </cell>
          <cell r="AS62">
            <v>0</v>
          </cell>
          <cell r="AY62">
            <v>0</v>
          </cell>
        </row>
        <row r="63">
          <cell r="R63">
            <v>0</v>
          </cell>
          <cell r="AL63">
            <v>0</v>
          </cell>
          <cell r="AO63">
            <v>0</v>
          </cell>
          <cell r="AS63">
            <v>0</v>
          </cell>
          <cell r="AY63">
            <v>0</v>
          </cell>
        </row>
        <row r="64">
          <cell r="R64">
            <v>0</v>
          </cell>
          <cell r="AL64">
            <v>0</v>
          </cell>
          <cell r="AO64">
            <v>0</v>
          </cell>
          <cell r="AS64">
            <v>0</v>
          </cell>
          <cell r="AY64">
            <v>0</v>
          </cell>
        </row>
        <row r="65">
          <cell r="R65">
            <v>0</v>
          </cell>
          <cell r="AL65">
            <v>0</v>
          </cell>
          <cell r="AO65">
            <v>0</v>
          </cell>
          <cell r="AS65">
            <v>0</v>
          </cell>
          <cell r="AY65">
            <v>0</v>
          </cell>
        </row>
        <row r="66">
          <cell r="R66">
            <v>0</v>
          </cell>
          <cell r="AL66">
            <v>0</v>
          </cell>
          <cell r="AO66">
            <v>0</v>
          </cell>
          <cell r="AS66">
            <v>0</v>
          </cell>
          <cell r="AY66">
            <v>0</v>
          </cell>
        </row>
        <row r="67">
          <cell r="R67">
            <v>12019</v>
          </cell>
          <cell r="AL67">
            <v>7660</v>
          </cell>
          <cell r="AO67">
            <v>0</v>
          </cell>
          <cell r="AS67">
            <v>-678</v>
          </cell>
          <cell r="AY67">
            <v>56</v>
          </cell>
        </row>
        <row r="68">
          <cell r="R68">
            <v>0</v>
          </cell>
          <cell r="AL68">
            <v>0</v>
          </cell>
          <cell r="AO68">
            <v>0</v>
          </cell>
          <cell r="AS68">
            <v>0</v>
          </cell>
          <cell r="AY68">
            <v>0</v>
          </cell>
        </row>
        <row r="69">
          <cell r="R69">
            <v>0</v>
          </cell>
          <cell r="AL69">
            <v>0</v>
          </cell>
          <cell r="AO69">
            <v>0</v>
          </cell>
          <cell r="AS69">
            <v>0</v>
          </cell>
          <cell r="AY69">
            <v>0</v>
          </cell>
        </row>
        <row r="70">
          <cell r="R70">
            <v>0</v>
          </cell>
          <cell r="AL70">
            <v>0</v>
          </cell>
          <cell r="AO70">
            <v>0</v>
          </cell>
          <cell r="AS70">
            <v>0</v>
          </cell>
          <cell r="AY70">
            <v>0</v>
          </cell>
        </row>
        <row r="71">
          <cell r="R71">
            <v>0</v>
          </cell>
          <cell r="AL71">
            <v>0</v>
          </cell>
          <cell r="AO71">
            <v>0</v>
          </cell>
          <cell r="AS71">
            <v>0</v>
          </cell>
          <cell r="AY71">
            <v>0</v>
          </cell>
        </row>
        <row r="72">
          <cell r="R72">
            <v>0</v>
          </cell>
          <cell r="AL72">
            <v>0</v>
          </cell>
          <cell r="AO72">
            <v>0</v>
          </cell>
          <cell r="AS72">
            <v>0</v>
          </cell>
          <cell r="AY72">
            <v>0</v>
          </cell>
        </row>
        <row r="73">
          <cell r="R73">
            <v>0</v>
          </cell>
          <cell r="AL73">
            <v>5567</v>
          </cell>
          <cell r="AO73">
            <v>0</v>
          </cell>
          <cell r="AS73">
            <v>1387</v>
          </cell>
          <cell r="AY73">
            <v>-14</v>
          </cell>
        </row>
        <row r="74">
          <cell r="R74">
            <v>60293</v>
          </cell>
          <cell r="AL74">
            <v>32274</v>
          </cell>
          <cell r="AO74">
            <v>0</v>
          </cell>
          <cell r="AS74">
            <v>3041</v>
          </cell>
          <cell r="AY74">
            <v>-28</v>
          </cell>
        </row>
        <row r="75">
          <cell r="R75">
            <v>12041</v>
          </cell>
          <cell r="AL75">
            <v>15940</v>
          </cell>
          <cell r="AO75">
            <v>0</v>
          </cell>
          <cell r="AS75">
            <v>2282</v>
          </cell>
          <cell r="AY75">
            <v>-22</v>
          </cell>
        </row>
        <row r="78">
          <cell r="Z78">
            <v>0</v>
          </cell>
        </row>
        <row r="79">
          <cell r="AD79">
            <v>0</v>
          </cell>
        </row>
        <row r="80">
          <cell r="AD80">
            <v>0</v>
          </cell>
        </row>
        <row r="81">
          <cell r="AD81">
            <v>0</v>
          </cell>
        </row>
        <row r="82">
          <cell r="Z82">
            <v>0</v>
          </cell>
        </row>
        <row r="83">
          <cell r="C83">
            <v>630</v>
          </cell>
          <cell r="E83">
            <v>2159370.546214344</v>
          </cell>
          <cell r="F83">
            <v>527</v>
          </cell>
          <cell r="H83">
            <v>228111.10462748056</v>
          </cell>
          <cell r="I83">
            <v>666</v>
          </cell>
          <cell r="K83">
            <v>78705.362518857044</v>
          </cell>
          <cell r="L83">
            <v>45</v>
          </cell>
          <cell r="N83">
            <v>137373.26854419915</v>
          </cell>
          <cell r="O83">
            <v>0</v>
          </cell>
          <cell r="Q83">
            <v>0</v>
          </cell>
          <cell r="R83">
            <v>2603560</v>
          </cell>
          <cell r="S83">
            <v>306577</v>
          </cell>
          <cell r="T83">
            <v>4145</v>
          </cell>
          <cell r="U83">
            <v>310722</v>
          </cell>
          <cell r="V83">
            <v>2914282</v>
          </cell>
          <cell r="W83">
            <v>-7286</v>
          </cell>
          <cell r="X83">
            <v>2906996</v>
          </cell>
          <cell r="Y83">
            <v>-105237.97991488743</v>
          </cell>
          <cell r="Z83">
            <v>2801758</v>
          </cell>
          <cell r="AA83">
            <v>2552463</v>
          </cell>
          <cell r="AB83">
            <v>249295</v>
          </cell>
          <cell r="AC83">
            <v>249295</v>
          </cell>
          <cell r="AD83">
            <v>2801758</v>
          </cell>
          <cell r="AF83">
            <v>4819209</v>
          </cell>
          <cell r="AG83">
            <v>81</v>
          </cell>
          <cell r="AH83">
            <v>580769</v>
          </cell>
          <cell r="AI83">
            <v>-21</v>
          </cell>
          <cell r="AJ83">
            <v>-72340</v>
          </cell>
          <cell r="AK83">
            <v>508429</v>
          </cell>
          <cell r="AL83">
            <v>5327638</v>
          </cell>
          <cell r="AM83">
            <v>-13319</v>
          </cell>
          <cell r="AN83">
            <v>5314319</v>
          </cell>
          <cell r="AO83">
            <v>-200364</v>
          </cell>
          <cell r="AP83">
            <v>5113955</v>
          </cell>
          <cell r="AQ83">
            <v>4863707</v>
          </cell>
          <cell r="AR83">
            <v>250248</v>
          </cell>
          <cell r="AS83">
            <v>250248</v>
          </cell>
        </row>
      </sheetData>
      <sheetData sheetId="36">
        <row r="7">
          <cell r="R7">
            <v>0</v>
          </cell>
          <cell r="AL7">
            <v>0</v>
          </cell>
          <cell r="AO7">
            <v>0</v>
          </cell>
          <cell r="AS7">
            <v>0</v>
          </cell>
          <cell r="AY7">
            <v>0</v>
          </cell>
        </row>
        <row r="8">
          <cell r="R8">
            <v>0</v>
          </cell>
          <cell r="AL8">
            <v>0</v>
          </cell>
          <cell r="AO8">
            <v>0</v>
          </cell>
          <cell r="AS8">
            <v>0</v>
          </cell>
          <cell r="AY8">
            <v>0</v>
          </cell>
        </row>
        <row r="9">
          <cell r="R9">
            <v>0</v>
          </cell>
          <cell r="AL9">
            <v>0</v>
          </cell>
          <cell r="AO9">
            <v>0</v>
          </cell>
          <cell r="AS9">
            <v>0</v>
          </cell>
          <cell r="AY9">
            <v>0</v>
          </cell>
        </row>
        <row r="10">
          <cell r="R10">
            <v>0</v>
          </cell>
          <cell r="AL10">
            <v>0</v>
          </cell>
          <cell r="AO10">
            <v>0</v>
          </cell>
          <cell r="AS10">
            <v>0</v>
          </cell>
          <cell r="AY10">
            <v>0</v>
          </cell>
        </row>
        <row r="11">
          <cell r="R11">
            <v>0</v>
          </cell>
          <cell r="AL11">
            <v>0</v>
          </cell>
          <cell r="AO11">
            <v>0</v>
          </cell>
          <cell r="AS11">
            <v>0</v>
          </cell>
          <cell r="AY11">
            <v>0</v>
          </cell>
        </row>
        <row r="12">
          <cell r="R12">
            <v>0</v>
          </cell>
          <cell r="AL12">
            <v>0</v>
          </cell>
          <cell r="AO12">
            <v>0</v>
          </cell>
          <cell r="AS12">
            <v>0</v>
          </cell>
          <cell r="AY12">
            <v>0</v>
          </cell>
        </row>
        <row r="13">
          <cell r="R13">
            <v>0</v>
          </cell>
          <cell r="AL13">
            <v>0</v>
          </cell>
          <cell r="AO13">
            <v>0</v>
          </cell>
          <cell r="AS13">
            <v>0</v>
          </cell>
          <cell r="AY13">
            <v>0</v>
          </cell>
        </row>
        <row r="14">
          <cell r="R14">
            <v>0</v>
          </cell>
          <cell r="AL14">
            <v>0</v>
          </cell>
          <cell r="AO14">
            <v>0</v>
          </cell>
          <cell r="AS14">
            <v>0</v>
          </cell>
          <cell r="AY14">
            <v>0</v>
          </cell>
        </row>
        <row r="15">
          <cell r="R15">
            <v>0</v>
          </cell>
          <cell r="AL15">
            <v>0</v>
          </cell>
          <cell r="AO15">
            <v>0</v>
          </cell>
          <cell r="AS15">
            <v>0</v>
          </cell>
          <cell r="AY15">
            <v>0</v>
          </cell>
        </row>
        <row r="16">
          <cell r="R16">
            <v>0</v>
          </cell>
          <cell r="AL16">
            <v>0</v>
          </cell>
          <cell r="AO16">
            <v>0</v>
          </cell>
          <cell r="AS16">
            <v>0</v>
          </cell>
          <cell r="AY16">
            <v>0</v>
          </cell>
        </row>
        <row r="17">
          <cell r="R17">
            <v>0</v>
          </cell>
          <cell r="AL17">
            <v>0</v>
          </cell>
          <cell r="AO17">
            <v>0</v>
          </cell>
          <cell r="AS17">
            <v>0</v>
          </cell>
          <cell r="AY17">
            <v>0</v>
          </cell>
        </row>
        <row r="18">
          <cell r="R18">
            <v>0</v>
          </cell>
          <cell r="AL18">
            <v>0</v>
          </cell>
          <cell r="AO18">
            <v>0</v>
          </cell>
          <cell r="AS18">
            <v>0</v>
          </cell>
          <cell r="AY18">
            <v>0</v>
          </cell>
        </row>
        <row r="19">
          <cell r="R19">
            <v>459393</v>
          </cell>
          <cell r="AL19">
            <v>226080</v>
          </cell>
          <cell r="AO19">
            <v>2675</v>
          </cell>
          <cell r="AS19">
            <v>19388</v>
          </cell>
          <cell r="AY19">
            <v>16</v>
          </cell>
        </row>
        <row r="20">
          <cell r="R20">
            <v>0</v>
          </cell>
          <cell r="AL20">
            <v>0</v>
          </cell>
          <cell r="AO20">
            <v>0</v>
          </cell>
          <cell r="AS20">
            <v>0</v>
          </cell>
          <cell r="AY20">
            <v>0</v>
          </cell>
        </row>
        <row r="21">
          <cell r="R21">
            <v>2173036</v>
          </cell>
          <cell r="AL21">
            <v>1047840</v>
          </cell>
          <cell r="AO21">
            <v>20685</v>
          </cell>
          <cell r="AS21">
            <v>86988</v>
          </cell>
          <cell r="AY21">
            <v>296</v>
          </cell>
        </row>
        <row r="22">
          <cell r="R22">
            <v>0</v>
          </cell>
          <cell r="AL22">
            <v>0</v>
          </cell>
          <cell r="AO22">
            <v>0</v>
          </cell>
          <cell r="AS22">
            <v>0</v>
          </cell>
          <cell r="AY22">
            <v>0</v>
          </cell>
        </row>
        <row r="23">
          <cell r="R23">
            <v>9704</v>
          </cell>
          <cell r="AL23">
            <v>11582</v>
          </cell>
          <cell r="AO23">
            <v>0</v>
          </cell>
          <cell r="AS23">
            <v>296</v>
          </cell>
          <cell r="AY23">
            <v>9</v>
          </cell>
        </row>
        <row r="24">
          <cell r="R24">
            <v>0</v>
          </cell>
          <cell r="AL24">
            <v>0</v>
          </cell>
          <cell r="AO24">
            <v>0</v>
          </cell>
          <cell r="AS24">
            <v>0</v>
          </cell>
          <cell r="AY24">
            <v>0</v>
          </cell>
        </row>
        <row r="25">
          <cell r="R25">
            <v>0</v>
          </cell>
          <cell r="AL25">
            <v>0</v>
          </cell>
          <cell r="AO25">
            <v>0</v>
          </cell>
          <cell r="AS25">
            <v>0</v>
          </cell>
          <cell r="AY25">
            <v>0</v>
          </cell>
        </row>
        <row r="26">
          <cell r="R26">
            <v>0</v>
          </cell>
          <cell r="AL26">
            <v>0</v>
          </cell>
          <cell r="AO26">
            <v>0</v>
          </cell>
          <cell r="AS26">
            <v>0</v>
          </cell>
          <cell r="AY26">
            <v>0</v>
          </cell>
        </row>
        <row r="27">
          <cell r="R27">
            <v>16902</v>
          </cell>
          <cell r="AL27">
            <v>5206</v>
          </cell>
          <cell r="AO27">
            <v>0</v>
          </cell>
          <cell r="AS27">
            <v>74</v>
          </cell>
          <cell r="AY27">
            <v>5</v>
          </cell>
        </row>
        <row r="28">
          <cell r="R28">
            <v>0</v>
          </cell>
          <cell r="AL28">
            <v>0</v>
          </cell>
          <cell r="AO28">
            <v>0</v>
          </cell>
          <cell r="AS28">
            <v>0</v>
          </cell>
          <cell r="AY28">
            <v>0</v>
          </cell>
        </row>
        <row r="29">
          <cell r="R29">
            <v>0</v>
          </cell>
          <cell r="AL29">
            <v>1678</v>
          </cell>
          <cell r="AO29">
            <v>0</v>
          </cell>
          <cell r="AS29">
            <v>418</v>
          </cell>
          <cell r="AY29">
            <v>-4</v>
          </cell>
        </row>
        <row r="30">
          <cell r="R30">
            <v>0</v>
          </cell>
          <cell r="AL30">
            <v>0</v>
          </cell>
          <cell r="AO30">
            <v>0</v>
          </cell>
          <cell r="AS30">
            <v>0</v>
          </cell>
          <cell r="AY30">
            <v>0</v>
          </cell>
        </row>
        <row r="31">
          <cell r="R31">
            <v>0</v>
          </cell>
          <cell r="AL31">
            <v>0</v>
          </cell>
          <cell r="AO31">
            <v>0</v>
          </cell>
          <cell r="AS31">
            <v>0</v>
          </cell>
          <cell r="AY31">
            <v>0</v>
          </cell>
        </row>
        <row r="32">
          <cell r="R32">
            <v>0</v>
          </cell>
          <cell r="AL32">
            <v>0</v>
          </cell>
          <cell r="AO32">
            <v>0</v>
          </cell>
          <cell r="AS32">
            <v>0</v>
          </cell>
          <cell r="AY32">
            <v>0</v>
          </cell>
        </row>
        <row r="33">
          <cell r="R33">
            <v>0</v>
          </cell>
          <cell r="AL33">
            <v>0</v>
          </cell>
          <cell r="AO33">
            <v>0</v>
          </cell>
          <cell r="AS33">
            <v>0</v>
          </cell>
          <cell r="AY33">
            <v>0</v>
          </cell>
        </row>
        <row r="34">
          <cell r="R34">
            <v>0</v>
          </cell>
          <cell r="AL34">
            <v>0</v>
          </cell>
          <cell r="AO34">
            <v>0</v>
          </cell>
          <cell r="AS34">
            <v>0</v>
          </cell>
          <cell r="AY34">
            <v>0</v>
          </cell>
        </row>
        <row r="35">
          <cell r="R35">
            <v>0</v>
          </cell>
          <cell r="AL35">
            <v>0</v>
          </cell>
          <cell r="AO35">
            <v>0</v>
          </cell>
          <cell r="AS35">
            <v>0</v>
          </cell>
          <cell r="AY35">
            <v>0</v>
          </cell>
        </row>
        <row r="36">
          <cell r="R36">
            <v>0</v>
          </cell>
          <cell r="AL36">
            <v>0</v>
          </cell>
          <cell r="AO36">
            <v>0</v>
          </cell>
          <cell r="AS36">
            <v>0</v>
          </cell>
          <cell r="AY36">
            <v>0</v>
          </cell>
        </row>
        <row r="37">
          <cell r="R37">
            <v>0</v>
          </cell>
          <cell r="AL37">
            <v>0</v>
          </cell>
          <cell r="AO37">
            <v>0</v>
          </cell>
          <cell r="AS37">
            <v>0</v>
          </cell>
          <cell r="AY37">
            <v>0</v>
          </cell>
        </row>
        <row r="38">
          <cell r="R38">
            <v>0</v>
          </cell>
          <cell r="AL38">
            <v>0</v>
          </cell>
          <cell r="AO38">
            <v>0</v>
          </cell>
          <cell r="AS38">
            <v>0</v>
          </cell>
          <cell r="AY38">
            <v>0</v>
          </cell>
        </row>
        <row r="39">
          <cell r="R39">
            <v>0</v>
          </cell>
          <cell r="AL39">
            <v>0</v>
          </cell>
          <cell r="AO39">
            <v>0</v>
          </cell>
          <cell r="AS39">
            <v>0</v>
          </cell>
          <cell r="AY39">
            <v>0</v>
          </cell>
        </row>
        <row r="40">
          <cell r="R40">
            <v>0</v>
          </cell>
          <cell r="AL40">
            <v>0</v>
          </cell>
          <cell r="AO40">
            <v>0</v>
          </cell>
          <cell r="AS40">
            <v>0</v>
          </cell>
          <cell r="AY40">
            <v>0</v>
          </cell>
        </row>
        <row r="41">
          <cell r="R41">
            <v>0</v>
          </cell>
          <cell r="AL41">
            <v>0</v>
          </cell>
          <cell r="AO41">
            <v>0</v>
          </cell>
          <cell r="AS41">
            <v>0</v>
          </cell>
          <cell r="AY41">
            <v>0</v>
          </cell>
        </row>
        <row r="42">
          <cell r="R42">
            <v>0</v>
          </cell>
          <cell r="AL42">
            <v>0</v>
          </cell>
          <cell r="AO42">
            <v>0</v>
          </cell>
          <cell r="AS42">
            <v>0</v>
          </cell>
          <cell r="AY42">
            <v>0</v>
          </cell>
        </row>
        <row r="43">
          <cell r="R43">
            <v>0</v>
          </cell>
          <cell r="AL43">
            <v>1932</v>
          </cell>
          <cell r="AO43">
            <v>0</v>
          </cell>
          <cell r="AS43">
            <v>481</v>
          </cell>
          <cell r="AY43">
            <v>-5</v>
          </cell>
        </row>
        <row r="44">
          <cell r="R44">
            <v>0</v>
          </cell>
          <cell r="AL44">
            <v>5497</v>
          </cell>
          <cell r="AO44">
            <v>0</v>
          </cell>
          <cell r="AS44">
            <v>1369</v>
          </cell>
          <cell r="AY44">
            <v>-14</v>
          </cell>
        </row>
        <row r="45">
          <cell r="R45">
            <v>0</v>
          </cell>
          <cell r="AL45">
            <v>0</v>
          </cell>
          <cell r="AO45">
            <v>0</v>
          </cell>
          <cell r="AS45">
            <v>0</v>
          </cell>
          <cell r="AY45">
            <v>0</v>
          </cell>
        </row>
        <row r="46">
          <cell r="R46">
            <v>0</v>
          </cell>
          <cell r="AL46">
            <v>0</v>
          </cell>
          <cell r="AO46">
            <v>0</v>
          </cell>
          <cell r="AS46">
            <v>0</v>
          </cell>
          <cell r="AY46">
            <v>0</v>
          </cell>
        </row>
        <row r="47">
          <cell r="R47">
            <v>0</v>
          </cell>
          <cell r="AL47">
            <v>0</v>
          </cell>
          <cell r="AO47">
            <v>0</v>
          </cell>
          <cell r="AS47">
            <v>0</v>
          </cell>
          <cell r="AY47">
            <v>0</v>
          </cell>
        </row>
        <row r="48">
          <cell r="R48">
            <v>0</v>
          </cell>
          <cell r="AL48">
            <v>0</v>
          </cell>
          <cell r="AO48">
            <v>0</v>
          </cell>
          <cell r="AS48">
            <v>0</v>
          </cell>
          <cell r="AY48">
            <v>0</v>
          </cell>
        </row>
        <row r="49">
          <cell r="R49">
            <v>0</v>
          </cell>
          <cell r="AL49">
            <v>0</v>
          </cell>
          <cell r="AO49">
            <v>0</v>
          </cell>
          <cell r="AS49">
            <v>0</v>
          </cell>
          <cell r="AY49">
            <v>0</v>
          </cell>
        </row>
        <row r="50">
          <cell r="R50">
            <v>0</v>
          </cell>
          <cell r="AL50">
            <v>0</v>
          </cell>
          <cell r="AO50">
            <v>0</v>
          </cell>
          <cell r="AS50">
            <v>0</v>
          </cell>
          <cell r="AY50">
            <v>0</v>
          </cell>
        </row>
        <row r="51">
          <cell r="R51">
            <v>0</v>
          </cell>
          <cell r="AL51">
            <v>0</v>
          </cell>
          <cell r="AO51">
            <v>0</v>
          </cell>
          <cell r="AS51">
            <v>0</v>
          </cell>
          <cell r="AY51">
            <v>0</v>
          </cell>
        </row>
        <row r="52">
          <cell r="R52">
            <v>0</v>
          </cell>
          <cell r="AL52">
            <v>0</v>
          </cell>
          <cell r="AO52">
            <v>0</v>
          </cell>
          <cell r="AS52">
            <v>0</v>
          </cell>
          <cell r="AY52">
            <v>0</v>
          </cell>
        </row>
        <row r="53">
          <cell r="R53">
            <v>0</v>
          </cell>
          <cell r="AL53">
            <v>0</v>
          </cell>
          <cell r="AO53">
            <v>0</v>
          </cell>
          <cell r="AS53">
            <v>0</v>
          </cell>
          <cell r="AY53">
            <v>0</v>
          </cell>
        </row>
        <row r="54">
          <cell r="R54">
            <v>0</v>
          </cell>
          <cell r="AL54">
            <v>0</v>
          </cell>
          <cell r="AO54">
            <v>0</v>
          </cell>
          <cell r="AS54">
            <v>0</v>
          </cell>
          <cell r="AY54">
            <v>0</v>
          </cell>
        </row>
        <row r="55">
          <cell r="R55">
            <v>0</v>
          </cell>
          <cell r="AL55">
            <v>0</v>
          </cell>
          <cell r="AO55">
            <v>0</v>
          </cell>
          <cell r="AS55">
            <v>0</v>
          </cell>
          <cell r="AY55">
            <v>0</v>
          </cell>
        </row>
        <row r="56">
          <cell r="R56">
            <v>0</v>
          </cell>
          <cell r="AL56">
            <v>0</v>
          </cell>
          <cell r="AO56">
            <v>0</v>
          </cell>
          <cell r="AS56">
            <v>0</v>
          </cell>
          <cell r="AY56">
            <v>0</v>
          </cell>
        </row>
        <row r="57">
          <cell r="R57">
            <v>0</v>
          </cell>
          <cell r="AL57">
            <v>0</v>
          </cell>
          <cell r="AO57">
            <v>0</v>
          </cell>
          <cell r="AS57">
            <v>0</v>
          </cell>
          <cell r="AY57">
            <v>0</v>
          </cell>
        </row>
        <row r="58">
          <cell r="R58">
            <v>0</v>
          </cell>
          <cell r="AL58">
            <v>0</v>
          </cell>
          <cell r="AO58">
            <v>0</v>
          </cell>
          <cell r="AS58">
            <v>0</v>
          </cell>
          <cell r="AY58">
            <v>0</v>
          </cell>
        </row>
        <row r="59">
          <cell r="R59">
            <v>0</v>
          </cell>
          <cell r="AL59">
            <v>0</v>
          </cell>
          <cell r="AO59">
            <v>0</v>
          </cell>
          <cell r="AS59">
            <v>0</v>
          </cell>
          <cell r="AY59">
            <v>0</v>
          </cell>
        </row>
        <row r="60">
          <cell r="R60">
            <v>51680</v>
          </cell>
          <cell r="AL60">
            <v>112882</v>
          </cell>
          <cell r="AO60">
            <v>0</v>
          </cell>
          <cell r="AS60">
            <v>20957</v>
          </cell>
          <cell r="AY60">
            <v>-242</v>
          </cell>
        </row>
        <row r="61">
          <cell r="R61">
            <v>0</v>
          </cell>
          <cell r="AL61">
            <v>0</v>
          </cell>
          <cell r="AO61">
            <v>0</v>
          </cell>
          <cell r="AS61">
            <v>0</v>
          </cell>
          <cell r="AY61">
            <v>0</v>
          </cell>
        </row>
        <row r="62">
          <cell r="R62">
            <v>0</v>
          </cell>
          <cell r="AL62">
            <v>0</v>
          </cell>
          <cell r="AO62">
            <v>0</v>
          </cell>
          <cell r="AS62">
            <v>0</v>
          </cell>
          <cell r="AY62">
            <v>0</v>
          </cell>
        </row>
        <row r="63">
          <cell r="R63">
            <v>0</v>
          </cell>
          <cell r="AL63">
            <v>0</v>
          </cell>
          <cell r="AO63">
            <v>0</v>
          </cell>
          <cell r="AS63">
            <v>0</v>
          </cell>
          <cell r="AY63">
            <v>0</v>
          </cell>
        </row>
        <row r="64">
          <cell r="R64">
            <v>0</v>
          </cell>
          <cell r="AL64">
            <v>0</v>
          </cell>
          <cell r="AO64">
            <v>0</v>
          </cell>
          <cell r="AS64">
            <v>0</v>
          </cell>
          <cell r="AY64">
            <v>0</v>
          </cell>
        </row>
        <row r="65">
          <cell r="R65">
            <v>0</v>
          </cell>
          <cell r="AL65">
            <v>0</v>
          </cell>
          <cell r="AO65">
            <v>0</v>
          </cell>
          <cell r="AS65">
            <v>0</v>
          </cell>
          <cell r="AY65">
            <v>0</v>
          </cell>
        </row>
        <row r="66">
          <cell r="R66">
            <v>0</v>
          </cell>
          <cell r="AL66">
            <v>0</v>
          </cell>
          <cell r="AO66">
            <v>0</v>
          </cell>
          <cell r="AS66">
            <v>0</v>
          </cell>
          <cell r="AY66">
            <v>0</v>
          </cell>
        </row>
        <row r="67">
          <cell r="R67">
            <v>0</v>
          </cell>
          <cell r="AL67">
            <v>0</v>
          </cell>
          <cell r="AO67">
            <v>0</v>
          </cell>
          <cell r="AS67">
            <v>0</v>
          </cell>
          <cell r="AY67">
            <v>0</v>
          </cell>
        </row>
        <row r="68">
          <cell r="R68">
            <v>0</v>
          </cell>
          <cell r="AL68">
            <v>0</v>
          </cell>
          <cell r="AO68">
            <v>0</v>
          </cell>
          <cell r="AS68">
            <v>0</v>
          </cell>
          <cell r="AY68">
            <v>0</v>
          </cell>
        </row>
        <row r="69">
          <cell r="R69">
            <v>0</v>
          </cell>
          <cell r="AL69">
            <v>0</v>
          </cell>
          <cell r="AO69">
            <v>0</v>
          </cell>
          <cell r="AS69">
            <v>0</v>
          </cell>
          <cell r="AY69">
            <v>0</v>
          </cell>
        </row>
        <row r="70">
          <cell r="R70">
            <v>0</v>
          </cell>
          <cell r="AL70">
            <v>0</v>
          </cell>
          <cell r="AO70">
            <v>0</v>
          </cell>
          <cell r="AS70">
            <v>0</v>
          </cell>
          <cell r="AY70">
            <v>0</v>
          </cell>
        </row>
        <row r="71">
          <cell r="R71">
            <v>0</v>
          </cell>
          <cell r="AL71">
            <v>0</v>
          </cell>
          <cell r="AO71">
            <v>0</v>
          </cell>
          <cell r="AS71">
            <v>0</v>
          </cell>
          <cell r="AY71">
            <v>0</v>
          </cell>
        </row>
        <row r="72">
          <cell r="R72">
            <v>0</v>
          </cell>
          <cell r="AL72">
            <v>0</v>
          </cell>
          <cell r="AO72">
            <v>0</v>
          </cell>
          <cell r="AS72">
            <v>0</v>
          </cell>
          <cell r="AY72">
            <v>0</v>
          </cell>
        </row>
        <row r="73">
          <cell r="R73">
            <v>0</v>
          </cell>
          <cell r="AL73">
            <v>0</v>
          </cell>
          <cell r="AO73">
            <v>0</v>
          </cell>
          <cell r="AS73">
            <v>0</v>
          </cell>
          <cell r="AY73">
            <v>0</v>
          </cell>
        </row>
        <row r="74">
          <cell r="R74">
            <v>0</v>
          </cell>
          <cell r="AL74">
            <v>0</v>
          </cell>
          <cell r="AO74">
            <v>0</v>
          </cell>
          <cell r="AS74">
            <v>0</v>
          </cell>
          <cell r="AY74">
            <v>0</v>
          </cell>
        </row>
        <row r="75">
          <cell r="R75">
            <v>0</v>
          </cell>
          <cell r="AL75">
            <v>0</v>
          </cell>
          <cell r="AO75">
            <v>0</v>
          </cell>
          <cell r="AS75">
            <v>0</v>
          </cell>
          <cell r="AY75">
            <v>0</v>
          </cell>
        </row>
        <row r="78">
          <cell r="Z78">
            <v>0</v>
          </cell>
        </row>
        <row r="79">
          <cell r="AD79">
            <v>0</v>
          </cell>
        </row>
        <row r="80">
          <cell r="AD80">
            <v>10000</v>
          </cell>
        </row>
        <row r="81">
          <cell r="AD81">
            <v>0</v>
          </cell>
        </row>
        <row r="82">
          <cell r="Z82">
            <v>15686</v>
          </cell>
        </row>
        <row r="83">
          <cell r="C83">
            <v>461</v>
          </cell>
          <cell r="E83">
            <v>2351616.0601085192</v>
          </cell>
          <cell r="F83">
            <v>208</v>
          </cell>
          <cell r="H83">
            <v>145729.56152453859</v>
          </cell>
          <cell r="I83">
            <v>107</v>
          </cell>
          <cell r="K83">
            <v>20479.491755955914</v>
          </cell>
          <cell r="L83">
            <v>37</v>
          </cell>
          <cell r="N83">
            <v>175638.07891016811</v>
          </cell>
          <cell r="O83">
            <v>9</v>
          </cell>
          <cell r="Q83">
            <v>17253.092826072087</v>
          </cell>
          <cell r="R83">
            <v>2710715</v>
          </cell>
          <cell r="S83">
            <v>41207</v>
          </cell>
          <cell r="T83">
            <v>8583</v>
          </cell>
          <cell r="U83">
            <v>49790</v>
          </cell>
          <cell r="V83">
            <v>2760505</v>
          </cell>
          <cell r="W83">
            <v>-6902</v>
          </cell>
          <cell r="X83">
            <v>2753603</v>
          </cell>
          <cell r="Y83">
            <v>73356.269052605203</v>
          </cell>
          <cell r="Z83">
            <v>2842646</v>
          </cell>
          <cell r="AA83">
            <v>2637377</v>
          </cell>
          <cell r="AB83">
            <v>205269</v>
          </cell>
          <cell r="AC83">
            <v>205269</v>
          </cell>
          <cell r="AD83">
            <v>2852646</v>
          </cell>
          <cell r="AF83">
            <v>1382500</v>
          </cell>
          <cell r="AG83">
            <v>0</v>
          </cell>
          <cell r="AH83">
            <v>25739</v>
          </cell>
          <cell r="AI83">
            <v>0</v>
          </cell>
          <cell r="AJ83">
            <v>4457</v>
          </cell>
          <cell r="AK83">
            <v>30196</v>
          </cell>
          <cell r="AL83">
            <v>1412697</v>
          </cell>
          <cell r="AM83">
            <v>-3532</v>
          </cell>
          <cell r="AN83">
            <v>1409165</v>
          </cell>
          <cell r="AO83">
            <v>23360</v>
          </cell>
          <cell r="AP83">
            <v>1432525</v>
          </cell>
          <cell r="AQ83">
            <v>1302554</v>
          </cell>
          <cell r="AR83">
            <v>129971</v>
          </cell>
          <cell r="AS83">
            <v>129971</v>
          </cell>
        </row>
      </sheetData>
      <sheetData sheetId="37">
        <row r="7">
          <cell r="R7">
            <v>0</v>
          </cell>
          <cell r="AL7">
            <v>0</v>
          </cell>
          <cell r="AO7">
            <v>0</v>
          </cell>
          <cell r="AS7">
            <v>0</v>
          </cell>
          <cell r="AY7">
            <v>0</v>
          </cell>
        </row>
        <row r="8">
          <cell r="R8">
            <v>0</v>
          </cell>
          <cell r="AL8">
            <v>0</v>
          </cell>
          <cell r="AO8">
            <v>0</v>
          </cell>
          <cell r="AS8">
            <v>0</v>
          </cell>
          <cell r="AY8">
            <v>0</v>
          </cell>
        </row>
        <row r="9">
          <cell r="R9">
            <v>0</v>
          </cell>
          <cell r="AL9">
            <v>0</v>
          </cell>
          <cell r="AO9">
            <v>0</v>
          </cell>
          <cell r="AS9">
            <v>0</v>
          </cell>
          <cell r="AY9">
            <v>0</v>
          </cell>
        </row>
        <row r="10">
          <cell r="R10">
            <v>0</v>
          </cell>
          <cell r="AL10">
            <v>0</v>
          </cell>
          <cell r="AO10">
            <v>0</v>
          </cell>
          <cell r="AS10">
            <v>0</v>
          </cell>
          <cell r="AY10">
            <v>0</v>
          </cell>
        </row>
        <row r="11">
          <cell r="R11">
            <v>0</v>
          </cell>
          <cell r="AL11">
            <v>0</v>
          </cell>
          <cell r="AO11">
            <v>0</v>
          </cell>
          <cell r="AS11">
            <v>0</v>
          </cell>
          <cell r="AY11">
            <v>0</v>
          </cell>
        </row>
        <row r="12">
          <cell r="R12">
            <v>0</v>
          </cell>
          <cell r="AL12">
            <v>0</v>
          </cell>
          <cell r="AO12">
            <v>0</v>
          </cell>
          <cell r="AS12">
            <v>0</v>
          </cell>
          <cell r="AY12">
            <v>0</v>
          </cell>
        </row>
        <row r="13">
          <cell r="R13">
            <v>0</v>
          </cell>
          <cell r="AL13">
            <v>0</v>
          </cell>
          <cell r="AO13">
            <v>0</v>
          </cell>
          <cell r="AS13">
            <v>0</v>
          </cell>
          <cell r="AY13">
            <v>0</v>
          </cell>
        </row>
        <row r="14">
          <cell r="R14">
            <v>0</v>
          </cell>
          <cell r="AL14">
            <v>0</v>
          </cell>
          <cell r="AO14">
            <v>0</v>
          </cell>
          <cell r="AS14">
            <v>0</v>
          </cell>
          <cell r="AY14">
            <v>0</v>
          </cell>
        </row>
        <row r="15">
          <cell r="R15">
            <v>0</v>
          </cell>
          <cell r="AL15">
            <v>0</v>
          </cell>
          <cell r="AO15">
            <v>0</v>
          </cell>
          <cell r="AS15">
            <v>0</v>
          </cell>
          <cell r="AY15">
            <v>0</v>
          </cell>
        </row>
        <row r="16">
          <cell r="R16">
            <v>0</v>
          </cell>
          <cell r="AL16">
            <v>0</v>
          </cell>
          <cell r="AO16">
            <v>0</v>
          </cell>
          <cell r="AS16">
            <v>0</v>
          </cell>
          <cell r="AY16">
            <v>0</v>
          </cell>
        </row>
        <row r="17">
          <cell r="R17">
            <v>0</v>
          </cell>
          <cell r="AL17">
            <v>0</v>
          </cell>
          <cell r="AO17">
            <v>0</v>
          </cell>
          <cell r="AS17">
            <v>0</v>
          </cell>
          <cell r="AY17">
            <v>0</v>
          </cell>
        </row>
        <row r="18">
          <cell r="R18">
            <v>0</v>
          </cell>
          <cell r="AL18">
            <v>0</v>
          </cell>
          <cell r="AO18">
            <v>0</v>
          </cell>
          <cell r="AS18">
            <v>0</v>
          </cell>
          <cell r="AY18">
            <v>0</v>
          </cell>
        </row>
        <row r="19">
          <cell r="R19">
            <v>0</v>
          </cell>
          <cell r="AL19">
            <v>0</v>
          </cell>
          <cell r="AO19">
            <v>0</v>
          </cell>
          <cell r="AS19">
            <v>0</v>
          </cell>
          <cell r="AY19">
            <v>0</v>
          </cell>
        </row>
        <row r="20">
          <cell r="R20">
            <v>0</v>
          </cell>
          <cell r="AL20">
            <v>0</v>
          </cell>
          <cell r="AO20">
            <v>0</v>
          </cell>
          <cell r="AS20">
            <v>0</v>
          </cell>
          <cell r="AY20">
            <v>0</v>
          </cell>
        </row>
        <row r="21">
          <cell r="R21">
            <v>0</v>
          </cell>
          <cell r="AL21">
            <v>0</v>
          </cell>
          <cell r="AO21">
            <v>0</v>
          </cell>
          <cell r="AS21">
            <v>0</v>
          </cell>
          <cell r="AY21">
            <v>0</v>
          </cell>
        </row>
        <row r="22">
          <cell r="R22">
            <v>0</v>
          </cell>
          <cell r="AL22">
            <v>0</v>
          </cell>
          <cell r="AO22">
            <v>0</v>
          </cell>
          <cell r="AS22">
            <v>0</v>
          </cell>
          <cell r="AY22">
            <v>0</v>
          </cell>
        </row>
        <row r="23">
          <cell r="R23">
            <v>630252</v>
          </cell>
          <cell r="AL23">
            <v>1575084</v>
          </cell>
          <cell r="AO23">
            <v>13314</v>
          </cell>
          <cell r="AS23">
            <v>192145</v>
          </cell>
          <cell r="AY23">
            <v>-896</v>
          </cell>
        </row>
        <row r="24">
          <cell r="R24">
            <v>0</v>
          </cell>
          <cell r="AL24">
            <v>0</v>
          </cell>
          <cell r="AO24">
            <v>0</v>
          </cell>
          <cell r="AS24">
            <v>0</v>
          </cell>
          <cell r="AY24">
            <v>0</v>
          </cell>
        </row>
        <row r="25">
          <cell r="R25">
            <v>5049</v>
          </cell>
          <cell r="AL25">
            <v>3329</v>
          </cell>
          <cell r="AO25">
            <v>0</v>
          </cell>
          <cell r="AS25">
            <v>440</v>
          </cell>
          <cell r="AY25">
            <v>-2</v>
          </cell>
        </row>
        <row r="26">
          <cell r="R26">
            <v>0</v>
          </cell>
          <cell r="AL26">
            <v>0</v>
          </cell>
          <cell r="AO26">
            <v>0</v>
          </cell>
          <cell r="AS26">
            <v>0</v>
          </cell>
          <cell r="AY26">
            <v>0</v>
          </cell>
        </row>
        <row r="27">
          <cell r="R27">
            <v>0</v>
          </cell>
          <cell r="AL27">
            <v>0</v>
          </cell>
          <cell r="AO27">
            <v>0</v>
          </cell>
          <cell r="AS27">
            <v>0</v>
          </cell>
          <cell r="AY27">
            <v>0</v>
          </cell>
        </row>
        <row r="28">
          <cell r="R28">
            <v>0</v>
          </cell>
          <cell r="AL28">
            <v>0</v>
          </cell>
          <cell r="AO28">
            <v>0</v>
          </cell>
          <cell r="AS28">
            <v>0</v>
          </cell>
          <cell r="AY28">
            <v>0</v>
          </cell>
        </row>
        <row r="29">
          <cell r="R29">
            <v>0</v>
          </cell>
          <cell r="AL29">
            <v>0</v>
          </cell>
          <cell r="AO29">
            <v>0</v>
          </cell>
          <cell r="AS29">
            <v>0</v>
          </cell>
          <cell r="AY29">
            <v>0</v>
          </cell>
        </row>
        <row r="30">
          <cell r="R30">
            <v>0</v>
          </cell>
          <cell r="AL30">
            <v>0</v>
          </cell>
          <cell r="AO30">
            <v>0</v>
          </cell>
          <cell r="AS30">
            <v>0</v>
          </cell>
          <cell r="AY30">
            <v>0</v>
          </cell>
        </row>
        <row r="31">
          <cell r="R31">
            <v>0</v>
          </cell>
          <cell r="AL31">
            <v>0</v>
          </cell>
          <cell r="AO31">
            <v>0</v>
          </cell>
          <cell r="AS31">
            <v>0</v>
          </cell>
          <cell r="AY31">
            <v>0</v>
          </cell>
        </row>
        <row r="32">
          <cell r="R32">
            <v>0</v>
          </cell>
          <cell r="AL32">
            <v>0</v>
          </cell>
          <cell r="AO32">
            <v>0</v>
          </cell>
          <cell r="AS32">
            <v>0</v>
          </cell>
          <cell r="AY32">
            <v>0</v>
          </cell>
        </row>
        <row r="33">
          <cell r="R33">
            <v>0</v>
          </cell>
          <cell r="AL33">
            <v>0</v>
          </cell>
          <cell r="AO33">
            <v>0</v>
          </cell>
          <cell r="AS33">
            <v>0</v>
          </cell>
          <cell r="AY33">
            <v>0</v>
          </cell>
        </row>
        <row r="34">
          <cell r="R34">
            <v>0</v>
          </cell>
          <cell r="AL34">
            <v>0</v>
          </cell>
          <cell r="AO34">
            <v>0</v>
          </cell>
          <cell r="AS34">
            <v>0</v>
          </cell>
          <cell r="AY34">
            <v>0</v>
          </cell>
        </row>
        <row r="35">
          <cell r="R35">
            <v>0</v>
          </cell>
          <cell r="AL35">
            <v>0</v>
          </cell>
          <cell r="AO35">
            <v>0</v>
          </cell>
          <cell r="AS35">
            <v>0</v>
          </cell>
          <cell r="AY35">
            <v>0</v>
          </cell>
        </row>
        <row r="36">
          <cell r="R36">
            <v>0</v>
          </cell>
          <cell r="AL36">
            <v>0</v>
          </cell>
          <cell r="AO36">
            <v>0</v>
          </cell>
          <cell r="AS36">
            <v>0</v>
          </cell>
          <cell r="AY36">
            <v>0</v>
          </cell>
        </row>
        <row r="37">
          <cell r="R37">
            <v>0</v>
          </cell>
          <cell r="AL37">
            <v>0</v>
          </cell>
          <cell r="AO37">
            <v>0</v>
          </cell>
          <cell r="AS37">
            <v>0</v>
          </cell>
          <cell r="AY37">
            <v>0</v>
          </cell>
        </row>
        <row r="38">
          <cell r="R38">
            <v>0</v>
          </cell>
          <cell r="AL38">
            <v>0</v>
          </cell>
          <cell r="AO38">
            <v>0</v>
          </cell>
          <cell r="AS38">
            <v>0</v>
          </cell>
          <cell r="AY38">
            <v>0</v>
          </cell>
        </row>
        <row r="39">
          <cell r="R39">
            <v>0</v>
          </cell>
          <cell r="AL39">
            <v>0</v>
          </cell>
          <cell r="AO39">
            <v>0</v>
          </cell>
          <cell r="AS39">
            <v>0</v>
          </cell>
          <cell r="AY39">
            <v>0</v>
          </cell>
        </row>
        <row r="40">
          <cell r="R40">
            <v>0</v>
          </cell>
          <cell r="AL40">
            <v>0</v>
          </cell>
          <cell r="AO40">
            <v>0</v>
          </cell>
          <cell r="AS40">
            <v>0</v>
          </cell>
          <cell r="AY40">
            <v>0</v>
          </cell>
        </row>
        <row r="41">
          <cell r="R41">
            <v>0</v>
          </cell>
          <cell r="AL41">
            <v>0</v>
          </cell>
          <cell r="AO41">
            <v>0</v>
          </cell>
          <cell r="AS41">
            <v>0</v>
          </cell>
          <cell r="AY41">
            <v>0</v>
          </cell>
        </row>
        <row r="42">
          <cell r="R42">
            <v>0</v>
          </cell>
          <cell r="AL42">
            <v>0</v>
          </cell>
          <cell r="AO42">
            <v>0</v>
          </cell>
          <cell r="AS42">
            <v>0</v>
          </cell>
          <cell r="AY42">
            <v>0</v>
          </cell>
        </row>
        <row r="43">
          <cell r="R43">
            <v>0</v>
          </cell>
          <cell r="AL43">
            <v>0</v>
          </cell>
          <cell r="AO43">
            <v>0</v>
          </cell>
          <cell r="AS43">
            <v>0</v>
          </cell>
          <cell r="AY43">
            <v>0</v>
          </cell>
        </row>
        <row r="44">
          <cell r="R44">
            <v>0</v>
          </cell>
          <cell r="AL44">
            <v>0</v>
          </cell>
          <cell r="AO44">
            <v>0</v>
          </cell>
          <cell r="AS44">
            <v>0</v>
          </cell>
          <cell r="AY44">
            <v>0</v>
          </cell>
        </row>
        <row r="45">
          <cell r="R45">
            <v>0</v>
          </cell>
          <cell r="AL45">
            <v>0</v>
          </cell>
          <cell r="AO45">
            <v>0</v>
          </cell>
          <cell r="AS45">
            <v>0</v>
          </cell>
          <cell r="AY45">
            <v>0</v>
          </cell>
        </row>
        <row r="46">
          <cell r="R46">
            <v>0</v>
          </cell>
          <cell r="AL46">
            <v>2009</v>
          </cell>
          <cell r="AO46">
            <v>0</v>
          </cell>
          <cell r="AS46">
            <v>501</v>
          </cell>
          <cell r="AY46">
            <v>-5</v>
          </cell>
        </row>
        <row r="47">
          <cell r="R47">
            <v>0</v>
          </cell>
          <cell r="AL47">
            <v>0</v>
          </cell>
          <cell r="AO47">
            <v>0</v>
          </cell>
          <cell r="AS47">
            <v>0</v>
          </cell>
          <cell r="AY47">
            <v>0</v>
          </cell>
        </row>
        <row r="48">
          <cell r="R48">
            <v>0</v>
          </cell>
          <cell r="AL48">
            <v>0</v>
          </cell>
          <cell r="AO48">
            <v>0</v>
          </cell>
          <cell r="AS48">
            <v>0</v>
          </cell>
          <cell r="AY48">
            <v>0</v>
          </cell>
        </row>
        <row r="49">
          <cell r="R49">
            <v>0</v>
          </cell>
          <cell r="AL49">
            <v>0</v>
          </cell>
          <cell r="AO49">
            <v>0</v>
          </cell>
          <cell r="AS49">
            <v>0</v>
          </cell>
          <cell r="AY49">
            <v>0</v>
          </cell>
        </row>
        <row r="50">
          <cell r="R50">
            <v>0</v>
          </cell>
          <cell r="AL50">
            <v>0</v>
          </cell>
          <cell r="AO50">
            <v>0</v>
          </cell>
          <cell r="AS50">
            <v>0</v>
          </cell>
          <cell r="AY50">
            <v>0</v>
          </cell>
        </row>
        <row r="51">
          <cell r="R51">
            <v>0</v>
          </cell>
          <cell r="AL51">
            <v>0</v>
          </cell>
          <cell r="AO51">
            <v>0</v>
          </cell>
          <cell r="AS51">
            <v>0</v>
          </cell>
          <cell r="AY51">
            <v>0</v>
          </cell>
        </row>
        <row r="52">
          <cell r="R52">
            <v>0</v>
          </cell>
          <cell r="AL52">
            <v>0</v>
          </cell>
          <cell r="AO52">
            <v>0</v>
          </cell>
          <cell r="AS52">
            <v>0</v>
          </cell>
          <cell r="AY52">
            <v>0</v>
          </cell>
        </row>
        <row r="53">
          <cell r="R53">
            <v>0</v>
          </cell>
          <cell r="AL53">
            <v>0</v>
          </cell>
          <cell r="AO53">
            <v>0</v>
          </cell>
          <cell r="AS53">
            <v>0</v>
          </cell>
          <cell r="AY53">
            <v>0</v>
          </cell>
        </row>
        <row r="54">
          <cell r="R54">
            <v>0</v>
          </cell>
          <cell r="AL54">
            <v>0</v>
          </cell>
          <cell r="AO54">
            <v>0</v>
          </cell>
          <cell r="AS54">
            <v>0</v>
          </cell>
          <cell r="AY54">
            <v>0</v>
          </cell>
        </row>
        <row r="55">
          <cell r="R55">
            <v>0</v>
          </cell>
          <cell r="AL55">
            <v>0</v>
          </cell>
          <cell r="AO55">
            <v>0</v>
          </cell>
          <cell r="AS55">
            <v>0</v>
          </cell>
          <cell r="AY55">
            <v>0</v>
          </cell>
        </row>
        <row r="56">
          <cell r="R56">
            <v>0</v>
          </cell>
          <cell r="AL56">
            <v>0</v>
          </cell>
          <cell r="AO56">
            <v>0</v>
          </cell>
          <cell r="AS56">
            <v>0</v>
          </cell>
          <cell r="AY56">
            <v>0</v>
          </cell>
        </row>
        <row r="57">
          <cell r="R57">
            <v>0</v>
          </cell>
          <cell r="AL57">
            <v>0</v>
          </cell>
          <cell r="AO57">
            <v>0</v>
          </cell>
          <cell r="AS57">
            <v>0</v>
          </cell>
          <cell r="AY57">
            <v>0</v>
          </cell>
        </row>
        <row r="58">
          <cell r="R58">
            <v>0</v>
          </cell>
          <cell r="AL58">
            <v>0</v>
          </cell>
          <cell r="AO58">
            <v>0</v>
          </cell>
          <cell r="AS58">
            <v>0</v>
          </cell>
          <cell r="AY58">
            <v>0</v>
          </cell>
        </row>
        <row r="59">
          <cell r="R59">
            <v>0</v>
          </cell>
          <cell r="AL59">
            <v>0</v>
          </cell>
          <cell r="AO59">
            <v>0</v>
          </cell>
          <cell r="AS59">
            <v>0</v>
          </cell>
          <cell r="AY59">
            <v>0</v>
          </cell>
        </row>
        <row r="60">
          <cell r="R60">
            <v>0</v>
          </cell>
          <cell r="AL60">
            <v>0</v>
          </cell>
          <cell r="AO60">
            <v>0</v>
          </cell>
          <cell r="AS60">
            <v>0</v>
          </cell>
          <cell r="AY60">
            <v>0</v>
          </cell>
        </row>
        <row r="61">
          <cell r="R61">
            <v>0</v>
          </cell>
          <cell r="AL61">
            <v>0</v>
          </cell>
          <cell r="AO61">
            <v>0</v>
          </cell>
          <cell r="AS61">
            <v>0</v>
          </cell>
          <cell r="AY61">
            <v>0</v>
          </cell>
        </row>
        <row r="62">
          <cell r="R62">
            <v>0</v>
          </cell>
          <cell r="AL62">
            <v>0</v>
          </cell>
          <cell r="AO62">
            <v>0</v>
          </cell>
          <cell r="AS62">
            <v>0</v>
          </cell>
          <cell r="AY62">
            <v>0</v>
          </cell>
        </row>
        <row r="63">
          <cell r="R63">
            <v>0</v>
          </cell>
          <cell r="AL63">
            <v>0</v>
          </cell>
          <cell r="AO63">
            <v>0</v>
          </cell>
          <cell r="AS63">
            <v>0</v>
          </cell>
          <cell r="AY63">
            <v>0</v>
          </cell>
        </row>
        <row r="64">
          <cell r="R64">
            <v>0</v>
          </cell>
          <cell r="AL64">
            <v>0</v>
          </cell>
          <cell r="AO64">
            <v>0</v>
          </cell>
          <cell r="AS64">
            <v>0</v>
          </cell>
          <cell r="AY64">
            <v>0</v>
          </cell>
        </row>
        <row r="65">
          <cell r="R65">
            <v>0</v>
          </cell>
          <cell r="AL65">
            <v>0</v>
          </cell>
          <cell r="AO65">
            <v>0</v>
          </cell>
          <cell r="AS65">
            <v>0</v>
          </cell>
          <cell r="AY65">
            <v>0</v>
          </cell>
        </row>
        <row r="66">
          <cell r="R66">
            <v>0</v>
          </cell>
          <cell r="AL66">
            <v>0</v>
          </cell>
          <cell r="AO66">
            <v>0</v>
          </cell>
          <cell r="AS66">
            <v>0</v>
          </cell>
          <cell r="AY66">
            <v>0</v>
          </cell>
        </row>
        <row r="67">
          <cell r="R67">
            <v>0</v>
          </cell>
          <cell r="AL67">
            <v>0</v>
          </cell>
          <cell r="AO67">
            <v>0</v>
          </cell>
          <cell r="AS67">
            <v>0</v>
          </cell>
          <cell r="AY67">
            <v>0</v>
          </cell>
        </row>
        <row r="68">
          <cell r="R68">
            <v>0</v>
          </cell>
          <cell r="AL68">
            <v>0</v>
          </cell>
          <cell r="AO68">
            <v>0</v>
          </cell>
          <cell r="AS68">
            <v>0</v>
          </cell>
          <cell r="AY68">
            <v>0</v>
          </cell>
        </row>
        <row r="69">
          <cell r="R69">
            <v>0</v>
          </cell>
          <cell r="AL69">
            <v>0</v>
          </cell>
          <cell r="AO69">
            <v>0</v>
          </cell>
          <cell r="AS69">
            <v>0</v>
          </cell>
          <cell r="AY69">
            <v>0</v>
          </cell>
        </row>
        <row r="70">
          <cell r="R70">
            <v>0</v>
          </cell>
          <cell r="AL70">
            <v>0</v>
          </cell>
          <cell r="AO70">
            <v>0</v>
          </cell>
          <cell r="AS70">
            <v>0</v>
          </cell>
          <cell r="AY70">
            <v>0</v>
          </cell>
        </row>
        <row r="71">
          <cell r="R71">
            <v>0</v>
          </cell>
          <cell r="AL71">
            <v>0</v>
          </cell>
          <cell r="AO71">
            <v>0</v>
          </cell>
          <cell r="AS71">
            <v>0</v>
          </cell>
          <cell r="AY71">
            <v>0</v>
          </cell>
        </row>
        <row r="72">
          <cell r="R72">
            <v>0</v>
          </cell>
          <cell r="AL72">
            <v>0</v>
          </cell>
          <cell r="AO72">
            <v>0</v>
          </cell>
          <cell r="AS72">
            <v>0</v>
          </cell>
          <cell r="AY72">
            <v>0</v>
          </cell>
        </row>
        <row r="73">
          <cell r="R73">
            <v>34426</v>
          </cell>
          <cell r="AL73">
            <v>58454</v>
          </cell>
          <cell r="AO73">
            <v>0</v>
          </cell>
          <cell r="AS73">
            <v>9742</v>
          </cell>
          <cell r="AY73">
            <v>-77</v>
          </cell>
        </row>
        <row r="74">
          <cell r="R74">
            <v>941553</v>
          </cell>
          <cell r="AL74">
            <v>476775</v>
          </cell>
          <cell r="AO74">
            <v>-5660</v>
          </cell>
          <cell r="AS74">
            <v>47770</v>
          </cell>
          <cell r="AY74">
            <v>-217</v>
          </cell>
        </row>
        <row r="75">
          <cell r="R75">
            <v>0</v>
          </cell>
          <cell r="AL75">
            <v>3985</v>
          </cell>
          <cell r="AO75">
            <v>0</v>
          </cell>
          <cell r="AS75">
            <v>974</v>
          </cell>
          <cell r="AY75">
            <v>-10</v>
          </cell>
        </row>
        <row r="78">
          <cell r="Z78">
            <v>0</v>
          </cell>
        </row>
        <row r="79">
          <cell r="AD79">
            <v>0</v>
          </cell>
        </row>
        <row r="80">
          <cell r="AD80">
            <v>0</v>
          </cell>
        </row>
        <row r="81">
          <cell r="AD81">
            <v>0</v>
          </cell>
        </row>
        <row r="82">
          <cell r="Z82">
            <v>0</v>
          </cell>
        </row>
        <row r="83">
          <cell r="C83">
            <v>313</v>
          </cell>
          <cell r="E83">
            <v>1375300.0615520556</v>
          </cell>
          <cell r="F83">
            <v>259</v>
          </cell>
          <cell r="H83">
            <v>146864.54790849998</v>
          </cell>
          <cell r="I83">
            <v>0</v>
          </cell>
          <cell r="K83">
            <v>0</v>
          </cell>
          <cell r="L83">
            <v>22</v>
          </cell>
          <cell r="N83">
            <v>89115.566553532364</v>
          </cell>
          <cell r="O83">
            <v>0</v>
          </cell>
          <cell r="Q83">
            <v>0</v>
          </cell>
          <cell r="R83">
            <v>1611280</v>
          </cell>
          <cell r="S83">
            <v>339723</v>
          </cell>
          <cell r="T83">
            <v>-36668</v>
          </cell>
          <cell r="U83">
            <v>303055</v>
          </cell>
          <cell r="V83">
            <v>1914335</v>
          </cell>
          <cell r="W83">
            <v>-4787</v>
          </cell>
          <cell r="X83">
            <v>1909548</v>
          </cell>
          <cell r="Y83">
            <v>-13642.317652139827</v>
          </cell>
          <cell r="Z83">
            <v>1895906</v>
          </cell>
          <cell r="AA83">
            <v>1687685</v>
          </cell>
          <cell r="AB83">
            <v>208221</v>
          </cell>
          <cell r="AC83">
            <v>208221</v>
          </cell>
          <cell r="AD83">
            <v>1895906</v>
          </cell>
          <cell r="AF83">
            <v>1702609</v>
          </cell>
          <cell r="AG83">
            <v>77</v>
          </cell>
          <cell r="AH83">
            <v>462969</v>
          </cell>
          <cell r="AI83">
            <v>-21</v>
          </cell>
          <cell r="AJ83">
            <v>-45942.5</v>
          </cell>
          <cell r="AK83">
            <v>417026.5</v>
          </cell>
          <cell r="AL83">
            <v>2119636</v>
          </cell>
          <cell r="AM83">
            <v>-5299</v>
          </cell>
          <cell r="AN83">
            <v>2114337</v>
          </cell>
          <cell r="AO83">
            <v>7654</v>
          </cell>
          <cell r="AP83">
            <v>2121991</v>
          </cell>
          <cell r="AQ83">
            <v>1870419</v>
          </cell>
          <cell r="AR83">
            <v>251572</v>
          </cell>
          <cell r="AS83">
            <v>251572</v>
          </cell>
        </row>
      </sheetData>
      <sheetData sheetId="38">
        <row r="7">
          <cell r="R7">
            <v>0</v>
          </cell>
          <cell r="AL7">
            <v>0</v>
          </cell>
          <cell r="AO7">
            <v>0</v>
          </cell>
          <cell r="AS7">
            <v>0</v>
          </cell>
          <cell r="AY7">
            <v>0</v>
          </cell>
        </row>
        <row r="8">
          <cell r="R8">
            <v>0</v>
          </cell>
          <cell r="AL8">
            <v>0</v>
          </cell>
          <cell r="AO8">
            <v>0</v>
          </cell>
          <cell r="AS8">
            <v>0</v>
          </cell>
          <cell r="AY8">
            <v>0</v>
          </cell>
        </row>
        <row r="9">
          <cell r="R9">
            <v>0</v>
          </cell>
          <cell r="AL9">
            <v>0</v>
          </cell>
          <cell r="AO9">
            <v>0</v>
          </cell>
          <cell r="AS9">
            <v>0</v>
          </cell>
          <cell r="AY9">
            <v>0</v>
          </cell>
        </row>
        <row r="10">
          <cell r="R10">
            <v>0</v>
          </cell>
          <cell r="AL10">
            <v>0</v>
          </cell>
          <cell r="AO10">
            <v>0</v>
          </cell>
          <cell r="AS10">
            <v>0</v>
          </cell>
          <cell r="AY10">
            <v>0</v>
          </cell>
        </row>
        <row r="11">
          <cell r="R11">
            <v>0</v>
          </cell>
          <cell r="AL11">
            <v>0</v>
          </cell>
          <cell r="AO11">
            <v>0</v>
          </cell>
          <cell r="AS11">
            <v>0</v>
          </cell>
          <cell r="AY11">
            <v>0</v>
          </cell>
        </row>
        <row r="12">
          <cell r="R12">
            <v>0</v>
          </cell>
          <cell r="AL12">
            <v>0</v>
          </cell>
          <cell r="AO12">
            <v>0</v>
          </cell>
          <cell r="AS12">
            <v>0</v>
          </cell>
          <cell r="AY12">
            <v>0</v>
          </cell>
        </row>
        <row r="13">
          <cell r="R13">
            <v>0</v>
          </cell>
          <cell r="AL13">
            <v>0</v>
          </cell>
          <cell r="AO13">
            <v>0</v>
          </cell>
          <cell r="AS13">
            <v>0</v>
          </cell>
          <cell r="AY13">
            <v>0</v>
          </cell>
        </row>
        <row r="14">
          <cell r="R14">
            <v>0</v>
          </cell>
          <cell r="AL14">
            <v>0</v>
          </cell>
          <cell r="AO14">
            <v>0</v>
          </cell>
          <cell r="AS14">
            <v>0</v>
          </cell>
          <cell r="AY14">
            <v>0</v>
          </cell>
        </row>
        <row r="15">
          <cell r="R15">
            <v>0</v>
          </cell>
          <cell r="AL15">
            <v>0</v>
          </cell>
          <cell r="AO15">
            <v>-5062</v>
          </cell>
          <cell r="AS15">
            <v>-5062</v>
          </cell>
          <cell r="AY15">
            <v>0</v>
          </cell>
        </row>
        <row r="16">
          <cell r="R16">
            <v>0</v>
          </cell>
          <cell r="AL16">
            <v>0</v>
          </cell>
          <cell r="AO16">
            <v>0</v>
          </cell>
          <cell r="AS16">
            <v>0</v>
          </cell>
          <cell r="AY16">
            <v>0</v>
          </cell>
        </row>
        <row r="17">
          <cell r="R17">
            <v>0</v>
          </cell>
          <cell r="AL17">
            <v>0</v>
          </cell>
          <cell r="AO17">
            <v>0</v>
          </cell>
          <cell r="AS17">
            <v>0</v>
          </cell>
          <cell r="AY17">
            <v>0</v>
          </cell>
        </row>
        <row r="18">
          <cell r="R18">
            <v>0</v>
          </cell>
          <cell r="AL18">
            <v>0</v>
          </cell>
          <cell r="AO18">
            <v>0</v>
          </cell>
          <cell r="AS18">
            <v>0</v>
          </cell>
          <cell r="AY18">
            <v>0</v>
          </cell>
        </row>
        <row r="19">
          <cell r="R19">
            <v>0</v>
          </cell>
          <cell r="AL19">
            <v>0</v>
          </cell>
          <cell r="AO19">
            <v>0</v>
          </cell>
          <cell r="AS19">
            <v>0</v>
          </cell>
          <cell r="AY19">
            <v>0</v>
          </cell>
        </row>
        <row r="20">
          <cell r="R20">
            <v>0</v>
          </cell>
          <cell r="AL20">
            <v>0</v>
          </cell>
          <cell r="AO20">
            <v>0</v>
          </cell>
          <cell r="AS20">
            <v>0</v>
          </cell>
          <cell r="AY20">
            <v>0</v>
          </cell>
        </row>
        <row r="21">
          <cell r="R21">
            <v>0</v>
          </cell>
          <cell r="AL21">
            <v>0</v>
          </cell>
          <cell r="AO21">
            <v>0</v>
          </cell>
          <cell r="AS21">
            <v>0</v>
          </cell>
          <cell r="AY21">
            <v>0</v>
          </cell>
        </row>
        <row r="22">
          <cell r="R22">
            <v>0</v>
          </cell>
          <cell r="AL22">
            <v>0</v>
          </cell>
          <cell r="AO22">
            <v>0</v>
          </cell>
          <cell r="AS22">
            <v>0</v>
          </cell>
          <cell r="AY22">
            <v>0</v>
          </cell>
        </row>
        <row r="23">
          <cell r="R23">
            <v>0</v>
          </cell>
          <cell r="AL23">
            <v>0</v>
          </cell>
          <cell r="AO23">
            <v>0</v>
          </cell>
          <cell r="AS23">
            <v>0</v>
          </cell>
          <cell r="AY23">
            <v>0</v>
          </cell>
        </row>
        <row r="24">
          <cell r="R24">
            <v>0</v>
          </cell>
          <cell r="AL24">
            <v>0</v>
          </cell>
          <cell r="AO24">
            <v>0</v>
          </cell>
          <cell r="AS24">
            <v>0</v>
          </cell>
          <cell r="AY24">
            <v>0</v>
          </cell>
        </row>
        <row r="25">
          <cell r="R25">
            <v>0</v>
          </cell>
          <cell r="AL25">
            <v>0</v>
          </cell>
          <cell r="AO25">
            <v>0</v>
          </cell>
          <cell r="AS25">
            <v>0</v>
          </cell>
          <cell r="AY25">
            <v>0</v>
          </cell>
        </row>
        <row r="26">
          <cell r="R26">
            <v>0</v>
          </cell>
          <cell r="AL26">
            <v>0</v>
          </cell>
          <cell r="AO26">
            <v>0</v>
          </cell>
          <cell r="AS26">
            <v>0</v>
          </cell>
          <cell r="AY26">
            <v>0</v>
          </cell>
        </row>
        <row r="27">
          <cell r="R27">
            <v>0</v>
          </cell>
          <cell r="AL27">
            <v>0</v>
          </cell>
          <cell r="AO27">
            <v>0</v>
          </cell>
          <cell r="AS27">
            <v>0</v>
          </cell>
          <cell r="AY27">
            <v>0</v>
          </cell>
        </row>
        <row r="28">
          <cell r="R28">
            <v>0</v>
          </cell>
          <cell r="AL28">
            <v>0</v>
          </cell>
          <cell r="AO28">
            <v>0</v>
          </cell>
          <cell r="AS28">
            <v>0</v>
          </cell>
          <cell r="AY28">
            <v>0</v>
          </cell>
        </row>
        <row r="29">
          <cell r="R29">
            <v>0</v>
          </cell>
          <cell r="AL29">
            <v>0</v>
          </cell>
          <cell r="AO29">
            <v>0</v>
          </cell>
          <cell r="AS29">
            <v>0</v>
          </cell>
          <cell r="AY29">
            <v>0</v>
          </cell>
        </row>
        <row r="30">
          <cell r="R30">
            <v>0</v>
          </cell>
          <cell r="AL30">
            <v>0</v>
          </cell>
          <cell r="AO30">
            <v>0</v>
          </cell>
          <cell r="AS30">
            <v>0</v>
          </cell>
          <cell r="AY30">
            <v>0</v>
          </cell>
        </row>
        <row r="31">
          <cell r="R31">
            <v>0</v>
          </cell>
          <cell r="AL31">
            <v>0</v>
          </cell>
          <cell r="AO31">
            <v>0</v>
          </cell>
          <cell r="AS31">
            <v>0</v>
          </cell>
          <cell r="AY31">
            <v>0</v>
          </cell>
        </row>
        <row r="32">
          <cell r="R32">
            <v>0</v>
          </cell>
          <cell r="AL32">
            <v>0</v>
          </cell>
          <cell r="AO32">
            <v>0</v>
          </cell>
          <cell r="AS32">
            <v>0</v>
          </cell>
          <cell r="AY32">
            <v>0</v>
          </cell>
        </row>
        <row r="33">
          <cell r="R33">
            <v>0</v>
          </cell>
          <cell r="AL33">
            <v>0</v>
          </cell>
          <cell r="AO33">
            <v>0</v>
          </cell>
          <cell r="AS33">
            <v>0</v>
          </cell>
          <cell r="AY33">
            <v>0</v>
          </cell>
        </row>
        <row r="34">
          <cell r="R34">
            <v>0</v>
          </cell>
          <cell r="AL34">
            <v>0</v>
          </cell>
          <cell r="AO34">
            <v>0</v>
          </cell>
          <cell r="AS34">
            <v>0</v>
          </cell>
          <cell r="AY34">
            <v>0</v>
          </cell>
        </row>
        <row r="35">
          <cell r="R35">
            <v>0</v>
          </cell>
          <cell r="AL35">
            <v>0</v>
          </cell>
          <cell r="AO35">
            <v>0</v>
          </cell>
          <cell r="AS35">
            <v>0</v>
          </cell>
          <cell r="AY35">
            <v>0</v>
          </cell>
        </row>
        <row r="36">
          <cell r="R36">
            <v>0</v>
          </cell>
          <cell r="AL36">
            <v>0</v>
          </cell>
          <cell r="AO36">
            <v>0</v>
          </cell>
          <cell r="AS36">
            <v>0</v>
          </cell>
          <cell r="AY36">
            <v>0</v>
          </cell>
        </row>
        <row r="37">
          <cell r="R37">
            <v>0</v>
          </cell>
          <cell r="AL37">
            <v>0</v>
          </cell>
          <cell r="AO37">
            <v>0</v>
          </cell>
          <cell r="AS37">
            <v>0</v>
          </cell>
          <cell r="AY37">
            <v>0</v>
          </cell>
        </row>
        <row r="38">
          <cell r="R38">
            <v>0</v>
          </cell>
          <cell r="AL38">
            <v>0</v>
          </cell>
          <cell r="AO38">
            <v>0</v>
          </cell>
          <cell r="AS38">
            <v>0</v>
          </cell>
          <cell r="AY38">
            <v>0</v>
          </cell>
        </row>
        <row r="39">
          <cell r="R39">
            <v>0</v>
          </cell>
          <cell r="AL39">
            <v>0</v>
          </cell>
          <cell r="AO39">
            <v>0</v>
          </cell>
          <cell r="AS39">
            <v>0</v>
          </cell>
          <cell r="AY39">
            <v>0</v>
          </cell>
        </row>
        <row r="40">
          <cell r="R40">
            <v>6440</v>
          </cell>
          <cell r="AL40">
            <v>7895</v>
          </cell>
          <cell r="AO40">
            <v>0</v>
          </cell>
          <cell r="AS40">
            <v>1444</v>
          </cell>
          <cell r="AY40">
            <v>-12</v>
          </cell>
        </row>
        <row r="41">
          <cell r="R41">
            <v>0</v>
          </cell>
          <cell r="AL41">
            <v>0</v>
          </cell>
          <cell r="AO41">
            <v>0</v>
          </cell>
          <cell r="AS41">
            <v>0</v>
          </cell>
          <cell r="AY41">
            <v>0</v>
          </cell>
        </row>
        <row r="42">
          <cell r="R42">
            <v>0</v>
          </cell>
          <cell r="AL42">
            <v>0</v>
          </cell>
          <cell r="AO42">
            <v>0</v>
          </cell>
          <cell r="AS42">
            <v>0</v>
          </cell>
          <cell r="AY42">
            <v>0</v>
          </cell>
        </row>
        <row r="43">
          <cell r="R43">
            <v>283236</v>
          </cell>
          <cell r="AL43">
            <v>152589</v>
          </cell>
          <cell r="AO43">
            <v>74755.5</v>
          </cell>
          <cell r="AS43">
            <v>86860</v>
          </cell>
          <cell r="AY43">
            <v>9</v>
          </cell>
        </row>
        <row r="44">
          <cell r="R44">
            <v>0</v>
          </cell>
          <cell r="AL44">
            <v>0</v>
          </cell>
          <cell r="AO44">
            <v>0</v>
          </cell>
          <cell r="AS44">
            <v>0</v>
          </cell>
          <cell r="AY44">
            <v>0</v>
          </cell>
        </row>
        <row r="45">
          <cell r="R45">
            <v>0</v>
          </cell>
          <cell r="AL45">
            <v>0</v>
          </cell>
          <cell r="AO45">
            <v>0</v>
          </cell>
          <cell r="AS45">
            <v>0</v>
          </cell>
          <cell r="AY45">
            <v>0</v>
          </cell>
        </row>
        <row r="46">
          <cell r="R46">
            <v>0</v>
          </cell>
          <cell r="AL46">
            <v>0</v>
          </cell>
          <cell r="AO46">
            <v>0</v>
          </cell>
          <cell r="AS46">
            <v>0</v>
          </cell>
          <cell r="AY46">
            <v>0</v>
          </cell>
        </row>
        <row r="47">
          <cell r="R47">
            <v>0</v>
          </cell>
          <cell r="AL47">
            <v>0</v>
          </cell>
          <cell r="AO47">
            <v>0</v>
          </cell>
          <cell r="AS47">
            <v>0</v>
          </cell>
          <cell r="AY47">
            <v>0</v>
          </cell>
        </row>
        <row r="48">
          <cell r="R48">
            <v>0</v>
          </cell>
          <cell r="AL48">
            <v>0</v>
          </cell>
          <cell r="AO48">
            <v>0</v>
          </cell>
          <cell r="AS48">
            <v>0</v>
          </cell>
          <cell r="AY48">
            <v>0</v>
          </cell>
        </row>
        <row r="49">
          <cell r="R49">
            <v>0</v>
          </cell>
          <cell r="AL49">
            <v>0</v>
          </cell>
          <cell r="AO49">
            <v>0</v>
          </cell>
          <cell r="AS49">
            <v>0</v>
          </cell>
          <cell r="AY49">
            <v>0</v>
          </cell>
        </row>
        <row r="50">
          <cell r="R50">
            <v>0</v>
          </cell>
          <cell r="AL50">
            <v>0</v>
          </cell>
          <cell r="AO50">
            <v>0</v>
          </cell>
          <cell r="AS50">
            <v>0</v>
          </cell>
          <cell r="AY50">
            <v>0</v>
          </cell>
        </row>
        <row r="51">
          <cell r="R51">
            <v>0</v>
          </cell>
          <cell r="AL51">
            <v>0</v>
          </cell>
          <cell r="AO51">
            <v>0</v>
          </cell>
          <cell r="AS51">
            <v>0</v>
          </cell>
          <cell r="AY51">
            <v>0</v>
          </cell>
        </row>
        <row r="52">
          <cell r="R52">
            <v>0</v>
          </cell>
          <cell r="AL52">
            <v>0</v>
          </cell>
          <cell r="AO52">
            <v>0</v>
          </cell>
          <cell r="AS52">
            <v>0</v>
          </cell>
          <cell r="AY52">
            <v>0</v>
          </cell>
        </row>
        <row r="53">
          <cell r="R53">
            <v>0</v>
          </cell>
          <cell r="AL53">
            <v>0</v>
          </cell>
          <cell r="AO53">
            <v>0</v>
          </cell>
          <cell r="AS53">
            <v>0</v>
          </cell>
          <cell r="AY53">
            <v>0</v>
          </cell>
        </row>
        <row r="54">
          <cell r="R54">
            <v>0</v>
          </cell>
          <cell r="AL54">
            <v>0</v>
          </cell>
          <cell r="AO54">
            <v>0</v>
          </cell>
          <cell r="AS54">
            <v>0</v>
          </cell>
          <cell r="AY54">
            <v>0</v>
          </cell>
        </row>
        <row r="55">
          <cell r="R55">
            <v>0</v>
          </cell>
          <cell r="AL55">
            <v>0</v>
          </cell>
          <cell r="AO55">
            <v>0</v>
          </cell>
          <cell r="AS55">
            <v>0</v>
          </cell>
          <cell r="AY55">
            <v>0</v>
          </cell>
        </row>
        <row r="56">
          <cell r="R56">
            <v>0</v>
          </cell>
          <cell r="AL56">
            <v>0</v>
          </cell>
          <cell r="AO56">
            <v>0</v>
          </cell>
          <cell r="AS56">
            <v>0</v>
          </cell>
          <cell r="AY56">
            <v>0</v>
          </cell>
        </row>
        <row r="57">
          <cell r="R57">
            <v>0</v>
          </cell>
          <cell r="AL57">
            <v>0</v>
          </cell>
          <cell r="AO57">
            <v>0</v>
          </cell>
          <cell r="AS57">
            <v>0</v>
          </cell>
          <cell r="AY57">
            <v>0</v>
          </cell>
        </row>
        <row r="58">
          <cell r="R58">
            <v>0</v>
          </cell>
          <cell r="AL58">
            <v>0</v>
          </cell>
          <cell r="AO58">
            <v>0</v>
          </cell>
          <cell r="AS58">
            <v>0</v>
          </cell>
          <cell r="AY58">
            <v>0</v>
          </cell>
        </row>
        <row r="59">
          <cell r="R59">
            <v>0</v>
          </cell>
          <cell r="AL59">
            <v>0</v>
          </cell>
          <cell r="AO59">
            <v>0</v>
          </cell>
          <cell r="AS59">
            <v>0</v>
          </cell>
          <cell r="AY59">
            <v>0</v>
          </cell>
        </row>
        <row r="60">
          <cell r="R60">
            <v>0</v>
          </cell>
          <cell r="AL60">
            <v>0</v>
          </cell>
          <cell r="AO60">
            <v>0</v>
          </cell>
          <cell r="AS60">
            <v>0</v>
          </cell>
          <cell r="AY60">
            <v>0</v>
          </cell>
        </row>
        <row r="61">
          <cell r="R61">
            <v>0</v>
          </cell>
          <cell r="AL61">
            <v>0</v>
          </cell>
          <cell r="AO61">
            <v>0</v>
          </cell>
          <cell r="AS61">
            <v>0</v>
          </cell>
          <cell r="AY61">
            <v>0</v>
          </cell>
        </row>
        <row r="62">
          <cell r="R62">
            <v>0</v>
          </cell>
          <cell r="AL62">
            <v>0</v>
          </cell>
          <cell r="AO62">
            <v>0</v>
          </cell>
          <cell r="AS62">
            <v>0</v>
          </cell>
          <cell r="AY62">
            <v>0</v>
          </cell>
        </row>
        <row r="63">
          <cell r="R63">
            <v>0</v>
          </cell>
          <cell r="AL63">
            <v>0</v>
          </cell>
          <cell r="AO63">
            <v>0</v>
          </cell>
          <cell r="AS63">
            <v>0</v>
          </cell>
          <cell r="AY63">
            <v>0</v>
          </cell>
        </row>
        <row r="64">
          <cell r="R64">
            <v>0</v>
          </cell>
          <cell r="AL64">
            <v>0</v>
          </cell>
          <cell r="AO64">
            <v>0</v>
          </cell>
          <cell r="AS64">
            <v>0</v>
          </cell>
          <cell r="AY64">
            <v>0</v>
          </cell>
        </row>
        <row r="65">
          <cell r="R65">
            <v>0</v>
          </cell>
          <cell r="AL65">
            <v>0</v>
          </cell>
          <cell r="AO65">
            <v>0</v>
          </cell>
          <cell r="AS65">
            <v>0</v>
          </cell>
          <cell r="AY65">
            <v>0</v>
          </cell>
        </row>
        <row r="66">
          <cell r="R66">
            <v>5010</v>
          </cell>
          <cell r="AL66">
            <v>0</v>
          </cell>
          <cell r="AO66">
            <v>0</v>
          </cell>
          <cell r="AS66">
            <v>-586</v>
          </cell>
          <cell r="AY66">
            <v>9</v>
          </cell>
        </row>
        <row r="67">
          <cell r="R67">
            <v>0</v>
          </cell>
          <cell r="AL67">
            <v>0</v>
          </cell>
          <cell r="AO67">
            <v>0</v>
          </cell>
          <cell r="AS67">
            <v>0</v>
          </cell>
          <cell r="AY67">
            <v>0</v>
          </cell>
        </row>
        <row r="68">
          <cell r="R68">
            <v>0</v>
          </cell>
          <cell r="AL68">
            <v>0</v>
          </cell>
          <cell r="AO68">
            <v>0</v>
          </cell>
          <cell r="AS68">
            <v>0</v>
          </cell>
          <cell r="AY68">
            <v>0</v>
          </cell>
        </row>
        <row r="69">
          <cell r="R69">
            <v>0</v>
          </cell>
          <cell r="AL69">
            <v>0</v>
          </cell>
          <cell r="AO69">
            <v>0</v>
          </cell>
          <cell r="AS69">
            <v>0</v>
          </cell>
          <cell r="AY69">
            <v>0</v>
          </cell>
        </row>
        <row r="70">
          <cell r="R70">
            <v>0</v>
          </cell>
          <cell r="AL70">
            <v>0</v>
          </cell>
          <cell r="AO70">
            <v>0</v>
          </cell>
          <cell r="AS70">
            <v>0</v>
          </cell>
          <cell r="AY70">
            <v>0</v>
          </cell>
        </row>
        <row r="71">
          <cell r="R71">
            <v>557057</v>
          </cell>
          <cell r="AL71">
            <v>466225</v>
          </cell>
          <cell r="AO71">
            <v>-34437.5</v>
          </cell>
          <cell r="AS71">
            <v>-18755</v>
          </cell>
          <cell r="AY71">
            <v>345</v>
          </cell>
        </row>
        <row r="72">
          <cell r="R72">
            <v>0</v>
          </cell>
          <cell r="AL72">
            <v>0</v>
          </cell>
          <cell r="AO72">
            <v>0</v>
          </cell>
          <cell r="AS72">
            <v>0</v>
          </cell>
          <cell r="AY72">
            <v>0</v>
          </cell>
        </row>
        <row r="73">
          <cell r="R73">
            <v>0</v>
          </cell>
          <cell r="AL73">
            <v>0</v>
          </cell>
          <cell r="AO73">
            <v>0</v>
          </cell>
          <cell r="AS73">
            <v>0</v>
          </cell>
          <cell r="AY73">
            <v>0</v>
          </cell>
        </row>
        <row r="74">
          <cell r="R74">
            <v>0</v>
          </cell>
          <cell r="AL74">
            <v>0</v>
          </cell>
          <cell r="AO74">
            <v>0</v>
          </cell>
          <cell r="AS74">
            <v>0</v>
          </cell>
          <cell r="AY74">
            <v>0</v>
          </cell>
        </row>
        <row r="75">
          <cell r="R75">
            <v>0</v>
          </cell>
          <cell r="AL75">
            <v>0</v>
          </cell>
          <cell r="AO75">
            <v>0</v>
          </cell>
          <cell r="AS75">
            <v>0</v>
          </cell>
          <cell r="AY75">
            <v>0</v>
          </cell>
        </row>
        <row r="78">
          <cell r="Z78">
            <v>0</v>
          </cell>
        </row>
        <row r="79">
          <cell r="AD79">
            <v>0</v>
          </cell>
        </row>
        <row r="80">
          <cell r="AD80">
            <v>10000</v>
          </cell>
        </row>
        <row r="81">
          <cell r="AD81">
            <v>0</v>
          </cell>
        </row>
        <row r="82">
          <cell r="Z82">
            <v>0</v>
          </cell>
        </row>
        <row r="83">
          <cell r="C83">
            <v>160</v>
          </cell>
          <cell r="E83">
            <v>731696.07108863676</v>
          </cell>
          <cell r="F83">
            <v>122</v>
          </cell>
          <cell r="H83">
            <v>72540.760379581159</v>
          </cell>
          <cell r="I83">
            <v>266</v>
          </cell>
          <cell r="K83">
            <v>45968.747654273422</v>
          </cell>
          <cell r="L83">
            <v>0</v>
          </cell>
          <cell r="N83">
            <v>0</v>
          </cell>
          <cell r="O83">
            <v>1</v>
          </cell>
          <cell r="Q83">
            <v>1537.7902680927136</v>
          </cell>
          <cell r="R83">
            <v>851743</v>
          </cell>
          <cell r="S83">
            <v>-142711</v>
          </cell>
          <cell r="T83">
            <v>31370</v>
          </cell>
          <cell r="U83">
            <v>-111341</v>
          </cell>
          <cell r="V83">
            <v>740402</v>
          </cell>
          <cell r="W83">
            <v>-1851</v>
          </cell>
          <cell r="X83">
            <v>738551</v>
          </cell>
          <cell r="Y83">
            <v>107461.44190650753</v>
          </cell>
          <cell r="Z83">
            <v>846012</v>
          </cell>
          <cell r="AA83">
            <v>797810</v>
          </cell>
          <cell r="AB83">
            <v>48202</v>
          </cell>
          <cell r="AC83">
            <v>48202</v>
          </cell>
          <cell r="AD83">
            <v>856012</v>
          </cell>
          <cell r="AF83">
            <v>799155</v>
          </cell>
          <cell r="AG83">
            <v>-39</v>
          </cell>
          <cell r="AH83">
            <v>-199221</v>
          </cell>
          <cell r="AI83">
            <v>12</v>
          </cell>
          <cell r="AJ83">
            <v>26774.5</v>
          </cell>
          <cell r="AK83">
            <v>-172446.5</v>
          </cell>
          <cell r="AL83">
            <v>626709</v>
          </cell>
          <cell r="AM83">
            <v>-1567</v>
          </cell>
          <cell r="AN83">
            <v>625142</v>
          </cell>
          <cell r="AO83">
            <v>35256</v>
          </cell>
          <cell r="AP83">
            <v>660399</v>
          </cell>
          <cell r="AQ83">
            <v>596498</v>
          </cell>
          <cell r="AR83">
            <v>63901</v>
          </cell>
          <cell r="AS83">
            <v>63901</v>
          </cell>
        </row>
      </sheetData>
      <sheetData sheetId="39">
        <row r="7">
          <cell r="R7">
            <v>0</v>
          </cell>
          <cell r="AL7">
            <v>0</v>
          </cell>
          <cell r="AO7">
            <v>0</v>
          </cell>
          <cell r="AS7">
            <v>0</v>
          </cell>
          <cell r="AY7">
            <v>0</v>
          </cell>
        </row>
        <row r="8">
          <cell r="R8">
            <v>0</v>
          </cell>
          <cell r="AL8">
            <v>0</v>
          </cell>
          <cell r="AO8">
            <v>0</v>
          </cell>
          <cell r="AS8">
            <v>0</v>
          </cell>
          <cell r="AY8">
            <v>0</v>
          </cell>
        </row>
        <row r="9">
          <cell r="R9">
            <v>0</v>
          </cell>
          <cell r="AL9">
            <v>0</v>
          </cell>
          <cell r="AO9">
            <v>0</v>
          </cell>
          <cell r="AS9">
            <v>0</v>
          </cell>
          <cell r="AY9">
            <v>0</v>
          </cell>
        </row>
        <row r="10">
          <cell r="R10">
            <v>0</v>
          </cell>
          <cell r="AL10">
            <v>0</v>
          </cell>
          <cell r="AO10">
            <v>0</v>
          </cell>
          <cell r="AS10">
            <v>0</v>
          </cell>
          <cell r="AY10">
            <v>0</v>
          </cell>
        </row>
        <row r="11">
          <cell r="R11">
            <v>0</v>
          </cell>
          <cell r="AL11">
            <v>0</v>
          </cell>
          <cell r="AO11">
            <v>0</v>
          </cell>
          <cell r="AS11">
            <v>0</v>
          </cell>
          <cell r="AY11">
            <v>0</v>
          </cell>
        </row>
        <row r="12">
          <cell r="R12">
            <v>0</v>
          </cell>
          <cell r="AL12">
            <v>0</v>
          </cell>
          <cell r="AO12">
            <v>0</v>
          </cell>
          <cell r="AS12">
            <v>0</v>
          </cell>
          <cell r="AY12">
            <v>0</v>
          </cell>
        </row>
        <row r="13">
          <cell r="R13">
            <v>0</v>
          </cell>
          <cell r="AL13">
            <v>0</v>
          </cell>
          <cell r="AO13">
            <v>0</v>
          </cell>
          <cell r="AS13">
            <v>0</v>
          </cell>
          <cell r="AY13">
            <v>0</v>
          </cell>
        </row>
        <row r="14">
          <cell r="R14">
            <v>0</v>
          </cell>
          <cell r="AL14">
            <v>0</v>
          </cell>
          <cell r="AO14">
            <v>0</v>
          </cell>
          <cell r="AS14">
            <v>0</v>
          </cell>
          <cell r="AY14">
            <v>0</v>
          </cell>
        </row>
        <row r="15">
          <cell r="R15">
            <v>0</v>
          </cell>
          <cell r="AL15">
            <v>0</v>
          </cell>
          <cell r="AO15">
            <v>0</v>
          </cell>
          <cell r="AS15">
            <v>0</v>
          </cell>
          <cell r="AY15">
            <v>0</v>
          </cell>
        </row>
        <row r="16">
          <cell r="R16">
            <v>0</v>
          </cell>
          <cell r="AL16">
            <v>0</v>
          </cell>
          <cell r="AO16">
            <v>0</v>
          </cell>
          <cell r="AS16">
            <v>0</v>
          </cell>
          <cell r="AY16">
            <v>0</v>
          </cell>
        </row>
        <row r="17">
          <cell r="R17">
            <v>0</v>
          </cell>
          <cell r="AL17">
            <v>0</v>
          </cell>
          <cell r="AO17">
            <v>0</v>
          </cell>
          <cell r="AS17">
            <v>0</v>
          </cell>
          <cell r="AY17">
            <v>0</v>
          </cell>
        </row>
        <row r="18">
          <cell r="R18">
            <v>0</v>
          </cell>
          <cell r="AL18">
            <v>0</v>
          </cell>
          <cell r="AO18">
            <v>0</v>
          </cell>
          <cell r="AS18">
            <v>0</v>
          </cell>
          <cell r="AY18">
            <v>0</v>
          </cell>
        </row>
        <row r="19">
          <cell r="R19">
            <v>0</v>
          </cell>
          <cell r="AL19">
            <v>0</v>
          </cell>
          <cell r="AO19">
            <v>0</v>
          </cell>
          <cell r="AS19">
            <v>0</v>
          </cell>
          <cell r="AY19">
            <v>0</v>
          </cell>
        </row>
        <row r="20">
          <cell r="R20">
            <v>0</v>
          </cell>
          <cell r="AL20">
            <v>0</v>
          </cell>
          <cell r="AO20">
            <v>0</v>
          </cell>
          <cell r="AS20">
            <v>0</v>
          </cell>
          <cell r="AY20">
            <v>0</v>
          </cell>
        </row>
        <row r="21">
          <cell r="R21">
            <v>0</v>
          </cell>
          <cell r="AL21">
            <v>0</v>
          </cell>
          <cell r="AO21">
            <v>0</v>
          </cell>
          <cell r="AS21">
            <v>0</v>
          </cell>
          <cell r="AY21">
            <v>0</v>
          </cell>
        </row>
        <row r="22">
          <cell r="R22">
            <v>0</v>
          </cell>
          <cell r="AL22">
            <v>0</v>
          </cell>
          <cell r="AO22">
            <v>0</v>
          </cell>
          <cell r="AS22">
            <v>0</v>
          </cell>
          <cell r="AY22">
            <v>0</v>
          </cell>
        </row>
        <row r="23">
          <cell r="R23">
            <v>803091</v>
          </cell>
          <cell r="AL23">
            <v>1744946</v>
          </cell>
          <cell r="AO23">
            <v>-8937</v>
          </cell>
          <cell r="AS23">
            <v>168096</v>
          </cell>
          <cell r="AY23">
            <v>-659</v>
          </cell>
        </row>
        <row r="24">
          <cell r="R24">
            <v>0</v>
          </cell>
          <cell r="AL24">
            <v>0</v>
          </cell>
          <cell r="AO24">
            <v>0</v>
          </cell>
          <cell r="AS24">
            <v>0</v>
          </cell>
          <cell r="AY24">
            <v>0</v>
          </cell>
        </row>
        <row r="25">
          <cell r="R25">
            <v>157517</v>
          </cell>
          <cell r="AL25">
            <v>104864</v>
          </cell>
          <cell r="AO25">
            <v>3257</v>
          </cell>
          <cell r="AS25">
            <v>17691</v>
          </cell>
          <cell r="AY25">
            <v>-86</v>
          </cell>
        </row>
        <row r="26">
          <cell r="R26">
            <v>0</v>
          </cell>
          <cell r="AL26">
            <v>0</v>
          </cell>
          <cell r="AO26">
            <v>0</v>
          </cell>
          <cell r="AS26">
            <v>0</v>
          </cell>
          <cell r="AY26">
            <v>0</v>
          </cell>
        </row>
        <row r="27">
          <cell r="R27">
            <v>0</v>
          </cell>
          <cell r="AL27">
            <v>0</v>
          </cell>
          <cell r="AO27">
            <v>0</v>
          </cell>
          <cell r="AS27">
            <v>0</v>
          </cell>
          <cell r="AY27">
            <v>0</v>
          </cell>
        </row>
        <row r="28">
          <cell r="R28">
            <v>0</v>
          </cell>
          <cell r="AL28">
            <v>0</v>
          </cell>
          <cell r="AO28">
            <v>0</v>
          </cell>
          <cell r="AS28">
            <v>0</v>
          </cell>
          <cell r="AY28">
            <v>0</v>
          </cell>
        </row>
        <row r="29">
          <cell r="R29">
            <v>0</v>
          </cell>
          <cell r="AL29">
            <v>1678</v>
          </cell>
          <cell r="AO29">
            <v>0</v>
          </cell>
          <cell r="AS29">
            <v>418</v>
          </cell>
          <cell r="AY29">
            <v>-4</v>
          </cell>
        </row>
        <row r="30">
          <cell r="R30">
            <v>0</v>
          </cell>
          <cell r="AL30">
            <v>13593</v>
          </cell>
          <cell r="AO30">
            <v>0</v>
          </cell>
          <cell r="AS30">
            <v>3389</v>
          </cell>
          <cell r="AY30">
            <v>-34</v>
          </cell>
        </row>
        <row r="31">
          <cell r="R31">
            <v>0</v>
          </cell>
          <cell r="AL31">
            <v>0</v>
          </cell>
          <cell r="AO31">
            <v>0</v>
          </cell>
          <cell r="AS31">
            <v>0</v>
          </cell>
          <cell r="AY31">
            <v>0</v>
          </cell>
        </row>
        <row r="32">
          <cell r="R32">
            <v>0</v>
          </cell>
          <cell r="AL32">
            <v>0</v>
          </cell>
          <cell r="AO32">
            <v>0</v>
          </cell>
          <cell r="AS32">
            <v>0</v>
          </cell>
          <cell r="AY32">
            <v>0</v>
          </cell>
        </row>
        <row r="33">
          <cell r="R33">
            <v>0</v>
          </cell>
          <cell r="AL33">
            <v>0</v>
          </cell>
          <cell r="AO33">
            <v>0</v>
          </cell>
          <cell r="AS33">
            <v>0</v>
          </cell>
          <cell r="AY33">
            <v>0</v>
          </cell>
        </row>
        <row r="34">
          <cell r="R34">
            <v>0</v>
          </cell>
          <cell r="AL34">
            <v>0</v>
          </cell>
          <cell r="AO34">
            <v>0</v>
          </cell>
          <cell r="AS34">
            <v>0</v>
          </cell>
          <cell r="AY34">
            <v>0</v>
          </cell>
        </row>
        <row r="35">
          <cell r="R35">
            <v>0</v>
          </cell>
          <cell r="AL35">
            <v>0</v>
          </cell>
          <cell r="AO35">
            <v>0</v>
          </cell>
          <cell r="AS35">
            <v>0</v>
          </cell>
          <cell r="AY35">
            <v>0</v>
          </cell>
        </row>
        <row r="36">
          <cell r="R36">
            <v>0</v>
          </cell>
          <cell r="AL36">
            <v>0</v>
          </cell>
          <cell r="AO36">
            <v>0</v>
          </cell>
          <cell r="AS36">
            <v>0</v>
          </cell>
          <cell r="AY36">
            <v>0</v>
          </cell>
        </row>
        <row r="37">
          <cell r="R37">
            <v>0</v>
          </cell>
          <cell r="AL37">
            <v>0</v>
          </cell>
          <cell r="AO37">
            <v>0</v>
          </cell>
          <cell r="AS37">
            <v>0</v>
          </cell>
          <cell r="AY37">
            <v>0</v>
          </cell>
        </row>
        <row r="38">
          <cell r="R38">
            <v>27458</v>
          </cell>
          <cell r="AL38">
            <v>10395</v>
          </cell>
          <cell r="AO38">
            <v>0</v>
          </cell>
          <cell r="AS38">
            <v>1144</v>
          </cell>
          <cell r="AY38">
            <v>-4</v>
          </cell>
        </row>
        <row r="39">
          <cell r="R39">
            <v>0</v>
          </cell>
          <cell r="AL39">
            <v>0</v>
          </cell>
          <cell r="AO39">
            <v>0</v>
          </cell>
          <cell r="AS39">
            <v>0</v>
          </cell>
          <cell r="AY39">
            <v>0</v>
          </cell>
        </row>
        <row r="40">
          <cell r="R40">
            <v>0</v>
          </cell>
          <cell r="AL40">
            <v>0</v>
          </cell>
          <cell r="AO40">
            <v>0</v>
          </cell>
          <cell r="AS40">
            <v>0</v>
          </cell>
          <cell r="AY40">
            <v>0</v>
          </cell>
        </row>
        <row r="41">
          <cell r="R41">
            <v>0</v>
          </cell>
          <cell r="AL41">
            <v>0</v>
          </cell>
          <cell r="AO41">
            <v>0</v>
          </cell>
          <cell r="AS41">
            <v>0</v>
          </cell>
          <cell r="AY41">
            <v>0</v>
          </cell>
        </row>
        <row r="42">
          <cell r="R42">
            <v>0</v>
          </cell>
          <cell r="AL42">
            <v>0</v>
          </cell>
          <cell r="AO42">
            <v>0</v>
          </cell>
          <cell r="AS42">
            <v>0</v>
          </cell>
          <cell r="AY42">
            <v>0</v>
          </cell>
        </row>
        <row r="43">
          <cell r="R43">
            <v>0</v>
          </cell>
          <cell r="AL43">
            <v>0</v>
          </cell>
          <cell r="AO43">
            <v>0</v>
          </cell>
          <cell r="AS43">
            <v>0</v>
          </cell>
          <cell r="AY43">
            <v>0</v>
          </cell>
        </row>
        <row r="44">
          <cell r="R44">
            <v>0</v>
          </cell>
          <cell r="AL44">
            <v>0</v>
          </cell>
          <cell r="AO44">
            <v>0</v>
          </cell>
          <cell r="AS44">
            <v>0</v>
          </cell>
          <cell r="AY44">
            <v>0</v>
          </cell>
        </row>
        <row r="45">
          <cell r="R45">
            <v>7227</v>
          </cell>
          <cell r="AL45">
            <v>8096</v>
          </cell>
          <cell r="AO45">
            <v>0</v>
          </cell>
          <cell r="AS45">
            <v>267</v>
          </cell>
          <cell r="AY45">
            <v>6</v>
          </cell>
        </row>
        <row r="46">
          <cell r="R46">
            <v>0</v>
          </cell>
          <cell r="AL46">
            <v>0</v>
          </cell>
          <cell r="AO46">
            <v>0</v>
          </cell>
          <cell r="AS46">
            <v>0</v>
          </cell>
          <cell r="AY46">
            <v>0</v>
          </cell>
        </row>
        <row r="47">
          <cell r="R47">
            <v>0</v>
          </cell>
          <cell r="AL47">
            <v>0</v>
          </cell>
          <cell r="AO47">
            <v>0</v>
          </cell>
          <cell r="AS47">
            <v>0</v>
          </cell>
          <cell r="AY47">
            <v>0</v>
          </cell>
        </row>
        <row r="48">
          <cell r="R48">
            <v>0</v>
          </cell>
          <cell r="AL48">
            <v>0</v>
          </cell>
          <cell r="AO48">
            <v>0</v>
          </cell>
          <cell r="AS48">
            <v>0</v>
          </cell>
          <cell r="AY48">
            <v>0</v>
          </cell>
        </row>
        <row r="49">
          <cell r="R49">
            <v>0</v>
          </cell>
          <cell r="AL49">
            <v>0</v>
          </cell>
          <cell r="AO49">
            <v>0</v>
          </cell>
          <cell r="AS49">
            <v>0</v>
          </cell>
          <cell r="AY49">
            <v>0</v>
          </cell>
        </row>
        <row r="50">
          <cell r="R50">
            <v>0</v>
          </cell>
          <cell r="AL50">
            <v>0</v>
          </cell>
          <cell r="AO50">
            <v>0</v>
          </cell>
          <cell r="AS50">
            <v>0</v>
          </cell>
          <cell r="AY50">
            <v>0</v>
          </cell>
        </row>
        <row r="51">
          <cell r="R51">
            <v>0</v>
          </cell>
          <cell r="AL51">
            <v>0</v>
          </cell>
          <cell r="AO51">
            <v>0</v>
          </cell>
          <cell r="AS51">
            <v>0</v>
          </cell>
          <cell r="AY51">
            <v>0</v>
          </cell>
        </row>
        <row r="52">
          <cell r="R52">
            <v>17753</v>
          </cell>
          <cell r="AL52">
            <v>6226</v>
          </cell>
          <cell r="AO52">
            <v>0</v>
          </cell>
          <cell r="AS52">
            <v>571</v>
          </cell>
          <cell r="AY52">
            <v>-1</v>
          </cell>
        </row>
        <row r="53">
          <cell r="R53">
            <v>0</v>
          </cell>
          <cell r="AL53">
            <v>0</v>
          </cell>
          <cell r="AO53">
            <v>0</v>
          </cell>
          <cell r="AS53">
            <v>0</v>
          </cell>
          <cell r="AY53">
            <v>0</v>
          </cell>
        </row>
        <row r="54">
          <cell r="R54">
            <v>0</v>
          </cell>
          <cell r="AL54">
            <v>0</v>
          </cell>
          <cell r="AO54">
            <v>0</v>
          </cell>
          <cell r="AS54">
            <v>0</v>
          </cell>
          <cell r="AY54">
            <v>0</v>
          </cell>
        </row>
        <row r="55">
          <cell r="R55">
            <v>0</v>
          </cell>
          <cell r="AL55">
            <v>0</v>
          </cell>
          <cell r="AO55">
            <v>0</v>
          </cell>
          <cell r="AS55">
            <v>0</v>
          </cell>
          <cell r="AY55">
            <v>0</v>
          </cell>
        </row>
        <row r="56">
          <cell r="R56">
            <v>0</v>
          </cell>
          <cell r="AL56">
            <v>0</v>
          </cell>
          <cell r="AO56">
            <v>0</v>
          </cell>
          <cell r="AS56">
            <v>0</v>
          </cell>
          <cell r="AY56">
            <v>0</v>
          </cell>
        </row>
        <row r="57">
          <cell r="R57">
            <v>0</v>
          </cell>
          <cell r="AL57">
            <v>0</v>
          </cell>
          <cell r="AO57">
            <v>0</v>
          </cell>
          <cell r="AS57">
            <v>0</v>
          </cell>
          <cell r="AY57">
            <v>0</v>
          </cell>
        </row>
        <row r="58">
          <cell r="R58">
            <v>0</v>
          </cell>
          <cell r="AL58">
            <v>0</v>
          </cell>
          <cell r="AO58">
            <v>0</v>
          </cell>
          <cell r="AS58">
            <v>0</v>
          </cell>
          <cell r="AY58">
            <v>0</v>
          </cell>
        </row>
        <row r="59">
          <cell r="R59">
            <v>0</v>
          </cell>
          <cell r="AL59">
            <v>0</v>
          </cell>
          <cell r="AO59">
            <v>0</v>
          </cell>
          <cell r="AS59">
            <v>0</v>
          </cell>
          <cell r="AY59">
            <v>0</v>
          </cell>
        </row>
        <row r="60">
          <cell r="R60">
            <v>0</v>
          </cell>
          <cell r="AL60">
            <v>0</v>
          </cell>
          <cell r="AO60">
            <v>0</v>
          </cell>
          <cell r="AS60">
            <v>0</v>
          </cell>
          <cell r="AY60">
            <v>0</v>
          </cell>
        </row>
        <row r="61">
          <cell r="R61">
            <v>0</v>
          </cell>
          <cell r="AL61">
            <v>0</v>
          </cell>
          <cell r="AO61">
            <v>0</v>
          </cell>
          <cell r="AS61">
            <v>0</v>
          </cell>
          <cell r="AY61">
            <v>0</v>
          </cell>
        </row>
        <row r="62">
          <cell r="R62">
            <v>0</v>
          </cell>
          <cell r="AL62">
            <v>0</v>
          </cell>
          <cell r="AO62">
            <v>0</v>
          </cell>
          <cell r="AS62">
            <v>0</v>
          </cell>
          <cell r="AY62">
            <v>0</v>
          </cell>
        </row>
        <row r="63">
          <cell r="R63">
            <v>0</v>
          </cell>
          <cell r="AL63">
            <v>0</v>
          </cell>
          <cell r="AO63">
            <v>0</v>
          </cell>
          <cell r="AS63">
            <v>0</v>
          </cell>
          <cell r="AY63">
            <v>0</v>
          </cell>
        </row>
        <row r="64">
          <cell r="R64">
            <v>0</v>
          </cell>
          <cell r="AL64">
            <v>0</v>
          </cell>
          <cell r="AO64">
            <v>0</v>
          </cell>
          <cell r="AS64">
            <v>0</v>
          </cell>
          <cell r="AY64">
            <v>0</v>
          </cell>
        </row>
        <row r="65">
          <cell r="R65">
            <v>0</v>
          </cell>
          <cell r="AL65">
            <v>0</v>
          </cell>
          <cell r="AO65">
            <v>0</v>
          </cell>
          <cell r="AS65">
            <v>0</v>
          </cell>
          <cell r="AY65">
            <v>0</v>
          </cell>
        </row>
        <row r="66">
          <cell r="R66">
            <v>0</v>
          </cell>
          <cell r="AL66">
            <v>0</v>
          </cell>
          <cell r="AO66">
            <v>0</v>
          </cell>
          <cell r="AS66">
            <v>0</v>
          </cell>
          <cell r="AY66">
            <v>0</v>
          </cell>
        </row>
        <row r="67">
          <cell r="R67">
            <v>8827</v>
          </cell>
          <cell r="AL67">
            <v>45960</v>
          </cell>
          <cell r="AO67">
            <v>0</v>
          </cell>
          <cell r="AS67">
            <v>7699</v>
          </cell>
          <cell r="AY67">
            <v>-59</v>
          </cell>
        </row>
        <row r="68">
          <cell r="R68">
            <v>0</v>
          </cell>
          <cell r="AL68">
            <v>0</v>
          </cell>
          <cell r="AO68">
            <v>0</v>
          </cell>
          <cell r="AS68">
            <v>0</v>
          </cell>
          <cell r="AY68">
            <v>0</v>
          </cell>
        </row>
        <row r="69">
          <cell r="R69">
            <v>0</v>
          </cell>
          <cell r="AL69">
            <v>8165</v>
          </cell>
          <cell r="AO69">
            <v>0</v>
          </cell>
          <cell r="AS69">
            <v>2033</v>
          </cell>
          <cell r="AY69">
            <v>-20</v>
          </cell>
        </row>
        <row r="70">
          <cell r="R70">
            <v>0</v>
          </cell>
          <cell r="AL70">
            <v>0</v>
          </cell>
          <cell r="AO70">
            <v>0</v>
          </cell>
          <cell r="AS70">
            <v>0</v>
          </cell>
          <cell r="AY70">
            <v>0</v>
          </cell>
        </row>
        <row r="71">
          <cell r="R71">
            <v>0</v>
          </cell>
          <cell r="AL71">
            <v>0</v>
          </cell>
          <cell r="AO71">
            <v>0</v>
          </cell>
          <cell r="AS71">
            <v>0</v>
          </cell>
          <cell r="AY71">
            <v>0</v>
          </cell>
        </row>
        <row r="72">
          <cell r="R72">
            <v>0</v>
          </cell>
          <cell r="AL72">
            <v>0</v>
          </cell>
          <cell r="AO72">
            <v>0</v>
          </cell>
          <cell r="AS72">
            <v>0</v>
          </cell>
          <cell r="AY72">
            <v>0</v>
          </cell>
        </row>
        <row r="73">
          <cell r="R73">
            <v>85164</v>
          </cell>
          <cell r="AL73">
            <v>97423</v>
          </cell>
          <cell r="AO73">
            <v>31524</v>
          </cell>
          <cell r="AS73">
            <v>41101</v>
          </cell>
          <cell r="AY73">
            <v>-23</v>
          </cell>
        </row>
        <row r="74">
          <cell r="R74">
            <v>1886692</v>
          </cell>
          <cell r="AL74">
            <v>949149</v>
          </cell>
          <cell r="AO74">
            <v>8490</v>
          </cell>
          <cell r="AS74">
            <v>117410</v>
          </cell>
          <cell r="AY74">
            <v>-463</v>
          </cell>
        </row>
        <row r="75">
          <cell r="R75">
            <v>10558</v>
          </cell>
          <cell r="AL75">
            <v>3985</v>
          </cell>
          <cell r="AO75">
            <v>3410</v>
          </cell>
          <cell r="AS75">
            <v>3773</v>
          </cell>
          <cell r="AY75">
            <v>-1</v>
          </cell>
        </row>
        <row r="78">
          <cell r="Z78">
            <v>0</v>
          </cell>
        </row>
        <row r="79">
          <cell r="AD79">
            <v>0</v>
          </cell>
        </row>
        <row r="80">
          <cell r="AD80">
            <v>0</v>
          </cell>
        </row>
        <row r="81">
          <cell r="AD81">
            <v>0</v>
          </cell>
        </row>
        <row r="82">
          <cell r="Z82">
            <v>0</v>
          </cell>
        </row>
        <row r="83">
          <cell r="C83">
            <v>539</v>
          </cell>
          <cell r="E83">
            <v>2489991.5785318837</v>
          </cell>
          <cell r="F83">
            <v>438</v>
          </cell>
          <cell r="H83">
            <v>262865.92839680274</v>
          </cell>
          <cell r="I83">
            <v>553</v>
          </cell>
          <cell r="K83">
            <v>90519.210098066775</v>
          </cell>
          <cell r="L83">
            <v>39</v>
          </cell>
          <cell r="N83">
            <v>160910.11613390467</v>
          </cell>
          <cell r="O83">
            <v>0</v>
          </cell>
          <cell r="Q83">
            <v>0</v>
          </cell>
          <cell r="R83">
            <v>3004287</v>
          </cell>
          <cell r="S83">
            <v>416834</v>
          </cell>
          <cell r="T83">
            <v>23580</v>
          </cell>
          <cell r="U83">
            <v>440414</v>
          </cell>
          <cell r="V83">
            <v>3444701</v>
          </cell>
          <cell r="W83">
            <v>-8614</v>
          </cell>
          <cell r="X83">
            <v>3436087</v>
          </cell>
          <cell r="Y83">
            <v>62374.826065735811</v>
          </cell>
          <cell r="Z83">
            <v>3498463</v>
          </cell>
          <cell r="AA83">
            <v>3137253</v>
          </cell>
          <cell r="AB83">
            <v>361210</v>
          </cell>
          <cell r="AC83">
            <v>361210</v>
          </cell>
          <cell r="AD83">
            <v>3498463</v>
          </cell>
          <cell r="AF83">
            <v>2594277</v>
          </cell>
          <cell r="AG83">
            <v>76</v>
          </cell>
          <cell r="AH83">
            <v>424499</v>
          </cell>
          <cell r="AI83">
            <v>0</v>
          </cell>
          <cell r="AJ83">
            <v>-24297.5</v>
          </cell>
          <cell r="AK83">
            <v>400201.5</v>
          </cell>
          <cell r="AL83">
            <v>2994480</v>
          </cell>
          <cell r="AM83">
            <v>-7486</v>
          </cell>
          <cell r="AN83">
            <v>2986994</v>
          </cell>
          <cell r="AO83">
            <v>37744</v>
          </cell>
          <cell r="AP83">
            <v>3024738</v>
          </cell>
          <cell r="AQ83">
            <v>2661146</v>
          </cell>
          <cell r="AR83">
            <v>363592</v>
          </cell>
          <cell r="AS83">
            <v>363592</v>
          </cell>
        </row>
      </sheetData>
      <sheetData sheetId="40">
        <row r="7">
          <cell r="R7">
            <v>0</v>
          </cell>
          <cell r="AL7">
            <v>0</v>
          </cell>
          <cell r="AS7">
            <v>0</v>
          </cell>
          <cell r="AY7">
            <v>0</v>
          </cell>
        </row>
        <row r="8">
          <cell r="R8">
            <v>0</v>
          </cell>
          <cell r="AL8">
            <v>0</v>
          </cell>
          <cell r="AS8">
            <v>0</v>
          </cell>
          <cell r="AY8">
            <v>0</v>
          </cell>
        </row>
        <row r="9">
          <cell r="R9">
            <v>27705</v>
          </cell>
          <cell r="AL9">
            <v>44884</v>
          </cell>
          <cell r="AS9">
            <v>4707</v>
          </cell>
          <cell r="AY9">
            <v>-14</v>
          </cell>
        </row>
        <row r="10">
          <cell r="R10">
            <v>0</v>
          </cell>
          <cell r="AL10">
            <v>3853</v>
          </cell>
          <cell r="AS10">
            <v>960</v>
          </cell>
          <cell r="AY10">
            <v>-10</v>
          </cell>
        </row>
        <row r="11">
          <cell r="R11">
            <v>0</v>
          </cell>
          <cell r="AL11">
            <v>0</v>
          </cell>
          <cell r="AS11">
            <v>0</v>
          </cell>
          <cell r="AY11">
            <v>0</v>
          </cell>
        </row>
        <row r="12">
          <cell r="R12">
            <v>0</v>
          </cell>
          <cell r="AL12">
            <v>0</v>
          </cell>
          <cell r="AS12">
            <v>0</v>
          </cell>
          <cell r="AY12">
            <v>0</v>
          </cell>
        </row>
        <row r="13">
          <cell r="R13">
            <v>0</v>
          </cell>
          <cell r="AL13">
            <v>0</v>
          </cell>
          <cell r="AS13">
            <v>0</v>
          </cell>
          <cell r="AY13">
            <v>0</v>
          </cell>
        </row>
        <row r="14">
          <cell r="R14">
            <v>0</v>
          </cell>
          <cell r="AL14">
            <v>0</v>
          </cell>
          <cell r="AS14">
            <v>0</v>
          </cell>
          <cell r="AY14">
            <v>0</v>
          </cell>
        </row>
        <row r="15">
          <cell r="R15">
            <v>0</v>
          </cell>
          <cell r="AL15">
            <v>0</v>
          </cell>
          <cell r="AS15">
            <v>0</v>
          </cell>
          <cell r="AY15">
            <v>0</v>
          </cell>
        </row>
        <row r="16">
          <cell r="R16">
            <v>0</v>
          </cell>
          <cell r="AL16">
            <v>0</v>
          </cell>
          <cell r="AS16">
            <v>0</v>
          </cell>
          <cell r="AY16">
            <v>0</v>
          </cell>
        </row>
        <row r="17">
          <cell r="R17">
            <v>0</v>
          </cell>
          <cell r="AL17">
            <v>0</v>
          </cell>
          <cell r="AS17">
            <v>0</v>
          </cell>
          <cell r="AY17">
            <v>0</v>
          </cell>
        </row>
        <row r="18">
          <cell r="R18">
            <v>0</v>
          </cell>
          <cell r="AL18">
            <v>0</v>
          </cell>
          <cell r="AS18">
            <v>0</v>
          </cell>
          <cell r="AY18">
            <v>0</v>
          </cell>
        </row>
        <row r="19">
          <cell r="R19">
            <v>0</v>
          </cell>
          <cell r="AL19">
            <v>0</v>
          </cell>
          <cell r="AS19">
            <v>0</v>
          </cell>
          <cell r="AY19">
            <v>0</v>
          </cell>
        </row>
        <row r="20">
          <cell r="R20">
            <v>0</v>
          </cell>
          <cell r="AL20">
            <v>0</v>
          </cell>
          <cell r="AS20">
            <v>0</v>
          </cell>
          <cell r="AY20">
            <v>0</v>
          </cell>
        </row>
        <row r="21">
          <cell r="R21">
            <v>0</v>
          </cell>
          <cell r="AL21">
            <v>0</v>
          </cell>
          <cell r="AS21">
            <v>0</v>
          </cell>
          <cell r="AY21">
            <v>0</v>
          </cell>
        </row>
        <row r="22">
          <cell r="R22">
            <v>0</v>
          </cell>
          <cell r="AL22">
            <v>0</v>
          </cell>
          <cell r="AS22">
            <v>0</v>
          </cell>
          <cell r="AY22">
            <v>0</v>
          </cell>
        </row>
        <row r="23">
          <cell r="R23">
            <v>34774</v>
          </cell>
          <cell r="AL23">
            <v>11582</v>
          </cell>
          <cell r="AS23">
            <v>-8499</v>
          </cell>
          <cell r="AY23">
            <v>141</v>
          </cell>
        </row>
        <row r="24">
          <cell r="R24">
            <v>0</v>
          </cell>
          <cell r="AL24">
            <v>0</v>
          </cell>
          <cell r="AS24">
            <v>0</v>
          </cell>
          <cell r="AY24">
            <v>0</v>
          </cell>
        </row>
        <row r="25">
          <cell r="R25">
            <v>0</v>
          </cell>
          <cell r="AL25">
            <v>0</v>
          </cell>
          <cell r="AS25">
            <v>0</v>
          </cell>
          <cell r="AY25">
            <v>0</v>
          </cell>
        </row>
        <row r="26">
          <cell r="R26">
            <v>0</v>
          </cell>
          <cell r="AL26">
            <v>0</v>
          </cell>
          <cell r="AS26">
            <v>0</v>
          </cell>
          <cell r="AY26">
            <v>0</v>
          </cell>
        </row>
        <row r="27">
          <cell r="R27">
            <v>0</v>
          </cell>
          <cell r="AL27">
            <v>0</v>
          </cell>
          <cell r="AS27">
            <v>0</v>
          </cell>
          <cell r="AY27">
            <v>0</v>
          </cell>
        </row>
        <row r="28">
          <cell r="R28">
            <v>0</v>
          </cell>
          <cell r="AL28">
            <v>0</v>
          </cell>
          <cell r="AS28">
            <v>0</v>
          </cell>
          <cell r="AY28">
            <v>0</v>
          </cell>
        </row>
        <row r="29">
          <cell r="R29">
            <v>0</v>
          </cell>
          <cell r="AL29">
            <v>0</v>
          </cell>
          <cell r="AS29">
            <v>0</v>
          </cell>
          <cell r="AY29">
            <v>0</v>
          </cell>
        </row>
        <row r="30">
          <cell r="R30">
            <v>668787</v>
          </cell>
          <cell r="AL30">
            <v>2392368</v>
          </cell>
          <cell r="AS30">
            <v>170964</v>
          </cell>
          <cell r="AY30">
            <v>419</v>
          </cell>
        </row>
        <row r="31">
          <cell r="R31">
            <v>0</v>
          </cell>
          <cell r="AL31">
            <v>0</v>
          </cell>
          <cell r="AS31">
            <v>0</v>
          </cell>
          <cell r="AY31">
            <v>0</v>
          </cell>
        </row>
        <row r="32">
          <cell r="R32">
            <v>0</v>
          </cell>
          <cell r="AL32">
            <v>0</v>
          </cell>
          <cell r="AS32">
            <v>0</v>
          </cell>
          <cell r="AY32">
            <v>0</v>
          </cell>
        </row>
        <row r="33">
          <cell r="R33">
            <v>0</v>
          </cell>
          <cell r="AL33">
            <v>0</v>
          </cell>
          <cell r="AS33">
            <v>0</v>
          </cell>
          <cell r="AY33">
            <v>0</v>
          </cell>
        </row>
        <row r="34">
          <cell r="R34">
            <v>0</v>
          </cell>
          <cell r="AL34">
            <v>0</v>
          </cell>
          <cell r="AS34">
            <v>0</v>
          </cell>
          <cell r="AY34">
            <v>0</v>
          </cell>
        </row>
        <row r="35">
          <cell r="R35">
            <v>0</v>
          </cell>
          <cell r="AL35">
            <v>0</v>
          </cell>
          <cell r="AS35">
            <v>0</v>
          </cell>
          <cell r="AY35">
            <v>0</v>
          </cell>
        </row>
        <row r="36">
          <cell r="R36">
            <v>0</v>
          </cell>
          <cell r="AL36">
            <v>0</v>
          </cell>
          <cell r="AS36">
            <v>0</v>
          </cell>
          <cell r="AY36">
            <v>0</v>
          </cell>
        </row>
        <row r="37">
          <cell r="R37">
            <v>0</v>
          </cell>
          <cell r="AL37">
            <v>0</v>
          </cell>
          <cell r="AS37">
            <v>0</v>
          </cell>
          <cell r="AY37">
            <v>0</v>
          </cell>
        </row>
        <row r="38">
          <cell r="R38">
            <v>0</v>
          </cell>
          <cell r="AL38">
            <v>0</v>
          </cell>
          <cell r="AS38">
            <v>0</v>
          </cell>
          <cell r="AY38">
            <v>0</v>
          </cell>
        </row>
        <row r="39">
          <cell r="R39">
            <v>0</v>
          </cell>
          <cell r="AL39">
            <v>0</v>
          </cell>
          <cell r="AS39">
            <v>0</v>
          </cell>
          <cell r="AY39">
            <v>0</v>
          </cell>
        </row>
        <row r="40">
          <cell r="R40">
            <v>0</v>
          </cell>
          <cell r="AL40">
            <v>0</v>
          </cell>
          <cell r="AS40">
            <v>0</v>
          </cell>
          <cell r="AY40">
            <v>0</v>
          </cell>
        </row>
        <row r="41">
          <cell r="R41">
            <v>0</v>
          </cell>
          <cell r="AL41">
            <v>0</v>
          </cell>
          <cell r="AS41">
            <v>0</v>
          </cell>
          <cell r="AY41">
            <v>0</v>
          </cell>
        </row>
        <row r="42">
          <cell r="R42">
            <v>0</v>
          </cell>
          <cell r="AL42">
            <v>0</v>
          </cell>
          <cell r="AS42">
            <v>0</v>
          </cell>
          <cell r="AY42">
            <v>0</v>
          </cell>
        </row>
        <row r="43">
          <cell r="R43">
            <v>0</v>
          </cell>
          <cell r="AL43">
            <v>0</v>
          </cell>
          <cell r="AS43">
            <v>0</v>
          </cell>
          <cell r="AY43">
            <v>0</v>
          </cell>
        </row>
        <row r="44">
          <cell r="R44">
            <v>0</v>
          </cell>
          <cell r="AL44">
            <v>0</v>
          </cell>
          <cell r="AS44">
            <v>0</v>
          </cell>
          <cell r="AY44">
            <v>0</v>
          </cell>
        </row>
        <row r="45">
          <cell r="R45">
            <v>0</v>
          </cell>
          <cell r="AL45">
            <v>0</v>
          </cell>
          <cell r="AS45">
            <v>0</v>
          </cell>
          <cell r="AY45">
            <v>0</v>
          </cell>
        </row>
        <row r="46">
          <cell r="R46">
            <v>0</v>
          </cell>
          <cell r="AL46">
            <v>0</v>
          </cell>
          <cell r="AS46">
            <v>0</v>
          </cell>
          <cell r="AY46">
            <v>0</v>
          </cell>
        </row>
        <row r="47">
          <cell r="R47">
            <v>0</v>
          </cell>
          <cell r="AL47">
            <v>0</v>
          </cell>
          <cell r="AS47">
            <v>0</v>
          </cell>
          <cell r="AY47">
            <v>0</v>
          </cell>
        </row>
        <row r="48">
          <cell r="R48">
            <v>0</v>
          </cell>
          <cell r="AL48">
            <v>0</v>
          </cell>
          <cell r="AS48">
            <v>0</v>
          </cell>
          <cell r="AY48">
            <v>0</v>
          </cell>
        </row>
        <row r="49">
          <cell r="R49">
            <v>0</v>
          </cell>
          <cell r="AL49">
            <v>0</v>
          </cell>
          <cell r="AS49">
            <v>0</v>
          </cell>
          <cell r="AY49">
            <v>0</v>
          </cell>
        </row>
        <row r="50">
          <cell r="R50">
            <v>0</v>
          </cell>
          <cell r="AL50">
            <v>0</v>
          </cell>
          <cell r="AS50">
            <v>0</v>
          </cell>
          <cell r="AY50">
            <v>0</v>
          </cell>
        </row>
        <row r="51">
          <cell r="R51">
            <v>0</v>
          </cell>
          <cell r="AL51">
            <v>0</v>
          </cell>
          <cell r="AS51">
            <v>0</v>
          </cell>
          <cell r="AY51">
            <v>0</v>
          </cell>
        </row>
        <row r="52">
          <cell r="R52">
            <v>0</v>
          </cell>
          <cell r="AL52">
            <v>0</v>
          </cell>
          <cell r="AS52">
            <v>0</v>
          </cell>
          <cell r="AY52">
            <v>0</v>
          </cell>
        </row>
        <row r="53">
          <cell r="R53">
            <v>0</v>
          </cell>
          <cell r="AL53">
            <v>0</v>
          </cell>
          <cell r="AS53">
            <v>0</v>
          </cell>
          <cell r="AY53">
            <v>0</v>
          </cell>
        </row>
        <row r="54">
          <cell r="R54">
            <v>0</v>
          </cell>
          <cell r="AL54">
            <v>0</v>
          </cell>
          <cell r="AS54">
            <v>0</v>
          </cell>
          <cell r="AY54">
            <v>0</v>
          </cell>
        </row>
        <row r="55">
          <cell r="R55">
            <v>0</v>
          </cell>
          <cell r="AL55">
            <v>0</v>
          </cell>
          <cell r="AS55">
            <v>0</v>
          </cell>
          <cell r="AY55">
            <v>0</v>
          </cell>
        </row>
        <row r="56">
          <cell r="R56">
            <v>0</v>
          </cell>
          <cell r="AL56">
            <v>0</v>
          </cell>
          <cell r="AS56">
            <v>0</v>
          </cell>
          <cell r="AY56">
            <v>0</v>
          </cell>
        </row>
        <row r="57">
          <cell r="R57">
            <v>0</v>
          </cell>
          <cell r="AL57">
            <v>0</v>
          </cell>
          <cell r="AS57">
            <v>0</v>
          </cell>
          <cell r="AY57">
            <v>0</v>
          </cell>
        </row>
        <row r="58">
          <cell r="R58">
            <v>0</v>
          </cell>
          <cell r="AL58">
            <v>0</v>
          </cell>
          <cell r="AS58">
            <v>0</v>
          </cell>
          <cell r="AY58">
            <v>0</v>
          </cell>
        </row>
        <row r="59">
          <cell r="R59">
            <v>0</v>
          </cell>
          <cell r="AL59">
            <v>0</v>
          </cell>
          <cell r="AS59">
            <v>0</v>
          </cell>
          <cell r="AY59">
            <v>0</v>
          </cell>
        </row>
        <row r="60">
          <cell r="R60">
            <v>0</v>
          </cell>
          <cell r="AL60">
            <v>0</v>
          </cell>
          <cell r="AS60">
            <v>0</v>
          </cell>
          <cell r="AY60">
            <v>0</v>
          </cell>
        </row>
        <row r="61">
          <cell r="R61">
            <v>0</v>
          </cell>
          <cell r="AL61">
            <v>0</v>
          </cell>
          <cell r="AS61">
            <v>0</v>
          </cell>
          <cell r="AY61">
            <v>0</v>
          </cell>
        </row>
        <row r="62">
          <cell r="R62">
            <v>0</v>
          </cell>
          <cell r="AL62">
            <v>0</v>
          </cell>
          <cell r="AS62">
            <v>0</v>
          </cell>
          <cell r="AY62">
            <v>0</v>
          </cell>
        </row>
        <row r="63">
          <cell r="R63">
            <v>0</v>
          </cell>
          <cell r="AL63">
            <v>0</v>
          </cell>
          <cell r="AS63">
            <v>0</v>
          </cell>
          <cell r="AY63">
            <v>0</v>
          </cell>
        </row>
        <row r="64">
          <cell r="R64">
            <v>0</v>
          </cell>
          <cell r="AL64">
            <v>0</v>
          </cell>
          <cell r="AS64">
            <v>0</v>
          </cell>
          <cell r="AY64">
            <v>0</v>
          </cell>
        </row>
        <row r="65">
          <cell r="R65">
            <v>0</v>
          </cell>
          <cell r="AL65">
            <v>0</v>
          </cell>
          <cell r="AS65">
            <v>0</v>
          </cell>
          <cell r="AY65">
            <v>0</v>
          </cell>
        </row>
        <row r="66">
          <cell r="R66">
            <v>0</v>
          </cell>
          <cell r="AL66">
            <v>0</v>
          </cell>
          <cell r="AS66">
            <v>0</v>
          </cell>
          <cell r="AY66">
            <v>0</v>
          </cell>
        </row>
        <row r="67">
          <cell r="R67">
            <v>130993</v>
          </cell>
          <cell r="AL67">
            <v>360020</v>
          </cell>
          <cell r="AS67">
            <v>40972</v>
          </cell>
          <cell r="AY67">
            <v>-168</v>
          </cell>
        </row>
        <row r="68">
          <cell r="R68">
            <v>0</v>
          </cell>
          <cell r="AL68">
            <v>0</v>
          </cell>
          <cell r="AS68">
            <v>0</v>
          </cell>
          <cell r="AY68">
            <v>0</v>
          </cell>
        </row>
        <row r="69">
          <cell r="R69">
            <v>0</v>
          </cell>
          <cell r="AL69">
            <v>0</v>
          </cell>
          <cell r="AS69">
            <v>0</v>
          </cell>
          <cell r="AY69">
            <v>0</v>
          </cell>
        </row>
        <row r="70">
          <cell r="R70">
            <v>0</v>
          </cell>
          <cell r="AL70">
            <v>0</v>
          </cell>
          <cell r="AS70">
            <v>0</v>
          </cell>
          <cell r="AY70">
            <v>0</v>
          </cell>
        </row>
        <row r="71">
          <cell r="R71">
            <v>0</v>
          </cell>
          <cell r="AL71">
            <v>0</v>
          </cell>
          <cell r="AS71">
            <v>0</v>
          </cell>
          <cell r="AY71">
            <v>0</v>
          </cell>
        </row>
        <row r="72">
          <cell r="R72">
            <v>0</v>
          </cell>
          <cell r="AL72">
            <v>0</v>
          </cell>
          <cell r="AS72">
            <v>0</v>
          </cell>
          <cell r="AY72">
            <v>0</v>
          </cell>
        </row>
        <row r="73">
          <cell r="R73">
            <v>0</v>
          </cell>
          <cell r="AL73">
            <v>0</v>
          </cell>
          <cell r="AS73">
            <v>0</v>
          </cell>
          <cell r="AY73">
            <v>0</v>
          </cell>
        </row>
        <row r="74">
          <cell r="R74">
            <v>0</v>
          </cell>
          <cell r="AL74">
            <v>0</v>
          </cell>
          <cell r="AS74">
            <v>0</v>
          </cell>
          <cell r="AY74">
            <v>0</v>
          </cell>
        </row>
        <row r="75">
          <cell r="R75">
            <v>0</v>
          </cell>
          <cell r="AL75">
            <v>0</v>
          </cell>
          <cell r="AS75">
            <v>0</v>
          </cell>
          <cell r="AY75">
            <v>0</v>
          </cell>
        </row>
        <row r="78">
          <cell r="Z78">
            <v>0</v>
          </cell>
        </row>
        <row r="79">
          <cell r="AD79">
            <v>0</v>
          </cell>
        </row>
        <row r="80">
          <cell r="AD80">
            <v>0</v>
          </cell>
        </row>
        <row r="81">
          <cell r="AD81">
            <v>0</v>
          </cell>
        </row>
        <row r="82">
          <cell r="Z82">
            <v>0</v>
          </cell>
        </row>
        <row r="83">
          <cell r="C83">
            <v>272</v>
          </cell>
          <cell r="E83">
            <v>714555.05690806813</v>
          </cell>
          <cell r="F83">
            <v>220</v>
          </cell>
          <cell r="H83">
            <v>65388.474732027338</v>
          </cell>
          <cell r="I83">
            <v>240</v>
          </cell>
          <cell r="K83">
            <v>19620.676271074084</v>
          </cell>
          <cell r="L83">
            <v>30</v>
          </cell>
          <cell r="N83">
            <v>61935.117548455586</v>
          </cell>
          <cell r="O83">
            <v>1</v>
          </cell>
          <cell r="Q83">
            <v>759.66221993273143</v>
          </cell>
          <cell r="R83">
            <v>862259</v>
          </cell>
          <cell r="S83">
            <v>-132467</v>
          </cell>
          <cell r="T83">
            <v>24683</v>
          </cell>
          <cell r="U83">
            <v>-107784</v>
          </cell>
          <cell r="V83">
            <v>754475</v>
          </cell>
          <cell r="W83">
            <v>-1886</v>
          </cell>
          <cell r="X83">
            <v>752589</v>
          </cell>
          <cell r="Y83">
            <v>-163771.87174007593</v>
          </cell>
          <cell r="Z83">
            <v>588818</v>
          </cell>
          <cell r="AA83">
            <v>592168</v>
          </cell>
          <cell r="AB83">
            <v>-3350</v>
          </cell>
          <cell r="AC83">
            <v>-3350</v>
          </cell>
          <cell r="AD83">
            <v>588818</v>
          </cell>
          <cell r="AF83">
            <v>3369975</v>
          </cell>
          <cell r="AG83">
            <v>-45</v>
          </cell>
          <cell r="AH83">
            <v>-646832</v>
          </cell>
          <cell r="AI83">
            <v>11</v>
          </cell>
          <cell r="AJ83">
            <v>89563.5</v>
          </cell>
          <cell r="AK83">
            <v>-557268.5</v>
          </cell>
          <cell r="AL83">
            <v>2812707</v>
          </cell>
          <cell r="AM83">
            <v>-7032</v>
          </cell>
          <cell r="AN83">
            <v>2805675</v>
          </cell>
          <cell r="AO83">
            <v>0</v>
          </cell>
          <cell r="AP83">
            <v>2805675</v>
          </cell>
          <cell r="AQ83">
            <v>2596571</v>
          </cell>
          <cell r="AR83">
            <v>209104</v>
          </cell>
          <cell r="AS83">
            <v>209104</v>
          </cell>
        </row>
      </sheetData>
      <sheetData sheetId="41">
        <row r="7">
          <cell r="R7">
            <v>0</v>
          </cell>
          <cell r="AL7">
            <v>0</v>
          </cell>
          <cell r="AO7">
            <v>0</v>
          </cell>
          <cell r="AS7">
            <v>0</v>
          </cell>
          <cell r="AY7">
            <v>0</v>
          </cell>
        </row>
        <row r="8">
          <cell r="R8">
            <v>6510</v>
          </cell>
          <cell r="AL8">
            <v>0</v>
          </cell>
          <cell r="AO8">
            <v>0</v>
          </cell>
          <cell r="AS8">
            <v>-468</v>
          </cell>
          <cell r="AY8">
            <v>7</v>
          </cell>
        </row>
        <row r="9">
          <cell r="R9">
            <v>0</v>
          </cell>
          <cell r="AL9">
            <v>0</v>
          </cell>
          <cell r="AO9">
            <v>0</v>
          </cell>
          <cell r="AS9">
            <v>0</v>
          </cell>
          <cell r="AY9">
            <v>0</v>
          </cell>
        </row>
        <row r="10">
          <cell r="R10">
            <v>0</v>
          </cell>
          <cell r="AL10">
            <v>0</v>
          </cell>
          <cell r="AO10">
            <v>0</v>
          </cell>
          <cell r="AS10">
            <v>0</v>
          </cell>
          <cell r="AY10">
            <v>0</v>
          </cell>
        </row>
        <row r="11">
          <cell r="R11">
            <v>0</v>
          </cell>
          <cell r="AL11">
            <v>0</v>
          </cell>
          <cell r="AO11">
            <v>0</v>
          </cell>
          <cell r="AS11">
            <v>0</v>
          </cell>
          <cell r="AY11">
            <v>0</v>
          </cell>
        </row>
        <row r="12">
          <cell r="R12">
            <v>0</v>
          </cell>
          <cell r="AL12">
            <v>0</v>
          </cell>
          <cell r="AO12">
            <v>0</v>
          </cell>
          <cell r="AS12">
            <v>0</v>
          </cell>
          <cell r="AY12">
            <v>0</v>
          </cell>
        </row>
        <row r="13">
          <cell r="R13">
            <v>0</v>
          </cell>
          <cell r="AL13">
            <v>0</v>
          </cell>
          <cell r="AO13">
            <v>0</v>
          </cell>
          <cell r="AS13">
            <v>0</v>
          </cell>
          <cell r="AY13">
            <v>0</v>
          </cell>
        </row>
        <row r="14">
          <cell r="R14">
            <v>0</v>
          </cell>
          <cell r="AL14">
            <v>0</v>
          </cell>
          <cell r="AO14">
            <v>0</v>
          </cell>
          <cell r="AS14">
            <v>0</v>
          </cell>
          <cell r="AY14">
            <v>0</v>
          </cell>
        </row>
        <row r="15">
          <cell r="R15">
            <v>0</v>
          </cell>
          <cell r="AL15">
            <v>0</v>
          </cell>
          <cell r="AO15">
            <v>0</v>
          </cell>
          <cell r="AS15">
            <v>0</v>
          </cell>
          <cell r="AY15">
            <v>0</v>
          </cell>
        </row>
        <row r="16">
          <cell r="R16">
            <v>1635748</v>
          </cell>
          <cell r="AL16">
            <v>2950803</v>
          </cell>
          <cell r="AO16">
            <v>5125</v>
          </cell>
          <cell r="AS16">
            <v>349069</v>
          </cell>
          <cell r="AY16">
            <v>-1502</v>
          </cell>
        </row>
        <row r="17">
          <cell r="R17">
            <v>0</v>
          </cell>
          <cell r="AL17">
            <v>0</v>
          </cell>
          <cell r="AO17">
            <v>0</v>
          </cell>
          <cell r="AS17">
            <v>0</v>
          </cell>
          <cell r="AY17">
            <v>0</v>
          </cell>
        </row>
        <row r="18">
          <cell r="R18">
            <v>0</v>
          </cell>
          <cell r="AL18">
            <v>0</v>
          </cell>
          <cell r="AO18">
            <v>0</v>
          </cell>
          <cell r="AS18">
            <v>0</v>
          </cell>
          <cell r="AY18">
            <v>0</v>
          </cell>
        </row>
        <row r="19">
          <cell r="R19">
            <v>0</v>
          </cell>
          <cell r="AL19">
            <v>0</v>
          </cell>
          <cell r="AO19">
            <v>0</v>
          </cell>
          <cell r="AS19">
            <v>0</v>
          </cell>
          <cell r="AY19">
            <v>0</v>
          </cell>
        </row>
        <row r="20">
          <cell r="R20">
            <v>0</v>
          </cell>
          <cell r="AL20">
            <v>0</v>
          </cell>
          <cell r="AO20">
            <v>0</v>
          </cell>
          <cell r="AS20">
            <v>0</v>
          </cell>
          <cell r="AY20">
            <v>0</v>
          </cell>
        </row>
        <row r="21">
          <cell r="R21">
            <v>0</v>
          </cell>
          <cell r="AL21">
            <v>0</v>
          </cell>
          <cell r="AO21">
            <v>0</v>
          </cell>
          <cell r="AS21">
            <v>0</v>
          </cell>
          <cell r="AY21">
            <v>0</v>
          </cell>
        </row>
        <row r="22">
          <cell r="R22">
            <v>0</v>
          </cell>
          <cell r="AL22">
            <v>0</v>
          </cell>
          <cell r="AO22">
            <v>0</v>
          </cell>
          <cell r="AS22">
            <v>0</v>
          </cell>
          <cell r="AY22">
            <v>0</v>
          </cell>
        </row>
        <row r="23">
          <cell r="R23">
            <v>0</v>
          </cell>
          <cell r="AL23">
            <v>0</v>
          </cell>
          <cell r="AO23">
            <v>0</v>
          </cell>
          <cell r="AS23">
            <v>0</v>
          </cell>
          <cell r="AY23">
            <v>0</v>
          </cell>
        </row>
        <row r="24">
          <cell r="R24">
            <v>0</v>
          </cell>
          <cell r="AL24">
            <v>0</v>
          </cell>
          <cell r="AO24">
            <v>0</v>
          </cell>
          <cell r="AS24">
            <v>0</v>
          </cell>
          <cell r="AY24">
            <v>0</v>
          </cell>
        </row>
        <row r="25">
          <cell r="R25">
            <v>0</v>
          </cell>
          <cell r="AL25">
            <v>0</v>
          </cell>
          <cell r="AO25">
            <v>0</v>
          </cell>
          <cell r="AS25">
            <v>0</v>
          </cell>
          <cell r="AY25">
            <v>0</v>
          </cell>
        </row>
        <row r="26">
          <cell r="R26">
            <v>0</v>
          </cell>
          <cell r="AL26">
            <v>0</v>
          </cell>
          <cell r="AO26">
            <v>0</v>
          </cell>
          <cell r="AS26">
            <v>0</v>
          </cell>
          <cell r="AY26">
            <v>0</v>
          </cell>
        </row>
        <row r="27">
          <cell r="R27">
            <v>0</v>
          </cell>
          <cell r="AL27">
            <v>0</v>
          </cell>
          <cell r="AO27">
            <v>0</v>
          </cell>
          <cell r="AS27">
            <v>0</v>
          </cell>
          <cell r="AY27">
            <v>0</v>
          </cell>
        </row>
        <row r="28">
          <cell r="R28">
            <v>0</v>
          </cell>
          <cell r="AL28">
            <v>0</v>
          </cell>
          <cell r="AO28">
            <v>0</v>
          </cell>
          <cell r="AS28">
            <v>0</v>
          </cell>
          <cell r="AY28">
            <v>0</v>
          </cell>
        </row>
        <row r="29">
          <cell r="R29">
            <v>0</v>
          </cell>
          <cell r="AL29">
            <v>0</v>
          </cell>
          <cell r="AO29">
            <v>0</v>
          </cell>
          <cell r="AS29">
            <v>0</v>
          </cell>
          <cell r="AY29">
            <v>0</v>
          </cell>
        </row>
        <row r="30">
          <cell r="R30">
            <v>0</v>
          </cell>
          <cell r="AL30">
            <v>0</v>
          </cell>
          <cell r="AO30">
            <v>0</v>
          </cell>
          <cell r="AS30">
            <v>0</v>
          </cell>
          <cell r="AY30">
            <v>0</v>
          </cell>
        </row>
        <row r="31">
          <cell r="R31">
            <v>0</v>
          </cell>
          <cell r="AL31">
            <v>0</v>
          </cell>
          <cell r="AO31">
            <v>0</v>
          </cell>
          <cell r="AS31">
            <v>0</v>
          </cell>
          <cell r="AY31">
            <v>0</v>
          </cell>
        </row>
        <row r="32">
          <cell r="R32">
            <v>0</v>
          </cell>
          <cell r="AL32">
            <v>0</v>
          </cell>
          <cell r="AO32">
            <v>0</v>
          </cell>
          <cell r="AS32">
            <v>0</v>
          </cell>
          <cell r="AY32">
            <v>0</v>
          </cell>
        </row>
        <row r="33">
          <cell r="R33">
            <v>6260</v>
          </cell>
          <cell r="AL33">
            <v>1659</v>
          </cell>
          <cell r="AO33">
            <v>0</v>
          </cell>
          <cell r="AS33">
            <v>-126</v>
          </cell>
          <cell r="AY33">
            <v>4</v>
          </cell>
        </row>
        <row r="34">
          <cell r="R34">
            <v>0</v>
          </cell>
          <cell r="AL34">
            <v>0</v>
          </cell>
          <cell r="AO34">
            <v>0</v>
          </cell>
          <cell r="AS34">
            <v>0</v>
          </cell>
          <cell r="AY34">
            <v>0</v>
          </cell>
        </row>
        <row r="35">
          <cell r="R35">
            <v>0</v>
          </cell>
          <cell r="AL35">
            <v>0</v>
          </cell>
          <cell r="AO35">
            <v>0</v>
          </cell>
          <cell r="AS35">
            <v>0</v>
          </cell>
          <cell r="AY35">
            <v>0</v>
          </cell>
        </row>
        <row r="36">
          <cell r="R36">
            <v>0</v>
          </cell>
          <cell r="AL36">
            <v>0</v>
          </cell>
          <cell r="AO36">
            <v>0</v>
          </cell>
          <cell r="AS36">
            <v>0</v>
          </cell>
          <cell r="AY36">
            <v>0</v>
          </cell>
        </row>
        <row r="37">
          <cell r="R37">
            <v>0</v>
          </cell>
          <cell r="AL37">
            <v>0</v>
          </cell>
          <cell r="AO37">
            <v>0</v>
          </cell>
          <cell r="AS37">
            <v>0</v>
          </cell>
          <cell r="AY37">
            <v>0</v>
          </cell>
        </row>
        <row r="38">
          <cell r="R38">
            <v>0</v>
          </cell>
          <cell r="AL38">
            <v>0</v>
          </cell>
          <cell r="AO38">
            <v>0</v>
          </cell>
          <cell r="AS38">
            <v>0</v>
          </cell>
          <cell r="AY38">
            <v>0</v>
          </cell>
        </row>
        <row r="39">
          <cell r="R39">
            <v>0</v>
          </cell>
          <cell r="AL39">
            <v>0</v>
          </cell>
          <cell r="AO39">
            <v>0</v>
          </cell>
          <cell r="AS39">
            <v>0</v>
          </cell>
          <cell r="AY39">
            <v>0</v>
          </cell>
        </row>
        <row r="40">
          <cell r="R40">
            <v>0</v>
          </cell>
          <cell r="AL40">
            <v>0</v>
          </cell>
          <cell r="AO40">
            <v>0</v>
          </cell>
          <cell r="AS40">
            <v>0</v>
          </cell>
          <cell r="AY40">
            <v>0</v>
          </cell>
        </row>
        <row r="41">
          <cell r="R41">
            <v>0</v>
          </cell>
          <cell r="AL41">
            <v>0</v>
          </cell>
          <cell r="AO41">
            <v>0</v>
          </cell>
          <cell r="AS41">
            <v>0</v>
          </cell>
          <cell r="AY41">
            <v>0</v>
          </cell>
        </row>
        <row r="42">
          <cell r="R42">
            <v>0</v>
          </cell>
          <cell r="AL42">
            <v>0</v>
          </cell>
          <cell r="AO42">
            <v>0</v>
          </cell>
          <cell r="AS42">
            <v>0</v>
          </cell>
          <cell r="AY42">
            <v>0</v>
          </cell>
        </row>
        <row r="43">
          <cell r="R43">
            <v>0</v>
          </cell>
          <cell r="AL43">
            <v>0</v>
          </cell>
          <cell r="AO43">
            <v>0</v>
          </cell>
          <cell r="AS43">
            <v>0</v>
          </cell>
          <cell r="AY43">
            <v>0</v>
          </cell>
        </row>
        <row r="44">
          <cell r="R44">
            <v>0</v>
          </cell>
          <cell r="AL44">
            <v>0</v>
          </cell>
          <cell r="AO44">
            <v>0</v>
          </cell>
          <cell r="AS44">
            <v>0</v>
          </cell>
          <cell r="AY44">
            <v>0</v>
          </cell>
        </row>
        <row r="45">
          <cell r="R45">
            <v>0</v>
          </cell>
          <cell r="AL45">
            <v>0</v>
          </cell>
          <cell r="AO45">
            <v>0</v>
          </cell>
          <cell r="AS45">
            <v>0</v>
          </cell>
          <cell r="AY45">
            <v>0</v>
          </cell>
        </row>
        <row r="46">
          <cell r="R46">
            <v>0</v>
          </cell>
          <cell r="AL46">
            <v>0</v>
          </cell>
          <cell r="AO46">
            <v>0</v>
          </cell>
          <cell r="AS46">
            <v>0</v>
          </cell>
          <cell r="AY46">
            <v>0</v>
          </cell>
        </row>
        <row r="47">
          <cell r="R47">
            <v>0</v>
          </cell>
          <cell r="AL47">
            <v>0</v>
          </cell>
          <cell r="AO47">
            <v>0</v>
          </cell>
          <cell r="AS47">
            <v>0</v>
          </cell>
          <cell r="AY47">
            <v>0</v>
          </cell>
        </row>
        <row r="48">
          <cell r="R48">
            <v>0</v>
          </cell>
          <cell r="AL48">
            <v>0</v>
          </cell>
          <cell r="AO48">
            <v>0</v>
          </cell>
          <cell r="AS48">
            <v>0</v>
          </cell>
          <cell r="AY48">
            <v>0</v>
          </cell>
        </row>
        <row r="49">
          <cell r="R49">
            <v>0</v>
          </cell>
          <cell r="AL49">
            <v>0</v>
          </cell>
          <cell r="AO49">
            <v>0</v>
          </cell>
          <cell r="AS49">
            <v>0</v>
          </cell>
          <cell r="AY49">
            <v>0</v>
          </cell>
        </row>
        <row r="50">
          <cell r="R50">
            <v>0</v>
          </cell>
          <cell r="AL50">
            <v>0</v>
          </cell>
          <cell r="AO50">
            <v>0</v>
          </cell>
          <cell r="AS50">
            <v>0</v>
          </cell>
          <cell r="AY50">
            <v>0</v>
          </cell>
        </row>
        <row r="51">
          <cell r="R51">
            <v>0</v>
          </cell>
          <cell r="AL51">
            <v>0</v>
          </cell>
          <cell r="AO51">
            <v>0</v>
          </cell>
          <cell r="AS51">
            <v>0</v>
          </cell>
          <cell r="AY51">
            <v>0</v>
          </cell>
        </row>
        <row r="52">
          <cell r="R52">
            <v>0</v>
          </cell>
          <cell r="AL52">
            <v>0</v>
          </cell>
          <cell r="AO52">
            <v>0</v>
          </cell>
          <cell r="AS52">
            <v>0</v>
          </cell>
          <cell r="AY52">
            <v>0</v>
          </cell>
        </row>
        <row r="53">
          <cell r="R53">
            <v>0</v>
          </cell>
          <cell r="AL53">
            <v>0</v>
          </cell>
          <cell r="AO53">
            <v>0</v>
          </cell>
          <cell r="AS53">
            <v>0</v>
          </cell>
          <cell r="AY53">
            <v>0</v>
          </cell>
        </row>
        <row r="54">
          <cell r="R54">
            <v>0</v>
          </cell>
          <cell r="AL54">
            <v>0</v>
          </cell>
          <cell r="AO54">
            <v>0</v>
          </cell>
          <cell r="AS54">
            <v>0</v>
          </cell>
          <cell r="AY54">
            <v>0</v>
          </cell>
        </row>
        <row r="55">
          <cell r="R55">
            <v>0</v>
          </cell>
          <cell r="AL55">
            <v>0</v>
          </cell>
          <cell r="AO55">
            <v>0</v>
          </cell>
          <cell r="AS55">
            <v>0</v>
          </cell>
          <cell r="AY55">
            <v>0</v>
          </cell>
        </row>
        <row r="56">
          <cell r="R56">
            <v>0</v>
          </cell>
          <cell r="AL56">
            <v>0</v>
          </cell>
          <cell r="AO56">
            <v>0</v>
          </cell>
          <cell r="AS56">
            <v>0</v>
          </cell>
          <cell r="AY56">
            <v>0</v>
          </cell>
        </row>
        <row r="57">
          <cell r="R57">
            <v>0</v>
          </cell>
          <cell r="AL57">
            <v>0</v>
          </cell>
          <cell r="AO57">
            <v>0</v>
          </cell>
          <cell r="AS57">
            <v>0</v>
          </cell>
          <cell r="AY57">
            <v>0</v>
          </cell>
        </row>
        <row r="58">
          <cell r="R58">
            <v>0</v>
          </cell>
          <cell r="AL58">
            <v>0</v>
          </cell>
          <cell r="AO58">
            <v>0</v>
          </cell>
          <cell r="AS58">
            <v>0</v>
          </cell>
          <cell r="AY58">
            <v>0</v>
          </cell>
        </row>
        <row r="59">
          <cell r="R59">
            <v>0</v>
          </cell>
          <cell r="AL59">
            <v>0</v>
          </cell>
          <cell r="AO59">
            <v>0</v>
          </cell>
          <cell r="AS59">
            <v>0</v>
          </cell>
          <cell r="AY59">
            <v>0</v>
          </cell>
        </row>
        <row r="60">
          <cell r="R60">
            <v>0</v>
          </cell>
          <cell r="AL60">
            <v>0</v>
          </cell>
          <cell r="AO60">
            <v>0</v>
          </cell>
          <cell r="AS60">
            <v>0</v>
          </cell>
          <cell r="AY60">
            <v>0</v>
          </cell>
        </row>
        <row r="61">
          <cell r="R61">
            <v>0</v>
          </cell>
          <cell r="AL61">
            <v>0</v>
          </cell>
          <cell r="AO61">
            <v>0</v>
          </cell>
          <cell r="AS61">
            <v>0</v>
          </cell>
          <cell r="AY61">
            <v>0</v>
          </cell>
        </row>
        <row r="62">
          <cell r="R62">
            <v>0</v>
          </cell>
          <cell r="AL62">
            <v>0</v>
          </cell>
          <cell r="AO62">
            <v>0</v>
          </cell>
          <cell r="AS62">
            <v>0</v>
          </cell>
          <cell r="AY62">
            <v>0</v>
          </cell>
        </row>
        <row r="63">
          <cell r="R63">
            <v>0</v>
          </cell>
          <cell r="AL63">
            <v>0</v>
          </cell>
          <cell r="AO63">
            <v>0</v>
          </cell>
          <cell r="AS63">
            <v>0</v>
          </cell>
          <cell r="AY63">
            <v>0</v>
          </cell>
        </row>
        <row r="64">
          <cell r="R64">
            <v>0</v>
          </cell>
          <cell r="AL64">
            <v>0</v>
          </cell>
          <cell r="AO64">
            <v>0</v>
          </cell>
          <cell r="AS64">
            <v>0</v>
          </cell>
          <cell r="AY64">
            <v>0</v>
          </cell>
        </row>
        <row r="65">
          <cell r="R65">
            <v>0</v>
          </cell>
          <cell r="AL65">
            <v>0</v>
          </cell>
          <cell r="AO65">
            <v>0</v>
          </cell>
          <cell r="AS65">
            <v>0</v>
          </cell>
          <cell r="AY65">
            <v>0</v>
          </cell>
        </row>
        <row r="66">
          <cell r="R66">
            <v>0</v>
          </cell>
          <cell r="AL66">
            <v>0</v>
          </cell>
          <cell r="AO66">
            <v>0</v>
          </cell>
          <cell r="AS66">
            <v>0</v>
          </cell>
          <cell r="AY66">
            <v>0</v>
          </cell>
        </row>
        <row r="67">
          <cell r="R67">
            <v>0</v>
          </cell>
          <cell r="AL67">
            <v>0</v>
          </cell>
          <cell r="AO67">
            <v>0</v>
          </cell>
          <cell r="AS67">
            <v>0</v>
          </cell>
          <cell r="AY67">
            <v>0</v>
          </cell>
        </row>
        <row r="68">
          <cell r="R68">
            <v>0</v>
          </cell>
          <cell r="AL68">
            <v>0</v>
          </cell>
          <cell r="AO68">
            <v>0</v>
          </cell>
          <cell r="AS68">
            <v>0</v>
          </cell>
          <cell r="AY68">
            <v>0</v>
          </cell>
        </row>
        <row r="69">
          <cell r="R69">
            <v>0</v>
          </cell>
          <cell r="AL69">
            <v>0</v>
          </cell>
          <cell r="AO69">
            <v>0</v>
          </cell>
          <cell r="AS69">
            <v>0</v>
          </cell>
          <cell r="AY69">
            <v>0</v>
          </cell>
        </row>
        <row r="70">
          <cell r="R70">
            <v>0</v>
          </cell>
          <cell r="AL70">
            <v>0</v>
          </cell>
          <cell r="AO70">
            <v>0</v>
          </cell>
          <cell r="AS70">
            <v>0</v>
          </cell>
          <cell r="AY70">
            <v>0</v>
          </cell>
        </row>
        <row r="71">
          <cell r="R71">
            <v>0</v>
          </cell>
          <cell r="AL71">
            <v>0</v>
          </cell>
          <cell r="AO71">
            <v>0</v>
          </cell>
          <cell r="AS71">
            <v>0</v>
          </cell>
          <cell r="AY71">
            <v>0</v>
          </cell>
        </row>
        <row r="72">
          <cell r="R72">
            <v>0</v>
          </cell>
          <cell r="AL72">
            <v>0</v>
          </cell>
          <cell r="AO72">
            <v>0</v>
          </cell>
          <cell r="AS72">
            <v>0</v>
          </cell>
          <cell r="AY72">
            <v>0</v>
          </cell>
        </row>
        <row r="73">
          <cell r="R73">
            <v>0</v>
          </cell>
          <cell r="AL73">
            <v>0</v>
          </cell>
          <cell r="AO73">
            <v>0</v>
          </cell>
          <cell r="AS73">
            <v>0</v>
          </cell>
          <cell r="AY73">
            <v>0</v>
          </cell>
        </row>
        <row r="74">
          <cell r="R74">
            <v>0</v>
          </cell>
          <cell r="AL74">
            <v>0</v>
          </cell>
          <cell r="AO74">
            <v>0</v>
          </cell>
          <cell r="AS74">
            <v>0</v>
          </cell>
          <cell r="AY74">
            <v>0</v>
          </cell>
        </row>
        <row r="75">
          <cell r="R75">
            <v>0</v>
          </cell>
          <cell r="AL75">
            <v>0</v>
          </cell>
          <cell r="AO75">
            <v>0</v>
          </cell>
          <cell r="AS75">
            <v>0</v>
          </cell>
          <cell r="AY75">
            <v>0</v>
          </cell>
        </row>
        <row r="78">
          <cell r="Z78">
            <v>0</v>
          </cell>
        </row>
        <row r="79">
          <cell r="AD79">
            <v>0</v>
          </cell>
        </row>
        <row r="80">
          <cell r="AD80">
            <v>10000</v>
          </cell>
        </row>
        <row r="81">
          <cell r="AD81">
            <v>0</v>
          </cell>
        </row>
        <row r="82">
          <cell r="Z82">
            <v>2400</v>
          </cell>
        </row>
        <row r="83">
          <cell r="C83">
            <v>370</v>
          </cell>
          <cell r="E83">
            <v>1331771.6122671515</v>
          </cell>
          <cell r="F83">
            <v>215</v>
          </cell>
          <cell r="H83">
            <v>108836.14762341131</v>
          </cell>
          <cell r="I83">
            <v>311</v>
          </cell>
          <cell r="K83">
            <v>42871.349205733699</v>
          </cell>
          <cell r="L83">
            <v>48</v>
          </cell>
          <cell r="N83">
            <v>165039.07404130884</v>
          </cell>
          <cell r="O83">
            <v>0</v>
          </cell>
          <cell r="Q83">
            <v>0</v>
          </cell>
          <cell r="R83">
            <v>1648518</v>
          </cell>
          <cell r="S83">
            <v>276914</v>
          </cell>
          <cell r="T83">
            <v>19538</v>
          </cell>
          <cell r="U83">
            <v>296452</v>
          </cell>
          <cell r="V83">
            <v>1944970</v>
          </cell>
          <cell r="W83">
            <v>-4862</v>
          </cell>
          <cell r="X83">
            <v>1940108</v>
          </cell>
          <cell r="Y83">
            <v>5044.4882045704226</v>
          </cell>
          <cell r="Z83">
            <v>1947552</v>
          </cell>
          <cell r="AA83">
            <v>1739179</v>
          </cell>
          <cell r="AB83">
            <v>208373</v>
          </cell>
          <cell r="AC83">
            <v>208373</v>
          </cell>
          <cell r="AD83">
            <v>1957552</v>
          </cell>
          <cell r="AF83">
            <v>2476992</v>
          </cell>
          <cell r="AG83">
            <v>73</v>
          </cell>
          <cell r="AH83">
            <v>497310</v>
          </cell>
          <cell r="AI83">
            <v>-6</v>
          </cell>
          <cell r="AJ83">
            <v>-21840.5</v>
          </cell>
          <cell r="AK83">
            <v>475469.5</v>
          </cell>
          <cell r="AL83">
            <v>2952462</v>
          </cell>
          <cell r="AM83">
            <v>-7381</v>
          </cell>
          <cell r="AN83">
            <v>2945081</v>
          </cell>
          <cell r="AO83">
            <v>5125</v>
          </cell>
          <cell r="AP83">
            <v>2950206</v>
          </cell>
          <cell r="AQ83">
            <v>2601731</v>
          </cell>
          <cell r="AR83">
            <v>348475</v>
          </cell>
          <cell r="AS83">
            <v>348475</v>
          </cell>
        </row>
      </sheetData>
      <sheetData sheetId="42">
        <row r="7">
          <cell r="R7">
            <v>0</v>
          </cell>
          <cell r="AL7">
            <v>0</v>
          </cell>
          <cell r="AO7">
            <v>0</v>
          </cell>
          <cell r="AS7">
            <v>0</v>
          </cell>
          <cell r="AY7">
            <v>0</v>
          </cell>
        </row>
        <row r="8">
          <cell r="R8">
            <v>0</v>
          </cell>
          <cell r="AL8">
            <v>0</v>
          </cell>
          <cell r="AO8">
            <v>0</v>
          </cell>
          <cell r="AS8">
            <v>0</v>
          </cell>
          <cell r="AY8">
            <v>0</v>
          </cell>
        </row>
        <row r="9">
          <cell r="R9">
            <v>0</v>
          </cell>
          <cell r="AL9">
            <v>0</v>
          </cell>
          <cell r="AO9">
            <v>0</v>
          </cell>
          <cell r="AS9">
            <v>0</v>
          </cell>
          <cell r="AY9">
            <v>0</v>
          </cell>
        </row>
        <row r="10">
          <cell r="R10">
            <v>0</v>
          </cell>
          <cell r="AL10">
            <v>0</v>
          </cell>
          <cell r="AO10">
            <v>0</v>
          </cell>
          <cell r="AS10">
            <v>0</v>
          </cell>
          <cell r="AY10">
            <v>0</v>
          </cell>
        </row>
        <row r="11">
          <cell r="R11">
            <v>0</v>
          </cell>
          <cell r="AL11">
            <v>0</v>
          </cell>
          <cell r="AO11">
            <v>0</v>
          </cell>
          <cell r="AS11">
            <v>0</v>
          </cell>
          <cell r="AY11">
            <v>0</v>
          </cell>
        </row>
        <row r="12">
          <cell r="R12">
            <v>0</v>
          </cell>
          <cell r="AL12">
            <v>0</v>
          </cell>
          <cell r="AO12">
            <v>0</v>
          </cell>
          <cell r="AS12">
            <v>0</v>
          </cell>
          <cell r="AY12">
            <v>0</v>
          </cell>
        </row>
        <row r="13">
          <cell r="R13">
            <v>0</v>
          </cell>
          <cell r="AL13">
            <v>0</v>
          </cell>
          <cell r="AO13">
            <v>0</v>
          </cell>
          <cell r="AS13">
            <v>0</v>
          </cell>
          <cell r="AY13">
            <v>0</v>
          </cell>
        </row>
        <row r="14">
          <cell r="R14">
            <v>0</v>
          </cell>
          <cell r="AL14">
            <v>0</v>
          </cell>
          <cell r="AO14">
            <v>0</v>
          </cell>
          <cell r="AS14">
            <v>0</v>
          </cell>
          <cell r="AY14">
            <v>0</v>
          </cell>
        </row>
        <row r="15">
          <cell r="R15">
            <v>0</v>
          </cell>
          <cell r="AL15">
            <v>0</v>
          </cell>
          <cell r="AO15">
            <v>0</v>
          </cell>
          <cell r="AS15">
            <v>0</v>
          </cell>
          <cell r="AY15">
            <v>0</v>
          </cell>
        </row>
        <row r="16">
          <cell r="R16">
            <v>0</v>
          </cell>
          <cell r="AL16">
            <v>0</v>
          </cell>
          <cell r="AO16">
            <v>0</v>
          </cell>
          <cell r="AS16">
            <v>0</v>
          </cell>
          <cell r="AY16">
            <v>0</v>
          </cell>
        </row>
        <row r="17">
          <cell r="R17">
            <v>0</v>
          </cell>
          <cell r="AL17">
            <v>0</v>
          </cell>
          <cell r="AO17">
            <v>0</v>
          </cell>
          <cell r="AS17">
            <v>0</v>
          </cell>
          <cell r="AY17">
            <v>0</v>
          </cell>
        </row>
        <row r="18">
          <cell r="R18">
            <v>0</v>
          </cell>
          <cell r="AL18">
            <v>0</v>
          </cell>
          <cell r="AO18">
            <v>0</v>
          </cell>
          <cell r="AS18">
            <v>0</v>
          </cell>
          <cell r="AY18">
            <v>0</v>
          </cell>
        </row>
        <row r="19">
          <cell r="R19">
            <v>0</v>
          </cell>
          <cell r="AL19">
            <v>0</v>
          </cell>
          <cell r="AO19">
            <v>0</v>
          </cell>
          <cell r="AS19">
            <v>0</v>
          </cell>
          <cell r="AY19">
            <v>0</v>
          </cell>
        </row>
        <row r="20">
          <cell r="R20">
            <v>232872</v>
          </cell>
          <cell r="AL20">
            <v>156305</v>
          </cell>
          <cell r="AO20">
            <v>-96408</v>
          </cell>
          <cell r="AS20">
            <v>-91683</v>
          </cell>
          <cell r="AY20">
            <v>-46</v>
          </cell>
        </row>
        <row r="21">
          <cell r="R21">
            <v>0</v>
          </cell>
          <cell r="AL21">
            <v>0</v>
          </cell>
          <cell r="AO21">
            <v>0</v>
          </cell>
          <cell r="AS21">
            <v>0</v>
          </cell>
          <cell r="AY21">
            <v>0</v>
          </cell>
        </row>
        <row r="22">
          <cell r="R22">
            <v>0</v>
          </cell>
          <cell r="AL22">
            <v>0</v>
          </cell>
          <cell r="AO22">
            <v>0</v>
          </cell>
          <cell r="AS22">
            <v>0</v>
          </cell>
          <cell r="AY22">
            <v>0</v>
          </cell>
        </row>
        <row r="23">
          <cell r="R23">
            <v>0</v>
          </cell>
          <cell r="AL23">
            <v>0</v>
          </cell>
          <cell r="AO23">
            <v>0</v>
          </cell>
          <cell r="AS23">
            <v>0</v>
          </cell>
          <cell r="AY23">
            <v>0</v>
          </cell>
        </row>
        <row r="24">
          <cell r="R24">
            <v>0</v>
          </cell>
          <cell r="AL24">
            <v>0</v>
          </cell>
          <cell r="AO24">
            <v>0</v>
          </cell>
          <cell r="AS24">
            <v>0</v>
          </cell>
          <cell r="AY24">
            <v>0</v>
          </cell>
        </row>
        <row r="25">
          <cell r="R25">
            <v>0</v>
          </cell>
          <cell r="AL25">
            <v>0</v>
          </cell>
          <cell r="AO25">
            <v>0</v>
          </cell>
          <cell r="AS25">
            <v>0</v>
          </cell>
          <cell r="AY25">
            <v>0</v>
          </cell>
        </row>
        <row r="26">
          <cell r="R26">
            <v>0</v>
          </cell>
          <cell r="AL26">
            <v>0</v>
          </cell>
          <cell r="AO26">
            <v>0</v>
          </cell>
          <cell r="AS26">
            <v>0</v>
          </cell>
          <cell r="AY26">
            <v>0</v>
          </cell>
        </row>
        <row r="27">
          <cell r="R27">
            <v>0</v>
          </cell>
          <cell r="AL27">
            <v>0</v>
          </cell>
          <cell r="AO27">
            <v>0</v>
          </cell>
          <cell r="AS27">
            <v>0</v>
          </cell>
          <cell r="AY27">
            <v>0</v>
          </cell>
        </row>
        <row r="28">
          <cell r="R28">
            <v>0</v>
          </cell>
          <cell r="AL28">
            <v>0</v>
          </cell>
          <cell r="AO28">
            <v>0</v>
          </cell>
          <cell r="AS28">
            <v>0</v>
          </cell>
          <cell r="AY28">
            <v>0</v>
          </cell>
        </row>
        <row r="29">
          <cell r="R29">
            <v>0</v>
          </cell>
          <cell r="AL29">
            <v>0</v>
          </cell>
          <cell r="AO29">
            <v>0</v>
          </cell>
          <cell r="AS29">
            <v>0</v>
          </cell>
          <cell r="AY29">
            <v>0</v>
          </cell>
        </row>
        <row r="30">
          <cell r="R30">
            <v>0</v>
          </cell>
          <cell r="AL30">
            <v>0</v>
          </cell>
          <cell r="AO30">
            <v>0</v>
          </cell>
          <cell r="AS30">
            <v>0</v>
          </cell>
          <cell r="AY30">
            <v>0</v>
          </cell>
        </row>
        <row r="31">
          <cell r="R31">
            <v>0</v>
          </cell>
          <cell r="AL31">
            <v>0</v>
          </cell>
          <cell r="AO31">
            <v>0</v>
          </cell>
          <cell r="AS31">
            <v>0</v>
          </cell>
          <cell r="AY31">
            <v>0</v>
          </cell>
        </row>
        <row r="32">
          <cell r="R32">
            <v>0</v>
          </cell>
          <cell r="AL32">
            <v>0</v>
          </cell>
          <cell r="AO32">
            <v>0</v>
          </cell>
          <cell r="AS32">
            <v>0</v>
          </cell>
          <cell r="AY32">
            <v>0</v>
          </cell>
        </row>
        <row r="33">
          <cell r="R33">
            <v>0</v>
          </cell>
          <cell r="AL33">
            <v>0</v>
          </cell>
          <cell r="AO33">
            <v>0</v>
          </cell>
          <cell r="AS33">
            <v>0</v>
          </cell>
          <cell r="AY33">
            <v>0</v>
          </cell>
        </row>
        <row r="34">
          <cell r="R34">
            <v>0</v>
          </cell>
          <cell r="AL34">
            <v>0</v>
          </cell>
          <cell r="AO34">
            <v>0</v>
          </cell>
          <cell r="AS34">
            <v>0</v>
          </cell>
          <cell r="AY34">
            <v>0</v>
          </cell>
        </row>
        <row r="35">
          <cell r="R35">
            <v>0</v>
          </cell>
          <cell r="AL35">
            <v>0</v>
          </cell>
          <cell r="AO35">
            <v>0</v>
          </cell>
          <cell r="AS35">
            <v>-1885</v>
          </cell>
          <cell r="AY35">
            <v>0</v>
          </cell>
        </row>
        <row r="36">
          <cell r="R36">
            <v>0</v>
          </cell>
          <cell r="AL36">
            <v>0</v>
          </cell>
          <cell r="AO36">
            <v>0</v>
          </cell>
          <cell r="AS36">
            <v>0</v>
          </cell>
          <cell r="AY36">
            <v>0</v>
          </cell>
        </row>
        <row r="37">
          <cell r="R37">
            <v>16426</v>
          </cell>
          <cell r="AL37">
            <v>12258</v>
          </cell>
          <cell r="AO37">
            <v>0</v>
          </cell>
          <cell r="AS37">
            <v>275</v>
          </cell>
          <cell r="AY37">
            <v>11</v>
          </cell>
        </row>
        <row r="38">
          <cell r="R38">
            <v>0</v>
          </cell>
          <cell r="AL38">
            <v>0</v>
          </cell>
          <cell r="AO38">
            <v>0</v>
          </cell>
          <cell r="AS38">
            <v>0</v>
          </cell>
          <cell r="AY38">
            <v>0</v>
          </cell>
        </row>
        <row r="39">
          <cell r="R39">
            <v>0</v>
          </cell>
          <cell r="AL39">
            <v>0</v>
          </cell>
          <cell r="AO39">
            <v>0</v>
          </cell>
          <cell r="AS39">
            <v>0</v>
          </cell>
          <cell r="AY39">
            <v>0</v>
          </cell>
        </row>
        <row r="40">
          <cell r="R40">
            <v>0</v>
          </cell>
          <cell r="AL40">
            <v>0</v>
          </cell>
          <cell r="AO40">
            <v>0</v>
          </cell>
          <cell r="AS40">
            <v>0</v>
          </cell>
          <cell r="AY40">
            <v>0</v>
          </cell>
        </row>
        <row r="41">
          <cell r="R41">
            <v>0</v>
          </cell>
          <cell r="AL41">
            <v>0</v>
          </cell>
          <cell r="AO41">
            <v>0</v>
          </cell>
          <cell r="AS41">
            <v>0</v>
          </cell>
          <cell r="AY41">
            <v>0</v>
          </cell>
        </row>
        <row r="42">
          <cell r="R42">
            <v>0</v>
          </cell>
          <cell r="AL42">
            <v>0</v>
          </cell>
          <cell r="AO42">
            <v>0</v>
          </cell>
          <cell r="AS42">
            <v>0</v>
          </cell>
          <cell r="AY42">
            <v>0</v>
          </cell>
        </row>
        <row r="43">
          <cell r="R43">
            <v>0</v>
          </cell>
          <cell r="AL43">
            <v>0</v>
          </cell>
          <cell r="AO43">
            <v>0</v>
          </cell>
          <cell r="AS43">
            <v>0</v>
          </cell>
          <cell r="AY43">
            <v>0</v>
          </cell>
        </row>
        <row r="44">
          <cell r="R44">
            <v>0</v>
          </cell>
          <cell r="AL44">
            <v>0</v>
          </cell>
          <cell r="AO44">
            <v>0</v>
          </cell>
          <cell r="AS44">
            <v>0</v>
          </cell>
          <cell r="AY44">
            <v>0</v>
          </cell>
        </row>
        <row r="45">
          <cell r="R45">
            <v>0</v>
          </cell>
          <cell r="AL45">
            <v>0</v>
          </cell>
          <cell r="AO45">
            <v>0</v>
          </cell>
          <cell r="AS45">
            <v>0</v>
          </cell>
          <cell r="AY45">
            <v>0</v>
          </cell>
        </row>
        <row r="46">
          <cell r="R46">
            <v>0</v>
          </cell>
          <cell r="AL46">
            <v>0</v>
          </cell>
          <cell r="AO46">
            <v>0</v>
          </cell>
          <cell r="AS46">
            <v>0</v>
          </cell>
          <cell r="AY46">
            <v>0</v>
          </cell>
        </row>
        <row r="47">
          <cell r="R47">
            <v>0</v>
          </cell>
          <cell r="AL47">
            <v>0</v>
          </cell>
          <cell r="AO47">
            <v>0</v>
          </cell>
          <cell r="AS47">
            <v>0</v>
          </cell>
          <cell r="AY47">
            <v>0</v>
          </cell>
        </row>
        <row r="48">
          <cell r="R48">
            <v>0</v>
          </cell>
          <cell r="AL48">
            <v>0</v>
          </cell>
          <cell r="AO48">
            <v>0</v>
          </cell>
          <cell r="AS48">
            <v>0</v>
          </cell>
          <cell r="AY48">
            <v>0</v>
          </cell>
        </row>
        <row r="49">
          <cell r="R49">
            <v>0</v>
          </cell>
          <cell r="AL49">
            <v>0</v>
          </cell>
          <cell r="AO49">
            <v>0</v>
          </cell>
          <cell r="AS49">
            <v>0</v>
          </cell>
          <cell r="AY49">
            <v>0</v>
          </cell>
        </row>
        <row r="50">
          <cell r="R50">
            <v>0</v>
          </cell>
          <cell r="AL50">
            <v>0</v>
          </cell>
          <cell r="AO50">
            <v>0</v>
          </cell>
          <cell r="AS50">
            <v>0</v>
          </cell>
          <cell r="AY50">
            <v>0</v>
          </cell>
        </row>
        <row r="51">
          <cell r="R51">
            <v>0</v>
          </cell>
          <cell r="AL51">
            <v>0</v>
          </cell>
          <cell r="AO51">
            <v>0</v>
          </cell>
          <cell r="AS51">
            <v>0</v>
          </cell>
          <cell r="AY51">
            <v>0</v>
          </cell>
        </row>
        <row r="52">
          <cell r="R52">
            <v>0</v>
          </cell>
          <cell r="AL52">
            <v>0</v>
          </cell>
          <cell r="AO52">
            <v>0</v>
          </cell>
          <cell r="AS52">
            <v>0</v>
          </cell>
          <cell r="AY52">
            <v>0</v>
          </cell>
        </row>
        <row r="53">
          <cell r="R53">
            <v>0</v>
          </cell>
          <cell r="AL53">
            <v>0</v>
          </cell>
          <cell r="AO53">
            <v>0</v>
          </cell>
          <cell r="AS53">
            <v>0</v>
          </cell>
          <cell r="AY53">
            <v>0</v>
          </cell>
        </row>
        <row r="54">
          <cell r="R54">
            <v>0</v>
          </cell>
          <cell r="AL54">
            <v>0</v>
          </cell>
          <cell r="AO54">
            <v>0</v>
          </cell>
          <cell r="AS54">
            <v>0</v>
          </cell>
          <cell r="AY54">
            <v>0</v>
          </cell>
        </row>
        <row r="55">
          <cell r="R55">
            <v>0</v>
          </cell>
          <cell r="AL55">
            <v>0</v>
          </cell>
          <cell r="AO55">
            <v>0</v>
          </cell>
          <cell r="AS55">
            <v>0</v>
          </cell>
          <cell r="AY55">
            <v>0</v>
          </cell>
        </row>
        <row r="56">
          <cell r="R56">
            <v>0</v>
          </cell>
          <cell r="AL56">
            <v>0</v>
          </cell>
          <cell r="AO56">
            <v>0</v>
          </cell>
          <cell r="AS56">
            <v>0</v>
          </cell>
          <cell r="AY56">
            <v>0</v>
          </cell>
        </row>
        <row r="57">
          <cell r="R57">
            <v>0</v>
          </cell>
          <cell r="AL57">
            <v>0</v>
          </cell>
          <cell r="AO57">
            <v>0</v>
          </cell>
          <cell r="AS57">
            <v>0</v>
          </cell>
          <cell r="AY57">
            <v>0</v>
          </cell>
        </row>
        <row r="58">
          <cell r="R58">
            <v>0</v>
          </cell>
          <cell r="AL58">
            <v>0</v>
          </cell>
          <cell r="AO58">
            <v>0</v>
          </cell>
          <cell r="AS58">
            <v>0</v>
          </cell>
          <cell r="AY58">
            <v>0</v>
          </cell>
        </row>
        <row r="59">
          <cell r="R59">
            <v>0</v>
          </cell>
          <cell r="AL59">
            <v>0</v>
          </cell>
          <cell r="AO59">
            <v>0</v>
          </cell>
          <cell r="AS59">
            <v>0</v>
          </cell>
          <cell r="AY59">
            <v>0</v>
          </cell>
        </row>
        <row r="60">
          <cell r="R60">
            <v>0</v>
          </cell>
          <cell r="AL60">
            <v>0</v>
          </cell>
          <cell r="AO60">
            <v>0</v>
          </cell>
          <cell r="AS60">
            <v>0</v>
          </cell>
          <cell r="AY60">
            <v>0</v>
          </cell>
        </row>
        <row r="61">
          <cell r="R61">
            <v>0</v>
          </cell>
          <cell r="AL61">
            <v>0</v>
          </cell>
          <cell r="AO61">
            <v>0</v>
          </cell>
          <cell r="AS61">
            <v>0</v>
          </cell>
          <cell r="AY61">
            <v>0</v>
          </cell>
        </row>
        <row r="62">
          <cell r="R62">
            <v>722570</v>
          </cell>
          <cell r="AL62">
            <v>493722</v>
          </cell>
          <cell r="AO62">
            <v>99576</v>
          </cell>
          <cell r="AS62">
            <v>113835</v>
          </cell>
          <cell r="AY62">
            <v>-16</v>
          </cell>
        </row>
        <row r="63">
          <cell r="R63">
            <v>0</v>
          </cell>
          <cell r="AL63">
            <v>0</v>
          </cell>
          <cell r="AO63">
            <v>0</v>
          </cell>
          <cell r="AS63">
            <v>0</v>
          </cell>
          <cell r="AY63">
            <v>0</v>
          </cell>
        </row>
        <row r="64">
          <cell r="R64">
            <v>0</v>
          </cell>
          <cell r="AL64">
            <v>0</v>
          </cell>
          <cell r="AO64">
            <v>0</v>
          </cell>
          <cell r="AS64">
            <v>0</v>
          </cell>
          <cell r="AY64">
            <v>0</v>
          </cell>
        </row>
        <row r="65">
          <cell r="R65">
            <v>0</v>
          </cell>
          <cell r="AL65">
            <v>0</v>
          </cell>
          <cell r="AO65">
            <v>0</v>
          </cell>
          <cell r="AS65">
            <v>0</v>
          </cell>
          <cell r="AY65">
            <v>0</v>
          </cell>
        </row>
        <row r="66">
          <cell r="R66">
            <v>0</v>
          </cell>
          <cell r="AL66">
            <v>0</v>
          </cell>
          <cell r="AO66">
            <v>0</v>
          </cell>
          <cell r="AS66">
            <v>0</v>
          </cell>
          <cell r="AY66">
            <v>0</v>
          </cell>
        </row>
        <row r="67">
          <cell r="R67">
            <v>0</v>
          </cell>
          <cell r="AL67">
            <v>0</v>
          </cell>
          <cell r="AO67">
            <v>0</v>
          </cell>
          <cell r="AS67">
            <v>0</v>
          </cell>
          <cell r="AY67">
            <v>0</v>
          </cell>
        </row>
        <row r="68">
          <cell r="R68">
            <v>0</v>
          </cell>
          <cell r="AL68">
            <v>0</v>
          </cell>
          <cell r="AO68">
            <v>0</v>
          </cell>
          <cell r="AS68">
            <v>0</v>
          </cell>
          <cell r="AY68">
            <v>0</v>
          </cell>
        </row>
        <row r="69">
          <cell r="R69">
            <v>0</v>
          </cell>
          <cell r="AL69">
            <v>0</v>
          </cell>
          <cell r="AO69">
            <v>0</v>
          </cell>
          <cell r="AS69">
            <v>0</v>
          </cell>
          <cell r="AY69">
            <v>0</v>
          </cell>
        </row>
        <row r="70">
          <cell r="R70">
            <v>0</v>
          </cell>
          <cell r="AL70">
            <v>0</v>
          </cell>
          <cell r="AO70">
            <v>0</v>
          </cell>
          <cell r="AS70">
            <v>0</v>
          </cell>
          <cell r="AY70">
            <v>0</v>
          </cell>
        </row>
        <row r="71">
          <cell r="R71">
            <v>0</v>
          </cell>
          <cell r="AL71">
            <v>0</v>
          </cell>
          <cell r="AO71">
            <v>0</v>
          </cell>
          <cell r="AS71">
            <v>0</v>
          </cell>
          <cell r="AY71">
            <v>0</v>
          </cell>
        </row>
        <row r="72">
          <cell r="R72">
            <v>0</v>
          </cell>
          <cell r="AL72">
            <v>0</v>
          </cell>
          <cell r="AO72">
            <v>0</v>
          </cell>
          <cell r="AS72">
            <v>0</v>
          </cell>
          <cell r="AY72">
            <v>0</v>
          </cell>
        </row>
        <row r="73">
          <cell r="R73">
            <v>0</v>
          </cell>
          <cell r="AL73">
            <v>0</v>
          </cell>
          <cell r="AO73">
            <v>0</v>
          </cell>
          <cell r="AS73">
            <v>0</v>
          </cell>
          <cell r="AY73">
            <v>0</v>
          </cell>
        </row>
        <row r="74">
          <cell r="R74">
            <v>0</v>
          </cell>
          <cell r="AL74">
            <v>0</v>
          </cell>
          <cell r="AO74">
            <v>0</v>
          </cell>
          <cell r="AS74">
            <v>0</v>
          </cell>
          <cell r="AY74">
            <v>0</v>
          </cell>
        </row>
        <row r="75">
          <cell r="R75">
            <v>0</v>
          </cell>
          <cell r="AL75">
            <v>0</v>
          </cell>
          <cell r="AO75">
            <v>0</v>
          </cell>
          <cell r="AS75">
            <v>0</v>
          </cell>
          <cell r="AY75">
            <v>0</v>
          </cell>
        </row>
        <row r="78">
          <cell r="Z78">
            <v>0</v>
          </cell>
        </row>
        <row r="79">
          <cell r="AD79">
            <v>0</v>
          </cell>
        </row>
        <row r="80">
          <cell r="AD80">
            <v>10000</v>
          </cell>
        </row>
        <row r="81">
          <cell r="AD81">
            <v>0</v>
          </cell>
        </row>
        <row r="82">
          <cell r="Z82">
            <v>0</v>
          </cell>
        </row>
        <row r="83">
          <cell r="C83">
            <v>168</v>
          </cell>
          <cell r="E83">
            <v>817155.1391782125</v>
          </cell>
          <cell r="F83">
            <v>124</v>
          </cell>
          <cell r="H83">
            <v>80060.743101445143</v>
          </cell>
          <cell r="I83">
            <v>102.5</v>
          </cell>
          <cell r="K83">
            <v>17996.967701173657</v>
          </cell>
          <cell r="L83">
            <v>13</v>
          </cell>
          <cell r="N83">
            <v>56654.361001868609</v>
          </cell>
          <cell r="O83">
            <v>0</v>
          </cell>
          <cell r="Q83">
            <v>0</v>
          </cell>
          <cell r="R83">
            <v>971868</v>
          </cell>
          <cell r="S83">
            <v>33137</v>
          </cell>
          <cell r="T83">
            <v>4892</v>
          </cell>
          <cell r="U83">
            <v>38029</v>
          </cell>
          <cell r="V83">
            <v>1009897</v>
          </cell>
          <cell r="W83">
            <v>-2526</v>
          </cell>
          <cell r="X83">
            <v>1007371</v>
          </cell>
          <cell r="Y83">
            <v>-7842.0126641447423</v>
          </cell>
          <cell r="Z83">
            <v>999529</v>
          </cell>
          <cell r="AA83">
            <v>973757</v>
          </cell>
          <cell r="AB83">
            <v>25772</v>
          </cell>
          <cell r="AC83">
            <v>25772</v>
          </cell>
          <cell r="AD83">
            <v>1009529</v>
          </cell>
          <cell r="AF83">
            <v>665158</v>
          </cell>
          <cell r="AG83">
            <v>0</v>
          </cell>
          <cell r="AH83">
            <v>-2873</v>
          </cell>
          <cell r="AI83">
            <v>0</v>
          </cell>
          <cell r="AJ83">
            <v>0</v>
          </cell>
          <cell r="AK83">
            <v>-2873</v>
          </cell>
          <cell r="AL83">
            <v>662285</v>
          </cell>
          <cell r="AM83">
            <v>-1656</v>
          </cell>
          <cell r="AN83">
            <v>660629</v>
          </cell>
          <cell r="AO83">
            <v>3168</v>
          </cell>
          <cell r="AP83">
            <v>663797</v>
          </cell>
          <cell r="AQ83">
            <v>643255</v>
          </cell>
          <cell r="AR83">
            <v>20542</v>
          </cell>
          <cell r="AS83">
            <v>20542</v>
          </cell>
        </row>
      </sheetData>
      <sheetData sheetId="43">
        <row r="7">
          <cell r="R7">
            <v>16376</v>
          </cell>
          <cell r="AL7">
            <v>2482</v>
          </cell>
          <cell r="AO7">
            <v>2390</v>
          </cell>
          <cell r="AS7">
            <v>1771</v>
          </cell>
          <cell r="AY7">
            <v>13</v>
          </cell>
        </row>
        <row r="8">
          <cell r="R8">
            <v>0</v>
          </cell>
          <cell r="AL8">
            <v>0</v>
          </cell>
          <cell r="AO8">
            <v>0</v>
          </cell>
          <cell r="AS8">
            <v>0</v>
          </cell>
          <cell r="AY8">
            <v>0</v>
          </cell>
        </row>
        <row r="9">
          <cell r="R9">
            <v>0</v>
          </cell>
          <cell r="AL9">
            <v>0</v>
          </cell>
          <cell r="AO9">
            <v>0</v>
          </cell>
          <cell r="AS9">
            <v>0</v>
          </cell>
          <cell r="AY9">
            <v>0</v>
          </cell>
        </row>
        <row r="10">
          <cell r="R10">
            <v>0</v>
          </cell>
          <cell r="AL10">
            <v>0</v>
          </cell>
          <cell r="AO10">
            <v>0</v>
          </cell>
          <cell r="AS10">
            <v>0</v>
          </cell>
          <cell r="AY10">
            <v>0</v>
          </cell>
        </row>
        <row r="11">
          <cell r="R11">
            <v>0</v>
          </cell>
          <cell r="AL11">
            <v>0</v>
          </cell>
          <cell r="AO11">
            <v>0</v>
          </cell>
          <cell r="AS11">
            <v>0</v>
          </cell>
          <cell r="AY11">
            <v>0</v>
          </cell>
        </row>
        <row r="12">
          <cell r="R12">
            <v>0</v>
          </cell>
          <cell r="AL12">
            <v>0</v>
          </cell>
          <cell r="AO12">
            <v>0</v>
          </cell>
          <cell r="AS12">
            <v>0</v>
          </cell>
          <cell r="AY12">
            <v>0</v>
          </cell>
        </row>
        <row r="13">
          <cell r="R13">
            <v>0</v>
          </cell>
          <cell r="AL13">
            <v>0</v>
          </cell>
          <cell r="AO13">
            <v>0</v>
          </cell>
          <cell r="AS13">
            <v>0</v>
          </cell>
          <cell r="AY13">
            <v>0</v>
          </cell>
        </row>
        <row r="14">
          <cell r="R14">
            <v>0</v>
          </cell>
          <cell r="AL14">
            <v>0</v>
          </cell>
          <cell r="AO14">
            <v>0</v>
          </cell>
          <cell r="AS14">
            <v>0</v>
          </cell>
          <cell r="AY14">
            <v>0</v>
          </cell>
        </row>
        <row r="15">
          <cell r="R15">
            <v>0</v>
          </cell>
          <cell r="AL15">
            <v>0</v>
          </cell>
          <cell r="AO15">
            <v>0</v>
          </cell>
          <cell r="AS15">
            <v>0</v>
          </cell>
          <cell r="AY15">
            <v>0</v>
          </cell>
        </row>
        <row r="16">
          <cell r="R16">
            <v>0</v>
          </cell>
          <cell r="AL16">
            <v>0</v>
          </cell>
          <cell r="AO16">
            <v>0</v>
          </cell>
          <cell r="AS16">
            <v>0</v>
          </cell>
          <cell r="AY16">
            <v>0</v>
          </cell>
        </row>
        <row r="17">
          <cell r="R17">
            <v>0</v>
          </cell>
          <cell r="AL17">
            <v>0</v>
          </cell>
          <cell r="AO17">
            <v>0</v>
          </cell>
          <cell r="AS17">
            <v>0</v>
          </cell>
          <cell r="AY17">
            <v>0</v>
          </cell>
        </row>
        <row r="18">
          <cell r="R18">
            <v>0</v>
          </cell>
          <cell r="AL18">
            <v>0</v>
          </cell>
          <cell r="AO18">
            <v>0</v>
          </cell>
          <cell r="AS18">
            <v>0</v>
          </cell>
          <cell r="AY18">
            <v>0</v>
          </cell>
        </row>
        <row r="19">
          <cell r="R19">
            <v>0</v>
          </cell>
          <cell r="AL19">
            <v>0</v>
          </cell>
          <cell r="AO19">
            <v>0</v>
          </cell>
          <cell r="AS19">
            <v>0</v>
          </cell>
          <cell r="AY19">
            <v>0</v>
          </cell>
        </row>
        <row r="20">
          <cell r="R20">
            <v>0</v>
          </cell>
          <cell r="AL20">
            <v>0</v>
          </cell>
          <cell r="AO20">
            <v>0</v>
          </cell>
          <cell r="AS20">
            <v>0</v>
          </cell>
          <cell r="AY20">
            <v>0</v>
          </cell>
        </row>
        <row r="21">
          <cell r="R21">
            <v>0</v>
          </cell>
          <cell r="AL21">
            <v>0</v>
          </cell>
          <cell r="AO21">
            <v>0</v>
          </cell>
          <cell r="AS21">
            <v>0</v>
          </cell>
          <cell r="AY21">
            <v>0</v>
          </cell>
        </row>
        <row r="22">
          <cell r="R22">
            <v>0</v>
          </cell>
          <cell r="AL22">
            <v>0</v>
          </cell>
          <cell r="AO22">
            <v>0</v>
          </cell>
          <cell r="AS22">
            <v>0</v>
          </cell>
          <cell r="AY22">
            <v>0</v>
          </cell>
        </row>
        <row r="23">
          <cell r="R23">
            <v>0</v>
          </cell>
          <cell r="AL23">
            <v>0</v>
          </cell>
          <cell r="AO23">
            <v>0</v>
          </cell>
          <cell r="AS23">
            <v>0</v>
          </cell>
          <cell r="AY23">
            <v>0</v>
          </cell>
        </row>
        <row r="24">
          <cell r="R24">
            <v>0</v>
          </cell>
          <cell r="AL24">
            <v>0</v>
          </cell>
          <cell r="AO24">
            <v>0</v>
          </cell>
          <cell r="AS24">
            <v>0</v>
          </cell>
          <cell r="AY24">
            <v>0</v>
          </cell>
        </row>
        <row r="25">
          <cell r="R25">
            <v>0</v>
          </cell>
          <cell r="AL25">
            <v>0</v>
          </cell>
          <cell r="AO25">
            <v>0</v>
          </cell>
          <cell r="AS25">
            <v>0</v>
          </cell>
          <cell r="AY25">
            <v>0</v>
          </cell>
        </row>
        <row r="26">
          <cell r="R26">
            <v>0</v>
          </cell>
          <cell r="AL26">
            <v>0</v>
          </cell>
          <cell r="AO26">
            <v>0</v>
          </cell>
          <cell r="AS26">
            <v>0</v>
          </cell>
          <cell r="AY26">
            <v>0</v>
          </cell>
        </row>
        <row r="27">
          <cell r="R27">
            <v>0</v>
          </cell>
          <cell r="AL27">
            <v>0</v>
          </cell>
          <cell r="AO27">
            <v>0</v>
          </cell>
          <cell r="AS27">
            <v>0</v>
          </cell>
          <cell r="AY27">
            <v>0</v>
          </cell>
        </row>
        <row r="28">
          <cell r="R28">
            <v>0</v>
          </cell>
          <cell r="AL28">
            <v>0</v>
          </cell>
          <cell r="AO28">
            <v>0</v>
          </cell>
          <cell r="AS28">
            <v>0</v>
          </cell>
          <cell r="AY28">
            <v>0</v>
          </cell>
        </row>
        <row r="29">
          <cell r="R29">
            <v>311923</v>
          </cell>
          <cell r="AL29">
            <v>248344</v>
          </cell>
          <cell r="AO29">
            <v>-3747</v>
          </cell>
          <cell r="AS29">
            <v>26694</v>
          </cell>
          <cell r="AY29">
            <v>-147</v>
          </cell>
        </row>
        <row r="30">
          <cell r="R30">
            <v>0</v>
          </cell>
          <cell r="AL30">
            <v>0</v>
          </cell>
          <cell r="AO30">
            <v>0</v>
          </cell>
          <cell r="AS30">
            <v>0</v>
          </cell>
          <cell r="AY30">
            <v>0</v>
          </cell>
        </row>
        <row r="31">
          <cell r="R31">
            <v>0</v>
          </cell>
          <cell r="AL31">
            <v>0</v>
          </cell>
          <cell r="AO31">
            <v>0</v>
          </cell>
          <cell r="AS31">
            <v>0</v>
          </cell>
          <cell r="AY31">
            <v>0</v>
          </cell>
        </row>
        <row r="32">
          <cell r="R32">
            <v>0</v>
          </cell>
          <cell r="AL32">
            <v>0</v>
          </cell>
          <cell r="AO32">
            <v>0</v>
          </cell>
          <cell r="AS32">
            <v>0</v>
          </cell>
          <cell r="AY32">
            <v>0</v>
          </cell>
        </row>
        <row r="33">
          <cell r="R33">
            <v>0</v>
          </cell>
          <cell r="AL33">
            <v>0</v>
          </cell>
          <cell r="AO33">
            <v>0</v>
          </cell>
          <cell r="AS33">
            <v>0</v>
          </cell>
          <cell r="AY33">
            <v>0</v>
          </cell>
        </row>
        <row r="34">
          <cell r="R34">
            <v>2907152</v>
          </cell>
          <cell r="AL34">
            <v>4306933</v>
          </cell>
          <cell r="AO34">
            <v>0</v>
          </cell>
          <cell r="AS34">
            <v>368079</v>
          </cell>
          <cell r="AY34">
            <v>-159</v>
          </cell>
        </row>
        <row r="35">
          <cell r="R35">
            <v>0</v>
          </cell>
          <cell r="AL35">
            <v>0</v>
          </cell>
          <cell r="AO35">
            <v>0</v>
          </cell>
          <cell r="AS35">
            <v>0</v>
          </cell>
          <cell r="AY35">
            <v>0</v>
          </cell>
        </row>
        <row r="36">
          <cell r="R36">
            <v>0</v>
          </cell>
          <cell r="AL36">
            <v>0</v>
          </cell>
          <cell r="AO36">
            <v>0</v>
          </cell>
          <cell r="AS36">
            <v>0</v>
          </cell>
          <cell r="AY36">
            <v>0</v>
          </cell>
        </row>
        <row r="37">
          <cell r="R37">
            <v>0</v>
          </cell>
          <cell r="AL37">
            <v>0</v>
          </cell>
          <cell r="AO37">
            <v>0</v>
          </cell>
          <cell r="AS37">
            <v>0</v>
          </cell>
          <cell r="AY37">
            <v>0</v>
          </cell>
        </row>
        <row r="38">
          <cell r="R38">
            <v>0</v>
          </cell>
          <cell r="AL38">
            <v>0</v>
          </cell>
          <cell r="AO38">
            <v>0</v>
          </cell>
          <cell r="AS38">
            <v>0</v>
          </cell>
          <cell r="AY38">
            <v>0</v>
          </cell>
        </row>
        <row r="39">
          <cell r="R39">
            <v>0</v>
          </cell>
          <cell r="AL39">
            <v>0</v>
          </cell>
          <cell r="AO39">
            <v>0</v>
          </cell>
          <cell r="AS39">
            <v>0</v>
          </cell>
          <cell r="AY39">
            <v>0</v>
          </cell>
        </row>
        <row r="40">
          <cell r="R40">
            <v>0</v>
          </cell>
          <cell r="AL40">
            <v>0</v>
          </cell>
          <cell r="AO40">
            <v>0</v>
          </cell>
          <cell r="AS40">
            <v>0</v>
          </cell>
          <cell r="AY40">
            <v>0</v>
          </cell>
        </row>
        <row r="41">
          <cell r="R41">
            <v>0</v>
          </cell>
          <cell r="AL41">
            <v>0</v>
          </cell>
          <cell r="AO41">
            <v>0</v>
          </cell>
          <cell r="AS41">
            <v>0</v>
          </cell>
          <cell r="AY41">
            <v>0</v>
          </cell>
        </row>
        <row r="42">
          <cell r="R42">
            <v>0</v>
          </cell>
          <cell r="AL42">
            <v>0</v>
          </cell>
          <cell r="AO42">
            <v>0</v>
          </cell>
          <cell r="AS42">
            <v>0</v>
          </cell>
          <cell r="AY42">
            <v>0</v>
          </cell>
        </row>
        <row r="43">
          <cell r="R43">
            <v>0</v>
          </cell>
          <cell r="AL43">
            <v>0</v>
          </cell>
          <cell r="AO43">
            <v>0</v>
          </cell>
          <cell r="AS43">
            <v>0</v>
          </cell>
          <cell r="AY43">
            <v>0</v>
          </cell>
        </row>
        <row r="44">
          <cell r="R44">
            <v>0</v>
          </cell>
          <cell r="AL44">
            <v>0</v>
          </cell>
          <cell r="AO44">
            <v>0</v>
          </cell>
          <cell r="AS44">
            <v>0</v>
          </cell>
          <cell r="AY44">
            <v>0</v>
          </cell>
        </row>
        <row r="45">
          <cell r="R45">
            <v>0</v>
          </cell>
          <cell r="AL45">
            <v>0</v>
          </cell>
          <cell r="AO45">
            <v>0</v>
          </cell>
          <cell r="AS45">
            <v>0</v>
          </cell>
          <cell r="AY45">
            <v>0</v>
          </cell>
        </row>
        <row r="46">
          <cell r="R46">
            <v>0</v>
          </cell>
          <cell r="AL46">
            <v>0</v>
          </cell>
          <cell r="AO46">
            <v>0</v>
          </cell>
          <cell r="AS46">
            <v>0</v>
          </cell>
          <cell r="AY46">
            <v>0</v>
          </cell>
        </row>
        <row r="47">
          <cell r="R47">
            <v>0</v>
          </cell>
          <cell r="AL47">
            <v>0</v>
          </cell>
          <cell r="AO47">
            <v>0</v>
          </cell>
          <cell r="AS47">
            <v>0</v>
          </cell>
          <cell r="AY47">
            <v>0</v>
          </cell>
        </row>
        <row r="48">
          <cell r="R48">
            <v>0</v>
          </cell>
          <cell r="AL48">
            <v>0</v>
          </cell>
          <cell r="AO48">
            <v>0</v>
          </cell>
          <cell r="AS48">
            <v>0</v>
          </cell>
          <cell r="AY48">
            <v>0</v>
          </cell>
        </row>
        <row r="49">
          <cell r="R49">
            <v>0</v>
          </cell>
          <cell r="AL49">
            <v>0</v>
          </cell>
          <cell r="AO49">
            <v>0</v>
          </cell>
          <cell r="AS49">
            <v>0</v>
          </cell>
          <cell r="AY49">
            <v>0</v>
          </cell>
        </row>
        <row r="50">
          <cell r="R50">
            <v>0</v>
          </cell>
          <cell r="AL50">
            <v>0</v>
          </cell>
          <cell r="AO50">
            <v>0</v>
          </cell>
          <cell r="AS50">
            <v>0</v>
          </cell>
          <cell r="AY50">
            <v>0</v>
          </cell>
        </row>
        <row r="51">
          <cell r="R51">
            <v>0</v>
          </cell>
          <cell r="AL51">
            <v>0</v>
          </cell>
          <cell r="AO51">
            <v>0</v>
          </cell>
          <cell r="AS51">
            <v>0</v>
          </cell>
          <cell r="AY51">
            <v>0</v>
          </cell>
        </row>
        <row r="52">
          <cell r="R52">
            <v>0</v>
          </cell>
          <cell r="AL52">
            <v>0</v>
          </cell>
          <cell r="AO52">
            <v>0</v>
          </cell>
          <cell r="AS52">
            <v>0</v>
          </cell>
          <cell r="AY52">
            <v>0</v>
          </cell>
        </row>
        <row r="53">
          <cell r="R53">
            <v>0</v>
          </cell>
          <cell r="AL53">
            <v>0</v>
          </cell>
          <cell r="AO53">
            <v>0</v>
          </cell>
          <cell r="AS53">
            <v>0</v>
          </cell>
          <cell r="AY53">
            <v>0</v>
          </cell>
        </row>
        <row r="54">
          <cell r="R54">
            <v>0</v>
          </cell>
          <cell r="AL54">
            <v>0</v>
          </cell>
          <cell r="AO54">
            <v>0</v>
          </cell>
          <cell r="AS54">
            <v>0</v>
          </cell>
          <cell r="AY54">
            <v>0</v>
          </cell>
        </row>
        <row r="55">
          <cell r="R55">
            <v>9973</v>
          </cell>
          <cell r="AL55">
            <v>2618</v>
          </cell>
          <cell r="AO55">
            <v>0</v>
          </cell>
          <cell r="AS55">
            <v>-196</v>
          </cell>
          <cell r="AY55">
            <v>6</v>
          </cell>
        </row>
        <row r="56">
          <cell r="R56">
            <v>257872</v>
          </cell>
          <cell r="AL56">
            <v>133926</v>
          </cell>
          <cell r="AO56">
            <v>-7240</v>
          </cell>
          <cell r="AS56">
            <v>2466</v>
          </cell>
          <cell r="AY56">
            <v>21</v>
          </cell>
        </row>
        <row r="57">
          <cell r="R57">
            <v>4482</v>
          </cell>
          <cell r="AL57">
            <v>4537</v>
          </cell>
          <cell r="AO57">
            <v>0</v>
          </cell>
          <cell r="AS57">
            <v>398</v>
          </cell>
          <cell r="AY57">
            <v>0</v>
          </cell>
        </row>
        <row r="58">
          <cell r="R58">
            <v>0</v>
          </cell>
          <cell r="AL58">
            <v>0</v>
          </cell>
          <cell r="AO58">
            <v>0</v>
          </cell>
          <cell r="AS58">
            <v>0</v>
          </cell>
          <cell r="AY58">
            <v>0</v>
          </cell>
        </row>
        <row r="59">
          <cell r="R59">
            <v>0</v>
          </cell>
          <cell r="AL59">
            <v>0</v>
          </cell>
          <cell r="AO59">
            <v>0</v>
          </cell>
          <cell r="AS59">
            <v>0</v>
          </cell>
          <cell r="AY59">
            <v>0</v>
          </cell>
        </row>
        <row r="60">
          <cell r="R60">
            <v>0</v>
          </cell>
          <cell r="AL60">
            <v>0</v>
          </cell>
          <cell r="AO60">
            <v>0</v>
          </cell>
          <cell r="AS60">
            <v>0</v>
          </cell>
          <cell r="AY60">
            <v>0</v>
          </cell>
        </row>
        <row r="61">
          <cell r="R61">
            <v>0</v>
          </cell>
          <cell r="AL61">
            <v>0</v>
          </cell>
          <cell r="AO61">
            <v>0</v>
          </cell>
          <cell r="AS61">
            <v>0</v>
          </cell>
          <cell r="AY61">
            <v>0</v>
          </cell>
        </row>
        <row r="62">
          <cell r="R62">
            <v>0</v>
          </cell>
          <cell r="AL62">
            <v>0</v>
          </cell>
          <cell r="AO62">
            <v>0</v>
          </cell>
          <cell r="AS62">
            <v>0</v>
          </cell>
          <cell r="AY62">
            <v>0</v>
          </cell>
        </row>
        <row r="63">
          <cell r="R63">
            <v>237889</v>
          </cell>
          <cell r="AL63">
            <v>67939</v>
          </cell>
          <cell r="AO63">
            <v>0</v>
          </cell>
          <cell r="AS63">
            <v>-2481</v>
          </cell>
          <cell r="AY63">
            <v>122</v>
          </cell>
        </row>
        <row r="64">
          <cell r="R64">
            <v>0</v>
          </cell>
          <cell r="AL64">
            <v>0</v>
          </cell>
          <cell r="AO64">
            <v>0</v>
          </cell>
          <cell r="AS64">
            <v>0</v>
          </cell>
          <cell r="AY64">
            <v>0</v>
          </cell>
        </row>
        <row r="65">
          <cell r="R65">
            <v>0</v>
          </cell>
          <cell r="AL65">
            <v>0</v>
          </cell>
          <cell r="AO65">
            <v>0</v>
          </cell>
          <cell r="AS65">
            <v>0</v>
          </cell>
          <cell r="AY65">
            <v>0</v>
          </cell>
        </row>
        <row r="66">
          <cell r="R66">
            <v>0</v>
          </cell>
          <cell r="AL66">
            <v>0</v>
          </cell>
          <cell r="AO66">
            <v>0</v>
          </cell>
          <cell r="AS66">
            <v>0</v>
          </cell>
          <cell r="AY66">
            <v>0</v>
          </cell>
        </row>
        <row r="67">
          <cell r="R67">
            <v>0</v>
          </cell>
          <cell r="AL67">
            <v>0</v>
          </cell>
          <cell r="AO67">
            <v>0</v>
          </cell>
          <cell r="AS67">
            <v>0</v>
          </cell>
          <cell r="AY67">
            <v>0</v>
          </cell>
        </row>
        <row r="68">
          <cell r="R68">
            <v>0</v>
          </cell>
          <cell r="AL68">
            <v>0</v>
          </cell>
          <cell r="AO68">
            <v>0</v>
          </cell>
          <cell r="AS68">
            <v>0</v>
          </cell>
          <cell r="AY68">
            <v>0</v>
          </cell>
        </row>
        <row r="69">
          <cell r="R69">
            <v>0</v>
          </cell>
          <cell r="AL69">
            <v>0</v>
          </cell>
          <cell r="AO69">
            <v>0</v>
          </cell>
          <cell r="AS69">
            <v>0</v>
          </cell>
          <cell r="AY69">
            <v>0</v>
          </cell>
        </row>
        <row r="70">
          <cell r="R70">
            <v>0</v>
          </cell>
          <cell r="AL70">
            <v>0</v>
          </cell>
          <cell r="AO70">
            <v>0</v>
          </cell>
          <cell r="AS70">
            <v>0</v>
          </cell>
          <cell r="AY70">
            <v>0</v>
          </cell>
        </row>
        <row r="71">
          <cell r="R71">
            <v>0</v>
          </cell>
          <cell r="AL71">
            <v>0</v>
          </cell>
          <cell r="AO71">
            <v>0</v>
          </cell>
          <cell r="AS71">
            <v>0</v>
          </cell>
          <cell r="AY71">
            <v>0</v>
          </cell>
        </row>
        <row r="72">
          <cell r="R72">
            <v>0</v>
          </cell>
          <cell r="AL72">
            <v>0</v>
          </cell>
          <cell r="AO72">
            <v>0</v>
          </cell>
          <cell r="AS72">
            <v>0</v>
          </cell>
          <cell r="AY72">
            <v>0</v>
          </cell>
        </row>
        <row r="73">
          <cell r="R73">
            <v>0</v>
          </cell>
          <cell r="AL73">
            <v>0</v>
          </cell>
          <cell r="AO73">
            <v>0</v>
          </cell>
          <cell r="AS73">
            <v>0</v>
          </cell>
          <cell r="AY73">
            <v>0</v>
          </cell>
        </row>
        <row r="74">
          <cell r="R74">
            <v>0</v>
          </cell>
          <cell r="AL74">
            <v>0</v>
          </cell>
          <cell r="AO74">
            <v>0</v>
          </cell>
          <cell r="AS74">
            <v>0</v>
          </cell>
          <cell r="AY74">
            <v>0</v>
          </cell>
        </row>
        <row r="75">
          <cell r="R75">
            <v>0</v>
          </cell>
          <cell r="AL75">
            <v>0</v>
          </cell>
          <cell r="AO75">
            <v>0</v>
          </cell>
          <cell r="AS75">
            <v>0</v>
          </cell>
          <cell r="AY75">
            <v>0</v>
          </cell>
        </row>
        <row r="78">
          <cell r="Z78">
            <v>0</v>
          </cell>
        </row>
        <row r="79">
          <cell r="AD79">
            <v>0</v>
          </cell>
        </row>
        <row r="80">
          <cell r="AD80">
            <v>0</v>
          </cell>
        </row>
        <row r="81">
          <cell r="AD81">
            <v>0</v>
          </cell>
        </row>
        <row r="82">
          <cell r="Z82">
            <v>0</v>
          </cell>
        </row>
        <row r="83">
          <cell r="C83">
            <v>885</v>
          </cell>
          <cell r="E83">
            <v>3233946.9131965754</v>
          </cell>
          <cell r="F83">
            <v>401</v>
          </cell>
          <cell r="H83">
            <v>203782.45062291718</v>
          </cell>
          <cell r="I83">
            <v>831</v>
          </cell>
          <cell r="K83">
            <v>112636.76559246381</v>
          </cell>
          <cell r="L83">
            <v>46</v>
          </cell>
          <cell r="N83">
            <v>161413.01968324877</v>
          </cell>
          <cell r="O83">
            <v>25</v>
          </cell>
          <cell r="Q83">
            <v>33887.975921927537</v>
          </cell>
          <cell r="R83">
            <v>3745667</v>
          </cell>
          <cell r="S83">
            <v>-55940</v>
          </cell>
          <cell r="T83">
            <v>27860</v>
          </cell>
          <cell r="U83">
            <v>-28080</v>
          </cell>
          <cell r="V83">
            <v>3717587</v>
          </cell>
          <cell r="W83">
            <v>-9295</v>
          </cell>
          <cell r="X83">
            <v>3708292</v>
          </cell>
          <cell r="Y83">
            <v>53147.83928510332</v>
          </cell>
          <cell r="Z83">
            <v>3761441</v>
          </cell>
          <cell r="AA83">
            <v>3453794</v>
          </cell>
          <cell r="AB83">
            <v>307647</v>
          </cell>
          <cell r="AC83">
            <v>307647</v>
          </cell>
          <cell r="AD83">
            <v>3761441</v>
          </cell>
          <cell r="AF83">
            <v>4733172</v>
          </cell>
          <cell r="AG83">
            <v>2</v>
          </cell>
          <cell r="AH83">
            <v>41824</v>
          </cell>
          <cell r="AI83">
            <v>-4</v>
          </cell>
          <cell r="AJ83">
            <v>-8218</v>
          </cell>
          <cell r="AK83">
            <v>33606</v>
          </cell>
          <cell r="AL83">
            <v>4766779</v>
          </cell>
          <cell r="AM83">
            <v>-11917</v>
          </cell>
          <cell r="AN83">
            <v>4754862</v>
          </cell>
          <cell r="AO83">
            <v>-8597</v>
          </cell>
          <cell r="AP83">
            <v>4746265</v>
          </cell>
          <cell r="AQ83">
            <v>4349534</v>
          </cell>
          <cell r="AR83">
            <v>396731</v>
          </cell>
          <cell r="AS83">
            <v>396731</v>
          </cell>
        </row>
      </sheetData>
      <sheetData sheetId="44">
        <row r="7">
          <cell r="R7">
            <v>73903</v>
          </cell>
          <cell r="AL7">
            <v>71978</v>
          </cell>
          <cell r="AO7">
            <v>-2390</v>
          </cell>
          <cell r="AS7">
            <v>10195</v>
          </cell>
          <cell r="AY7">
            <v>-99</v>
          </cell>
        </row>
        <row r="8">
          <cell r="R8">
            <v>0</v>
          </cell>
          <cell r="AL8">
            <v>0</v>
          </cell>
          <cell r="AO8">
            <v>0</v>
          </cell>
          <cell r="AS8">
            <v>0</v>
          </cell>
          <cell r="AY8">
            <v>0</v>
          </cell>
        </row>
        <row r="9">
          <cell r="R9">
            <v>0</v>
          </cell>
          <cell r="AL9">
            <v>0</v>
          </cell>
          <cell r="AO9">
            <v>0</v>
          </cell>
          <cell r="AS9">
            <v>0</v>
          </cell>
          <cell r="AY9">
            <v>0</v>
          </cell>
        </row>
        <row r="10">
          <cell r="R10">
            <v>0</v>
          </cell>
          <cell r="AL10">
            <v>0</v>
          </cell>
          <cell r="AO10">
            <v>0</v>
          </cell>
          <cell r="AS10">
            <v>0</v>
          </cell>
          <cell r="AY10">
            <v>0</v>
          </cell>
        </row>
        <row r="11">
          <cell r="R11">
            <v>0</v>
          </cell>
          <cell r="AL11">
            <v>0</v>
          </cell>
          <cell r="AO11">
            <v>0</v>
          </cell>
          <cell r="AS11">
            <v>0</v>
          </cell>
          <cell r="AY11">
            <v>0</v>
          </cell>
        </row>
        <row r="12">
          <cell r="R12">
            <v>0</v>
          </cell>
          <cell r="AL12">
            <v>0</v>
          </cell>
          <cell r="AO12">
            <v>0</v>
          </cell>
          <cell r="AS12">
            <v>0</v>
          </cell>
          <cell r="AY12">
            <v>0</v>
          </cell>
        </row>
        <row r="13">
          <cell r="R13">
            <v>0</v>
          </cell>
          <cell r="AL13">
            <v>0</v>
          </cell>
          <cell r="AO13">
            <v>0</v>
          </cell>
          <cell r="AS13">
            <v>0</v>
          </cell>
          <cell r="AY13">
            <v>0</v>
          </cell>
        </row>
        <row r="14">
          <cell r="R14">
            <v>0</v>
          </cell>
          <cell r="AL14">
            <v>0</v>
          </cell>
          <cell r="AO14">
            <v>0</v>
          </cell>
          <cell r="AS14">
            <v>0</v>
          </cell>
          <cell r="AY14">
            <v>0</v>
          </cell>
        </row>
        <row r="15">
          <cell r="R15">
            <v>0</v>
          </cell>
          <cell r="AL15">
            <v>0</v>
          </cell>
          <cell r="AO15">
            <v>0</v>
          </cell>
          <cell r="AS15">
            <v>0</v>
          </cell>
          <cell r="AY15">
            <v>0</v>
          </cell>
        </row>
        <row r="16">
          <cell r="R16">
            <v>0</v>
          </cell>
          <cell r="AL16">
            <v>0</v>
          </cell>
          <cell r="AO16">
            <v>5125</v>
          </cell>
          <cell r="AS16">
            <v>5125</v>
          </cell>
          <cell r="AY16">
            <v>0</v>
          </cell>
        </row>
        <row r="17">
          <cell r="R17">
            <v>0</v>
          </cell>
          <cell r="AL17">
            <v>0</v>
          </cell>
          <cell r="AO17">
            <v>0</v>
          </cell>
          <cell r="AS17">
            <v>0</v>
          </cell>
          <cell r="AY17">
            <v>0</v>
          </cell>
        </row>
        <row r="18">
          <cell r="R18">
            <v>0</v>
          </cell>
          <cell r="AL18">
            <v>0</v>
          </cell>
          <cell r="AO18">
            <v>0</v>
          </cell>
          <cell r="AS18">
            <v>0</v>
          </cell>
          <cell r="AY18">
            <v>0</v>
          </cell>
        </row>
        <row r="19">
          <cell r="R19">
            <v>0</v>
          </cell>
          <cell r="AL19">
            <v>0</v>
          </cell>
          <cell r="AO19">
            <v>0</v>
          </cell>
          <cell r="AS19">
            <v>0</v>
          </cell>
          <cell r="AY19">
            <v>0</v>
          </cell>
        </row>
        <row r="20">
          <cell r="R20">
            <v>0</v>
          </cell>
          <cell r="AL20">
            <v>0</v>
          </cell>
          <cell r="AO20">
            <v>0</v>
          </cell>
          <cell r="AS20">
            <v>0</v>
          </cell>
          <cell r="AY20">
            <v>0</v>
          </cell>
        </row>
        <row r="21">
          <cell r="R21">
            <v>0</v>
          </cell>
          <cell r="AL21">
            <v>0</v>
          </cell>
          <cell r="AO21">
            <v>0</v>
          </cell>
          <cell r="AS21">
            <v>0</v>
          </cell>
          <cell r="AY21">
            <v>0</v>
          </cell>
        </row>
        <row r="22">
          <cell r="R22">
            <v>0</v>
          </cell>
          <cell r="AL22">
            <v>0</v>
          </cell>
          <cell r="AO22">
            <v>0</v>
          </cell>
          <cell r="AS22">
            <v>0</v>
          </cell>
          <cell r="AY22">
            <v>0</v>
          </cell>
        </row>
        <row r="23">
          <cell r="R23">
            <v>0</v>
          </cell>
          <cell r="AL23">
            <v>3861</v>
          </cell>
          <cell r="AO23">
            <v>0</v>
          </cell>
          <cell r="AS23">
            <v>936</v>
          </cell>
          <cell r="AY23">
            <v>-10</v>
          </cell>
        </row>
        <row r="24">
          <cell r="R24">
            <v>0</v>
          </cell>
          <cell r="AL24">
            <v>0</v>
          </cell>
          <cell r="AO24">
            <v>0</v>
          </cell>
          <cell r="AS24">
            <v>0</v>
          </cell>
          <cell r="AY24">
            <v>0</v>
          </cell>
        </row>
        <row r="25">
          <cell r="R25">
            <v>0</v>
          </cell>
          <cell r="AL25">
            <v>0</v>
          </cell>
          <cell r="AO25">
            <v>0</v>
          </cell>
          <cell r="AS25">
            <v>0</v>
          </cell>
          <cell r="AY25">
            <v>0</v>
          </cell>
        </row>
        <row r="26">
          <cell r="R26">
            <v>0</v>
          </cell>
          <cell r="AL26">
            <v>0</v>
          </cell>
          <cell r="AO26">
            <v>0</v>
          </cell>
          <cell r="AS26">
            <v>0</v>
          </cell>
          <cell r="AY26">
            <v>0</v>
          </cell>
        </row>
        <row r="27">
          <cell r="R27">
            <v>0</v>
          </cell>
          <cell r="AL27">
            <v>0</v>
          </cell>
          <cell r="AO27">
            <v>0</v>
          </cell>
          <cell r="AS27">
            <v>0</v>
          </cell>
          <cell r="AY27">
            <v>0</v>
          </cell>
        </row>
        <row r="28">
          <cell r="R28">
            <v>0</v>
          </cell>
          <cell r="AL28">
            <v>0</v>
          </cell>
          <cell r="AO28">
            <v>0</v>
          </cell>
          <cell r="AS28">
            <v>0</v>
          </cell>
          <cell r="AY28">
            <v>0</v>
          </cell>
        </row>
        <row r="29">
          <cell r="R29">
            <v>11017</v>
          </cell>
          <cell r="AL29">
            <v>3356</v>
          </cell>
          <cell r="AO29">
            <v>0</v>
          </cell>
          <cell r="AS29">
            <v>-267</v>
          </cell>
          <cell r="AY29">
            <v>9</v>
          </cell>
        </row>
        <row r="30">
          <cell r="R30">
            <v>0</v>
          </cell>
          <cell r="AL30">
            <v>0</v>
          </cell>
          <cell r="AO30">
            <v>0</v>
          </cell>
          <cell r="AS30">
            <v>0</v>
          </cell>
          <cell r="AY30">
            <v>0</v>
          </cell>
        </row>
        <row r="31">
          <cell r="R31">
            <v>0</v>
          </cell>
          <cell r="AL31">
            <v>0</v>
          </cell>
          <cell r="AO31">
            <v>0</v>
          </cell>
          <cell r="AS31">
            <v>0</v>
          </cell>
          <cell r="AY31">
            <v>0</v>
          </cell>
        </row>
        <row r="32">
          <cell r="R32">
            <v>0</v>
          </cell>
          <cell r="AL32">
            <v>0</v>
          </cell>
          <cell r="AO32">
            <v>0</v>
          </cell>
          <cell r="AS32">
            <v>0</v>
          </cell>
          <cell r="AY32">
            <v>0</v>
          </cell>
        </row>
        <row r="33">
          <cell r="R33">
            <v>0</v>
          </cell>
          <cell r="AL33">
            <v>0</v>
          </cell>
          <cell r="AO33">
            <v>0</v>
          </cell>
          <cell r="AS33">
            <v>0</v>
          </cell>
          <cell r="AY33">
            <v>0</v>
          </cell>
        </row>
        <row r="34">
          <cell r="R34">
            <v>2457063</v>
          </cell>
          <cell r="AL34">
            <v>3731325</v>
          </cell>
          <cell r="AO34">
            <v>-66071</v>
          </cell>
          <cell r="AS34">
            <v>299430</v>
          </cell>
          <cell r="AY34">
            <v>-839</v>
          </cell>
        </row>
        <row r="35">
          <cell r="R35">
            <v>0</v>
          </cell>
          <cell r="AL35">
            <v>0</v>
          </cell>
          <cell r="AO35">
            <v>0</v>
          </cell>
          <cell r="AS35">
            <v>0</v>
          </cell>
          <cell r="AY35">
            <v>0</v>
          </cell>
        </row>
        <row r="36">
          <cell r="R36">
            <v>0</v>
          </cell>
          <cell r="AL36">
            <v>0</v>
          </cell>
          <cell r="AO36">
            <v>0</v>
          </cell>
          <cell r="AS36">
            <v>0</v>
          </cell>
          <cell r="AY36">
            <v>0</v>
          </cell>
        </row>
        <row r="37">
          <cell r="R37">
            <v>0</v>
          </cell>
          <cell r="AL37">
            <v>0</v>
          </cell>
          <cell r="AO37">
            <v>0</v>
          </cell>
          <cell r="AS37">
            <v>0</v>
          </cell>
          <cell r="AY37">
            <v>0</v>
          </cell>
        </row>
        <row r="38">
          <cell r="R38">
            <v>0</v>
          </cell>
          <cell r="AL38">
            <v>0</v>
          </cell>
          <cell r="AO38">
            <v>0</v>
          </cell>
          <cell r="AS38">
            <v>0</v>
          </cell>
          <cell r="AY38">
            <v>0</v>
          </cell>
        </row>
        <row r="39">
          <cell r="R39">
            <v>0</v>
          </cell>
          <cell r="AL39">
            <v>0</v>
          </cell>
          <cell r="AO39">
            <v>0</v>
          </cell>
          <cell r="AS39">
            <v>0</v>
          </cell>
          <cell r="AY39">
            <v>0</v>
          </cell>
        </row>
        <row r="40">
          <cell r="R40">
            <v>0</v>
          </cell>
          <cell r="AL40">
            <v>0</v>
          </cell>
          <cell r="AO40">
            <v>0</v>
          </cell>
          <cell r="AS40">
            <v>0</v>
          </cell>
          <cell r="AY40">
            <v>0</v>
          </cell>
        </row>
        <row r="41">
          <cell r="R41">
            <v>0</v>
          </cell>
          <cell r="AL41">
            <v>0</v>
          </cell>
          <cell r="AO41">
            <v>0</v>
          </cell>
          <cell r="AS41">
            <v>0</v>
          </cell>
          <cell r="AY41">
            <v>0</v>
          </cell>
        </row>
        <row r="42">
          <cell r="R42">
            <v>0</v>
          </cell>
          <cell r="AL42">
            <v>0</v>
          </cell>
          <cell r="AO42">
            <v>0</v>
          </cell>
          <cell r="AS42">
            <v>0</v>
          </cell>
          <cell r="AY42">
            <v>0</v>
          </cell>
        </row>
        <row r="43">
          <cell r="R43">
            <v>0</v>
          </cell>
          <cell r="AL43">
            <v>0</v>
          </cell>
          <cell r="AO43">
            <v>0</v>
          </cell>
          <cell r="AS43">
            <v>0</v>
          </cell>
          <cell r="AY43">
            <v>0</v>
          </cell>
        </row>
        <row r="44">
          <cell r="R44">
            <v>0</v>
          </cell>
          <cell r="AL44">
            <v>0</v>
          </cell>
          <cell r="AO44">
            <v>0</v>
          </cell>
          <cell r="AS44">
            <v>0</v>
          </cell>
          <cell r="AY44">
            <v>0</v>
          </cell>
        </row>
        <row r="45">
          <cell r="R45">
            <v>0</v>
          </cell>
          <cell r="AL45">
            <v>0</v>
          </cell>
          <cell r="AO45">
            <v>0</v>
          </cell>
          <cell r="AS45">
            <v>0</v>
          </cell>
          <cell r="AY45">
            <v>0</v>
          </cell>
        </row>
        <row r="46">
          <cell r="R46">
            <v>0</v>
          </cell>
          <cell r="AL46">
            <v>0</v>
          </cell>
          <cell r="AO46">
            <v>0</v>
          </cell>
          <cell r="AS46">
            <v>0</v>
          </cell>
          <cell r="AY46">
            <v>0</v>
          </cell>
        </row>
        <row r="47">
          <cell r="R47">
            <v>0</v>
          </cell>
          <cell r="AL47">
            <v>0</v>
          </cell>
          <cell r="AO47">
            <v>0</v>
          </cell>
          <cell r="AS47">
            <v>0</v>
          </cell>
          <cell r="AY47">
            <v>0</v>
          </cell>
        </row>
        <row r="48">
          <cell r="R48">
            <v>0</v>
          </cell>
          <cell r="AL48">
            <v>0</v>
          </cell>
          <cell r="AO48">
            <v>0</v>
          </cell>
          <cell r="AS48">
            <v>0</v>
          </cell>
          <cell r="AY48">
            <v>0</v>
          </cell>
        </row>
        <row r="49">
          <cell r="R49">
            <v>0</v>
          </cell>
          <cell r="AL49">
            <v>0</v>
          </cell>
          <cell r="AO49">
            <v>0</v>
          </cell>
          <cell r="AS49">
            <v>0</v>
          </cell>
          <cell r="AY49">
            <v>0</v>
          </cell>
        </row>
        <row r="50">
          <cell r="R50">
            <v>0</v>
          </cell>
          <cell r="AL50">
            <v>0</v>
          </cell>
          <cell r="AO50">
            <v>0</v>
          </cell>
          <cell r="AS50">
            <v>0</v>
          </cell>
          <cell r="AY50">
            <v>0</v>
          </cell>
        </row>
        <row r="51">
          <cell r="R51">
            <v>0</v>
          </cell>
          <cell r="AL51">
            <v>0</v>
          </cell>
          <cell r="AO51">
            <v>0</v>
          </cell>
          <cell r="AS51">
            <v>0</v>
          </cell>
          <cell r="AY51">
            <v>0</v>
          </cell>
        </row>
        <row r="52">
          <cell r="R52">
            <v>0</v>
          </cell>
          <cell r="AL52">
            <v>0</v>
          </cell>
          <cell r="AO52">
            <v>0</v>
          </cell>
          <cell r="AS52">
            <v>0</v>
          </cell>
          <cell r="AY52">
            <v>0</v>
          </cell>
        </row>
        <row r="53">
          <cell r="R53">
            <v>0</v>
          </cell>
          <cell r="AL53">
            <v>0</v>
          </cell>
          <cell r="AO53">
            <v>0</v>
          </cell>
          <cell r="AS53">
            <v>0</v>
          </cell>
          <cell r="AY53">
            <v>0</v>
          </cell>
        </row>
        <row r="54">
          <cell r="R54">
            <v>0</v>
          </cell>
          <cell r="AL54">
            <v>0</v>
          </cell>
          <cell r="AO54">
            <v>0</v>
          </cell>
          <cell r="AS54">
            <v>0</v>
          </cell>
          <cell r="AY54">
            <v>0</v>
          </cell>
        </row>
        <row r="55">
          <cell r="R55">
            <v>591647</v>
          </cell>
          <cell r="AL55">
            <v>298452</v>
          </cell>
          <cell r="AO55">
            <v>15012</v>
          </cell>
          <cell r="AS55">
            <v>43174</v>
          </cell>
          <cell r="AY55">
            <v>-50</v>
          </cell>
        </row>
        <row r="56">
          <cell r="R56">
            <v>280427</v>
          </cell>
          <cell r="AL56">
            <v>180285</v>
          </cell>
          <cell r="AO56">
            <v>14480</v>
          </cell>
          <cell r="AS56">
            <v>31340</v>
          </cell>
          <cell r="AY56">
            <v>-28</v>
          </cell>
        </row>
        <row r="57">
          <cell r="R57">
            <v>0</v>
          </cell>
          <cell r="AL57">
            <v>0</v>
          </cell>
          <cell r="AO57">
            <v>-9022</v>
          </cell>
          <cell r="AS57">
            <v>-9022</v>
          </cell>
          <cell r="AY57">
            <v>0</v>
          </cell>
        </row>
        <row r="58">
          <cell r="R58">
            <v>0</v>
          </cell>
          <cell r="AL58">
            <v>0</v>
          </cell>
          <cell r="AO58">
            <v>0</v>
          </cell>
          <cell r="AS58">
            <v>0</v>
          </cell>
          <cell r="AY58">
            <v>0</v>
          </cell>
        </row>
        <row r="59">
          <cell r="R59">
            <v>0</v>
          </cell>
          <cell r="AL59">
            <v>0</v>
          </cell>
          <cell r="AO59">
            <v>0</v>
          </cell>
          <cell r="AS59">
            <v>0</v>
          </cell>
          <cell r="AY59">
            <v>0</v>
          </cell>
        </row>
        <row r="60">
          <cell r="R60">
            <v>0</v>
          </cell>
          <cell r="AL60">
            <v>0</v>
          </cell>
          <cell r="AO60">
            <v>0</v>
          </cell>
          <cell r="AS60">
            <v>0</v>
          </cell>
          <cell r="AY60">
            <v>0</v>
          </cell>
        </row>
        <row r="61">
          <cell r="R61">
            <v>15487</v>
          </cell>
          <cell r="AL61">
            <v>0</v>
          </cell>
          <cell r="AO61">
            <v>0</v>
          </cell>
          <cell r="AS61">
            <v>-1763</v>
          </cell>
          <cell r="AY61">
            <v>27</v>
          </cell>
        </row>
        <row r="62">
          <cell r="R62">
            <v>0</v>
          </cell>
          <cell r="AL62">
            <v>0</v>
          </cell>
          <cell r="AO62">
            <v>0</v>
          </cell>
          <cell r="AS62">
            <v>0</v>
          </cell>
          <cell r="AY62">
            <v>0</v>
          </cell>
        </row>
        <row r="63">
          <cell r="R63">
            <v>55728</v>
          </cell>
          <cell r="AL63">
            <v>12479</v>
          </cell>
          <cell r="AO63">
            <v>3316</v>
          </cell>
          <cell r="AS63">
            <v>1911</v>
          </cell>
          <cell r="AY63">
            <v>37</v>
          </cell>
        </row>
        <row r="64">
          <cell r="R64">
            <v>0</v>
          </cell>
          <cell r="AL64">
            <v>0</v>
          </cell>
          <cell r="AO64">
            <v>0</v>
          </cell>
          <cell r="AS64">
            <v>0</v>
          </cell>
          <cell r="AY64">
            <v>0</v>
          </cell>
        </row>
        <row r="65">
          <cell r="R65">
            <v>0</v>
          </cell>
          <cell r="AL65">
            <v>0</v>
          </cell>
          <cell r="AO65">
            <v>0</v>
          </cell>
          <cell r="AS65">
            <v>0</v>
          </cell>
          <cell r="AY65">
            <v>0</v>
          </cell>
        </row>
        <row r="66">
          <cell r="R66">
            <v>0</v>
          </cell>
          <cell r="AL66">
            <v>0</v>
          </cell>
          <cell r="AO66">
            <v>0</v>
          </cell>
          <cell r="AS66">
            <v>0</v>
          </cell>
          <cell r="AY66">
            <v>0</v>
          </cell>
        </row>
        <row r="67">
          <cell r="R67">
            <v>0</v>
          </cell>
          <cell r="AL67">
            <v>0</v>
          </cell>
          <cell r="AO67">
            <v>0</v>
          </cell>
          <cell r="AS67">
            <v>0</v>
          </cell>
          <cell r="AY67">
            <v>0</v>
          </cell>
        </row>
        <row r="68">
          <cell r="R68">
            <v>0</v>
          </cell>
          <cell r="AL68">
            <v>0</v>
          </cell>
          <cell r="AO68">
            <v>0</v>
          </cell>
          <cell r="AS68">
            <v>0</v>
          </cell>
          <cell r="AY68">
            <v>0</v>
          </cell>
        </row>
        <row r="69">
          <cell r="R69">
            <v>0</v>
          </cell>
          <cell r="AL69">
            <v>0</v>
          </cell>
          <cell r="AO69">
            <v>0</v>
          </cell>
          <cell r="AS69">
            <v>0</v>
          </cell>
          <cell r="AY69">
            <v>0</v>
          </cell>
        </row>
        <row r="70">
          <cell r="R70">
            <v>0</v>
          </cell>
          <cell r="AL70">
            <v>0</v>
          </cell>
          <cell r="AO70">
            <v>0</v>
          </cell>
          <cell r="AS70">
            <v>0</v>
          </cell>
          <cell r="AY70">
            <v>0</v>
          </cell>
        </row>
        <row r="71">
          <cell r="R71">
            <v>0</v>
          </cell>
          <cell r="AL71">
            <v>0</v>
          </cell>
          <cell r="AO71">
            <v>0</v>
          </cell>
          <cell r="AS71">
            <v>0</v>
          </cell>
          <cell r="AY71">
            <v>0</v>
          </cell>
        </row>
        <row r="72">
          <cell r="R72">
            <v>0</v>
          </cell>
          <cell r="AL72">
            <v>0</v>
          </cell>
          <cell r="AO72">
            <v>0</v>
          </cell>
          <cell r="AS72">
            <v>0</v>
          </cell>
          <cell r="AY72">
            <v>0</v>
          </cell>
        </row>
        <row r="73">
          <cell r="R73">
            <v>0</v>
          </cell>
          <cell r="AL73">
            <v>0</v>
          </cell>
          <cell r="AO73">
            <v>0</v>
          </cell>
          <cell r="AS73">
            <v>0</v>
          </cell>
          <cell r="AY73">
            <v>0</v>
          </cell>
        </row>
        <row r="74">
          <cell r="R74">
            <v>0</v>
          </cell>
          <cell r="AL74">
            <v>0</v>
          </cell>
          <cell r="AO74">
            <v>0</v>
          </cell>
          <cell r="AS74">
            <v>0</v>
          </cell>
          <cell r="AY74">
            <v>0</v>
          </cell>
        </row>
        <row r="75">
          <cell r="R75">
            <v>0</v>
          </cell>
          <cell r="AL75">
            <v>0</v>
          </cell>
          <cell r="AO75">
            <v>0</v>
          </cell>
          <cell r="AS75">
            <v>0</v>
          </cell>
          <cell r="AY75">
            <v>0</v>
          </cell>
        </row>
        <row r="78">
          <cell r="Z78">
            <v>0</v>
          </cell>
        </row>
        <row r="79">
          <cell r="AD79">
            <v>0</v>
          </cell>
        </row>
        <row r="80">
          <cell r="AD80">
            <v>0</v>
          </cell>
        </row>
        <row r="81">
          <cell r="AD81">
            <v>0</v>
          </cell>
        </row>
        <row r="82">
          <cell r="Z82">
            <v>0</v>
          </cell>
        </row>
        <row r="83">
          <cell r="C83">
            <v>777</v>
          </cell>
          <cell r="E83">
            <v>2886562.6551603293</v>
          </cell>
          <cell r="F83">
            <v>605</v>
          </cell>
          <cell r="H83">
            <v>309877.45699361042</v>
          </cell>
          <cell r="I83">
            <v>711</v>
          </cell>
          <cell r="K83">
            <v>102829.81021001194</v>
          </cell>
          <cell r="L83">
            <v>54</v>
          </cell>
          <cell r="N83">
            <v>184717.47932948542</v>
          </cell>
          <cell r="O83">
            <v>1</v>
          </cell>
          <cell r="Q83">
            <v>1284.1737352098526</v>
          </cell>
          <cell r="R83">
            <v>3485272</v>
          </cell>
          <cell r="S83">
            <v>209340</v>
          </cell>
          <cell r="T83">
            <v>69156</v>
          </cell>
          <cell r="U83">
            <v>278496</v>
          </cell>
          <cell r="V83">
            <v>3763768</v>
          </cell>
          <cell r="W83">
            <v>-9409</v>
          </cell>
          <cell r="X83">
            <v>3754359</v>
          </cell>
          <cell r="Y83">
            <v>10397.333347756143</v>
          </cell>
          <cell r="Z83">
            <v>3764756</v>
          </cell>
          <cell r="AA83">
            <v>3405637</v>
          </cell>
          <cell r="AB83">
            <v>359119</v>
          </cell>
          <cell r="AC83">
            <v>359119</v>
          </cell>
          <cell r="AD83">
            <v>3764756</v>
          </cell>
          <cell r="AF83">
            <v>3945480</v>
          </cell>
          <cell r="AG83">
            <v>70</v>
          </cell>
          <cell r="AH83">
            <v>349106</v>
          </cell>
          <cell r="AI83">
            <v>-1</v>
          </cell>
          <cell r="AJ83">
            <v>7149</v>
          </cell>
          <cell r="AK83">
            <v>356255</v>
          </cell>
          <cell r="AL83">
            <v>4301736</v>
          </cell>
          <cell r="AM83">
            <v>-10754</v>
          </cell>
          <cell r="AN83">
            <v>4290982</v>
          </cell>
          <cell r="AO83">
            <v>-39550</v>
          </cell>
          <cell r="AP83">
            <v>4251432</v>
          </cell>
          <cell r="AQ83">
            <v>3870373</v>
          </cell>
          <cell r="AR83">
            <v>381059</v>
          </cell>
          <cell r="AS83">
            <v>381059</v>
          </cell>
        </row>
      </sheetData>
      <sheetData sheetId="45">
        <row r="7">
          <cell r="R7">
            <v>14939</v>
          </cell>
          <cell r="AL7">
            <v>19856</v>
          </cell>
          <cell r="AO7">
            <v>11950</v>
          </cell>
          <cell r="AS7">
            <v>16076</v>
          </cell>
          <cell r="AY7">
            <v>-38</v>
          </cell>
        </row>
        <row r="8">
          <cell r="R8">
            <v>0</v>
          </cell>
          <cell r="AL8">
            <v>0</v>
          </cell>
          <cell r="AO8">
            <v>0</v>
          </cell>
          <cell r="AS8">
            <v>0</v>
          </cell>
          <cell r="AY8">
            <v>0</v>
          </cell>
        </row>
        <row r="9">
          <cell r="R9">
            <v>0</v>
          </cell>
          <cell r="AL9">
            <v>0</v>
          </cell>
          <cell r="AO9">
            <v>0</v>
          </cell>
          <cell r="AS9">
            <v>0</v>
          </cell>
          <cell r="AY9">
            <v>0</v>
          </cell>
        </row>
        <row r="10">
          <cell r="R10">
            <v>0</v>
          </cell>
          <cell r="AL10">
            <v>0</v>
          </cell>
          <cell r="AO10">
            <v>0</v>
          </cell>
          <cell r="AS10">
            <v>0</v>
          </cell>
          <cell r="AY10">
            <v>0</v>
          </cell>
        </row>
        <row r="11">
          <cell r="R11">
            <v>0</v>
          </cell>
          <cell r="AL11">
            <v>0</v>
          </cell>
          <cell r="AO11">
            <v>0</v>
          </cell>
          <cell r="AS11">
            <v>0</v>
          </cell>
          <cell r="AY11">
            <v>0</v>
          </cell>
        </row>
        <row r="12">
          <cell r="R12">
            <v>0</v>
          </cell>
          <cell r="AL12">
            <v>0</v>
          </cell>
          <cell r="AO12">
            <v>0</v>
          </cell>
          <cell r="AS12">
            <v>0</v>
          </cell>
          <cell r="AY12">
            <v>0</v>
          </cell>
        </row>
        <row r="13">
          <cell r="R13">
            <v>0</v>
          </cell>
          <cell r="AL13">
            <v>0</v>
          </cell>
          <cell r="AO13">
            <v>0</v>
          </cell>
          <cell r="AS13">
            <v>0</v>
          </cell>
          <cell r="AY13">
            <v>0</v>
          </cell>
        </row>
        <row r="14">
          <cell r="R14">
            <v>0</v>
          </cell>
          <cell r="AL14">
            <v>0</v>
          </cell>
          <cell r="AO14">
            <v>0</v>
          </cell>
          <cell r="AS14">
            <v>0</v>
          </cell>
          <cell r="AY14">
            <v>0</v>
          </cell>
        </row>
        <row r="15">
          <cell r="R15">
            <v>0</v>
          </cell>
          <cell r="AL15">
            <v>0</v>
          </cell>
          <cell r="AO15">
            <v>0</v>
          </cell>
          <cell r="AS15">
            <v>0</v>
          </cell>
          <cell r="AY15">
            <v>0</v>
          </cell>
        </row>
        <row r="16">
          <cell r="R16">
            <v>0</v>
          </cell>
          <cell r="AL16">
            <v>0</v>
          </cell>
          <cell r="AO16">
            <v>0</v>
          </cell>
          <cell r="AS16">
            <v>0</v>
          </cell>
          <cell r="AY16">
            <v>0</v>
          </cell>
        </row>
        <row r="17">
          <cell r="R17">
            <v>0</v>
          </cell>
          <cell r="AL17">
            <v>0</v>
          </cell>
          <cell r="AO17">
            <v>0</v>
          </cell>
          <cell r="AS17">
            <v>0</v>
          </cell>
          <cell r="AY17">
            <v>0</v>
          </cell>
        </row>
        <row r="18">
          <cell r="R18">
            <v>0</v>
          </cell>
          <cell r="AL18">
            <v>0</v>
          </cell>
          <cell r="AO18">
            <v>0</v>
          </cell>
          <cell r="AS18">
            <v>0</v>
          </cell>
          <cell r="AY18">
            <v>0</v>
          </cell>
        </row>
        <row r="19">
          <cell r="R19">
            <v>0</v>
          </cell>
          <cell r="AL19">
            <v>0</v>
          </cell>
          <cell r="AO19">
            <v>0</v>
          </cell>
          <cell r="AS19">
            <v>0</v>
          </cell>
          <cell r="AY19">
            <v>0</v>
          </cell>
        </row>
        <row r="20">
          <cell r="R20">
            <v>0</v>
          </cell>
          <cell r="AL20">
            <v>0</v>
          </cell>
          <cell r="AO20">
            <v>0</v>
          </cell>
          <cell r="AS20">
            <v>0</v>
          </cell>
          <cell r="AY20">
            <v>0</v>
          </cell>
        </row>
        <row r="21">
          <cell r="R21">
            <v>0</v>
          </cell>
          <cell r="AL21">
            <v>0</v>
          </cell>
          <cell r="AO21">
            <v>0</v>
          </cell>
          <cell r="AS21">
            <v>0</v>
          </cell>
          <cell r="AY21">
            <v>0</v>
          </cell>
        </row>
        <row r="22">
          <cell r="R22">
            <v>0</v>
          </cell>
          <cell r="AL22">
            <v>0</v>
          </cell>
          <cell r="AO22">
            <v>0</v>
          </cell>
          <cell r="AS22">
            <v>0</v>
          </cell>
          <cell r="AY22">
            <v>0</v>
          </cell>
        </row>
        <row r="23">
          <cell r="R23">
            <v>0</v>
          </cell>
          <cell r="AL23">
            <v>23163</v>
          </cell>
          <cell r="AO23">
            <v>0</v>
          </cell>
          <cell r="AS23">
            <v>5618</v>
          </cell>
          <cell r="AY23">
            <v>-58</v>
          </cell>
        </row>
        <row r="24">
          <cell r="R24">
            <v>0</v>
          </cell>
          <cell r="AL24">
            <v>0</v>
          </cell>
          <cell r="AO24">
            <v>0</v>
          </cell>
          <cell r="AS24">
            <v>0</v>
          </cell>
          <cell r="AY24">
            <v>0</v>
          </cell>
        </row>
        <row r="25">
          <cell r="R25">
            <v>0</v>
          </cell>
          <cell r="AL25">
            <v>0</v>
          </cell>
          <cell r="AO25">
            <v>0</v>
          </cell>
          <cell r="AS25">
            <v>0</v>
          </cell>
          <cell r="AY25">
            <v>0</v>
          </cell>
        </row>
        <row r="26">
          <cell r="R26">
            <v>0</v>
          </cell>
          <cell r="AL26">
            <v>0</v>
          </cell>
          <cell r="AO26">
            <v>0</v>
          </cell>
          <cell r="AS26">
            <v>0</v>
          </cell>
          <cell r="AY26">
            <v>0</v>
          </cell>
        </row>
        <row r="27">
          <cell r="R27">
            <v>0</v>
          </cell>
          <cell r="AL27">
            <v>0</v>
          </cell>
          <cell r="AO27">
            <v>0</v>
          </cell>
          <cell r="AS27">
            <v>0</v>
          </cell>
          <cell r="AY27">
            <v>0</v>
          </cell>
        </row>
        <row r="28">
          <cell r="R28">
            <v>0</v>
          </cell>
          <cell r="AL28">
            <v>0</v>
          </cell>
          <cell r="AO28">
            <v>0</v>
          </cell>
          <cell r="AS28">
            <v>0</v>
          </cell>
          <cell r="AY28">
            <v>0</v>
          </cell>
        </row>
        <row r="29">
          <cell r="R29">
            <v>42465</v>
          </cell>
          <cell r="AL29">
            <v>8390</v>
          </cell>
          <cell r="AO29">
            <v>0</v>
          </cell>
          <cell r="AS29">
            <v>-2327</v>
          </cell>
          <cell r="AY29">
            <v>45</v>
          </cell>
        </row>
        <row r="30">
          <cell r="R30">
            <v>0</v>
          </cell>
          <cell r="AL30">
            <v>0</v>
          </cell>
          <cell r="AO30">
            <v>0</v>
          </cell>
          <cell r="AS30">
            <v>0</v>
          </cell>
          <cell r="AY30">
            <v>0</v>
          </cell>
        </row>
        <row r="31">
          <cell r="R31">
            <v>0</v>
          </cell>
          <cell r="AL31">
            <v>0</v>
          </cell>
          <cell r="AO31">
            <v>0</v>
          </cell>
          <cell r="AS31">
            <v>0</v>
          </cell>
          <cell r="AY31">
            <v>0</v>
          </cell>
        </row>
        <row r="32">
          <cell r="R32">
            <v>0</v>
          </cell>
          <cell r="AL32">
            <v>0</v>
          </cell>
          <cell r="AO32">
            <v>0</v>
          </cell>
          <cell r="AS32">
            <v>0</v>
          </cell>
          <cell r="AY32">
            <v>0</v>
          </cell>
        </row>
        <row r="33">
          <cell r="R33">
            <v>0</v>
          </cell>
          <cell r="AL33">
            <v>0</v>
          </cell>
          <cell r="AO33">
            <v>0</v>
          </cell>
          <cell r="AS33">
            <v>0</v>
          </cell>
          <cell r="AY33">
            <v>0</v>
          </cell>
        </row>
        <row r="34">
          <cell r="R34">
            <v>1641222</v>
          </cell>
          <cell r="AL34">
            <v>2374743</v>
          </cell>
          <cell r="AO34">
            <v>-200879</v>
          </cell>
          <cell r="AS34">
            <v>10518</v>
          </cell>
          <cell r="AY34">
            <v>-215</v>
          </cell>
        </row>
        <row r="35">
          <cell r="R35">
            <v>0</v>
          </cell>
          <cell r="AL35">
            <v>0</v>
          </cell>
          <cell r="AO35">
            <v>0</v>
          </cell>
          <cell r="AS35">
            <v>0</v>
          </cell>
          <cell r="AY35">
            <v>0</v>
          </cell>
        </row>
        <row r="36">
          <cell r="R36">
            <v>0</v>
          </cell>
          <cell r="AL36">
            <v>0</v>
          </cell>
          <cell r="AO36">
            <v>0</v>
          </cell>
          <cell r="AS36">
            <v>0</v>
          </cell>
          <cell r="AY36">
            <v>0</v>
          </cell>
        </row>
        <row r="37">
          <cell r="R37">
            <v>0</v>
          </cell>
          <cell r="AL37">
            <v>0</v>
          </cell>
          <cell r="AO37">
            <v>0</v>
          </cell>
          <cell r="AS37">
            <v>0</v>
          </cell>
          <cell r="AY37">
            <v>0</v>
          </cell>
        </row>
        <row r="38">
          <cell r="R38">
            <v>0</v>
          </cell>
          <cell r="AL38">
            <v>0</v>
          </cell>
          <cell r="AO38">
            <v>0</v>
          </cell>
          <cell r="AS38">
            <v>0</v>
          </cell>
          <cell r="AY38">
            <v>0</v>
          </cell>
        </row>
        <row r="39">
          <cell r="R39">
            <v>0</v>
          </cell>
          <cell r="AL39">
            <v>0</v>
          </cell>
          <cell r="AO39">
            <v>0</v>
          </cell>
          <cell r="AS39">
            <v>0</v>
          </cell>
          <cell r="AY39">
            <v>0</v>
          </cell>
        </row>
        <row r="40">
          <cell r="R40">
            <v>0</v>
          </cell>
          <cell r="AL40">
            <v>0</v>
          </cell>
          <cell r="AO40">
            <v>0</v>
          </cell>
          <cell r="AS40">
            <v>0</v>
          </cell>
          <cell r="AY40">
            <v>0</v>
          </cell>
        </row>
        <row r="41">
          <cell r="R41">
            <v>0</v>
          </cell>
          <cell r="AL41">
            <v>0</v>
          </cell>
          <cell r="AO41">
            <v>0</v>
          </cell>
          <cell r="AS41">
            <v>0</v>
          </cell>
          <cell r="AY41">
            <v>0</v>
          </cell>
        </row>
        <row r="42">
          <cell r="R42">
            <v>0</v>
          </cell>
          <cell r="AL42">
            <v>0</v>
          </cell>
          <cell r="AO42">
            <v>0</v>
          </cell>
          <cell r="AS42">
            <v>0</v>
          </cell>
          <cell r="AY42">
            <v>0</v>
          </cell>
        </row>
        <row r="43">
          <cell r="R43">
            <v>186</v>
          </cell>
          <cell r="AL43">
            <v>0</v>
          </cell>
          <cell r="AO43">
            <v>0</v>
          </cell>
          <cell r="AS43">
            <v>0</v>
          </cell>
          <cell r="AY43">
            <v>0</v>
          </cell>
        </row>
        <row r="44">
          <cell r="R44">
            <v>0</v>
          </cell>
          <cell r="AL44">
            <v>0</v>
          </cell>
          <cell r="AO44">
            <v>0</v>
          </cell>
          <cell r="AS44">
            <v>0</v>
          </cell>
          <cell r="AY44">
            <v>0</v>
          </cell>
        </row>
        <row r="45">
          <cell r="R45">
            <v>0</v>
          </cell>
          <cell r="AL45">
            <v>0</v>
          </cell>
          <cell r="AO45">
            <v>0</v>
          </cell>
          <cell r="AS45">
            <v>0</v>
          </cell>
          <cell r="AY45">
            <v>0</v>
          </cell>
        </row>
        <row r="46">
          <cell r="R46">
            <v>0</v>
          </cell>
          <cell r="AL46">
            <v>0</v>
          </cell>
          <cell r="AO46">
            <v>0</v>
          </cell>
          <cell r="AS46">
            <v>0</v>
          </cell>
          <cell r="AY46">
            <v>0</v>
          </cell>
        </row>
        <row r="47">
          <cell r="R47">
            <v>0</v>
          </cell>
          <cell r="AL47">
            <v>0</v>
          </cell>
          <cell r="AO47">
            <v>0</v>
          </cell>
          <cell r="AS47">
            <v>0</v>
          </cell>
          <cell r="AY47">
            <v>0</v>
          </cell>
        </row>
        <row r="48">
          <cell r="R48">
            <v>0</v>
          </cell>
          <cell r="AL48">
            <v>0</v>
          </cell>
          <cell r="AO48">
            <v>0</v>
          </cell>
          <cell r="AS48">
            <v>0</v>
          </cell>
          <cell r="AY48">
            <v>0</v>
          </cell>
        </row>
        <row r="49">
          <cell r="R49">
            <v>0</v>
          </cell>
          <cell r="AL49">
            <v>0</v>
          </cell>
          <cell r="AO49">
            <v>0</v>
          </cell>
          <cell r="AS49">
            <v>0</v>
          </cell>
          <cell r="AY49">
            <v>0</v>
          </cell>
        </row>
        <row r="50">
          <cell r="R50">
            <v>0</v>
          </cell>
          <cell r="AL50">
            <v>0</v>
          </cell>
          <cell r="AO50">
            <v>0</v>
          </cell>
          <cell r="AS50">
            <v>0</v>
          </cell>
          <cell r="AY50">
            <v>0</v>
          </cell>
        </row>
        <row r="51">
          <cell r="R51">
            <v>0</v>
          </cell>
          <cell r="AL51">
            <v>0</v>
          </cell>
          <cell r="AO51">
            <v>0</v>
          </cell>
          <cell r="AS51">
            <v>0</v>
          </cell>
          <cell r="AY51">
            <v>0</v>
          </cell>
        </row>
        <row r="52">
          <cell r="R52">
            <v>0</v>
          </cell>
          <cell r="AL52">
            <v>0</v>
          </cell>
          <cell r="AO52">
            <v>0</v>
          </cell>
          <cell r="AS52">
            <v>0</v>
          </cell>
          <cell r="AY52">
            <v>0</v>
          </cell>
        </row>
        <row r="53">
          <cell r="R53">
            <v>0</v>
          </cell>
          <cell r="AL53">
            <v>0</v>
          </cell>
          <cell r="AO53">
            <v>0</v>
          </cell>
          <cell r="AS53">
            <v>0</v>
          </cell>
          <cell r="AY53">
            <v>0</v>
          </cell>
        </row>
        <row r="54">
          <cell r="R54">
            <v>0</v>
          </cell>
          <cell r="AL54">
            <v>0</v>
          </cell>
          <cell r="AO54">
            <v>0</v>
          </cell>
          <cell r="AS54">
            <v>0</v>
          </cell>
          <cell r="AY54">
            <v>0</v>
          </cell>
        </row>
        <row r="55">
          <cell r="R55">
            <v>168314</v>
          </cell>
          <cell r="AL55">
            <v>60214</v>
          </cell>
          <cell r="AO55">
            <v>-22518</v>
          </cell>
          <cell r="AS55">
            <v>-19387</v>
          </cell>
          <cell r="AY55">
            <v>28</v>
          </cell>
        </row>
        <row r="56">
          <cell r="R56">
            <v>133729</v>
          </cell>
          <cell r="AL56">
            <v>135643</v>
          </cell>
          <cell r="AO56">
            <v>-7240</v>
          </cell>
          <cell r="AS56">
            <v>13363</v>
          </cell>
          <cell r="AY56">
            <v>-140</v>
          </cell>
        </row>
        <row r="57">
          <cell r="R57">
            <v>0</v>
          </cell>
          <cell r="AL57">
            <v>0</v>
          </cell>
          <cell r="AO57">
            <v>0</v>
          </cell>
          <cell r="AS57">
            <v>0</v>
          </cell>
          <cell r="AY57">
            <v>0</v>
          </cell>
        </row>
        <row r="58">
          <cell r="R58">
            <v>0</v>
          </cell>
          <cell r="AL58">
            <v>0</v>
          </cell>
          <cell r="AO58">
            <v>0</v>
          </cell>
          <cell r="AS58">
            <v>0</v>
          </cell>
          <cell r="AY58">
            <v>0</v>
          </cell>
        </row>
        <row r="59">
          <cell r="R59">
            <v>0</v>
          </cell>
          <cell r="AL59">
            <v>0</v>
          </cell>
          <cell r="AO59">
            <v>0</v>
          </cell>
          <cell r="AS59">
            <v>0</v>
          </cell>
          <cell r="AY59">
            <v>0</v>
          </cell>
        </row>
        <row r="60">
          <cell r="R60">
            <v>0</v>
          </cell>
          <cell r="AL60">
            <v>0</v>
          </cell>
          <cell r="AO60">
            <v>0</v>
          </cell>
          <cell r="AS60">
            <v>0</v>
          </cell>
          <cell r="AY60">
            <v>0</v>
          </cell>
        </row>
        <row r="61">
          <cell r="R61">
            <v>0</v>
          </cell>
          <cell r="AL61">
            <v>0</v>
          </cell>
          <cell r="AO61">
            <v>0</v>
          </cell>
          <cell r="AS61">
            <v>0</v>
          </cell>
          <cell r="AY61">
            <v>0</v>
          </cell>
        </row>
        <row r="62">
          <cell r="R62">
            <v>0</v>
          </cell>
          <cell r="AL62">
            <v>0</v>
          </cell>
          <cell r="AO62">
            <v>0</v>
          </cell>
          <cell r="AS62">
            <v>0</v>
          </cell>
          <cell r="AY62">
            <v>0</v>
          </cell>
        </row>
        <row r="63">
          <cell r="R63">
            <v>25189</v>
          </cell>
          <cell r="AL63">
            <v>0</v>
          </cell>
          <cell r="AO63">
            <v>-6632</v>
          </cell>
          <cell r="AS63">
            <v>-8438</v>
          </cell>
          <cell r="AY63">
            <v>27</v>
          </cell>
        </row>
        <row r="64">
          <cell r="R64">
            <v>0</v>
          </cell>
          <cell r="AL64">
            <v>0</v>
          </cell>
          <cell r="AO64">
            <v>0</v>
          </cell>
          <cell r="AS64">
            <v>0</v>
          </cell>
          <cell r="AY64">
            <v>0</v>
          </cell>
        </row>
        <row r="65">
          <cell r="R65">
            <v>0</v>
          </cell>
          <cell r="AL65">
            <v>0</v>
          </cell>
          <cell r="AO65">
            <v>0</v>
          </cell>
          <cell r="AS65">
            <v>0</v>
          </cell>
          <cell r="AY65">
            <v>0</v>
          </cell>
        </row>
        <row r="66">
          <cell r="R66">
            <v>0</v>
          </cell>
          <cell r="AL66">
            <v>0</v>
          </cell>
          <cell r="AO66">
            <v>0</v>
          </cell>
          <cell r="AS66">
            <v>0</v>
          </cell>
          <cell r="AY66">
            <v>0</v>
          </cell>
        </row>
        <row r="67">
          <cell r="R67">
            <v>0</v>
          </cell>
          <cell r="AL67">
            <v>0</v>
          </cell>
          <cell r="AO67">
            <v>0</v>
          </cell>
          <cell r="AS67">
            <v>0</v>
          </cell>
          <cell r="AY67">
            <v>0</v>
          </cell>
        </row>
        <row r="68">
          <cell r="R68">
            <v>0</v>
          </cell>
          <cell r="AL68">
            <v>0</v>
          </cell>
          <cell r="AO68">
            <v>0</v>
          </cell>
          <cell r="AS68">
            <v>0</v>
          </cell>
          <cell r="AY68">
            <v>0</v>
          </cell>
        </row>
        <row r="69">
          <cell r="R69">
            <v>0</v>
          </cell>
          <cell r="AL69">
            <v>0</v>
          </cell>
          <cell r="AO69">
            <v>0</v>
          </cell>
          <cell r="AS69">
            <v>0</v>
          </cell>
          <cell r="AY69">
            <v>0</v>
          </cell>
        </row>
        <row r="70">
          <cell r="R70">
            <v>0</v>
          </cell>
          <cell r="AL70">
            <v>0</v>
          </cell>
          <cell r="AO70">
            <v>0</v>
          </cell>
          <cell r="AS70">
            <v>0</v>
          </cell>
          <cell r="AY70">
            <v>0</v>
          </cell>
        </row>
        <row r="71">
          <cell r="R71">
            <v>0</v>
          </cell>
          <cell r="AL71">
            <v>0</v>
          </cell>
          <cell r="AO71">
            <v>0</v>
          </cell>
          <cell r="AS71">
            <v>0</v>
          </cell>
          <cell r="AY71">
            <v>0</v>
          </cell>
        </row>
        <row r="72">
          <cell r="R72">
            <v>0</v>
          </cell>
          <cell r="AL72">
            <v>0</v>
          </cell>
          <cell r="AO72">
            <v>0</v>
          </cell>
          <cell r="AS72">
            <v>0</v>
          </cell>
          <cell r="AY72">
            <v>0</v>
          </cell>
        </row>
        <row r="73">
          <cell r="R73">
            <v>0</v>
          </cell>
          <cell r="AL73">
            <v>0</v>
          </cell>
          <cell r="AO73">
            <v>0</v>
          </cell>
          <cell r="AS73">
            <v>0</v>
          </cell>
          <cell r="AY73">
            <v>0</v>
          </cell>
        </row>
        <row r="74">
          <cell r="R74">
            <v>0</v>
          </cell>
          <cell r="AL74">
            <v>0</v>
          </cell>
          <cell r="AO74">
            <v>0</v>
          </cell>
          <cell r="AS74">
            <v>0</v>
          </cell>
          <cell r="AY74">
            <v>0</v>
          </cell>
        </row>
        <row r="75">
          <cell r="R75">
            <v>0</v>
          </cell>
          <cell r="AL75">
            <v>0</v>
          </cell>
          <cell r="AO75">
            <v>0</v>
          </cell>
          <cell r="AS75">
            <v>0</v>
          </cell>
          <cell r="AY75">
            <v>0</v>
          </cell>
        </row>
        <row r="78">
          <cell r="Z78">
            <v>0</v>
          </cell>
        </row>
        <row r="79">
          <cell r="AD79">
            <v>0</v>
          </cell>
        </row>
        <row r="80">
          <cell r="AD80">
            <v>0</v>
          </cell>
        </row>
        <row r="81">
          <cell r="AD81">
            <v>0</v>
          </cell>
        </row>
        <row r="82">
          <cell r="Z82">
            <v>0</v>
          </cell>
        </row>
        <row r="83">
          <cell r="C83">
            <v>463</v>
          </cell>
          <cell r="E83">
            <v>1671521.306426106</v>
          </cell>
          <cell r="F83">
            <v>296</v>
          </cell>
          <cell r="H83">
            <v>148147.23653531907</v>
          </cell>
          <cell r="I83">
            <v>475</v>
          </cell>
          <cell r="K83">
            <v>64540.512203879429</v>
          </cell>
          <cell r="L83">
            <v>41</v>
          </cell>
          <cell r="N83">
            <v>141834.45815642169</v>
          </cell>
          <cell r="O83">
            <v>0</v>
          </cell>
          <cell r="Q83">
            <v>0</v>
          </cell>
          <cell r="R83">
            <v>2026044</v>
          </cell>
          <cell r="S83">
            <v>101065</v>
          </cell>
          <cell r="T83">
            <v>21787</v>
          </cell>
          <cell r="U83">
            <v>122852</v>
          </cell>
          <cell r="V83">
            <v>2148896</v>
          </cell>
          <cell r="W83">
            <v>-5371</v>
          </cell>
          <cell r="X83">
            <v>2143525</v>
          </cell>
          <cell r="Y83">
            <v>-167555.04933815109</v>
          </cell>
          <cell r="Z83">
            <v>1975970</v>
          </cell>
          <cell r="AA83">
            <v>1802390</v>
          </cell>
          <cell r="AB83">
            <v>173580</v>
          </cell>
          <cell r="AC83">
            <v>173580</v>
          </cell>
          <cell r="AD83">
            <v>1975970</v>
          </cell>
          <cell r="AF83">
            <v>2495269</v>
          </cell>
          <cell r="AG83">
            <v>28</v>
          </cell>
          <cell r="AH83">
            <v>159281</v>
          </cell>
          <cell r="AI83">
            <v>-9</v>
          </cell>
          <cell r="AJ83">
            <v>-32541.5</v>
          </cell>
          <cell r="AK83">
            <v>126739.5</v>
          </cell>
          <cell r="AL83">
            <v>2622009</v>
          </cell>
          <cell r="AM83">
            <v>-6556</v>
          </cell>
          <cell r="AN83">
            <v>2615453</v>
          </cell>
          <cell r="AO83">
            <v>-225319</v>
          </cell>
          <cell r="AP83">
            <v>2390134</v>
          </cell>
          <cell r="AQ83">
            <v>2374711</v>
          </cell>
          <cell r="AR83">
            <v>15423</v>
          </cell>
          <cell r="AS83">
            <v>15423</v>
          </cell>
        </row>
      </sheetData>
      <sheetData sheetId="46">
        <row r="7">
          <cell r="R7">
            <v>0</v>
          </cell>
          <cell r="AL7">
            <v>0</v>
          </cell>
          <cell r="AO7">
            <v>0</v>
          </cell>
          <cell r="AS7">
            <v>0</v>
          </cell>
          <cell r="AY7">
            <v>0</v>
          </cell>
        </row>
        <row r="8">
          <cell r="R8">
            <v>0</v>
          </cell>
          <cell r="AL8">
            <v>0</v>
          </cell>
          <cell r="AO8">
            <v>0</v>
          </cell>
          <cell r="AS8">
            <v>0</v>
          </cell>
          <cell r="AY8">
            <v>0</v>
          </cell>
        </row>
        <row r="9">
          <cell r="R9">
            <v>0</v>
          </cell>
          <cell r="AL9">
            <v>0</v>
          </cell>
          <cell r="AO9">
            <v>0</v>
          </cell>
          <cell r="AS9">
            <v>0</v>
          </cell>
          <cell r="AY9">
            <v>0</v>
          </cell>
        </row>
        <row r="10">
          <cell r="R10">
            <v>0</v>
          </cell>
          <cell r="AL10">
            <v>0</v>
          </cell>
          <cell r="AO10">
            <v>0</v>
          </cell>
          <cell r="AS10">
            <v>0</v>
          </cell>
          <cell r="AY10">
            <v>0</v>
          </cell>
        </row>
        <row r="11">
          <cell r="R11">
            <v>0</v>
          </cell>
          <cell r="AL11">
            <v>0</v>
          </cell>
          <cell r="AO11">
            <v>0</v>
          </cell>
          <cell r="AS11">
            <v>0</v>
          </cell>
          <cell r="AY11">
            <v>0</v>
          </cell>
        </row>
        <row r="12">
          <cell r="R12">
            <v>0</v>
          </cell>
          <cell r="AL12">
            <v>0</v>
          </cell>
          <cell r="AO12">
            <v>0</v>
          </cell>
          <cell r="AS12">
            <v>0</v>
          </cell>
          <cell r="AY12">
            <v>0</v>
          </cell>
        </row>
        <row r="13">
          <cell r="R13">
            <v>0</v>
          </cell>
          <cell r="AL13">
            <v>0</v>
          </cell>
          <cell r="AO13">
            <v>0</v>
          </cell>
          <cell r="AS13">
            <v>0</v>
          </cell>
          <cell r="AY13">
            <v>0</v>
          </cell>
        </row>
        <row r="14">
          <cell r="R14">
            <v>0</v>
          </cell>
          <cell r="AL14">
            <v>0</v>
          </cell>
          <cell r="AO14">
            <v>0</v>
          </cell>
          <cell r="AS14">
            <v>0</v>
          </cell>
          <cell r="AY14">
            <v>0</v>
          </cell>
        </row>
        <row r="15">
          <cell r="R15">
            <v>0</v>
          </cell>
          <cell r="AL15">
            <v>0</v>
          </cell>
          <cell r="AO15">
            <v>0</v>
          </cell>
          <cell r="AS15">
            <v>0</v>
          </cell>
          <cell r="AY15">
            <v>0</v>
          </cell>
        </row>
        <row r="16">
          <cell r="R16">
            <v>0</v>
          </cell>
          <cell r="AL16">
            <v>0</v>
          </cell>
          <cell r="AO16">
            <v>0</v>
          </cell>
          <cell r="AS16">
            <v>0</v>
          </cell>
          <cell r="AY16">
            <v>0</v>
          </cell>
        </row>
        <row r="17">
          <cell r="R17">
            <v>0</v>
          </cell>
          <cell r="AL17">
            <v>0</v>
          </cell>
          <cell r="AO17">
            <v>0</v>
          </cell>
          <cell r="AS17">
            <v>0</v>
          </cell>
          <cell r="AY17">
            <v>0</v>
          </cell>
        </row>
        <row r="18">
          <cell r="R18">
            <v>0</v>
          </cell>
          <cell r="AL18">
            <v>0</v>
          </cell>
          <cell r="AO18">
            <v>0</v>
          </cell>
          <cell r="AS18">
            <v>0</v>
          </cell>
          <cell r="AY18">
            <v>0</v>
          </cell>
        </row>
        <row r="19">
          <cell r="R19">
            <v>0</v>
          </cell>
          <cell r="AL19">
            <v>0</v>
          </cell>
          <cell r="AO19">
            <v>0</v>
          </cell>
          <cell r="AS19">
            <v>0</v>
          </cell>
          <cell r="AY19">
            <v>0</v>
          </cell>
        </row>
        <row r="20">
          <cell r="R20">
            <v>0</v>
          </cell>
          <cell r="AL20">
            <v>0</v>
          </cell>
          <cell r="AO20">
            <v>0</v>
          </cell>
          <cell r="AS20">
            <v>0</v>
          </cell>
          <cell r="AY20">
            <v>0</v>
          </cell>
        </row>
        <row r="21">
          <cell r="R21">
            <v>0</v>
          </cell>
          <cell r="AL21">
            <v>0</v>
          </cell>
          <cell r="AO21">
            <v>0</v>
          </cell>
          <cell r="AS21">
            <v>0</v>
          </cell>
          <cell r="AY21">
            <v>0</v>
          </cell>
        </row>
        <row r="22">
          <cell r="R22">
            <v>0</v>
          </cell>
          <cell r="AL22">
            <v>0</v>
          </cell>
          <cell r="AO22">
            <v>0</v>
          </cell>
          <cell r="AS22">
            <v>0</v>
          </cell>
          <cell r="AY22">
            <v>0</v>
          </cell>
        </row>
        <row r="23">
          <cell r="R23">
            <v>0</v>
          </cell>
          <cell r="AL23">
            <v>0</v>
          </cell>
          <cell r="AO23">
            <v>0</v>
          </cell>
          <cell r="AS23">
            <v>0</v>
          </cell>
          <cell r="AY23">
            <v>0</v>
          </cell>
        </row>
        <row r="24">
          <cell r="R24">
            <v>0</v>
          </cell>
          <cell r="AL24">
            <v>0</v>
          </cell>
          <cell r="AO24">
            <v>0</v>
          </cell>
          <cell r="AS24">
            <v>0</v>
          </cell>
          <cell r="AY24">
            <v>0</v>
          </cell>
        </row>
        <row r="25">
          <cell r="R25">
            <v>0</v>
          </cell>
          <cell r="AL25">
            <v>0</v>
          </cell>
          <cell r="AO25">
            <v>0</v>
          </cell>
          <cell r="AS25">
            <v>0</v>
          </cell>
          <cell r="AY25">
            <v>0</v>
          </cell>
        </row>
        <row r="26">
          <cell r="R26">
            <v>0</v>
          </cell>
          <cell r="AL26">
            <v>0</v>
          </cell>
          <cell r="AO26">
            <v>0</v>
          </cell>
          <cell r="AS26">
            <v>0</v>
          </cell>
          <cell r="AY26">
            <v>0</v>
          </cell>
        </row>
        <row r="27">
          <cell r="R27">
            <v>0</v>
          </cell>
          <cell r="AL27">
            <v>0</v>
          </cell>
          <cell r="AO27">
            <v>0</v>
          </cell>
          <cell r="AS27">
            <v>0</v>
          </cell>
          <cell r="AY27">
            <v>0</v>
          </cell>
        </row>
        <row r="28">
          <cell r="R28">
            <v>0</v>
          </cell>
          <cell r="AL28">
            <v>0</v>
          </cell>
          <cell r="AO28">
            <v>0</v>
          </cell>
          <cell r="AS28">
            <v>0</v>
          </cell>
          <cell r="AY28">
            <v>0</v>
          </cell>
        </row>
        <row r="29">
          <cell r="R29">
            <v>0</v>
          </cell>
          <cell r="AL29">
            <v>0</v>
          </cell>
          <cell r="AO29">
            <v>0</v>
          </cell>
          <cell r="AS29">
            <v>0</v>
          </cell>
          <cell r="AY29">
            <v>0</v>
          </cell>
        </row>
        <row r="30">
          <cell r="R30">
            <v>0</v>
          </cell>
          <cell r="AL30">
            <v>0</v>
          </cell>
          <cell r="AO30">
            <v>0</v>
          </cell>
          <cell r="AS30">
            <v>0</v>
          </cell>
          <cell r="AY30">
            <v>0</v>
          </cell>
        </row>
        <row r="31">
          <cell r="R31">
            <v>0</v>
          </cell>
          <cell r="AL31">
            <v>0</v>
          </cell>
          <cell r="AO31">
            <v>0</v>
          </cell>
          <cell r="AS31">
            <v>0</v>
          </cell>
          <cell r="AY31">
            <v>0</v>
          </cell>
        </row>
        <row r="32">
          <cell r="R32">
            <v>0</v>
          </cell>
          <cell r="AL32">
            <v>0</v>
          </cell>
          <cell r="AO32">
            <v>0</v>
          </cell>
          <cell r="AS32">
            <v>0</v>
          </cell>
          <cell r="AY32">
            <v>0</v>
          </cell>
        </row>
        <row r="33">
          <cell r="R33">
            <v>0</v>
          </cell>
          <cell r="AL33">
            <v>0</v>
          </cell>
          <cell r="AO33">
            <v>0</v>
          </cell>
          <cell r="AS33">
            <v>0</v>
          </cell>
          <cell r="AY33">
            <v>0</v>
          </cell>
        </row>
        <row r="34">
          <cell r="R34">
            <v>0</v>
          </cell>
          <cell r="AL34">
            <v>0</v>
          </cell>
          <cell r="AO34">
            <v>0</v>
          </cell>
          <cell r="AS34">
            <v>0</v>
          </cell>
          <cell r="AY34">
            <v>0</v>
          </cell>
        </row>
        <row r="35">
          <cell r="R35">
            <v>0</v>
          </cell>
          <cell r="AL35">
            <v>0</v>
          </cell>
          <cell r="AO35">
            <v>0</v>
          </cell>
          <cell r="AS35">
            <v>0</v>
          </cell>
          <cell r="AY35">
            <v>0</v>
          </cell>
        </row>
        <row r="36">
          <cell r="R36">
            <v>0</v>
          </cell>
          <cell r="AL36">
            <v>0</v>
          </cell>
          <cell r="AO36">
            <v>0</v>
          </cell>
          <cell r="AS36">
            <v>0</v>
          </cell>
          <cell r="AY36">
            <v>0</v>
          </cell>
        </row>
        <row r="37">
          <cell r="R37">
            <v>0</v>
          </cell>
          <cell r="AL37">
            <v>0</v>
          </cell>
          <cell r="AO37">
            <v>0</v>
          </cell>
          <cell r="AS37">
            <v>0</v>
          </cell>
          <cell r="AY37">
            <v>0</v>
          </cell>
        </row>
        <row r="38">
          <cell r="R38">
            <v>50484</v>
          </cell>
          <cell r="AL38">
            <v>20790</v>
          </cell>
          <cell r="AO38">
            <v>0</v>
          </cell>
          <cell r="AS38">
            <v>2266</v>
          </cell>
          <cell r="AY38">
            <v>-1</v>
          </cell>
        </row>
        <row r="39">
          <cell r="R39">
            <v>0</v>
          </cell>
          <cell r="AL39">
            <v>0</v>
          </cell>
          <cell r="AO39">
            <v>0</v>
          </cell>
          <cell r="AS39">
            <v>0</v>
          </cell>
          <cell r="AY39">
            <v>0</v>
          </cell>
        </row>
        <row r="40">
          <cell r="R40">
            <v>0</v>
          </cell>
          <cell r="AL40">
            <v>0</v>
          </cell>
          <cell r="AO40">
            <v>0</v>
          </cell>
          <cell r="AS40">
            <v>0</v>
          </cell>
          <cell r="AY40">
            <v>0</v>
          </cell>
        </row>
        <row r="41">
          <cell r="R41">
            <v>0</v>
          </cell>
          <cell r="AL41">
            <v>0</v>
          </cell>
          <cell r="AO41">
            <v>0</v>
          </cell>
          <cell r="AS41">
            <v>0</v>
          </cell>
          <cell r="AY41">
            <v>0</v>
          </cell>
        </row>
        <row r="42">
          <cell r="R42">
            <v>0</v>
          </cell>
          <cell r="AL42">
            <v>0</v>
          </cell>
          <cell r="AO42">
            <v>0</v>
          </cell>
          <cell r="AS42">
            <v>0</v>
          </cell>
          <cell r="AY42">
            <v>0</v>
          </cell>
        </row>
        <row r="43">
          <cell r="R43">
            <v>0</v>
          </cell>
          <cell r="AL43">
            <v>0</v>
          </cell>
          <cell r="AO43">
            <v>0</v>
          </cell>
          <cell r="AS43">
            <v>0</v>
          </cell>
          <cell r="AY43">
            <v>0</v>
          </cell>
        </row>
        <row r="44">
          <cell r="R44">
            <v>0</v>
          </cell>
          <cell r="AL44">
            <v>0</v>
          </cell>
          <cell r="AO44">
            <v>0</v>
          </cell>
          <cell r="AS44">
            <v>0</v>
          </cell>
          <cell r="AY44">
            <v>0</v>
          </cell>
        </row>
        <row r="45">
          <cell r="R45">
            <v>0</v>
          </cell>
          <cell r="AL45">
            <v>0</v>
          </cell>
          <cell r="AO45">
            <v>0</v>
          </cell>
          <cell r="AS45">
            <v>0</v>
          </cell>
          <cell r="AY45">
            <v>0</v>
          </cell>
        </row>
        <row r="46">
          <cell r="R46">
            <v>0</v>
          </cell>
          <cell r="AL46">
            <v>0</v>
          </cell>
          <cell r="AO46">
            <v>0</v>
          </cell>
          <cell r="AS46">
            <v>0</v>
          </cell>
          <cell r="AY46">
            <v>0</v>
          </cell>
        </row>
        <row r="47">
          <cell r="R47">
            <v>0</v>
          </cell>
          <cell r="AL47">
            <v>0</v>
          </cell>
          <cell r="AO47">
            <v>0</v>
          </cell>
          <cell r="AS47">
            <v>0</v>
          </cell>
          <cell r="AY47">
            <v>0</v>
          </cell>
        </row>
        <row r="48">
          <cell r="R48">
            <v>0</v>
          </cell>
          <cell r="AL48">
            <v>0</v>
          </cell>
          <cell r="AO48">
            <v>0</v>
          </cell>
          <cell r="AS48">
            <v>0</v>
          </cell>
          <cell r="AY48">
            <v>0</v>
          </cell>
        </row>
        <row r="49">
          <cell r="R49">
            <v>0</v>
          </cell>
          <cell r="AL49">
            <v>0</v>
          </cell>
          <cell r="AO49">
            <v>0</v>
          </cell>
          <cell r="AS49">
            <v>0</v>
          </cell>
          <cell r="AY49">
            <v>0</v>
          </cell>
        </row>
        <row r="50">
          <cell r="R50">
            <v>0</v>
          </cell>
          <cell r="AL50">
            <v>0</v>
          </cell>
          <cell r="AO50">
            <v>0</v>
          </cell>
          <cell r="AS50">
            <v>0</v>
          </cell>
          <cell r="AY50">
            <v>0</v>
          </cell>
        </row>
        <row r="51">
          <cell r="R51">
            <v>0</v>
          </cell>
          <cell r="AL51">
            <v>0</v>
          </cell>
          <cell r="AO51">
            <v>0</v>
          </cell>
          <cell r="AS51">
            <v>0</v>
          </cell>
          <cell r="AY51">
            <v>0</v>
          </cell>
        </row>
        <row r="52">
          <cell r="R52">
            <v>23483</v>
          </cell>
          <cell r="AL52">
            <v>14009</v>
          </cell>
          <cell r="AO52">
            <v>0</v>
          </cell>
          <cell r="AS52">
            <v>2453</v>
          </cell>
          <cell r="AY52">
            <v>-6</v>
          </cell>
        </row>
        <row r="53">
          <cell r="R53">
            <v>0</v>
          </cell>
          <cell r="AL53">
            <v>0</v>
          </cell>
          <cell r="AO53">
            <v>0</v>
          </cell>
          <cell r="AS53">
            <v>0</v>
          </cell>
          <cell r="AY53">
            <v>0</v>
          </cell>
        </row>
        <row r="54">
          <cell r="R54">
            <v>0</v>
          </cell>
          <cell r="AL54">
            <v>0</v>
          </cell>
          <cell r="AO54">
            <v>0</v>
          </cell>
          <cell r="AS54">
            <v>0</v>
          </cell>
          <cell r="AY54">
            <v>0</v>
          </cell>
        </row>
        <row r="55">
          <cell r="R55">
            <v>0</v>
          </cell>
          <cell r="AL55">
            <v>0</v>
          </cell>
          <cell r="AO55">
            <v>0</v>
          </cell>
          <cell r="AS55">
            <v>0</v>
          </cell>
          <cell r="AY55">
            <v>0</v>
          </cell>
        </row>
        <row r="56">
          <cell r="R56">
            <v>0</v>
          </cell>
          <cell r="AL56">
            <v>0</v>
          </cell>
          <cell r="AO56">
            <v>0</v>
          </cell>
          <cell r="AS56">
            <v>0</v>
          </cell>
          <cell r="AY56">
            <v>0</v>
          </cell>
        </row>
        <row r="57">
          <cell r="R57">
            <v>0</v>
          </cell>
          <cell r="AL57">
            <v>0</v>
          </cell>
          <cell r="AO57">
            <v>0</v>
          </cell>
          <cell r="AS57">
            <v>0</v>
          </cell>
          <cell r="AY57">
            <v>0</v>
          </cell>
        </row>
        <row r="58">
          <cell r="R58">
            <v>13720</v>
          </cell>
          <cell r="AL58">
            <v>8837</v>
          </cell>
          <cell r="AO58">
            <v>0</v>
          </cell>
          <cell r="AS58">
            <v>1144</v>
          </cell>
          <cell r="AY58">
            <v>7</v>
          </cell>
        </row>
        <row r="59">
          <cell r="R59">
            <v>1317835</v>
          </cell>
          <cell r="AL59">
            <v>829296</v>
          </cell>
          <cell r="AO59">
            <v>357</v>
          </cell>
          <cell r="AS59">
            <v>63149</v>
          </cell>
          <cell r="AY59">
            <v>-519</v>
          </cell>
        </row>
        <row r="60">
          <cell r="R60">
            <v>0</v>
          </cell>
          <cell r="AL60">
            <v>0</v>
          </cell>
          <cell r="AO60">
            <v>0</v>
          </cell>
          <cell r="AS60">
            <v>0</v>
          </cell>
          <cell r="AY60">
            <v>0</v>
          </cell>
        </row>
        <row r="61">
          <cell r="R61">
            <v>0</v>
          </cell>
          <cell r="AL61">
            <v>0</v>
          </cell>
          <cell r="AO61">
            <v>0</v>
          </cell>
          <cell r="AS61">
            <v>0</v>
          </cell>
          <cell r="AY61">
            <v>0</v>
          </cell>
        </row>
        <row r="62">
          <cell r="R62">
            <v>0</v>
          </cell>
          <cell r="AL62">
            <v>0</v>
          </cell>
          <cell r="AO62">
            <v>0</v>
          </cell>
          <cell r="AS62">
            <v>0</v>
          </cell>
          <cell r="AY62">
            <v>0</v>
          </cell>
        </row>
        <row r="63">
          <cell r="R63">
            <v>0</v>
          </cell>
          <cell r="AL63">
            <v>0</v>
          </cell>
          <cell r="AO63">
            <v>0</v>
          </cell>
          <cell r="AS63">
            <v>0</v>
          </cell>
          <cell r="AY63">
            <v>0</v>
          </cell>
        </row>
        <row r="64">
          <cell r="R64">
            <v>0</v>
          </cell>
          <cell r="AL64">
            <v>0</v>
          </cell>
          <cell r="AO64">
            <v>0</v>
          </cell>
          <cell r="AS64">
            <v>0</v>
          </cell>
          <cell r="AY64">
            <v>0</v>
          </cell>
        </row>
        <row r="65">
          <cell r="R65">
            <v>0</v>
          </cell>
          <cell r="AL65">
            <v>0</v>
          </cell>
          <cell r="AO65">
            <v>0</v>
          </cell>
          <cell r="AS65">
            <v>0</v>
          </cell>
          <cell r="AY65">
            <v>0</v>
          </cell>
        </row>
        <row r="66">
          <cell r="R66">
            <v>0</v>
          </cell>
          <cell r="AL66">
            <v>0</v>
          </cell>
          <cell r="AO66">
            <v>0</v>
          </cell>
          <cell r="AS66">
            <v>0</v>
          </cell>
          <cell r="AY66">
            <v>0</v>
          </cell>
        </row>
        <row r="67">
          <cell r="R67">
            <v>0</v>
          </cell>
          <cell r="AL67">
            <v>0</v>
          </cell>
          <cell r="AO67">
            <v>0</v>
          </cell>
          <cell r="AS67">
            <v>0</v>
          </cell>
          <cell r="AY67">
            <v>0</v>
          </cell>
        </row>
        <row r="68">
          <cell r="R68">
            <v>0</v>
          </cell>
          <cell r="AL68">
            <v>0</v>
          </cell>
          <cell r="AO68">
            <v>0</v>
          </cell>
          <cell r="AS68">
            <v>0</v>
          </cell>
          <cell r="AY68">
            <v>0</v>
          </cell>
        </row>
        <row r="69">
          <cell r="R69">
            <v>0</v>
          </cell>
          <cell r="AL69">
            <v>0</v>
          </cell>
          <cell r="AO69">
            <v>0</v>
          </cell>
          <cell r="AS69">
            <v>0</v>
          </cell>
          <cell r="AY69">
            <v>0</v>
          </cell>
        </row>
        <row r="70">
          <cell r="R70">
            <v>0</v>
          </cell>
          <cell r="AL70">
            <v>0</v>
          </cell>
          <cell r="AO70">
            <v>0</v>
          </cell>
          <cell r="AS70">
            <v>0</v>
          </cell>
          <cell r="AY70">
            <v>0</v>
          </cell>
        </row>
        <row r="71">
          <cell r="R71">
            <v>0</v>
          </cell>
          <cell r="AL71">
            <v>0</v>
          </cell>
          <cell r="AO71">
            <v>0</v>
          </cell>
          <cell r="AS71">
            <v>0</v>
          </cell>
          <cell r="AY71">
            <v>0</v>
          </cell>
        </row>
        <row r="72">
          <cell r="R72">
            <v>0</v>
          </cell>
          <cell r="AL72">
            <v>0</v>
          </cell>
          <cell r="AO72">
            <v>0</v>
          </cell>
          <cell r="AS72">
            <v>0</v>
          </cell>
          <cell r="AY72">
            <v>0</v>
          </cell>
        </row>
        <row r="73">
          <cell r="R73">
            <v>0</v>
          </cell>
          <cell r="AL73">
            <v>0</v>
          </cell>
          <cell r="AO73">
            <v>0</v>
          </cell>
          <cell r="AS73">
            <v>0</v>
          </cell>
          <cell r="AY73">
            <v>0</v>
          </cell>
        </row>
        <row r="74">
          <cell r="R74">
            <v>0</v>
          </cell>
          <cell r="AL74">
            <v>0</v>
          </cell>
          <cell r="AO74">
            <v>0</v>
          </cell>
          <cell r="AS74">
            <v>0</v>
          </cell>
          <cell r="AY74">
            <v>0</v>
          </cell>
        </row>
        <row r="75">
          <cell r="R75">
            <v>0</v>
          </cell>
          <cell r="AL75">
            <v>0</v>
          </cell>
          <cell r="AO75">
            <v>0</v>
          </cell>
          <cell r="AS75">
            <v>0</v>
          </cell>
          <cell r="AY75">
            <v>0</v>
          </cell>
        </row>
        <row r="78">
          <cell r="Z78">
            <v>0</v>
          </cell>
        </row>
        <row r="79">
          <cell r="AD79">
            <v>0</v>
          </cell>
        </row>
        <row r="80">
          <cell r="AD80">
            <v>0</v>
          </cell>
        </row>
        <row r="81">
          <cell r="AD81">
            <v>0</v>
          </cell>
        </row>
        <row r="82">
          <cell r="Z82">
            <v>0</v>
          </cell>
        </row>
        <row r="83">
          <cell r="C83">
            <v>250</v>
          </cell>
          <cell r="E83">
            <v>1173676.7357877921</v>
          </cell>
          <cell r="F83">
            <v>147</v>
          </cell>
          <cell r="H83">
            <v>98945.416742616406</v>
          </cell>
          <cell r="I83">
            <v>0</v>
          </cell>
          <cell r="K83">
            <v>0</v>
          </cell>
          <cell r="L83">
            <v>29</v>
          </cell>
          <cell r="N83">
            <v>132900.23106085736</v>
          </cell>
          <cell r="O83">
            <v>0</v>
          </cell>
          <cell r="Q83">
            <v>0</v>
          </cell>
          <cell r="R83">
            <v>1405522</v>
          </cell>
          <cell r="S83">
            <v>471623</v>
          </cell>
          <cell r="T83">
            <v>-43083</v>
          </cell>
          <cell r="U83">
            <v>428540</v>
          </cell>
          <cell r="V83">
            <v>1834062</v>
          </cell>
          <cell r="W83">
            <v>-4585</v>
          </cell>
          <cell r="X83">
            <v>1829477</v>
          </cell>
          <cell r="Y83">
            <v>-123.10689466829626</v>
          </cell>
          <cell r="Z83">
            <v>1829354</v>
          </cell>
          <cell r="AA83">
            <v>1688983</v>
          </cell>
          <cell r="AB83">
            <v>140371</v>
          </cell>
          <cell r="AC83">
            <v>140371</v>
          </cell>
          <cell r="AD83">
            <v>1829354</v>
          </cell>
          <cell r="AF83">
            <v>674970</v>
          </cell>
          <cell r="AG83">
            <v>79</v>
          </cell>
          <cell r="AH83">
            <v>210437</v>
          </cell>
          <cell r="AI83">
            <v>-8</v>
          </cell>
          <cell r="AJ83">
            <v>-12476</v>
          </cell>
          <cell r="AK83">
            <v>197961</v>
          </cell>
          <cell r="AL83">
            <v>872932</v>
          </cell>
          <cell r="AM83">
            <v>-2182</v>
          </cell>
          <cell r="AN83">
            <v>870750</v>
          </cell>
          <cell r="AO83">
            <v>357</v>
          </cell>
          <cell r="AP83">
            <v>871107</v>
          </cell>
          <cell r="AQ83">
            <v>802095</v>
          </cell>
          <cell r="AR83">
            <v>69012</v>
          </cell>
          <cell r="AS83">
            <v>69012</v>
          </cell>
        </row>
      </sheetData>
      <sheetData sheetId="47">
        <row r="7">
          <cell r="R7">
            <v>0</v>
          </cell>
          <cell r="AL7">
            <v>0</v>
          </cell>
          <cell r="AO7">
            <v>0</v>
          </cell>
          <cell r="AS7">
            <v>0</v>
          </cell>
          <cell r="AY7">
            <v>0</v>
          </cell>
        </row>
        <row r="8">
          <cell r="R8">
            <v>0</v>
          </cell>
          <cell r="AL8">
            <v>0</v>
          </cell>
          <cell r="AO8">
            <v>0</v>
          </cell>
          <cell r="AS8">
            <v>0</v>
          </cell>
          <cell r="AY8">
            <v>0</v>
          </cell>
        </row>
        <row r="9">
          <cell r="R9">
            <v>0</v>
          </cell>
          <cell r="AL9">
            <v>6412</v>
          </cell>
          <cell r="AO9">
            <v>0</v>
          </cell>
          <cell r="AS9">
            <v>572</v>
          </cell>
          <cell r="AY9">
            <v>-16</v>
          </cell>
        </row>
        <row r="10">
          <cell r="R10">
            <v>0</v>
          </cell>
          <cell r="AL10">
            <v>0</v>
          </cell>
          <cell r="AO10">
            <v>0</v>
          </cell>
          <cell r="AS10">
            <v>0</v>
          </cell>
          <cell r="AY10">
            <v>0</v>
          </cell>
        </row>
        <row r="11">
          <cell r="R11">
            <v>0</v>
          </cell>
          <cell r="AL11">
            <v>0</v>
          </cell>
          <cell r="AO11">
            <v>0</v>
          </cell>
          <cell r="AS11">
            <v>0</v>
          </cell>
          <cell r="AY11">
            <v>0</v>
          </cell>
        </row>
        <row r="12">
          <cell r="R12">
            <v>0</v>
          </cell>
          <cell r="AL12">
            <v>0</v>
          </cell>
          <cell r="AO12">
            <v>0</v>
          </cell>
          <cell r="AS12">
            <v>0</v>
          </cell>
          <cell r="AY12">
            <v>0</v>
          </cell>
        </row>
        <row r="13">
          <cell r="R13">
            <v>0</v>
          </cell>
          <cell r="AL13">
            <v>0</v>
          </cell>
          <cell r="AO13">
            <v>0</v>
          </cell>
          <cell r="AS13">
            <v>0</v>
          </cell>
          <cell r="AY13">
            <v>0</v>
          </cell>
        </row>
        <row r="14">
          <cell r="R14">
            <v>0</v>
          </cell>
          <cell r="AL14">
            <v>0</v>
          </cell>
          <cell r="AO14">
            <v>0</v>
          </cell>
          <cell r="AS14">
            <v>0</v>
          </cell>
          <cell r="AY14">
            <v>0</v>
          </cell>
        </row>
        <row r="15">
          <cell r="R15">
            <v>0</v>
          </cell>
          <cell r="AL15">
            <v>0</v>
          </cell>
          <cell r="AO15">
            <v>0</v>
          </cell>
          <cell r="AS15">
            <v>0</v>
          </cell>
          <cell r="AY15">
            <v>0</v>
          </cell>
        </row>
        <row r="16">
          <cell r="R16">
            <v>0</v>
          </cell>
          <cell r="AL16">
            <v>0</v>
          </cell>
          <cell r="AO16">
            <v>0</v>
          </cell>
          <cell r="AS16">
            <v>0</v>
          </cell>
          <cell r="AY16">
            <v>0</v>
          </cell>
        </row>
        <row r="17">
          <cell r="R17">
            <v>0</v>
          </cell>
          <cell r="AL17">
            <v>0</v>
          </cell>
          <cell r="AO17">
            <v>0</v>
          </cell>
          <cell r="AS17">
            <v>0</v>
          </cell>
          <cell r="AY17">
            <v>0</v>
          </cell>
        </row>
        <row r="18">
          <cell r="R18">
            <v>0</v>
          </cell>
          <cell r="AL18">
            <v>0</v>
          </cell>
          <cell r="AO18">
            <v>0</v>
          </cell>
          <cell r="AS18">
            <v>0</v>
          </cell>
          <cell r="AY18">
            <v>0</v>
          </cell>
        </row>
        <row r="19">
          <cell r="R19">
            <v>0</v>
          </cell>
          <cell r="AL19">
            <v>0</v>
          </cell>
          <cell r="AO19">
            <v>0</v>
          </cell>
          <cell r="AS19">
            <v>0</v>
          </cell>
          <cell r="AY19">
            <v>0</v>
          </cell>
        </row>
        <row r="20">
          <cell r="R20">
            <v>0</v>
          </cell>
          <cell r="AL20">
            <v>0</v>
          </cell>
          <cell r="AO20">
            <v>0</v>
          </cell>
          <cell r="AS20">
            <v>0</v>
          </cell>
          <cell r="AY20">
            <v>0</v>
          </cell>
        </row>
        <row r="21">
          <cell r="R21">
            <v>0</v>
          </cell>
          <cell r="AL21">
            <v>0</v>
          </cell>
          <cell r="AO21">
            <v>0</v>
          </cell>
          <cell r="AS21">
            <v>0</v>
          </cell>
          <cell r="AY21">
            <v>0</v>
          </cell>
        </row>
        <row r="22">
          <cell r="R22">
            <v>0</v>
          </cell>
          <cell r="AL22">
            <v>0</v>
          </cell>
          <cell r="AO22">
            <v>0</v>
          </cell>
          <cell r="AS22">
            <v>0</v>
          </cell>
          <cell r="AY22">
            <v>0</v>
          </cell>
        </row>
        <row r="23">
          <cell r="R23">
            <v>969409</v>
          </cell>
          <cell r="AL23">
            <v>2019042</v>
          </cell>
          <cell r="AO23">
            <v>0</v>
          </cell>
          <cell r="AS23">
            <v>132512</v>
          </cell>
          <cell r="AY23">
            <v>-627</v>
          </cell>
        </row>
        <row r="24">
          <cell r="R24">
            <v>0</v>
          </cell>
          <cell r="AL24">
            <v>0</v>
          </cell>
          <cell r="AO24">
            <v>0</v>
          </cell>
          <cell r="AS24">
            <v>0</v>
          </cell>
          <cell r="AY24">
            <v>0</v>
          </cell>
        </row>
        <row r="25">
          <cell r="R25">
            <v>0</v>
          </cell>
          <cell r="AL25">
            <v>0</v>
          </cell>
          <cell r="AO25">
            <v>0</v>
          </cell>
          <cell r="AS25">
            <v>0</v>
          </cell>
          <cell r="AY25">
            <v>0</v>
          </cell>
        </row>
        <row r="26">
          <cell r="R26">
            <v>0</v>
          </cell>
          <cell r="AL26">
            <v>0</v>
          </cell>
          <cell r="AO26">
            <v>0</v>
          </cell>
          <cell r="AS26">
            <v>0</v>
          </cell>
          <cell r="AY26">
            <v>0</v>
          </cell>
        </row>
        <row r="27">
          <cell r="R27">
            <v>0</v>
          </cell>
          <cell r="AL27">
            <v>0</v>
          </cell>
          <cell r="AO27">
            <v>0</v>
          </cell>
          <cell r="AS27">
            <v>0</v>
          </cell>
          <cell r="AY27">
            <v>0</v>
          </cell>
        </row>
        <row r="28">
          <cell r="R28">
            <v>0</v>
          </cell>
          <cell r="AL28">
            <v>0</v>
          </cell>
          <cell r="AO28">
            <v>0</v>
          </cell>
          <cell r="AS28">
            <v>0</v>
          </cell>
          <cell r="AY28">
            <v>0</v>
          </cell>
        </row>
        <row r="29">
          <cell r="R29">
            <v>0</v>
          </cell>
          <cell r="AL29">
            <v>0</v>
          </cell>
          <cell r="AO29">
            <v>0</v>
          </cell>
          <cell r="AS29">
            <v>0</v>
          </cell>
          <cell r="AY29">
            <v>0</v>
          </cell>
        </row>
        <row r="30">
          <cell r="R30">
            <v>0</v>
          </cell>
          <cell r="AL30">
            <v>0</v>
          </cell>
          <cell r="AO30">
            <v>0</v>
          </cell>
          <cell r="AS30">
            <v>0</v>
          </cell>
          <cell r="AY30">
            <v>0</v>
          </cell>
        </row>
        <row r="31">
          <cell r="R31">
            <v>0</v>
          </cell>
          <cell r="AL31">
            <v>0</v>
          </cell>
          <cell r="AO31">
            <v>0</v>
          </cell>
          <cell r="AS31">
            <v>0</v>
          </cell>
          <cell r="AY31">
            <v>0</v>
          </cell>
        </row>
        <row r="32">
          <cell r="R32">
            <v>0</v>
          </cell>
          <cell r="AL32">
            <v>0</v>
          </cell>
          <cell r="AO32">
            <v>0</v>
          </cell>
          <cell r="AS32">
            <v>0</v>
          </cell>
          <cell r="AY32">
            <v>0</v>
          </cell>
        </row>
        <row r="33">
          <cell r="R33">
            <v>0</v>
          </cell>
          <cell r="AL33">
            <v>0</v>
          </cell>
          <cell r="AO33">
            <v>0</v>
          </cell>
          <cell r="AS33">
            <v>0</v>
          </cell>
          <cell r="AY33">
            <v>0</v>
          </cell>
        </row>
        <row r="34">
          <cell r="R34">
            <v>0</v>
          </cell>
          <cell r="AL34">
            <v>0</v>
          </cell>
          <cell r="AO34">
            <v>0</v>
          </cell>
          <cell r="AS34">
            <v>0</v>
          </cell>
          <cell r="AY34">
            <v>0</v>
          </cell>
        </row>
        <row r="35">
          <cell r="R35">
            <v>0</v>
          </cell>
          <cell r="AL35">
            <v>0</v>
          </cell>
          <cell r="AO35">
            <v>0</v>
          </cell>
          <cell r="AS35">
            <v>0</v>
          </cell>
          <cell r="AY35">
            <v>0</v>
          </cell>
        </row>
        <row r="36">
          <cell r="R36">
            <v>0</v>
          </cell>
          <cell r="AL36">
            <v>0</v>
          </cell>
          <cell r="AO36">
            <v>0</v>
          </cell>
          <cell r="AS36">
            <v>0</v>
          </cell>
          <cell r="AY36">
            <v>0</v>
          </cell>
        </row>
        <row r="37">
          <cell r="R37">
            <v>0</v>
          </cell>
          <cell r="AL37">
            <v>0</v>
          </cell>
          <cell r="AO37">
            <v>0</v>
          </cell>
          <cell r="AS37">
            <v>0</v>
          </cell>
          <cell r="AY37">
            <v>0</v>
          </cell>
        </row>
        <row r="38">
          <cell r="R38">
            <v>5905</v>
          </cell>
          <cell r="AL38">
            <v>10395</v>
          </cell>
          <cell r="AO38">
            <v>0</v>
          </cell>
          <cell r="AS38">
            <v>1651</v>
          </cell>
          <cell r="AY38">
            <v>-19</v>
          </cell>
        </row>
        <row r="39">
          <cell r="R39">
            <v>0</v>
          </cell>
          <cell r="AL39">
            <v>0</v>
          </cell>
          <cell r="AO39">
            <v>0</v>
          </cell>
          <cell r="AS39">
            <v>0</v>
          </cell>
          <cell r="AY39">
            <v>0</v>
          </cell>
        </row>
        <row r="40">
          <cell r="R40">
            <v>0</v>
          </cell>
          <cell r="AL40">
            <v>0</v>
          </cell>
          <cell r="AO40">
            <v>0</v>
          </cell>
          <cell r="AS40">
            <v>0</v>
          </cell>
          <cell r="AY40">
            <v>0</v>
          </cell>
        </row>
        <row r="41">
          <cell r="R41">
            <v>0</v>
          </cell>
          <cell r="AL41">
            <v>0</v>
          </cell>
          <cell r="AO41">
            <v>0</v>
          </cell>
          <cell r="AS41">
            <v>0</v>
          </cell>
          <cell r="AY41">
            <v>0</v>
          </cell>
        </row>
        <row r="42">
          <cell r="R42">
            <v>0</v>
          </cell>
          <cell r="AL42">
            <v>0</v>
          </cell>
          <cell r="AO42">
            <v>0</v>
          </cell>
          <cell r="AS42">
            <v>0</v>
          </cell>
          <cell r="AY42">
            <v>0</v>
          </cell>
        </row>
        <row r="43">
          <cell r="R43">
            <v>0</v>
          </cell>
          <cell r="AL43">
            <v>0</v>
          </cell>
          <cell r="AO43">
            <v>0</v>
          </cell>
          <cell r="AS43">
            <v>0</v>
          </cell>
          <cell r="AY43">
            <v>0</v>
          </cell>
        </row>
        <row r="44">
          <cell r="R44">
            <v>0</v>
          </cell>
          <cell r="AL44">
            <v>0</v>
          </cell>
          <cell r="AO44">
            <v>0</v>
          </cell>
          <cell r="AS44">
            <v>0</v>
          </cell>
          <cell r="AY44">
            <v>0</v>
          </cell>
        </row>
        <row r="45">
          <cell r="R45">
            <v>0</v>
          </cell>
          <cell r="AL45">
            <v>0</v>
          </cell>
          <cell r="AO45">
            <v>0</v>
          </cell>
          <cell r="AS45">
            <v>0</v>
          </cell>
          <cell r="AY45">
            <v>0</v>
          </cell>
        </row>
        <row r="46">
          <cell r="R46">
            <v>0</v>
          </cell>
          <cell r="AL46">
            <v>0</v>
          </cell>
          <cell r="AO46">
            <v>0</v>
          </cell>
          <cell r="AS46">
            <v>0</v>
          </cell>
          <cell r="AY46">
            <v>0</v>
          </cell>
        </row>
        <row r="47">
          <cell r="R47">
            <v>0</v>
          </cell>
          <cell r="AL47">
            <v>0</v>
          </cell>
          <cell r="AO47">
            <v>0</v>
          </cell>
          <cell r="AS47">
            <v>0</v>
          </cell>
          <cell r="AY47">
            <v>0</v>
          </cell>
        </row>
        <row r="48">
          <cell r="R48">
            <v>0</v>
          </cell>
          <cell r="AL48">
            <v>0</v>
          </cell>
          <cell r="AO48">
            <v>0</v>
          </cell>
          <cell r="AS48">
            <v>0</v>
          </cell>
          <cell r="AY48">
            <v>0</v>
          </cell>
        </row>
        <row r="49">
          <cell r="R49">
            <v>0</v>
          </cell>
          <cell r="AL49">
            <v>0</v>
          </cell>
          <cell r="AO49">
            <v>0</v>
          </cell>
          <cell r="AS49">
            <v>0</v>
          </cell>
          <cell r="AY49">
            <v>0</v>
          </cell>
        </row>
        <row r="50">
          <cell r="R50">
            <v>0</v>
          </cell>
          <cell r="AL50">
            <v>0</v>
          </cell>
          <cell r="AO50">
            <v>0</v>
          </cell>
          <cell r="AS50">
            <v>0</v>
          </cell>
          <cell r="AY50">
            <v>0</v>
          </cell>
        </row>
        <row r="51">
          <cell r="R51">
            <v>0</v>
          </cell>
          <cell r="AL51">
            <v>0</v>
          </cell>
          <cell r="AO51">
            <v>0</v>
          </cell>
          <cell r="AS51">
            <v>0</v>
          </cell>
          <cell r="AY51">
            <v>0</v>
          </cell>
        </row>
        <row r="52">
          <cell r="R52">
            <v>0</v>
          </cell>
          <cell r="AL52">
            <v>0</v>
          </cell>
          <cell r="AO52">
            <v>0</v>
          </cell>
          <cell r="AS52">
            <v>0</v>
          </cell>
          <cell r="AY52">
            <v>0</v>
          </cell>
        </row>
        <row r="53">
          <cell r="R53">
            <v>0</v>
          </cell>
          <cell r="AL53">
            <v>0</v>
          </cell>
          <cell r="AO53">
            <v>0</v>
          </cell>
          <cell r="AS53">
            <v>0</v>
          </cell>
          <cell r="AY53">
            <v>0</v>
          </cell>
        </row>
        <row r="54">
          <cell r="R54">
            <v>0</v>
          </cell>
          <cell r="AL54">
            <v>0</v>
          </cell>
          <cell r="AO54">
            <v>0</v>
          </cell>
          <cell r="AS54">
            <v>0</v>
          </cell>
          <cell r="AY54">
            <v>0</v>
          </cell>
        </row>
        <row r="55">
          <cell r="R55">
            <v>0</v>
          </cell>
          <cell r="AL55">
            <v>0</v>
          </cell>
          <cell r="AO55">
            <v>0</v>
          </cell>
          <cell r="AS55">
            <v>0</v>
          </cell>
          <cell r="AY55">
            <v>0</v>
          </cell>
        </row>
        <row r="56">
          <cell r="R56">
            <v>0</v>
          </cell>
          <cell r="AL56">
            <v>0</v>
          </cell>
          <cell r="AO56">
            <v>0</v>
          </cell>
          <cell r="AS56">
            <v>0</v>
          </cell>
          <cell r="AY56">
            <v>0</v>
          </cell>
        </row>
        <row r="57">
          <cell r="R57">
            <v>0</v>
          </cell>
          <cell r="AL57">
            <v>0</v>
          </cell>
          <cell r="AO57">
            <v>0</v>
          </cell>
          <cell r="AS57">
            <v>0</v>
          </cell>
          <cell r="AY57">
            <v>0</v>
          </cell>
        </row>
        <row r="58">
          <cell r="R58">
            <v>0</v>
          </cell>
          <cell r="AL58">
            <v>0</v>
          </cell>
          <cell r="AO58">
            <v>0</v>
          </cell>
          <cell r="AS58">
            <v>0</v>
          </cell>
          <cell r="AY58">
            <v>0</v>
          </cell>
        </row>
        <row r="59">
          <cell r="R59">
            <v>0</v>
          </cell>
          <cell r="AL59">
            <v>0</v>
          </cell>
          <cell r="AO59">
            <v>0</v>
          </cell>
          <cell r="AS59">
            <v>0</v>
          </cell>
          <cell r="AY59">
            <v>0</v>
          </cell>
        </row>
        <row r="60">
          <cell r="R60">
            <v>0</v>
          </cell>
          <cell r="AL60">
            <v>0</v>
          </cell>
          <cell r="AO60">
            <v>0</v>
          </cell>
          <cell r="AS60">
            <v>0</v>
          </cell>
          <cell r="AY60">
            <v>0</v>
          </cell>
        </row>
        <row r="61">
          <cell r="R61">
            <v>0</v>
          </cell>
          <cell r="AL61">
            <v>0</v>
          </cell>
          <cell r="AO61">
            <v>0</v>
          </cell>
          <cell r="AS61">
            <v>0</v>
          </cell>
          <cell r="AY61">
            <v>0</v>
          </cell>
        </row>
        <row r="62">
          <cell r="R62">
            <v>0</v>
          </cell>
          <cell r="AL62">
            <v>0</v>
          </cell>
          <cell r="AO62">
            <v>0</v>
          </cell>
          <cell r="AS62">
            <v>0</v>
          </cell>
          <cell r="AY62">
            <v>0</v>
          </cell>
        </row>
        <row r="63">
          <cell r="R63">
            <v>0</v>
          </cell>
          <cell r="AL63">
            <v>0</v>
          </cell>
          <cell r="AO63">
            <v>0</v>
          </cell>
          <cell r="AS63">
            <v>0</v>
          </cell>
          <cell r="AY63">
            <v>0</v>
          </cell>
        </row>
        <row r="64">
          <cell r="R64">
            <v>0</v>
          </cell>
          <cell r="AL64">
            <v>0</v>
          </cell>
          <cell r="AO64">
            <v>0</v>
          </cell>
          <cell r="AS64">
            <v>0</v>
          </cell>
          <cell r="AY64">
            <v>0</v>
          </cell>
        </row>
        <row r="65">
          <cell r="R65">
            <v>0</v>
          </cell>
          <cell r="AL65">
            <v>0</v>
          </cell>
          <cell r="AO65">
            <v>0</v>
          </cell>
          <cell r="AS65">
            <v>0</v>
          </cell>
          <cell r="AY65">
            <v>0</v>
          </cell>
        </row>
        <row r="66">
          <cell r="R66">
            <v>0</v>
          </cell>
          <cell r="AL66">
            <v>0</v>
          </cell>
          <cell r="AO66">
            <v>0</v>
          </cell>
          <cell r="AS66">
            <v>0</v>
          </cell>
          <cell r="AY66">
            <v>0</v>
          </cell>
        </row>
        <row r="67">
          <cell r="R67">
            <v>2997</v>
          </cell>
          <cell r="AL67">
            <v>19150</v>
          </cell>
          <cell r="AO67">
            <v>0</v>
          </cell>
          <cell r="AS67">
            <v>1149</v>
          </cell>
          <cell r="AY67">
            <v>-29</v>
          </cell>
        </row>
        <row r="68">
          <cell r="R68">
            <v>0</v>
          </cell>
          <cell r="AL68">
            <v>0</v>
          </cell>
          <cell r="AO68">
            <v>0</v>
          </cell>
          <cell r="AS68">
            <v>0</v>
          </cell>
          <cell r="AY68">
            <v>0</v>
          </cell>
        </row>
        <row r="69">
          <cell r="R69">
            <v>0</v>
          </cell>
          <cell r="AL69">
            <v>0</v>
          </cell>
          <cell r="AO69">
            <v>0</v>
          </cell>
          <cell r="AS69">
            <v>0</v>
          </cell>
          <cell r="AY69">
            <v>0</v>
          </cell>
        </row>
        <row r="70">
          <cell r="R70">
            <v>0</v>
          </cell>
          <cell r="AL70">
            <v>0</v>
          </cell>
          <cell r="AO70">
            <v>0</v>
          </cell>
          <cell r="AS70">
            <v>0</v>
          </cell>
          <cell r="AY70">
            <v>0</v>
          </cell>
        </row>
        <row r="71">
          <cell r="R71">
            <v>0</v>
          </cell>
          <cell r="AL71">
            <v>0</v>
          </cell>
          <cell r="AO71">
            <v>0</v>
          </cell>
          <cell r="AS71">
            <v>0</v>
          </cell>
          <cell r="AY71">
            <v>0</v>
          </cell>
        </row>
        <row r="72">
          <cell r="R72">
            <v>0</v>
          </cell>
          <cell r="AL72">
            <v>0</v>
          </cell>
          <cell r="AO72">
            <v>0</v>
          </cell>
          <cell r="AS72">
            <v>0</v>
          </cell>
          <cell r="AY72">
            <v>0</v>
          </cell>
        </row>
        <row r="73">
          <cell r="R73">
            <v>0</v>
          </cell>
          <cell r="AL73">
            <v>2784</v>
          </cell>
          <cell r="AO73">
            <v>0</v>
          </cell>
          <cell r="AS73">
            <v>694</v>
          </cell>
          <cell r="AY73">
            <v>-7</v>
          </cell>
        </row>
        <row r="74">
          <cell r="R74">
            <v>47607</v>
          </cell>
          <cell r="AL74">
            <v>38142</v>
          </cell>
          <cell r="AO74">
            <v>0</v>
          </cell>
          <cell r="AS74">
            <v>7638</v>
          </cell>
          <cell r="AY74">
            <v>-48</v>
          </cell>
        </row>
        <row r="75">
          <cell r="R75">
            <v>26909</v>
          </cell>
          <cell r="AL75">
            <v>21918</v>
          </cell>
          <cell r="AO75">
            <v>0</v>
          </cell>
          <cell r="AS75">
            <v>4105</v>
          </cell>
          <cell r="AY75">
            <v>-27</v>
          </cell>
        </row>
        <row r="78">
          <cell r="Z78">
            <v>0</v>
          </cell>
        </row>
        <row r="79">
          <cell r="AD79">
            <v>0</v>
          </cell>
        </row>
        <row r="80">
          <cell r="AD80">
            <v>0</v>
          </cell>
        </row>
        <row r="81">
          <cell r="AD81">
            <v>0</v>
          </cell>
        </row>
        <row r="82">
          <cell r="Z82">
            <v>0</v>
          </cell>
        </row>
        <row r="83">
          <cell r="C83">
            <v>246</v>
          </cell>
          <cell r="E83">
            <v>856407.14064302412</v>
          </cell>
          <cell r="F83">
            <v>205</v>
          </cell>
          <cell r="H83">
            <v>90045.576263848969</v>
          </cell>
          <cell r="I83">
            <v>0</v>
          </cell>
          <cell r="K83">
            <v>0</v>
          </cell>
          <cell r="L83">
            <v>34</v>
          </cell>
          <cell r="N83">
            <v>105205.49829884274</v>
          </cell>
          <cell r="O83">
            <v>1</v>
          </cell>
          <cell r="Q83">
            <v>1167.7369983306451</v>
          </cell>
          <cell r="R83">
            <v>1052827</v>
          </cell>
          <cell r="S83">
            <v>163463</v>
          </cell>
          <cell r="T83">
            <v>17113</v>
          </cell>
          <cell r="U83">
            <v>180576</v>
          </cell>
          <cell r="V83">
            <v>1233403</v>
          </cell>
          <cell r="W83">
            <v>-3084</v>
          </cell>
          <cell r="X83">
            <v>1230319</v>
          </cell>
          <cell r="Y83">
            <v>-2957.2959420086481</v>
          </cell>
          <cell r="Z83">
            <v>1227362</v>
          </cell>
          <cell r="AA83">
            <v>1150547</v>
          </cell>
          <cell r="AB83">
            <v>76815</v>
          </cell>
          <cell r="AC83">
            <v>76815</v>
          </cell>
          <cell r="AD83">
            <v>1227362</v>
          </cell>
          <cell r="AF83">
            <v>1849837</v>
          </cell>
          <cell r="AG83">
            <v>43</v>
          </cell>
          <cell r="AH83">
            <v>282758</v>
          </cell>
          <cell r="AI83">
            <v>-3</v>
          </cell>
          <cell r="AJ83">
            <v>-14753.5</v>
          </cell>
          <cell r="AK83">
            <v>268004.5</v>
          </cell>
          <cell r="AL83">
            <v>2117843</v>
          </cell>
          <cell r="AM83">
            <v>-5295</v>
          </cell>
          <cell r="AN83">
            <v>2112548</v>
          </cell>
          <cell r="AO83">
            <v>0</v>
          </cell>
          <cell r="AP83">
            <v>2112548</v>
          </cell>
          <cell r="AQ83">
            <v>1964227</v>
          </cell>
          <cell r="AR83">
            <v>148321</v>
          </cell>
          <cell r="AS83">
            <v>148321</v>
          </cell>
        </row>
      </sheetData>
      <sheetData sheetId="48">
        <row r="7">
          <cell r="R7">
            <v>0</v>
          </cell>
          <cell r="AL7">
            <v>0</v>
          </cell>
          <cell r="AS7">
            <v>0</v>
          </cell>
          <cell r="AY7">
            <v>0</v>
          </cell>
        </row>
        <row r="8">
          <cell r="R8">
            <v>0</v>
          </cell>
          <cell r="AL8">
            <v>0</v>
          </cell>
          <cell r="AS8">
            <v>0</v>
          </cell>
          <cell r="AY8">
            <v>0</v>
          </cell>
        </row>
        <row r="9">
          <cell r="R9">
            <v>0</v>
          </cell>
          <cell r="AL9">
            <v>0</v>
          </cell>
          <cell r="AS9">
            <v>0</v>
          </cell>
          <cell r="AY9">
            <v>0</v>
          </cell>
        </row>
        <row r="10">
          <cell r="R10">
            <v>0</v>
          </cell>
          <cell r="AL10">
            <v>0</v>
          </cell>
          <cell r="AS10">
            <v>0</v>
          </cell>
          <cell r="AY10">
            <v>0</v>
          </cell>
        </row>
        <row r="11">
          <cell r="R11">
            <v>0</v>
          </cell>
          <cell r="AL11">
            <v>0</v>
          </cell>
          <cell r="AS11">
            <v>0</v>
          </cell>
          <cell r="AY11">
            <v>0</v>
          </cell>
        </row>
        <row r="12">
          <cell r="R12">
            <v>0</v>
          </cell>
          <cell r="AL12">
            <v>0</v>
          </cell>
          <cell r="AS12">
            <v>0</v>
          </cell>
          <cell r="AY12">
            <v>0</v>
          </cell>
        </row>
        <row r="13">
          <cell r="R13">
            <v>43904</v>
          </cell>
          <cell r="AL13">
            <v>334768</v>
          </cell>
          <cell r="AS13">
            <v>36981</v>
          </cell>
          <cell r="AY13">
            <v>-435</v>
          </cell>
        </row>
        <row r="14">
          <cell r="R14">
            <v>0</v>
          </cell>
          <cell r="AL14">
            <v>0</v>
          </cell>
          <cell r="AS14">
            <v>0</v>
          </cell>
          <cell r="AY14">
            <v>0</v>
          </cell>
        </row>
        <row r="15">
          <cell r="R15">
            <v>5233</v>
          </cell>
          <cell r="AL15">
            <v>4995</v>
          </cell>
          <cell r="AS15">
            <v>405</v>
          </cell>
          <cell r="AY15">
            <v>1</v>
          </cell>
        </row>
        <row r="16">
          <cell r="R16">
            <v>0</v>
          </cell>
          <cell r="AL16">
            <v>0</v>
          </cell>
          <cell r="AS16">
            <v>0</v>
          </cell>
          <cell r="AY16">
            <v>0</v>
          </cell>
        </row>
        <row r="17">
          <cell r="R17">
            <v>0</v>
          </cell>
          <cell r="AL17">
            <v>0</v>
          </cell>
          <cell r="AS17">
            <v>0</v>
          </cell>
          <cell r="AY17">
            <v>0</v>
          </cell>
        </row>
        <row r="18">
          <cell r="R18">
            <v>0</v>
          </cell>
          <cell r="AL18">
            <v>0</v>
          </cell>
          <cell r="AS18">
            <v>0</v>
          </cell>
          <cell r="AY18">
            <v>0</v>
          </cell>
        </row>
        <row r="19">
          <cell r="R19">
            <v>198</v>
          </cell>
          <cell r="AL19">
            <v>0</v>
          </cell>
          <cell r="AS19">
            <v>0</v>
          </cell>
          <cell r="AY19">
            <v>0</v>
          </cell>
        </row>
        <row r="20">
          <cell r="R20">
            <v>251243</v>
          </cell>
          <cell r="AL20">
            <v>192655</v>
          </cell>
          <cell r="AS20">
            <v>19825</v>
          </cell>
          <cell r="AY20">
            <v>-95</v>
          </cell>
        </row>
        <row r="21">
          <cell r="R21">
            <v>0</v>
          </cell>
          <cell r="AL21">
            <v>0</v>
          </cell>
          <cell r="AS21">
            <v>0</v>
          </cell>
          <cell r="AY21">
            <v>0</v>
          </cell>
        </row>
        <row r="22">
          <cell r="R22">
            <v>0</v>
          </cell>
          <cell r="AL22">
            <v>0</v>
          </cell>
          <cell r="AS22">
            <v>0</v>
          </cell>
          <cell r="AY22">
            <v>0</v>
          </cell>
        </row>
        <row r="23">
          <cell r="R23">
            <v>0</v>
          </cell>
          <cell r="AL23">
            <v>0</v>
          </cell>
          <cell r="AS23">
            <v>0</v>
          </cell>
          <cell r="AY23">
            <v>0</v>
          </cell>
        </row>
        <row r="24">
          <cell r="R24">
            <v>0</v>
          </cell>
          <cell r="AL24">
            <v>0</v>
          </cell>
          <cell r="AS24">
            <v>0</v>
          </cell>
          <cell r="AY24">
            <v>0</v>
          </cell>
        </row>
        <row r="25">
          <cell r="R25">
            <v>0</v>
          </cell>
          <cell r="AL25">
            <v>0</v>
          </cell>
          <cell r="AS25">
            <v>0</v>
          </cell>
          <cell r="AY25">
            <v>0</v>
          </cell>
        </row>
        <row r="26">
          <cell r="R26">
            <v>0</v>
          </cell>
          <cell r="AL26">
            <v>0</v>
          </cell>
          <cell r="AS26">
            <v>0</v>
          </cell>
          <cell r="AY26">
            <v>0</v>
          </cell>
        </row>
        <row r="27">
          <cell r="R27">
            <v>0</v>
          </cell>
          <cell r="AL27">
            <v>0</v>
          </cell>
          <cell r="AS27">
            <v>0</v>
          </cell>
          <cell r="AY27">
            <v>0</v>
          </cell>
        </row>
        <row r="28">
          <cell r="R28">
            <v>0</v>
          </cell>
          <cell r="AL28">
            <v>0</v>
          </cell>
          <cell r="AS28">
            <v>0</v>
          </cell>
          <cell r="AY28">
            <v>0</v>
          </cell>
        </row>
        <row r="29">
          <cell r="R29">
            <v>0</v>
          </cell>
          <cell r="AL29">
            <v>0</v>
          </cell>
          <cell r="AS29">
            <v>0</v>
          </cell>
          <cell r="AY29">
            <v>0</v>
          </cell>
        </row>
        <row r="30">
          <cell r="R30">
            <v>0</v>
          </cell>
          <cell r="AL30">
            <v>0</v>
          </cell>
          <cell r="AS30">
            <v>0</v>
          </cell>
          <cell r="AY30">
            <v>0</v>
          </cell>
        </row>
        <row r="31">
          <cell r="R31">
            <v>46360</v>
          </cell>
          <cell r="AL31">
            <v>78930</v>
          </cell>
          <cell r="AS31">
            <v>7862</v>
          </cell>
          <cell r="AY31">
            <v>-62</v>
          </cell>
        </row>
        <row r="32">
          <cell r="R32">
            <v>0</v>
          </cell>
          <cell r="AL32">
            <v>0</v>
          </cell>
          <cell r="AS32">
            <v>0</v>
          </cell>
          <cell r="AY32">
            <v>0</v>
          </cell>
        </row>
        <row r="33">
          <cell r="R33">
            <v>0</v>
          </cell>
          <cell r="AL33">
            <v>0</v>
          </cell>
          <cell r="AS33">
            <v>0</v>
          </cell>
          <cell r="AY33">
            <v>0</v>
          </cell>
        </row>
        <row r="34">
          <cell r="R34">
            <v>0</v>
          </cell>
          <cell r="AL34">
            <v>0</v>
          </cell>
          <cell r="AS34">
            <v>0</v>
          </cell>
          <cell r="AY34">
            <v>0</v>
          </cell>
        </row>
        <row r="35">
          <cell r="R35">
            <v>0</v>
          </cell>
          <cell r="AL35">
            <v>0</v>
          </cell>
          <cell r="AS35">
            <v>0</v>
          </cell>
          <cell r="AY35">
            <v>0</v>
          </cell>
        </row>
        <row r="36">
          <cell r="R36">
            <v>0</v>
          </cell>
          <cell r="AL36">
            <v>0</v>
          </cell>
          <cell r="AS36">
            <v>0</v>
          </cell>
          <cell r="AY36">
            <v>0</v>
          </cell>
        </row>
        <row r="37">
          <cell r="R37">
            <v>1164509</v>
          </cell>
          <cell r="AL37">
            <v>1621121</v>
          </cell>
          <cell r="AS37">
            <v>162163</v>
          </cell>
          <cell r="AY37">
            <v>-415</v>
          </cell>
        </row>
        <row r="38">
          <cell r="R38">
            <v>0</v>
          </cell>
          <cell r="AL38">
            <v>0</v>
          </cell>
          <cell r="AS38">
            <v>0</v>
          </cell>
          <cell r="AY38">
            <v>0</v>
          </cell>
        </row>
        <row r="39">
          <cell r="R39">
            <v>0</v>
          </cell>
          <cell r="AL39">
            <v>0</v>
          </cell>
          <cell r="AS39">
            <v>0</v>
          </cell>
          <cell r="AY39">
            <v>0</v>
          </cell>
        </row>
        <row r="40">
          <cell r="R40">
            <v>0</v>
          </cell>
          <cell r="AL40">
            <v>0</v>
          </cell>
          <cell r="AS40">
            <v>0</v>
          </cell>
          <cell r="AY40">
            <v>0</v>
          </cell>
        </row>
        <row r="41">
          <cell r="R41">
            <v>0</v>
          </cell>
          <cell r="AL41">
            <v>0</v>
          </cell>
          <cell r="AS41">
            <v>0</v>
          </cell>
          <cell r="AY41">
            <v>0</v>
          </cell>
        </row>
        <row r="42">
          <cell r="R42">
            <v>0</v>
          </cell>
          <cell r="AL42">
            <v>0</v>
          </cell>
          <cell r="AS42">
            <v>0</v>
          </cell>
          <cell r="AY42">
            <v>0</v>
          </cell>
        </row>
        <row r="43">
          <cell r="R43">
            <v>58836</v>
          </cell>
          <cell r="AL43">
            <v>44425</v>
          </cell>
          <cell r="AS43">
            <v>5115</v>
          </cell>
          <cell r="AY43">
            <v>-43</v>
          </cell>
        </row>
        <row r="44">
          <cell r="R44">
            <v>0</v>
          </cell>
          <cell r="AL44">
            <v>0</v>
          </cell>
          <cell r="AS44">
            <v>0</v>
          </cell>
          <cell r="AY44">
            <v>0</v>
          </cell>
        </row>
        <row r="45">
          <cell r="R45">
            <v>0</v>
          </cell>
          <cell r="AL45">
            <v>0</v>
          </cell>
          <cell r="AS45">
            <v>0</v>
          </cell>
          <cell r="AY45">
            <v>0</v>
          </cell>
        </row>
        <row r="46">
          <cell r="R46">
            <v>0</v>
          </cell>
          <cell r="AL46">
            <v>0</v>
          </cell>
          <cell r="AS46">
            <v>0</v>
          </cell>
          <cell r="AY46">
            <v>0</v>
          </cell>
        </row>
        <row r="47">
          <cell r="R47">
            <v>0</v>
          </cell>
          <cell r="AL47">
            <v>0</v>
          </cell>
          <cell r="AS47">
            <v>0</v>
          </cell>
          <cell r="AY47">
            <v>0</v>
          </cell>
        </row>
        <row r="48">
          <cell r="R48">
            <v>0</v>
          </cell>
          <cell r="AL48">
            <v>0</v>
          </cell>
          <cell r="AS48">
            <v>0</v>
          </cell>
          <cell r="AY48">
            <v>0</v>
          </cell>
        </row>
        <row r="49">
          <cell r="R49">
            <v>0</v>
          </cell>
          <cell r="AL49">
            <v>0</v>
          </cell>
          <cell r="AS49">
            <v>0</v>
          </cell>
          <cell r="AY49">
            <v>0</v>
          </cell>
        </row>
        <row r="50">
          <cell r="R50">
            <v>0</v>
          </cell>
          <cell r="AL50">
            <v>0</v>
          </cell>
          <cell r="AS50">
            <v>0</v>
          </cell>
          <cell r="AY50">
            <v>0</v>
          </cell>
        </row>
        <row r="51">
          <cell r="R51">
            <v>0</v>
          </cell>
          <cell r="AL51">
            <v>0</v>
          </cell>
          <cell r="AS51">
            <v>0</v>
          </cell>
          <cell r="AY51">
            <v>0</v>
          </cell>
        </row>
        <row r="52">
          <cell r="R52">
            <v>0</v>
          </cell>
          <cell r="AL52">
            <v>0</v>
          </cell>
          <cell r="AS52">
            <v>0</v>
          </cell>
          <cell r="AY52">
            <v>0</v>
          </cell>
        </row>
        <row r="53">
          <cell r="R53">
            <v>0</v>
          </cell>
          <cell r="AL53">
            <v>0</v>
          </cell>
          <cell r="AS53">
            <v>0</v>
          </cell>
          <cell r="AY53">
            <v>0</v>
          </cell>
        </row>
        <row r="54">
          <cell r="R54">
            <v>0</v>
          </cell>
          <cell r="AL54">
            <v>0</v>
          </cell>
          <cell r="AS54">
            <v>0</v>
          </cell>
          <cell r="AY54">
            <v>0</v>
          </cell>
        </row>
        <row r="55">
          <cell r="R55">
            <v>0</v>
          </cell>
          <cell r="AL55">
            <v>0</v>
          </cell>
          <cell r="AS55">
            <v>0</v>
          </cell>
          <cell r="AY55">
            <v>0</v>
          </cell>
        </row>
        <row r="56">
          <cell r="R56">
            <v>0</v>
          </cell>
          <cell r="AL56">
            <v>0</v>
          </cell>
          <cell r="AS56">
            <v>0</v>
          </cell>
          <cell r="AY56">
            <v>0</v>
          </cell>
        </row>
        <row r="57">
          <cell r="R57">
            <v>0</v>
          </cell>
          <cell r="AL57">
            <v>0</v>
          </cell>
          <cell r="AS57">
            <v>0</v>
          </cell>
          <cell r="AY57">
            <v>0</v>
          </cell>
        </row>
        <row r="58">
          <cell r="R58">
            <v>0</v>
          </cell>
          <cell r="AL58">
            <v>0</v>
          </cell>
          <cell r="AS58">
            <v>0</v>
          </cell>
          <cell r="AY58">
            <v>0</v>
          </cell>
        </row>
        <row r="59">
          <cell r="R59">
            <v>0</v>
          </cell>
          <cell r="AL59">
            <v>0</v>
          </cell>
          <cell r="AS59">
            <v>0</v>
          </cell>
          <cell r="AY59">
            <v>0</v>
          </cell>
        </row>
        <row r="60">
          <cell r="R60">
            <v>0</v>
          </cell>
          <cell r="AL60">
            <v>0</v>
          </cell>
          <cell r="AS60">
            <v>0</v>
          </cell>
          <cell r="AY60">
            <v>0</v>
          </cell>
        </row>
        <row r="61">
          <cell r="R61">
            <v>0</v>
          </cell>
          <cell r="AL61">
            <v>0</v>
          </cell>
          <cell r="AS61">
            <v>0</v>
          </cell>
          <cell r="AY61">
            <v>0</v>
          </cell>
        </row>
        <row r="62">
          <cell r="R62">
            <v>238423</v>
          </cell>
          <cell r="AL62">
            <v>160560</v>
          </cell>
          <cell r="AS62">
            <v>13642</v>
          </cell>
          <cell r="AY62">
            <v>2</v>
          </cell>
        </row>
        <row r="63">
          <cell r="R63">
            <v>0</v>
          </cell>
          <cell r="AL63">
            <v>0</v>
          </cell>
          <cell r="AS63">
            <v>0</v>
          </cell>
          <cell r="AY63">
            <v>0</v>
          </cell>
        </row>
        <row r="64">
          <cell r="R64">
            <v>0</v>
          </cell>
          <cell r="AL64">
            <v>0</v>
          </cell>
          <cell r="AS64">
            <v>0</v>
          </cell>
          <cell r="AY64">
            <v>0</v>
          </cell>
        </row>
        <row r="65">
          <cell r="R65">
            <v>0</v>
          </cell>
          <cell r="AL65">
            <v>0</v>
          </cell>
          <cell r="AS65">
            <v>0</v>
          </cell>
          <cell r="AY65">
            <v>0</v>
          </cell>
        </row>
        <row r="66">
          <cell r="R66">
            <v>10671</v>
          </cell>
          <cell r="AL66">
            <v>13927</v>
          </cell>
          <cell r="AS66">
            <v>1922</v>
          </cell>
          <cell r="AY66">
            <v>-17</v>
          </cell>
        </row>
        <row r="67">
          <cell r="R67">
            <v>0</v>
          </cell>
          <cell r="AL67">
            <v>0</v>
          </cell>
          <cell r="AS67">
            <v>0</v>
          </cell>
          <cell r="AY67">
            <v>0</v>
          </cell>
        </row>
        <row r="68">
          <cell r="R68">
            <v>0</v>
          </cell>
          <cell r="AL68">
            <v>0</v>
          </cell>
          <cell r="AS68">
            <v>0</v>
          </cell>
          <cell r="AY68">
            <v>0</v>
          </cell>
        </row>
        <row r="69">
          <cell r="R69">
            <v>0</v>
          </cell>
          <cell r="AL69">
            <v>0</v>
          </cell>
          <cell r="AS69">
            <v>0</v>
          </cell>
          <cell r="AY69">
            <v>0</v>
          </cell>
        </row>
        <row r="70">
          <cell r="R70">
            <v>6089</v>
          </cell>
          <cell r="AL70">
            <v>0</v>
          </cell>
          <cell r="AS70">
            <v>-170</v>
          </cell>
          <cell r="AY70">
            <v>7</v>
          </cell>
        </row>
        <row r="71">
          <cell r="R71">
            <v>0</v>
          </cell>
          <cell r="AL71">
            <v>0</v>
          </cell>
          <cell r="AS71">
            <v>0</v>
          </cell>
          <cell r="AY71">
            <v>0</v>
          </cell>
        </row>
        <row r="72">
          <cell r="R72">
            <v>0</v>
          </cell>
          <cell r="AL72">
            <v>0</v>
          </cell>
          <cell r="AS72">
            <v>0</v>
          </cell>
          <cell r="AY72">
            <v>0</v>
          </cell>
        </row>
        <row r="73">
          <cell r="R73">
            <v>0</v>
          </cell>
          <cell r="AL73">
            <v>0</v>
          </cell>
          <cell r="AS73">
            <v>0</v>
          </cell>
          <cell r="AY73">
            <v>0</v>
          </cell>
        </row>
        <row r="74">
          <cell r="R74">
            <v>0</v>
          </cell>
          <cell r="AL74">
            <v>0</v>
          </cell>
          <cell r="AS74">
            <v>0</v>
          </cell>
          <cell r="AY74">
            <v>0</v>
          </cell>
        </row>
        <row r="75">
          <cell r="R75">
            <v>0</v>
          </cell>
          <cell r="AL75">
            <v>0</v>
          </cell>
          <cell r="AS75">
            <v>0</v>
          </cell>
          <cell r="AY75">
            <v>0</v>
          </cell>
        </row>
        <row r="78">
          <cell r="Z78">
            <v>0</v>
          </cell>
        </row>
        <row r="79">
          <cell r="AD79">
            <v>0</v>
          </cell>
        </row>
        <row r="80">
          <cell r="AD80">
            <v>10000</v>
          </cell>
        </row>
        <row r="81">
          <cell r="AD81">
            <v>0</v>
          </cell>
        </row>
        <row r="82">
          <cell r="Z82">
            <v>28086</v>
          </cell>
        </row>
        <row r="83">
          <cell r="C83">
            <v>384</v>
          </cell>
          <cell r="E83">
            <v>1517525.5425800378</v>
          </cell>
          <cell r="F83">
            <v>263</v>
          </cell>
          <cell r="H83">
            <v>143844.23805001972</v>
          </cell>
          <cell r="I83">
            <v>253</v>
          </cell>
          <cell r="K83">
            <v>37422.938393741948</v>
          </cell>
          <cell r="L83">
            <v>33</v>
          </cell>
          <cell r="N83">
            <v>121449.95285574064</v>
          </cell>
          <cell r="O83">
            <v>4</v>
          </cell>
          <cell r="Q83">
            <v>5223.354071052976</v>
          </cell>
          <cell r="R83">
            <v>1825466</v>
          </cell>
          <cell r="S83">
            <v>181586</v>
          </cell>
          <cell r="T83">
            <v>32930</v>
          </cell>
          <cell r="U83">
            <v>214516</v>
          </cell>
          <cell r="V83">
            <v>2039982</v>
          </cell>
          <cell r="W83">
            <v>-5099</v>
          </cell>
          <cell r="X83">
            <v>2034883</v>
          </cell>
          <cell r="Y83">
            <v>0</v>
          </cell>
          <cell r="Z83">
            <v>2062969</v>
          </cell>
          <cell r="AA83">
            <v>1870144</v>
          </cell>
          <cell r="AB83">
            <v>192825</v>
          </cell>
          <cell r="AC83">
            <v>192825</v>
          </cell>
          <cell r="AD83">
            <v>2072969</v>
          </cell>
          <cell r="AF83">
            <v>2184636</v>
          </cell>
          <cell r="AG83">
            <v>31</v>
          </cell>
          <cell r="AH83">
            <v>239746</v>
          </cell>
          <cell r="AI83">
            <v>8</v>
          </cell>
          <cell r="AJ83">
            <v>26997.5</v>
          </cell>
          <cell r="AK83">
            <v>266743.5</v>
          </cell>
          <cell r="AL83">
            <v>2451381</v>
          </cell>
          <cell r="AM83">
            <v>-6128</v>
          </cell>
          <cell r="AN83">
            <v>2445253</v>
          </cell>
          <cell r="AO83">
            <v>0</v>
          </cell>
          <cell r="AP83">
            <v>2445253</v>
          </cell>
          <cell r="AQ83">
            <v>2197508</v>
          </cell>
          <cell r="AR83">
            <v>247745</v>
          </cell>
          <cell r="AS83">
            <v>247745</v>
          </cell>
        </row>
      </sheetData>
      <sheetData sheetId="49">
        <row r="7">
          <cell r="R7">
            <v>0</v>
          </cell>
          <cell r="AL7">
            <v>0</v>
          </cell>
          <cell r="AS7">
            <v>0</v>
          </cell>
          <cell r="AY7">
            <v>0</v>
          </cell>
        </row>
        <row r="8">
          <cell r="R8">
            <v>0</v>
          </cell>
          <cell r="AL8">
            <v>0</v>
          </cell>
          <cell r="AS8">
            <v>0</v>
          </cell>
          <cell r="AY8">
            <v>0</v>
          </cell>
        </row>
        <row r="9">
          <cell r="R9">
            <v>0</v>
          </cell>
          <cell r="AL9">
            <v>0</v>
          </cell>
          <cell r="AS9">
            <v>0</v>
          </cell>
          <cell r="AY9">
            <v>0</v>
          </cell>
        </row>
        <row r="10">
          <cell r="R10">
            <v>0</v>
          </cell>
          <cell r="AL10">
            <v>0</v>
          </cell>
          <cell r="AS10">
            <v>0</v>
          </cell>
          <cell r="AY10">
            <v>0</v>
          </cell>
        </row>
        <row r="11">
          <cell r="R11">
            <v>0</v>
          </cell>
          <cell r="AL11">
            <v>0</v>
          </cell>
          <cell r="AS11">
            <v>0</v>
          </cell>
          <cell r="AY11">
            <v>0</v>
          </cell>
        </row>
        <row r="12">
          <cell r="R12">
            <v>0</v>
          </cell>
          <cell r="AL12">
            <v>0</v>
          </cell>
          <cell r="AS12">
            <v>0</v>
          </cell>
          <cell r="AY12">
            <v>0</v>
          </cell>
        </row>
        <row r="13">
          <cell r="R13">
            <v>0</v>
          </cell>
          <cell r="AL13">
            <v>0</v>
          </cell>
          <cell r="AS13">
            <v>0</v>
          </cell>
          <cell r="AY13">
            <v>0</v>
          </cell>
        </row>
        <row r="14">
          <cell r="R14">
            <v>0</v>
          </cell>
          <cell r="AL14">
            <v>0</v>
          </cell>
          <cell r="AS14">
            <v>0</v>
          </cell>
          <cell r="AY14">
            <v>0</v>
          </cell>
        </row>
        <row r="15">
          <cell r="R15">
            <v>0</v>
          </cell>
          <cell r="AL15">
            <v>0</v>
          </cell>
          <cell r="AS15">
            <v>0</v>
          </cell>
          <cell r="AY15">
            <v>0</v>
          </cell>
        </row>
        <row r="16">
          <cell r="R16">
            <v>0</v>
          </cell>
          <cell r="AL16">
            <v>0</v>
          </cell>
          <cell r="AS16">
            <v>0</v>
          </cell>
          <cell r="AY16">
            <v>0</v>
          </cell>
        </row>
        <row r="17">
          <cell r="R17">
            <v>0</v>
          </cell>
          <cell r="AL17">
            <v>0</v>
          </cell>
          <cell r="AS17">
            <v>0</v>
          </cell>
          <cell r="AY17">
            <v>0</v>
          </cell>
        </row>
        <row r="18">
          <cell r="R18">
            <v>0</v>
          </cell>
          <cell r="AL18">
            <v>0</v>
          </cell>
          <cell r="AS18">
            <v>0</v>
          </cell>
          <cell r="AY18">
            <v>0</v>
          </cell>
        </row>
        <row r="19">
          <cell r="R19">
            <v>0</v>
          </cell>
          <cell r="AL19">
            <v>0</v>
          </cell>
          <cell r="AS19">
            <v>0</v>
          </cell>
          <cell r="AY19">
            <v>0</v>
          </cell>
        </row>
        <row r="20">
          <cell r="R20">
            <v>0</v>
          </cell>
          <cell r="AL20">
            <v>0</v>
          </cell>
          <cell r="AS20">
            <v>0</v>
          </cell>
          <cell r="AY20">
            <v>0</v>
          </cell>
        </row>
        <row r="21">
          <cell r="R21">
            <v>0</v>
          </cell>
          <cell r="AL21">
            <v>0</v>
          </cell>
          <cell r="AS21">
            <v>0</v>
          </cell>
          <cell r="AY21">
            <v>0</v>
          </cell>
        </row>
        <row r="22">
          <cell r="R22">
            <v>0</v>
          </cell>
          <cell r="AL22">
            <v>0</v>
          </cell>
          <cell r="AS22">
            <v>0</v>
          </cell>
          <cell r="AY22">
            <v>0</v>
          </cell>
        </row>
        <row r="23">
          <cell r="R23">
            <v>158751</v>
          </cell>
          <cell r="AL23">
            <v>548191</v>
          </cell>
          <cell r="AS23">
            <v>36047</v>
          </cell>
          <cell r="AY23">
            <v>-576</v>
          </cell>
        </row>
        <row r="24">
          <cell r="R24">
            <v>0</v>
          </cell>
          <cell r="AL24">
            <v>0</v>
          </cell>
          <cell r="AS24">
            <v>0</v>
          </cell>
          <cell r="AY24">
            <v>0</v>
          </cell>
        </row>
        <row r="25">
          <cell r="R25">
            <v>0</v>
          </cell>
          <cell r="AL25">
            <v>0</v>
          </cell>
          <cell r="AS25">
            <v>0</v>
          </cell>
          <cell r="AY25">
            <v>0</v>
          </cell>
        </row>
        <row r="26">
          <cell r="R26">
            <v>0</v>
          </cell>
          <cell r="AL26">
            <v>0</v>
          </cell>
          <cell r="AS26">
            <v>0</v>
          </cell>
          <cell r="AY26">
            <v>0</v>
          </cell>
        </row>
        <row r="27">
          <cell r="R27">
            <v>0</v>
          </cell>
          <cell r="AL27">
            <v>0</v>
          </cell>
          <cell r="AS27">
            <v>0</v>
          </cell>
          <cell r="AY27">
            <v>0</v>
          </cell>
        </row>
        <row r="28">
          <cell r="R28">
            <v>0</v>
          </cell>
          <cell r="AL28">
            <v>0</v>
          </cell>
          <cell r="AS28">
            <v>0</v>
          </cell>
          <cell r="AY28">
            <v>0</v>
          </cell>
        </row>
        <row r="29">
          <cell r="R29">
            <v>0</v>
          </cell>
          <cell r="AL29">
            <v>0</v>
          </cell>
          <cell r="AS29">
            <v>0</v>
          </cell>
          <cell r="AY29">
            <v>0</v>
          </cell>
        </row>
        <row r="30">
          <cell r="R30">
            <v>0</v>
          </cell>
          <cell r="AL30">
            <v>0</v>
          </cell>
          <cell r="AS30">
            <v>0</v>
          </cell>
          <cell r="AY30">
            <v>0</v>
          </cell>
        </row>
        <row r="31">
          <cell r="R31">
            <v>0</v>
          </cell>
          <cell r="AL31">
            <v>0</v>
          </cell>
          <cell r="AS31">
            <v>0</v>
          </cell>
          <cell r="AY31">
            <v>0</v>
          </cell>
        </row>
        <row r="32">
          <cell r="R32">
            <v>0</v>
          </cell>
          <cell r="AL32">
            <v>0</v>
          </cell>
          <cell r="AS32">
            <v>0</v>
          </cell>
          <cell r="AY32">
            <v>0</v>
          </cell>
        </row>
        <row r="33">
          <cell r="R33">
            <v>0</v>
          </cell>
          <cell r="AL33">
            <v>0</v>
          </cell>
          <cell r="AS33">
            <v>0</v>
          </cell>
          <cell r="AY33">
            <v>0</v>
          </cell>
        </row>
        <row r="34">
          <cell r="R34">
            <v>0</v>
          </cell>
          <cell r="AL34">
            <v>0</v>
          </cell>
          <cell r="AS34">
            <v>0</v>
          </cell>
          <cell r="AY34">
            <v>0</v>
          </cell>
        </row>
        <row r="35">
          <cell r="R35">
            <v>0</v>
          </cell>
          <cell r="AL35">
            <v>0</v>
          </cell>
          <cell r="AS35">
            <v>0</v>
          </cell>
          <cell r="AY35">
            <v>0</v>
          </cell>
        </row>
        <row r="36">
          <cell r="R36">
            <v>0</v>
          </cell>
          <cell r="AL36">
            <v>0</v>
          </cell>
          <cell r="AS36">
            <v>0</v>
          </cell>
          <cell r="AY36">
            <v>0</v>
          </cell>
        </row>
        <row r="37">
          <cell r="R37">
            <v>0</v>
          </cell>
          <cell r="AL37">
            <v>0</v>
          </cell>
          <cell r="AS37">
            <v>0</v>
          </cell>
          <cell r="AY37">
            <v>0</v>
          </cell>
        </row>
        <row r="38">
          <cell r="R38">
            <v>5905</v>
          </cell>
          <cell r="AL38">
            <v>1485</v>
          </cell>
          <cell r="AS38">
            <v>346</v>
          </cell>
          <cell r="AY38">
            <v>3</v>
          </cell>
        </row>
        <row r="39">
          <cell r="R39">
            <v>0</v>
          </cell>
          <cell r="AL39">
            <v>0</v>
          </cell>
          <cell r="AS39">
            <v>0</v>
          </cell>
          <cell r="AY39">
            <v>0</v>
          </cell>
        </row>
        <row r="40">
          <cell r="R40">
            <v>0</v>
          </cell>
          <cell r="AL40">
            <v>0</v>
          </cell>
          <cell r="AS40">
            <v>0</v>
          </cell>
          <cell r="AY40">
            <v>0</v>
          </cell>
        </row>
        <row r="41">
          <cell r="R41">
            <v>0</v>
          </cell>
          <cell r="AL41">
            <v>0</v>
          </cell>
          <cell r="AS41">
            <v>0</v>
          </cell>
          <cell r="AY41">
            <v>0</v>
          </cell>
        </row>
        <row r="42">
          <cell r="R42">
            <v>0</v>
          </cell>
          <cell r="AL42">
            <v>0</v>
          </cell>
          <cell r="AS42">
            <v>0</v>
          </cell>
          <cell r="AY42">
            <v>0</v>
          </cell>
        </row>
        <row r="43">
          <cell r="R43">
            <v>0</v>
          </cell>
          <cell r="AL43">
            <v>0</v>
          </cell>
          <cell r="AS43">
            <v>0</v>
          </cell>
          <cell r="AY43">
            <v>0</v>
          </cell>
        </row>
        <row r="44">
          <cell r="R44">
            <v>0</v>
          </cell>
          <cell r="AL44">
            <v>0</v>
          </cell>
          <cell r="AS44">
            <v>0</v>
          </cell>
          <cell r="AY44">
            <v>0</v>
          </cell>
        </row>
        <row r="45">
          <cell r="R45">
            <v>0</v>
          </cell>
          <cell r="AL45">
            <v>0</v>
          </cell>
          <cell r="AS45">
            <v>0</v>
          </cell>
          <cell r="AY45">
            <v>0</v>
          </cell>
        </row>
        <row r="46">
          <cell r="R46">
            <v>0</v>
          </cell>
          <cell r="AL46">
            <v>0</v>
          </cell>
          <cell r="AS46">
            <v>0</v>
          </cell>
          <cell r="AY46">
            <v>0</v>
          </cell>
        </row>
        <row r="47">
          <cell r="R47">
            <v>0</v>
          </cell>
          <cell r="AL47">
            <v>0</v>
          </cell>
          <cell r="AS47">
            <v>0</v>
          </cell>
          <cell r="AY47">
            <v>0</v>
          </cell>
        </row>
        <row r="48">
          <cell r="R48">
            <v>0</v>
          </cell>
          <cell r="AL48">
            <v>0</v>
          </cell>
          <cell r="AS48">
            <v>0</v>
          </cell>
          <cell r="AY48">
            <v>0</v>
          </cell>
        </row>
        <row r="49">
          <cell r="R49">
            <v>0</v>
          </cell>
          <cell r="AL49">
            <v>0</v>
          </cell>
          <cell r="AS49">
            <v>0</v>
          </cell>
          <cell r="AY49">
            <v>0</v>
          </cell>
        </row>
        <row r="50">
          <cell r="R50">
            <v>0</v>
          </cell>
          <cell r="AL50">
            <v>0</v>
          </cell>
          <cell r="AS50">
            <v>0</v>
          </cell>
          <cell r="AY50">
            <v>0</v>
          </cell>
        </row>
        <row r="51">
          <cell r="R51">
            <v>0</v>
          </cell>
          <cell r="AL51">
            <v>0</v>
          </cell>
          <cell r="AS51">
            <v>0</v>
          </cell>
          <cell r="AY51">
            <v>0</v>
          </cell>
        </row>
        <row r="52">
          <cell r="R52">
            <v>0</v>
          </cell>
          <cell r="AL52">
            <v>0</v>
          </cell>
          <cell r="AS52">
            <v>0</v>
          </cell>
          <cell r="AY52">
            <v>0</v>
          </cell>
        </row>
        <row r="53">
          <cell r="R53">
            <v>0</v>
          </cell>
          <cell r="AL53">
            <v>0</v>
          </cell>
          <cell r="AS53">
            <v>0</v>
          </cell>
          <cell r="AY53">
            <v>0</v>
          </cell>
        </row>
        <row r="54">
          <cell r="R54">
            <v>0</v>
          </cell>
          <cell r="AL54">
            <v>0</v>
          </cell>
          <cell r="AS54">
            <v>0</v>
          </cell>
          <cell r="AY54">
            <v>0</v>
          </cell>
        </row>
        <row r="55">
          <cell r="R55">
            <v>0</v>
          </cell>
          <cell r="AL55">
            <v>0</v>
          </cell>
          <cell r="AS55">
            <v>0</v>
          </cell>
          <cell r="AY55">
            <v>0</v>
          </cell>
        </row>
        <row r="56">
          <cell r="R56">
            <v>0</v>
          </cell>
          <cell r="AL56">
            <v>0</v>
          </cell>
          <cell r="AS56">
            <v>0</v>
          </cell>
          <cell r="AY56">
            <v>0</v>
          </cell>
        </row>
        <row r="57">
          <cell r="R57">
            <v>0</v>
          </cell>
          <cell r="AL57">
            <v>0</v>
          </cell>
          <cell r="AS57">
            <v>0</v>
          </cell>
          <cell r="AY57">
            <v>0</v>
          </cell>
        </row>
        <row r="58">
          <cell r="R58">
            <v>0</v>
          </cell>
          <cell r="AL58">
            <v>0</v>
          </cell>
          <cell r="AS58">
            <v>0</v>
          </cell>
          <cell r="AY58">
            <v>0</v>
          </cell>
        </row>
        <row r="59">
          <cell r="R59">
            <v>0</v>
          </cell>
          <cell r="AL59">
            <v>0</v>
          </cell>
          <cell r="AS59">
            <v>0</v>
          </cell>
          <cell r="AY59">
            <v>0</v>
          </cell>
        </row>
        <row r="60">
          <cell r="R60">
            <v>0</v>
          </cell>
          <cell r="AL60">
            <v>0</v>
          </cell>
          <cell r="AS60">
            <v>0</v>
          </cell>
          <cell r="AY60">
            <v>0</v>
          </cell>
        </row>
        <row r="61">
          <cell r="R61">
            <v>0</v>
          </cell>
          <cell r="AL61">
            <v>0</v>
          </cell>
          <cell r="AS61">
            <v>0</v>
          </cell>
          <cell r="AY61">
            <v>0</v>
          </cell>
        </row>
        <row r="62">
          <cell r="R62">
            <v>0</v>
          </cell>
          <cell r="AL62">
            <v>0</v>
          </cell>
          <cell r="AS62">
            <v>0</v>
          </cell>
          <cell r="AY62">
            <v>0</v>
          </cell>
        </row>
        <row r="63">
          <cell r="R63">
            <v>0</v>
          </cell>
          <cell r="AL63">
            <v>0</v>
          </cell>
          <cell r="AS63">
            <v>0</v>
          </cell>
          <cell r="AY63">
            <v>0</v>
          </cell>
        </row>
        <row r="64">
          <cell r="R64">
            <v>0</v>
          </cell>
          <cell r="AL64">
            <v>0</v>
          </cell>
          <cell r="AS64">
            <v>0</v>
          </cell>
          <cell r="AY64">
            <v>0</v>
          </cell>
        </row>
        <row r="65">
          <cell r="R65">
            <v>0</v>
          </cell>
          <cell r="AL65">
            <v>0</v>
          </cell>
          <cell r="AS65">
            <v>0</v>
          </cell>
          <cell r="AY65">
            <v>0</v>
          </cell>
        </row>
        <row r="66">
          <cell r="R66">
            <v>0</v>
          </cell>
          <cell r="AL66">
            <v>0</v>
          </cell>
          <cell r="AS66">
            <v>0</v>
          </cell>
          <cell r="AY66">
            <v>0</v>
          </cell>
        </row>
        <row r="67">
          <cell r="R67">
            <v>0</v>
          </cell>
          <cell r="AL67">
            <v>0</v>
          </cell>
          <cell r="AS67">
            <v>0</v>
          </cell>
          <cell r="AY67">
            <v>0</v>
          </cell>
        </row>
        <row r="68">
          <cell r="R68">
            <v>0</v>
          </cell>
          <cell r="AL68">
            <v>0</v>
          </cell>
          <cell r="AS68">
            <v>0</v>
          </cell>
          <cell r="AY68">
            <v>0</v>
          </cell>
        </row>
        <row r="69">
          <cell r="R69">
            <v>0</v>
          </cell>
          <cell r="AL69">
            <v>0</v>
          </cell>
          <cell r="AS69">
            <v>0</v>
          </cell>
          <cell r="AY69">
            <v>0</v>
          </cell>
        </row>
        <row r="70">
          <cell r="R70">
            <v>0</v>
          </cell>
          <cell r="AL70">
            <v>0</v>
          </cell>
          <cell r="AS70">
            <v>0</v>
          </cell>
          <cell r="AY70">
            <v>0</v>
          </cell>
        </row>
        <row r="71">
          <cell r="R71">
            <v>0</v>
          </cell>
          <cell r="AL71">
            <v>0</v>
          </cell>
          <cell r="AS71">
            <v>0</v>
          </cell>
          <cell r="AY71">
            <v>0</v>
          </cell>
        </row>
        <row r="72">
          <cell r="R72">
            <v>0</v>
          </cell>
          <cell r="AL72">
            <v>0</v>
          </cell>
          <cell r="AS72">
            <v>0</v>
          </cell>
          <cell r="AY72">
            <v>0</v>
          </cell>
        </row>
        <row r="73">
          <cell r="R73">
            <v>5510</v>
          </cell>
          <cell r="AL73">
            <v>0</v>
          </cell>
          <cell r="AS73">
            <v>-919</v>
          </cell>
          <cell r="AY73">
            <v>14</v>
          </cell>
        </row>
        <row r="74">
          <cell r="R74">
            <v>0</v>
          </cell>
          <cell r="AL74">
            <v>0</v>
          </cell>
          <cell r="AS74">
            <v>-844</v>
          </cell>
          <cell r="AY74">
            <v>0</v>
          </cell>
        </row>
        <row r="75">
          <cell r="R75">
            <v>0</v>
          </cell>
          <cell r="AL75">
            <v>0</v>
          </cell>
          <cell r="AS75">
            <v>0</v>
          </cell>
          <cell r="AY75">
            <v>0</v>
          </cell>
        </row>
        <row r="78">
          <cell r="Z78">
            <v>0</v>
          </cell>
        </row>
        <row r="79">
          <cell r="AD79">
            <v>0</v>
          </cell>
        </row>
        <row r="80">
          <cell r="AD80">
            <v>0</v>
          </cell>
        </row>
        <row r="81">
          <cell r="AD81">
            <v>0</v>
          </cell>
        </row>
        <row r="82">
          <cell r="Z82">
            <v>0</v>
          </cell>
        </row>
        <row r="83">
          <cell r="C83">
            <v>44</v>
          </cell>
          <cell r="E83">
            <v>152524.68397087799</v>
          </cell>
          <cell r="F83">
            <v>40</v>
          </cell>
          <cell r="H83">
            <v>17641.077583630995</v>
          </cell>
          <cell r="I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Q83">
            <v>0</v>
          </cell>
          <cell r="R83">
            <v>170166</v>
          </cell>
          <cell r="S83">
            <v>119072</v>
          </cell>
          <cell r="T83">
            <v>-2783</v>
          </cell>
          <cell r="U83">
            <v>116289</v>
          </cell>
          <cell r="V83">
            <v>286455</v>
          </cell>
          <cell r="W83">
            <v>-716</v>
          </cell>
          <cell r="X83">
            <v>285739</v>
          </cell>
          <cell r="Y83">
            <v>0</v>
          </cell>
          <cell r="Z83">
            <v>285739</v>
          </cell>
          <cell r="AA83">
            <v>267286</v>
          </cell>
          <cell r="AB83">
            <v>18453</v>
          </cell>
          <cell r="AC83">
            <v>18453</v>
          </cell>
          <cell r="AD83">
            <v>285739</v>
          </cell>
          <cell r="AF83">
            <v>332819</v>
          </cell>
          <cell r="AG83">
            <v>29</v>
          </cell>
          <cell r="AH83">
            <v>226063</v>
          </cell>
          <cell r="AI83">
            <v>-3</v>
          </cell>
          <cell r="AJ83">
            <v>-9206</v>
          </cell>
          <cell r="AK83">
            <v>216857</v>
          </cell>
          <cell r="AL83">
            <v>549676</v>
          </cell>
          <cell r="AM83">
            <v>-1374</v>
          </cell>
          <cell r="AN83">
            <v>548302</v>
          </cell>
          <cell r="AO83">
            <v>0</v>
          </cell>
          <cell r="AP83">
            <v>548302</v>
          </cell>
          <cell r="AQ83">
            <v>513672</v>
          </cell>
          <cell r="AR83">
            <v>34630</v>
          </cell>
          <cell r="AS83">
            <v>34630</v>
          </cell>
        </row>
      </sheetData>
      <sheetData sheetId="50">
        <row r="7">
          <cell r="R7">
            <v>0</v>
          </cell>
          <cell r="AL7">
            <v>0</v>
          </cell>
          <cell r="AS7">
            <v>0</v>
          </cell>
          <cell r="AY7">
            <v>0</v>
          </cell>
        </row>
        <row r="8">
          <cell r="R8">
            <v>0</v>
          </cell>
          <cell r="AL8">
            <v>0</v>
          </cell>
          <cell r="AS8">
            <v>0</v>
          </cell>
          <cell r="AY8">
            <v>0</v>
          </cell>
        </row>
        <row r="9">
          <cell r="R9">
            <v>0</v>
          </cell>
          <cell r="AL9">
            <v>0</v>
          </cell>
          <cell r="AS9">
            <v>0</v>
          </cell>
          <cell r="AY9">
            <v>0</v>
          </cell>
        </row>
        <row r="10">
          <cell r="R10">
            <v>0</v>
          </cell>
          <cell r="AL10">
            <v>0</v>
          </cell>
          <cell r="AS10">
            <v>0</v>
          </cell>
          <cell r="AY10">
            <v>0</v>
          </cell>
        </row>
        <row r="11">
          <cell r="R11">
            <v>0</v>
          </cell>
          <cell r="AL11">
            <v>0</v>
          </cell>
          <cell r="AS11">
            <v>0</v>
          </cell>
          <cell r="AY11">
            <v>0</v>
          </cell>
        </row>
        <row r="12">
          <cell r="R12">
            <v>0</v>
          </cell>
          <cell r="AL12">
            <v>0</v>
          </cell>
          <cell r="AS12">
            <v>0</v>
          </cell>
          <cell r="AY12">
            <v>0</v>
          </cell>
        </row>
        <row r="13">
          <cell r="R13">
            <v>0</v>
          </cell>
          <cell r="AL13">
            <v>0</v>
          </cell>
          <cell r="AS13">
            <v>0</v>
          </cell>
          <cell r="AY13">
            <v>0</v>
          </cell>
        </row>
        <row r="14">
          <cell r="R14">
            <v>0</v>
          </cell>
          <cell r="AL14">
            <v>0</v>
          </cell>
          <cell r="AS14">
            <v>0</v>
          </cell>
          <cell r="AY14">
            <v>0</v>
          </cell>
        </row>
        <row r="15">
          <cell r="R15">
            <v>0</v>
          </cell>
          <cell r="AL15">
            <v>0</v>
          </cell>
          <cell r="AS15">
            <v>0</v>
          </cell>
          <cell r="AY15">
            <v>0</v>
          </cell>
        </row>
        <row r="16">
          <cell r="R16">
            <v>0</v>
          </cell>
          <cell r="AL16">
            <v>0</v>
          </cell>
          <cell r="AS16">
            <v>0</v>
          </cell>
          <cell r="AY16">
            <v>0</v>
          </cell>
        </row>
        <row r="17">
          <cell r="R17">
            <v>0</v>
          </cell>
          <cell r="AL17">
            <v>0</v>
          </cell>
          <cell r="AS17">
            <v>0</v>
          </cell>
          <cell r="AY17">
            <v>0</v>
          </cell>
        </row>
        <row r="18">
          <cell r="R18">
            <v>0</v>
          </cell>
          <cell r="AL18">
            <v>0</v>
          </cell>
          <cell r="AS18">
            <v>0</v>
          </cell>
          <cell r="AY18">
            <v>0</v>
          </cell>
        </row>
        <row r="19">
          <cell r="R19">
            <v>0</v>
          </cell>
          <cell r="AL19">
            <v>0</v>
          </cell>
          <cell r="AS19">
            <v>0</v>
          </cell>
          <cell r="AY19">
            <v>0</v>
          </cell>
        </row>
        <row r="20">
          <cell r="R20">
            <v>0</v>
          </cell>
          <cell r="AL20">
            <v>0</v>
          </cell>
          <cell r="AS20">
            <v>0</v>
          </cell>
          <cell r="AY20">
            <v>0</v>
          </cell>
        </row>
        <row r="21">
          <cell r="R21">
            <v>0</v>
          </cell>
          <cell r="AL21">
            <v>0</v>
          </cell>
          <cell r="AS21">
            <v>0</v>
          </cell>
          <cell r="AY21">
            <v>0</v>
          </cell>
        </row>
        <row r="22">
          <cell r="R22">
            <v>0</v>
          </cell>
          <cell r="AL22">
            <v>0</v>
          </cell>
          <cell r="AS22">
            <v>0</v>
          </cell>
          <cell r="AY22">
            <v>0</v>
          </cell>
        </row>
        <row r="23">
          <cell r="R23">
            <v>316128</v>
          </cell>
          <cell r="AL23">
            <v>853171</v>
          </cell>
          <cell r="AS23">
            <v>6306</v>
          </cell>
          <cell r="AY23">
            <v>-584</v>
          </cell>
        </row>
        <row r="24">
          <cell r="R24">
            <v>0</v>
          </cell>
          <cell r="AL24">
            <v>0</v>
          </cell>
          <cell r="AS24">
            <v>0</v>
          </cell>
          <cell r="AY24">
            <v>0</v>
          </cell>
        </row>
        <row r="25">
          <cell r="R25">
            <v>0</v>
          </cell>
          <cell r="AL25">
            <v>6658</v>
          </cell>
          <cell r="AS25">
            <v>918</v>
          </cell>
          <cell r="AY25">
            <v>-17</v>
          </cell>
        </row>
        <row r="26">
          <cell r="R26">
            <v>0</v>
          </cell>
          <cell r="AL26">
            <v>0</v>
          </cell>
          <cell r="AS26">
            <v>0</v>
          </cell>
          <cell r="AY26">
            <v>0</v>
          </cell>
        </row>
        <row r="27">
          <cell r="R27">
            <v>0</v>
          </cell>
          <cell r="AL27">
            <v>0</v>
          </cell>
          <cell r="AS27">
            <v>0</v>
          </cell>
          <cell r="AY27">
            <v>0</v>
          </cell>
        </row>
        <row r="28">
          <cell r="R28">
            <v>0</v>
          </cell>
          <cell r="AL28">
            <v>0</v>
          </cell>
          <cell r="AS28">
            <v>0</v>
          </cell>
          <cell r="AY28">
            <v>0</v>
          </cell>
        </row>
        <row r="29">
          <cell r="R29">
            <v>0</v>
          </cell>
          <cell r="AL29">
            <v>0</v>
          </cell>
          <cell r="AS29">
            <v>0</v>
          </cell>
          <cell r="AY29">
            <v>0</v>
          </cell>
        </row>
        <row r="30">
          <cell r="R30">
            <v>0</v>
          </cell>
          <cell r="AL30">
            <v>0</v>
          </cell>
          <cell r="AS30">
            <v>0</v>
          </cell>
          <cell r="AY30">
            <v>0</v>
          </cell>
        </row>
        <row r="31">
          <cell r="R31">
            <v>0</v>
          </cell>
          <cell r="AL31">
            <v>0</v>
          </cell>
          <cell r="AS31">
            <v>0</v>
          </cell>
          <cell r="AY31">
            <v>0</v>
          </cell>
        </row>
        <row r="32">
          <cell r="R32">
            <v>0</v>
          </cell>
          <cell r="AL32">
            <v>0</v>
          </cell>
          <cell r="AS32">
            <v>0</v>
          </cell>
          <cell r="AY32">
            <v>0</v>
          </cell>
        </row>
        <row r="33">
          <cell r="R33">
            <v>0</v>
          </cell>
          <cell r="AL33">
            <v>0</v>
          </cell>
          <cell r="AS33">
            <v>0</v>
          </cell>
          <cell r="AY33">
            <v>0</v>
          </cell>
        </row>
        <row r="34">
          <cell r="R34">
            <v>0</v>
          </cell>
          <cell r="AL34">
            <v>0</v>
          </cell>
          <cell r="AS34">
            <v>0</v>
          </cell>
          <cell r="AY34">
            <v>0</v>
          </cell>
        </row>
        <row r="35">
          <cell r="R35">
            <v>0</v>
          </cell>
          <cell r="AL35">
            <v>0</v>
          </cell>
          <cell r="AS35">
            <v>0</v>
          </cell>
          <cell r="AY35">
            <v>0</v>
          </cell>
        </row>
        <row r="36">
          <cell r="R36">
            <v>0</v>
          </cell>
          <cell r="AL36">
            <v>0</v>
          </cell>
          <cell r="AS36">
            <v>0</v>
          </cell>
          <cell r="AY36">
            <v>0</v>
          </cell>
        </row>
        <row r="37">
          <cell r="R37">
            <v>0</v>
          </cell>
          <cell r="AL37">
            <v>0</v>
          </cell>
          <cell r="AS37">
            <v>0</v>
          </cell>
          <cell r="AY37">
            <v>0</v>
          </cell>
        </row>
        <row r="38">
          <cell r="R38">
            <v>0</v>
          </cell>
          <cell r="AL38">
            <v>0</v>
          </cell>
          <cell r="AS38">
            <v>0</v>
          </cell>
          <cell r="AY38">
            <v>0</v>
          </cell>
        </row>
        <row r="39">
          <cell r="R39">
            <v>0</v>
          </cell>
          <cell r="AL39">
            <v>0</v>
          </cell>
          <cell r="AS39">
            <v>0</v>
          </cell>
          <cell r="AY39">
            <v>0</v>
          </cell>
        </row>
        <row r="40">
          <cell r="R40">
            <v>0</v>
          </cell>
          <cell r="AL40">
            <v>0</v>
          </cell>
          <cell r="AS40">
            <v>0</v>
          </cell>
          <cell r="AY40">
            <v>0</v>
          </cell>
        </row>
        <row r="41">
          <cell r="R41">
            <v>0</v>
          </cell>
          <cell r="AL41">
            <v>0</v>
          </cell>
          <cell r="AS41">
            <v>0</v>
          </cell>
          <cell r="AY41">
            <v>0</v>
          </cell>
        </row>
        <row r="42">
          <cell r="R42">
            <v>0</v>
          </cell>
          <cell r="AL42">
            <v>0</v>
          </cell>
          <cell r="AS42">
            <v>0</v>
          </cell>
          <cell r="AY42">
            <v>0</v>
          </cell>
        </row>
        <row r="43">
          <cell r="R43">
            <v>0</v>
          </cell>
          <cell r="AL43">
            <v>0</v>
          </cell>
          <cell r="AS43">
            <v>0</v>
          </cell>
          <cell r="AY43">
            <v>0</v>
          </cell>
        </row>
        <row r="44">
          <cell r="R44">
            <v>0</v>
          </cell>
          <cell r="AL44">
            <v>0</v>
          </cell>
          <cell r="AS44">
            <v>0</v>
          </cell>
          <cell r="AY44">
            <v>0</v>
          </cell>
        </row>
        <row r="45">
          <cell r="R45">
            <v>0</v>
          </cell>
          <cell r="AL45">
            <v>0</v>
          </cell>
          <cell r="AS45">
            <v>0</v>
          </cell>
          <cell r="AY45">
            <v>0</v>
          </cell>
        </row>
        <row r="46">
          <cell r="R46">
            <v>0</v>
          </cell>
          <cell r="AL46">
            <v>0</v>
          </cell>
          <cell r="AS46">
            <v>0</v>
          </cell>
          <cell r="AY46">
            <v>0</v>
          </cell>
        </row>
        <row r="47">
          <cell r="R47">
            <v>0</v>
          </cell>
          <cell r="AL47">
            <v>0</v>
          </cell>
          <cell r="AS47">
            <v>0</v>
          </cell>
          <cell r="AY47">
            <v>0</v>
          </cell>
        </row>
        <row r="48">
          <cell r="R48">
            <v>0</v>
          </cell>
          <cell r="AL48">
            <v>0</v>
          </cell>
          <cell r="AS48">
            <v>0</v>
          </cell>
          <cell r="AY48">
            <v>0</v>
          </cell>
        </row>
        <row r="49">
          <cell r="R49">
            <v>0</v>
          </cell>
          <cell r="AL49">
            <v>0</v>
          </cell>
          <cell r="AS49">
            <v>0</v>
          </cell>
          <cell r="AY49">
            <v>0</v>
          </cell>
        </row>
        <row r="50">
          <cell r="R50">
            <v>0</v>
          </cell>
          <cell r="AL50">
            <v>0</v>
          </cell>
          <cell r="AS50">
            <v>0</v>
          </cell>
          <cell r="AY50">
            <v>0</v>
          </cell>
        </row>
        <row r="51">
          <cell r="R51">
            <v>0</v>
          </cell>
          <cell r="AL51">
            <v>0</v>
          </cell>
          <cell r="AS51">
            <v>0</v>
          </cell>
          <cell r="AY51">
            <v>0</v>
          </cell>
        </row>
        <row r="52">
          <cell r="R52">
            <v>0</v>
          </cell>
          <cell r="AL52">
            <v>0</v>
          </cell>
          <cell r="AS52">
            <v>0</v>
          </cell>
          <cell r="AY52">
            <v>0</v>
          </cell>
        </row>
        <row r="53">
          <cell r="R53">
            <v>0</v>
          </cell>
          <cell r="AL53">
            <v>0</v>
          </cell>
          <cell r="AS53">
            <v>0</v>
          </cell>
          <cell r="AY53">
            <v>0</v>
          </cell>
        </row>
        <row r="54">
          <cell r="R54">
            <v>0</v>
          </cell>
          <cell r="AL54">
            <v>0</v>
          </cell>
          <cell r="AS54">
            <v>-56</v>
          </cell>
          <cell r="AY54">
            <v>0</v>
          </cell>
        </row>
        <row r="55">
          <cell r="R55">
            <v>0</v>
          </cell>
          <cell r="AL55">
            <v>0</v>
          </cell>
          <cell r="AS55">
            <v>0</v>
          </cell>
          <cell r="AY55">
            <v>0</v>
          </cell>
        </row>
        <row r="56">
          <cell r="R56">
            <v>0</v>
          </cell>
          <cell r="AL56">
            <v>0</v>
          </cell>
          <cell r="AS56">
            <v>0</v>
          </cell>
          <cell r="AY56">
            <v>0</v>
          </cell>
        </row>
        <row r="57">
          <cell r="R57">
            <v>0</v>
          </cell>
          <cell r="AL57">
            <v>0</v>
          </cell>
          <cell r="AS57">
            <v>0</v>
          </cell>
          <cell r="AY57">
            <v>0</v>
          </cell>
        </row>
        <row r="58">
          <cell r="R58">
            <v>0</v>
          </cell>
          <cell r="AL58">
            <v>0</v>
          </cell>
          <cell r="AS58">
            <v>0</v>
          </cell>
          <cell r="AY58">
            <v>0</v>
          </cell>
        </row>
        <row r="59">
          <cell r="R59">
            <v>0</v>
          </cell>
          <cell r="AL59">
            <v>0</v>
          </cell>
          <cell r="AS59">
            <v>0</v>
          </cell>
          <cell r="AY59">
            <v>0</v>
          </cell>
        </row>
        <row r="60">
          <cell r="R60">
            <v>0</v>
          </cell>
          <cell r="AL60">
            <v>0</v>
          </cell>
          <cell r="AS60">
            <v>0</v>
          </cell>
          <cell r="AY60">
            <v>0</v>
          </cell>
        </row>
        <row r="61">
          <cell r="R61">
            <v>0</v>
          </cell>
          <cell r="AL61">
            <v>0</v>
          </cell>
          <cell r="AS61">
            <v>0</v>
          </cell>
          <cell r="AY61">
            <v>0</v>
          </cell>
        </row>
        <row r="62">
          <cell r="R62">
            <v>0</v>
          </cell>
          <cell r="AL62">
            <v>0</v>
          </cell>
          <cell r="AS62">
            <v>0</v>
          </cell>
          <cell r="AY62">
            <v>0</v>
          </cell>
        </row>
        <row r="63">
          <cell r="R63">
            <v>0</v>
          </cell>
          <cell r="AL63">
            <v>0</v>
          </cell>
          <cell r="AS63">
            <v>0</v>
          </cell>
          <cell r="AY63">
            <v>0</v>
          </cell>
        </row>
        <row r="64">
          <cell r="R64">
            <v>0</v>
          </cell>
          <cell r="AL64">
            <v>0</v>
          </cell>
          <cell r="AS64">
            <v>0</v>
          </cell>
          <cell r="AY64">
            <v>0</v>
          </cell>
        </row>
        <row r="65">
          <cell r="R65">
            <v>0</v>
          </cell>
          <cell r="AL65">
            <v>0</v>
          </cell>
          <cell r="AS65">
            <v>0</v>
          </cell>
          <cell r="AY65">
            <v>0</v>
          </cell>
        </row>
        <row r="66">
          <cell r="R66">
            <v>0</v>
          </cell>
          <cell r="AL66">
            <v>0</v>
          </cell>
          <cell r="AS66">
            <v>0</v>
          </cell>
          <cell r="AY66">
            <v>0</v>
          </cell>
        </row>
        <row r="67">
          <cell r="R67">
            <v>0</v>
          </cell>
          <cell r="AL67">
            <v>7660</v>
          </cell>
          <cell r="AS67">
            <v>1907</v>
          </cell>
          <cell r="AY67">
            <v>-19</v>
          </cell>
        </row>
        <row r="68">
          <cell r="R68">
            <v>0</v>
          </cell>
          <cell r="AL68">
            <v>0</v>
          </cell>
          <cell r="AS68">
            <v>0</v>
          </cell>
          <cell r="AY68">
            <v>0</v>
          </cell>
        </row>
        <row r="69">
          <cell r="R69">
            <v>7424</v>
          </cell>
          <cell r="AL69">
            <v>0</v>
          </cell>
          <cell r="AS69">
            <v>-1320</v>
          </cell>
          <cell r="AY69">
            <v>20</v>
          </cell>
        </row>
        <row r="70">
          <cell r="R70">
            <v>0</v>
          </cell>
          <cell r="AL70">
            <v>0</v>
          </cell>
          <cell r="AS70">
            <v>0</v>
          </cell>
          <cell r="AY70">
            <v>0</v>
          </cell>
        </row>
        <row r="71">
          <cell r="R71">
            <v>0</v>
          </cell>
          <cell r="AL71">
            <v>0</v>
          </cell>
          <cell r="AS71">
            <v>0</v>
          </cell>
          <cell r="AY71">
            <v>0</v>
          </cell>
        </row>
        <row r="72">
          <cell r="R72">
            <v>0</v>
          </cell>
          <cell r="AL72">
            <v>0</v>
          </cell>
          <cell r="AS72">
            <v>0</v>
          </cell>
          <cell r="AY72">
            <v>0</v>
          </cell>
        </row>
        <row r="73">
          <cell r="R73">
            <v>5510</v>
          </cell>
          <cell r="AL73">
            <v>5567</v>
          </cell>
          <cell r="AS73">
            <v>1341</v>
          </cell>
          <cell r="AY73">
            <v>0</v>
          </cell>
        </row>
        <row r="74">
          <cell r="R74">
            <v>53089</v>
          </cell>
          <cell r="AL74">
            <v>24939</v>
          </cell>
          <cell r="AS74">
            <v>6022</v>
          </cell>
          <cell r="AY74">
            <v>-9</v>
          </cell>
        </row>
        <row r="75">
          <cell r="R75">
            <v>0</v>
          </cell>
          <cell r="AL75">
            <v>0</v>
          </cell>
          <cell r="AS75">
            <v>0</v>
          </cell>
          <cell r="AY75">
            <v>0</v>
          </cell>
        </row>
        <row r="78">
          <cell r="Z78">
            <v>0</v>
          </cell>
        </row>
        <row r="79">
          <cell r="AD79">
            <v>0</v>
          </cell>
        </row>
        <row r="80">
          <cell r="AD80">
            <v>0</v>
          </cell>
        </row>
        <row r="81">
          <cell r="AD81">
            <v>0</v>
          </cell>
        </row>
        <row r="82">
          <cell r="Z82">
            <v>0</v>
          </cell>
        </row>
        <row r="83">
          <cell r="C83">
            <v>92</v>
          </cell>
          <cell r="E83">
            <v>330652.80290687841</v>
          </cell>
          <cell r="F83">
            <v>83</v>
          </cell>
          <cell r="H83">
            <v>37550.263341407393</v>
          </cell>
          <cell r="I83">
            <v>0</v>
          </cell>
          <cell r="K83">
            <v>0</v>
          </cell>
          <cell r="L83">
            <v>4</v>
          </cell>
          <cell r="N83">
            <v>13947.549619606823</v>
          </cell>
          <cell r="O83">
            <v>0</v>
          </cell>
          <cell r="Q83">
            <v>0</v>
          </cell>
          <cell r="R83">
            <v>382151</v>
          </cell>
          <cell r="S83">
            <v>160858</v>
          </cell>
          <cell r="T83">
            <v>-39547</v>
          </cell>
          <cell r="U83">
            <v>121311</v>
          </cell>
          <cell r="V83">
            <v>503462</v>
          </cell>
          <cell r="W83">
            <v>-1258</v>
          </cell>
          <cell r="X83">
            <v>502204</v>
          </cell>
          <cell r="Y83">
            <v>0</v>
          </cell>
          <cell r="Z83">
            <v>502204</v>
          </cell>
          <cell r="AA83">
            <v>486048</v>
          </cell>
          <cell r="AB83">
            <v>16156</v>
          </cell>
          <cell r="AC83">
            <v>16156</v>
          </cell>
          <cell r="AD83">
            <v>502204</v>
          </cell>
          <cell r="AF83">
            <v>670326</v>
          </cell>
          <cell r="AG83">
            <v>44</v>
          </cell>
          <cell r="AH83">
            <v>318707</v>
          </cell>
          <cell r="AI83">
            <v>-26</v>
          </cell>
          <cell r="AJ83">
            <v>-91038.5</v>
          </cell>
          <cell r="AK83">
            <v>227668.5</v>
          </cell>
          <cell r="AL83">
            <v>897995</v>
          </cell>
          <cell r="AM83">
            <v>-2245</v>
          </cell>
          <cell r="AN83">
            <v>895750</v>
          </cell>
          <cell r="AO83">
            <v>0</v>
          </cell>
          <cell r="AP83">
            <v>895750</v>
          </cell>
          <cell r="AQ83">
            <v>880632</v>
          </cell>
          <cell r="AR83">
            <v>15118</v>
          </cell>
          <cell r="AS83">
            <v>15118</v>
          </cell>
        </row>
      </sheetData>
      <sheetData sheetId="51">
        <row r="7">
          <cell r="R7">
            <v>0</v>
          </cell>
          <cell r="AL7">
            <v>0</v>
          </cell>
          <cell r="AS7">
            <v>0</v>
          </cell>
          <cell r="AY7">
            <v>0</v>
          </cell>
        </row>
        <row r="8">
          <cell r="R8">
            <v>0</v>
          </cell>
          <cell r="AL8">
            <v>0</v>
          </cell>
          <cell r="AS8">
            <v>0</v>
          </cell>
          <cell r="AY8">
            <v>0</v>
          </cell>
        </row>
        <row r="9">
          <cell r="R9">
            <v>0</v>
          </cell>
          <cell r="AL9">
            <v>0</v>
          </cell>
          <cell r="AS9">
            <v>0</v>
          </cell>
          <cell r="AY9">
            <v>0</v>
          </cell>
        </row>
        <row r="10">
          <cell r="R10">
            <v>0</v>
          </cell>
          <cell r="AL10">
            <v>0</v>
          </cell>
          <cell r="AS10">
            <v>0</v>
          </cell>
          <cell r="AY10">
            <v>0</v>
          </cell>
        </row>
        <row r="11">
          <cell r="R11">
            <v>0</v>
          </cell>
          <cell r="AL11">
            <v>0</v>
          </cell>
          <cell r="AS11">
            <v>0</v>
          </cell>
          <cell r="AY11">
            <v>0</v>
          </cell>
        </row>
        <row r="12">
          <cell r="R12">
            <v>0</v>
          </cell>
          <cell r="AL12">
            <v>0</v>
          </cell>
          <cell r="AS12">
            <v>0</v>
          </cell>
          <cell r="AY12">
            <v>0</v>
          </cell>
        </row>
        <row r="13">
          <cell r="R13">
            <v>0</v>
          </cell>
          <cell r="AL13">
            <v>0</v>
          </cell>
          <cell r="AS13">
            <v>0</v>
          </cell>
          <cell r="AY13">
            <v>0</v>
          </cell>
        </row>
        <row r="14">
          <cell r="R14">
            <v>0</v>
          </cell>
          <cell r="AL14">
            <v>0</v>
          </cell>
          <cell r="AS14">
            <v>0</v>
          </cell>
          <cell r="AY14">
            <v>0</v>
          </cell>
        </row>
        <row r="15">
          <cell r="R15">
            <v>0</v>
          </cell>
          <cell r="AL15">
            <v>0</v>
          </cell>
          <cell r="AS15">
            <v>0</v>
          </cell>
          <cell r="AY15">
            <v>0</v>
          </cell>
        </row>
        <row r="16">
          <cell r="R16">
            <v>0</v>
          </cell>
          <cell r="AL16">
            <v>0</v>
          </cell>
          <cell r="AS16">
            <v>0</v>
          </cell>
          <cell r="AY16">
            <v>0</v>
          </cell>
        </row>
        <row r="17">
          <cell r="R17">
            <v>0</v>
          </cell>
          <cell r="AL17">
            <v>0</v>
          </cell>
          <cell r="AS17">
            <v>0</v>
          </cell>
          <cell r="AY17">
            <v>0</v>
          </cell>
        </row>
        <row r="18">
          <cell r="R18">
            <v>0</v>
          </cell>
          <cell r="AL18">
            <v>0</v>
          </cell>
          <cell r="AS18">
            <v>0</v>
          </cell>
          <cell r="AY18">
            <v>0</v>
          </cell>
        </row>
        <row r="19">
          <cell r="R19">
            <v>0</v>
          </cell>
          <cell r="AL19">
            <v>0</v>
          </cell>
          <cell r="AS19">
            <v>0</v>
          </cell>
          <cell r="AY19">
            <v>0</v>
          </cell>
        </row>
        <row r="20">
          <cell r="R20">
            <v>0</v>
          </cell>
          <cell r="AL20">
            <v>0</v>
          </cell>
          <cell r="AS20">
            <v>0</v>
          </cell>
          <cell r="AY20">
            <v>0</v>
          </cell>
        </row>
        <row r="21">
          <cell r="R21">
            <v>0</v>
          </cell>
          <cell r="AL21">
            <v>0</v>
          </cell>
          <cell r="AS21">
            <v>0</v>
          </cell>
          <cell r="AY21">
            <v>0</v>
          </cell>
        </row>
        <row r="22">
          <cell r="R22">
            <v>0</v>
          </cell>
          <cell r="AL22">
            <v>0</v>
          </cell>
          <cell r="AS22">
            <v>0</v>
          </cell>
          <cell r="AY22">
            <v>0</v>
          </cell>
        </row>
        <row r="23">
          <cell r="R23">
            <v>0</v>
          </cell>
          <cell r="AL23">
            <v>0</v>
          </cell>
          <cell r="AS23">
            <v>0</v>
          </cell>
          <cell r="AY23">
            <v>0</v>
          </cell>
        </row>
        <row r="24">
          <cell r="R24">
            <v>0</v>
          </cell>
          <cell r="AL24">
            <v>0</v>
          </cell>
          <cell r="AS24">
            <v>0</v>
          </cell>
          <cell r="AY24">
            <v>0</v>
          </cell>
        </row>
        <row r="25">
          <cell r="R25">
            <v>0</v>
          </cell>
          <cell r="AL25">
            <v>0</v>
          </cell>
          <cell r="AS25">
            <v>0</v>
          </cell>
          <cell r="AY25">
            <v>0</v>
          </cell>
        </row>
        <row r="26">
          <cell r="R26">
            <v>0</v>
          </cell>
          <cell r="AL26">
            <v>0</v>
          </cell>
          <cell r="AS26">
            <v>0</v>
          </cell>
          <cell r="AY26">
            <v>0</v>
          </cell>
        </row>
        <row r="27">
          <cell r="R27">
            <v>0</v>
          </cell>
          <cell r="AL27">
            <v>0</v>
          </cell>
          <cell r="AS27">
            <v>0</v>
          </cell>
          <cell r="AY27">
            <v>0</v>
          </cell>
        </row>
        <row r="28">
          <cell r="R28">
            <v>0</v>
          </cell>
          <cell r="AL28">
            <v>0</v>
          </cell>
          <cell r="AS28">
            <v>0</v>
          </cell>
          <cell r="AY28">
            <v>0</v>
          </cell>
        </row>
        <row r="29">
          <cell r="R29">
            <v>0</v>
          </cell>
          <cell r="AL29">
            <v>0</v>
          </cell>
          <cell r="AS29">
            <v>0</v>
          </cell>
          <cell r="AY29">
            <v>0</v>
          </cell>
        </row>
        <row r="30">
          <cell r="R30">
            <v>0</v>
          </cell>
          <cell r="AL30">
            <v>0</v>
          </cell>
          <cell r="AS30">
            <v>0</v>
          </cell>
          <cell r="AY30">
            <v>0</v>
          </cell>
        </row>
        <row r="31">
          <cell r="R31">
            <v>0</v>
          </cell>
          <cell r="AL31">
            <v>0</v>
          </cell>
          <cell r="AS31">
            <v>0</v>
          </cell>
          <cell r="AY31">
            <v>0</v>
          </cell>
        </row>
        <row r="32">
          <cell r="R32">
            <v>1197800</v>
          </cell>
          <cell r="AL32">
            <v>1716036</v>
          </cell>
          <cell r="AS32">
            <v>148591</v>
          </cell>
          <cell r="AY32">
            <v>-734</v>
          </cell>
        </row>
        <row r="33">
          <cell r="R33">
            <v>0</v>
          </cell>
          <cell r="AL33">
            <v>0</v>
          </cell>
          <cell r="AS33">
            <v>0</v>
          </cell>
          <cell r="AY33">
            <v>0</v>
          </cell>
        </row>
        <row r="34">
          <cell r="R34">
            <v>0</v>
          </cell>
          <cell r="AL34">
            <v>0</v>
          </cell>
          <cell r="AS34">
            <v>0</v>
          </cell>
          <cell r="AY34">
            <v>0</v>
          </cell>
        </row>
        <row r="35">
          <cell r="R35">
            <v>4503</v>
          </cell>
          <cell r="AL35">
            <v>0</v>
          </cell>
          <cell r="AS35">
            <v>-86</v>
          </cell>
          <cell r="AY35">
            <v>13</v>
          </cell>
        </row>
        <row r="36">
          <cell r="R36">
            <v>0</v>
          </cell>
          <cell r="AL36">
            <v>0</v>
          </cell>
          <cell r="AS36">
            <v>0</v>
          </cell>
          <cell r="AY36">
            <v>0</v>
          </cell>
        </row>
        <row r="37">
          <cell r="R37">
            <v>0</v>
          </cell>
          <cell r="AL37">
            <v>0</v>
          </cell>
          <cell r="AS37">
            <v>0</v>
          </cell>
          <cell r="AY37">
            <v>0</v>
          </cell>
        </row>
        <row r="38">
          <cell r="R38">
            <v>0</v>
          </cell>
          <cell r="AL38">
            <v>0</v>
          </cell>
          <cell r="AS38">
            <v>0</v>
          </cell>
          <cell r="AY38">
            <v>0</v>
          </cell>
        </row>
        <row r="39">
          <cell r="R39">
            <v>0</v>
          </cell>
          <cell r="AL39">
            <v>0</v>
          </cell>
          <cell r="AS39">
            <v>0</v>
          </cell>
          <cell r="AY39">
            <v>0</v>
          </cell>
        </row>
        <row r="40">
          <cell r="R40">
            <v>0</v>
          </cell>
          <cell r="AL40">
            <v>0</v>
          </cell>
          <cell r="AS40">
            <v>0</v>
          </cell>
          <cell r="AY40">
            <v>0</v>
          </cell>
        </row>
        <row r="41">
          <cell r="R41">
            <v>0</v>
          </cell>
          <cell r="AL41">
            <v>0</v>
          </cell>
          <cell r="AS41">
            <v>0</v>
          </cell>
          <cell r="AY41">
            <v>0</v>
          </cell>
        </row>
        <row r="42">
          <cell r="R42">
            <v>232842</v>
          </cell>
          <cell r="AL42">
            <v>581270</v>
          </cell>
          <cell r="AS42">
            <v>50821</v>
          </cell>
          <cell r="AY42">
            <v>-530</v>
          </cell>
        </row>
        <row r="43">
          <cell r="R43">
            <v>0</v>
          </cell>
          <cell r="AL43">
            <v>0</v>
          </cell>
          <cell r="AS43">
            <v>0</v>
          </cell>
          <cell r="AY43">
            <v>0</v>
          </cell>
        </row>
        <row r="44">
          <cell r="R44">
            <v>0</v>
          </cell>
          <cell r="AL44">
            <v>0</v>
          </cell>
          <cell r="AS44">
            <v>0</v>
          </cell>
          <cell r="AY44">
            <v>0</v>
          </cell>
        </row>
        <row r="45">
          <cell r="R45">
            <v>0</v>
          </cell>
          <cell r="AL45">
            <v>0</v>
          </cell>
          <cell r="AS45">
            <v>0</v>
          </cell>
          <cell r="AY45">
            <v>0</v>
          </cell>
        </row>
        <row r="46">
          <cell r="R46">
            <v>0</v>
          </cell>
          <cell r="AL46">
            <v>0</v>
          </cell>
          <cell r="AS46">
            <v>0</v>
          </cell>
          <cell r="AY46">
            <v>0</v>
          </cell>
        </row>
        <row r="47">
          <cell r="R47">
            <v>0</v>
          </cell>
          <cell r="AL47">
            <v>0</v>
          </cell>
          <cell r="AS47">
            <v>0</v>
          </cell>
          <cell r="AY47">
            <v>0</v>
          </cell>
        </row>
        <row r="48">
          <cell r="R48">
            <v>0</v>
          </cell>
          <cell r="AL48">
            <v>0</v>
          </cell>
          <cell r="AS48">
            <v>0</v>
          </cell>
          <cell r="AY48">
            <v>0</v>
          </cell>
        </row>
        <row r="49">
          <cell r="R49">
            <v>0</v>
          </cell>
          <cell r="AL49">
            <v>0</v>
          </cell>
          <cell r="AS49">
            <v>0</v>
          </cell>
          <cell r="AY49">
            <v>0</v>
          </cell>
        </row>
        <row r="50">
          <cell r="R50">
            <v>0</v>
          </cell>
          <cell r="AL50">
            <v>15228</v>
          </cell>
          <cell r="AS50">
            <v>800</v>
          </cell>
          <cell r="AY50">
            <v>-38</v>
          </cell>
        </row>
        <row r="51">
          <cell r="R51">
            <v>5317</v>
          </cell>
          <cell r="AL51">
            <v>31248</v>
          </cell>
          <cell r="AS51">
            <v>-1757</v>
          </cell>
          <cell r="AY51">
            <v>-16</v>
          </cell>
        </row>
        <row r="52">
          <cell r="R52">
            <v>0</v>
          </cell>
          <cell r="AL52">
            <v>0</v>
          </cell>
          <cell r="AS52">
            <v>0</v>
          </cell>
          <cell r="AY52">
            <v>0</v>
          </cell>
        </row>
        <row r="53">
          <cell r="R53">
            <v>2721</v>
          </cell>
          <cell r="AL53">
            <v>0</v>
          </cell>
          <cell r="AS53">
            <v>-161</v>
          </cell>
          <cell r="AY53">
            <v>24</v>
          </cell>
        </row>
        <row r="54">
          <cell r="R54">
            <v>3757</v>
          </cell>
          <cell r="AL54">
            <v>36531</v>
          </cell>
          <cell r="AS54">
            <v>3612</v>
          </cell>
          <cell r="AY54">
            <v>-74</v>
          </cell>
        </row>
        <row r="55">
          <cell r="R55">
            <v>0</v>
          </cell>
          <cell r="AL55">
            <v>0</v>
          </cell>
          <cell r="AS55">
            <v>0</v>
          </cell>
          <cell r="AY55">
            <v>0</v>
          </cell>
        </row>
        <row r="56">
          <cell r="R56">
            <v>0</v>
          </cell>
          <cell r="AL56">
            <v>0</v>
          </cell>
          <cell r="AS56">
            <v>0</v>
          </cell>
          <cell r="AY56">
            <v>0</v>
          </cell>
        </row>
        <row r="57">
          <cell r="R57">
            <v>0</v>
          </cell>
          <cell r="AL57">
            <v>0</v>
          </cell>
          <cell r="AS57">
            <v>0</v>
          </cell>
          <cell r="AY57">
            <v>0</v>
          </cell>
        </row>
        <row r="58">
          <cell r="R58">
            <v>4494</v>
          </cell>
          <cell r="AL58">
            <v>5891</v>
          </cell>
          <cell r="AS58">
            <v>1372</v>
          </cell>
          <cell r="AY58">
            <v>-1</v>
          </cell>
        </row>
        <row r="59">
          <cell r="R59">
            <v>0</v>
          </cell>
          <cell r="AL59">
            <v>0</v>
          </cell>
          <cell r="AS59">
            <v>0</v>
          </cell>
          <cell r="AY59">
            <v>0</v>
          </cell>
        </row>
        <row r="60">
          <cell r="R60">
            <v>0</v>
          </cell>
          <cell r="AL60">
            <v>0</v>
          </cell>
          <cell r="AS60">
            <v>0</v>
          </cell>
          <cell r="AY60">
            <v>0</v>
          </cell>
        </row>
        <row r="61">
          <cell r="R61">
            <v>0</v>
          </cell>
          <cell r="AL61">
            <v>0</v>
          </cell>
          <cell r="AS61">
            <v>0</v>
          </cell>
          <cell r="AY61">
            <v>0</v>
          </cell>
        </row>
        <row r="62">
          <cell r="R62">
            <v>0</v>
          </cell>
          <cell r="AL62">
            <v>0</v>
          </cell>
          <cell r="AS62">
            <v>0</v>
          </cell>
          <cell r="AY62">
            <v>0</v>
          </cell>
        </row>
        <row r="63">
          <cell r="R63">
            <v>0</v>
          </cell>
          <cell r="AL63">
            <v>0</v>
          </cell>
          <cell r="AS63">
            <v>0</v>
          </cell>
          <cell r="AY63">
            <v>0</v>
          </cell>
        </row>
        <row r="64">
          <cell r="R64">
            <v>0</v>
          </cell>
          <cell r="AL64">
            <v>0</v>
          </cell>
          <cell r="AS64">
            <v>0</v>
          </cell>
          <cell r="AY64">
            <v>0</v>
          </cell>
        </row>
        <row r="65">
          <cell r="R65">
            <v>0</v>
          </cell>
          <cell r="AL65">
            <v>0</v>
          </cell>
          <cell r="AS65">
            <v>0</v>
          </cell>
          <cell r="AY65">
            <v>0</v>
          </cell>
        </row>
        <row r="66">
          <cell r="R66">
            <v>0</v>
          </cell>
          <cell r="AL66">
            <v>0</v>
          </cell>
          <cell r="AS66">
            <v>0</v>
          </cell>
          <cell r="AY66">
            <v>0</v>
          </cell>
        </row>
        <row r="67">
          <cell r="R67">
            <v>0</v>
          </cell>
          <cell r="AL67">
            <v>0</v>
          </cell>
          <cell r="AS67">
            <v>0</v>
          </cell>
          <cell r="AY67">
            <v>0</v>
          </cell>
        </row>
        <row r="68">
          <cell r="R68">
            <v>0</v>
          </cell>
          <cell r="AL68">
            <v>0</v>
          </cell>
          <cell r="AS68">
            <v>0</v>
          </cell>
          <cell r="AY68">
            <v>0</v>
          </cell>
        </row>
        <row r="69">
          <cell r="R69">
            <v>0</v>
          </cell>
          <cell r="AL69">
            <v>0</v>
          </cell>
          <cell r="AS69">
            <v>0</v>
          </cell>
          <cell r="AY69">
            <v>0</v>
          </cell>
        </row>
        <row r="70">
          <cell r="R70">
            <v>0</v>
          </cell>
          <cell r="AL70">
            <v>0</v>
          </cell>
          <cell r="AS70">
            <v>0</v>
          </cell>
          <cell r="AY70">
            <v>0</v>
          </cell>
        </row>
        <row r="71">
          <cell r="R71">
            <v>0</v>
          </cell>
          <cell r="AL71">
            <v>0</v>
          </cell>
          <cell r="AS71">
            <v>0</v>
          </cell>
          <cell r="AY71">
            <v>0</v>
          </cell>
        </row>
        <row r="72">
          <cell r="R72">
            <v>0</v>
          </cell>
          <cell r="AL72">
            <v>0</v>
          </cell>
          <cell r="AS72">
            <v>0</v>
          </cell>
          <cell r="AY72">
            <v>0</v>
          </cell>
        </row>
        <row r="73">
          <cell r="R73">
            <v>0</v>
          </cell>
          <cell r="AL73">
            <v>0</v>
          </cell>
          <cell r="AS73">
            <v>0</v>
          </cell>
          <cell r="AY73">
            <v>0</v>
          </cell>
        </row>
        <row r="74">
          <cell r="R74">
            <v>0</v>
          </cell>
          <cell r="AL74">
            <v>0</v>
          </cell>
          <cell r="AS74">
            <v>0</v>
          </cell>
          <cell r="AY74">
            <v>0</v>
          </cell>
        </row>
        <row r="75">
          <cell r="R75">
            <v>0</v>
          </cell>
          <cell r="AL75">
            <v>0</v>
          </cell>
          <cell r="AS75">
            <v>0</v>
          </cell>
          <cell r="AY75">
            <v>0</v>
          </cell>
        </row>
        <row r="78">
          <cell r="Z78">
            <v>0</v>
          </cell>
        </row>
        <row r="79">
          <cell r="AD79">
            <v>0</v>
          </cell>
        </row>
        <row r="80">
          <cell r="AD80">
            <v>0</v>
          </cell>
        </row>
        <row r="81">
          <cell r="AD81">
            <v>0</v>
          </cell>
        </row>
        <row r="82">
          <cell r="Z82">
            <v>0</v>
          </cell>
        </row>
        <row r="83">
          <cell r="C83">
            <v>340</v>
          </cell>
          <cell r="E83">
            <v>1245663.4046962152</v>
          </cell>
          <cell r="F83">
            <v>218</v>
          </cell>
          <cell r="H83">
            <v>101295.18464348165</v>
          </cell>
          <cell r="I83">
            <v>0</v>
          </cell>
          <cell r="K83">
            <v>0</v>
          </cell>
          <cell r="L83">
            <v>31</v>
          </cell>
          <cell r="N83">
            <v>98145.016260711694</v>
          </cell>
          <cell r="O83">
            <v>5</v>
          </cell>
          <cell r="Q83">
            <v>6329.7400722341335</v>
          </cell>
          <cell r="R83">
            <v>1451434</v>
          </cell>
          <cell r="S83">
            <v>417930</v>
          </cell>
          <cell r="T83">
            <v>-15100</v>
          </cell>
          <cell r="U83">
            <v>402830</v>
          </cell>
          <cell r="V83">
            <v>1854264</v>
          </cell>
          <cell r="W83">
            <v>-4635</v>
          </cell>
          <cell r="X83">
            <v>1849629</v>
          </cell>
          <cell r="Y83">
            <v>0</v>
          </cell>
          <cell r="Z83">
            <v>1849629</v>
          </cell>
          <cell r="AA83">
            <v>1696513</v>
          </cell>
          <cell r="AB83">
            <v>153116</v>
          </cell>
          <cell r="AC83">
            <v>153116</v>
          </cell>
          <cell r="AD83">
            <v>1849629</v>
          </cell>
          <cell r="AF83">
            <v>1849123</v>
          </cell>
          <cell r="AG83">
            <v>102</v>
          </cell>
          <cell r="AH83">
            <v>565577</v>
          </cell>
          <cell r="AI83">
            <v>-10</v>
          </cell>
          <cell r="AJ83">
            <v>-28497</v>
          </cell>
          <cell r="AK83">
            <v>537080</v>
          </cell>
          <cell r="AL83">
            <v>2386204</v>
          </cell>
          <cell r="AM83">
            <v>-5965</v>
          </cell>
          <cell r="AN83">
            <v>2380239</v>
          </cell>
          <cell r="AO83">
            <v>0</v>
          </cell>
          <cell r="AP83">
            <v>2380239</v>
          </cell>
          <cell r="AQ83">
            <v>2177047</v>
          </cell>
          <cell r="AR83">
            <v>203192</v>
          </cell>
          <cell r="AS83">
            <v>203192</v>
          </cell>
        </row>
      </sheetData>
      <sheetData sheetId="52">
        <row r="7">
          <cell r="R7">
            <v>0</v>
          </cell>
          <cell r="AL7">
            <v>0</v>
          </cell>
          <cell r="AS7">
            <v>0</v>
          </cell>
          <cell r="AY7">
            <v>0</v>
          </cell>
        </row>
        <row r="8">
          <cell r="R8">
            <v>0</v>
          </cell>
          <cell r="AL8">
            <v>0</v>
          </cell>
          <cell r="AS8">
            <v>0</v>
          </cell>
          <cell r="AY8">
            <v>0</v>
          </cell>
        </row>
        <row r="9">
          <cell r="R9">
            <v>45108</v>
          </cell>
          <cell r="AL9">
            <v>41678</v>
          </cell>
          <cell r="AS9">
            <v>-2578</v>
          </cell>
          <cell r="AY9">
            <v>91</v>
          </cell>
        </row>
        <row r="10">
          <cell r="R10">
            <v>0</v>
          </cell>
          <cell r="AL10">
            <v>0</v>
          </cell>
          <cell r="AS10">
            <v>0</v>
          </cell>
          <cell r="AY10">
            <v>0</v>
          </cell>
        </row>
        <row r="11">
          <cell r="R11">
            <v>0</v>
          </cell>
          <cell r="AL11">
            <v>0</v>
          </cell>
          <cell r="AS11">
            <v>0</v>
          </cell>
          <cell r="AY11">
            <v>0</v>
          </cell>
        </row>
        <row r="12">
          <cell r="R12">
            <v>0</v>
          </cell>
          <cell r="AL12">
            <v>0</v>
          </cell>
          <cell r="AS12">
            <v>0</v>
          </cell>
          <cell r="AY12">
            <v>0</v>
          </cell>
        </row>
        <row r="13">
          <cell r="R13">
            <v>0</v>
          </cell>
          <cell r="AL13">
            <v>0</v>
          </cell>
          <cell r="AS13">
            <v>0</v>
          </cell>
          <cell r="AY13">
            <v>0</v>
          </cell>
        </row>
        <row r="14">
          <cell r="R14">
            <v>0</v>
          </cell>
          <cell r="AL14">
            <v>0</v>
          </cell>
          <cell r="AS14">
            <v>0</v>
          </cell>
          <cell r="AY14">
            <v>0</v>
          </cell>
        </row>
        <row r="15">
          <cell r="R15">
            <v>0</v>
          </cell>
          <cell r="AL15">
            <v>0</v>
          </cell>
          <cell r="AS15">
            <v>0</v>
          </cell>
          <cell r="AY15">
            <v>0</v>
          </cell>
        </row>
        <row r="16">
          <cell r="R16">
            <v>0</v>
          </cell>
          <cell r="AL16">
            <v>0</v>
          </cell>
          <cell r="AS16">
            <v>0</v>
          </cell>
          <cell r="AY16">
            <v>0</v>
          </cell>
        </row>
        <row r="17">
          <cell r="R17">
            <v>0</v>
          </cell>
          <cell r="AL17">
            <v>0</v>
          </cell>
          <cell r="AS17">
            <v>0</v>
          </cell>
          <cell r="AY17">
            <v>0</v>
          </cell>
        </row>
        <row r="18">
          <cell r="R18">
            <v>0</v>
          </cell>
          <cell r="AL18">
            <v>0</v>
          </cell>
          <cell r="AS18">
            <v>0</v>
          </cell>
          <cell r="AY18">
            <v>0</v>
          </cell>
        </row>
        <row r="19">
          <cell r="R19">
            <v>0</v>
          </cell>
          <cell r="AL19">
            <v>0</v>
          </cell>
          <cell r="AS19">
            <v>0</v>
          </cell>
          <cell r="AY19">
            <v>0</v>
          </cell>
        </row>
        <row r="20">
          <cell r="R20">
            <v>0</v>
          </cell>
          <cell r="AL20">
            <v>0</v>
          </cell>
          <cell r="AS20">
            <v>0</v>
          </cell>
          <cell r="AY20">
            <v>0</v>
          </cell>
        </row>
        <row r="21">
          <cell r="R21">
            <v>0</v>
          </cell>
          <cell r="AL21">
            <v>0</v>
          </cell>
          <cell r="AS21">
            <v>0</v>
          </cell>
          <cell r="AY21">
            <v>0</v>
          </cell>
        </row>
        <row r="22">
          <cell r="R22">
            <v>0</v>
          </cell>
          <cell r="AL22">
            <v>0</v>
          </cell>
          <cell r="AS22">
            <v>0</v>
          </cell>
          <cell r="AY22">
            <v>0</v>
          </cell>
        </row>
        <row r="23">
          <cell r="R23">
            <v>0</v>
          </cell>
          <cell r="AL23">
            <v>0</v>
          </cell>
          <cell r="AS23">
            <v>0</v>
          </cell>
          <cell r="AY23">
            <v>0</v>
          </cell>
        </row>
        <row r="24">
          <cell r="R24">
            <v>0</v>
          </cell>
          <cell r="AL24">
            <v>0</v>
          </cell>
          <cell r="AS24">
            <v>0</v>
          </cell>
          <cell r="AY24">
            <v>0</v>
          </cell>
        </row>
        <row r="25">
          <cell r="R25">
            <v>0</v>
          </cell>
          <cell r="AL25">
            <v>0</v>
          </cell>
          <cell r="AS25">
            <v>0</v>
          </cell>
          <cell r="AY25">
            <v>0</v>
          </cell>
        </row>
        <row r="26">
          <cell r="R26">
            <v>0</v>
          </cell>
          <cell r="AL26">
            <v>0</v>
          </cell>
          <cell r="AS26">
            <v>0</v>
          </cell>
          <cell r="AY26">
            <v>0</v>
          </cell>
        </row>
        <row r="27">
          <cell r="R27">
            <v>0</v>
          </cell>
          <cell r="AL27">
            <v>0</v>
          </cell>
          <cell r="AS27">
            <v>0</v>
          </cell>
          <cell r="AY27">
            <v>0</v>
          </cell>
        </row>
        <row r="28">
          <cell r="R28">
            <v>0</v>
          </cell>
          <cell r="AL28">
            <v>0</v>
          </cell>
          <cell r="AS28">
            <v>0</v>
          </cell>
          <cell r="AY28">
            <v>0</v>
          </cell>
        </row>
        <row r="29">
          <cell r="R29">
            <v>0</v>
          </cell>
          <cell r="AL29">
            <v>0</v>
          </cell>
          <cell r="AS29">
            <v>0</v>
          </cell>
          <cell r="AY29">
            <v>0</v>
          </cell>
        </row>
        <row r="30">
          <cell r="R30">
            <v>0</v>
          </cell>
          <cell r="AL30">
            <v>0</v>
          </cell>
          <cell r="AS30">
            <v>0</v>
          </cell>
          <cell r="AY30">
            <v>0</v>
          </cell>
        </row>
        <row r="31">
          <cell r="R31">
            <v>0</v>
          </cell>
          <cell r="AL31">
            <v>0</v>
          </cell>
          <cell r="AS31">
            <v>0</v>
          </cell>
          <cell r="AY31">
            <v>0</v>
          </cell>
        </row>
        <row r="32">
          <cell r="R32">
            <v>0</v>
          </cell>
          <cell r="AL32">
            <v>0</v>
          </cell>
          <cell r="AS32">
            <v>0</v>
          </cell>
          <cell r="AY32">
            <v>0</v>
          </cell>
        </row>
        <row r="33">
          <cell r="R33">
            <v>0</v>
          </cell>
          <cell r="AL33">
            <v>0</v>
          </cell>
          <cell r="AS33">
            <v>0</v>
          </cell>
          <cell r="AY33">
            <v>0</v>
          </cell>
        </row>
        <row r="34">
          <cell r="R34">
            <v>0</v>
          </cell>
          <cell r="AL34">
            <v>0</v>
          </cell>
          <cell r="AS34">
            <v>0</v>
          </cell>
          <cell r="AY34">
            <v>0</v>
          </cell>
        </row>
        <row r="35">
          <cell r="R35">
            <v>3966</v>
          </cell>
          <cell r="AL35">
            <v>5038</v>
          </cell>
          <cell r="AS35">
            <v>396</v>
          </cell>
          <cell r="AY35">
            <v>0</v>
          </cell>
        </row>
        <row r="36">
          <cell r="R36">
            <v>0</v>
          </cell>
          <cell r="AL36">
            <v>0</v>
          </cell>
          <cell r="AS36">
            <v>0</v>
          </cell>
          <cell r="AY36">
            <v>0</v>
          </cell>
        </row>
        <row r="37">
          <cell r="R37">
            <v>0</v>
          </cell>
          <cell r="AL37">
            <v>0</v>
          </cell>
          <cell r="AS37">
            <v>0</v>
          </cell>
          <cell r="AY37">
            <v>0</v>
          </cell>
        </row>
        <row r="38">
          <cell r="R38">
            <v>0</v>
          </cell>
          <cell r="AL38">
            <v>0</v>
          </cell>
          <cell r="AS38">
            <v>0</v>
          </cell>
          <cell r="AY38">
            <v>0</v>
          </cell>
        </row>
        <row r="39">
          <cell r="R39">
            <v>0</v>
          </cell>
          <cell r="AL39">
            <v>0</v>
          </cell>
          <cell r="AS39">
            <v>0</v>
          </cell>
          <cell r="AY39">
            <v>0</v>
          </cell>
        </row>
        <row r="40">
          <cell r="R40">
            <v>0</v>
          </cell>
          <cell r="AL40">
            <v>0</v>
          </cell>
          <cell r="AS40">
            <v>0</v>
          </cell>
          <cell r="AY40">
            <v>0</v>
          </cell>
        </row>
        <row r="41">
          <cell r="R41">
            <v>0</v>
          </cell>
          <cell r="AL41">
            <v>0</v>
          </cell>
          <cell r="AS41">
            <v>0</v>
          </cell>
          <cell r="AY41">
            <v>0</v>
          </cell>
        </row>
        <row r="42">
          <cell r="R42">
            <v>0</v>
          </cell>
          <cell r="AL42">
            <v>0</v>
          </cell>
          <cell r="AS42">
            <v>0</v>
          </cell>
          <cell r="AY42">
            <v>0</v>
          </cell>
        </row>
        <row r="43">
          <cell r="R43">
            <v>0</v>
          </cell>
          <cell r="AL43">
            <v>0</v>
          </cell>
          <cell r="AS43">
            <v>0</v>
          </cell>
          <cell r="AY43">
            <v>0</v>
          </cell>
        </row>
        <row r="44">
          <cell r="R44">
            <v>0</v>
          </cell>
          <cell r="AL44">
            <v>0</v>
          </cell>
          <cell r="AS44">
            <v>0</v>
          </cell>
          <cell r="AY44">
            <v>0</v>
          </cell>
        </row>
        <row r="45">
          <cell r="R45">
            <v>0</v>
          </cell>
          <cell r="AL45">
            <v>0</v>
          </cell>
          <cell r="AS45">
            <v>0</v>
          </cell>
          <cell r="AY45">
            <v>0</v>
          </cell>
        </row>
        <row r="46">
          <cell r="R46">
            <v>0</v>
          </cell>
          <cell r="AL46">
            <v>0</v>
          </cell>
          <cell r="AS46">
            <v>0</v>
          </cell>
          <cell r="AY46">
            <v>0</v>
          </cell>
        </row>
        <row r="47">
          <cell r="R47">
            <v>0</v>
          </cell>
          <cell r="AL47">
            <v>0</v>
          </cell>
          <cell r="AS47">
            <v>0</v>
          </cell>
          <cell r="AY47">
            <v>0</v>
          </cell>
        </row>
        <row r="48">
          <cell r="R48">
            <v>0</v>
          </cell>
          <cell r="AL48">
            <v>0</v>
          </cell>
          <cell r="AS48">
            <v>0</v>
          </cell>
          <cell r="AY48">
            <v>0</v>
          </cell>
        </row>
        <row r="49">
          <cell r="R49">
            <v>0</v>
          </cell>
          <cell r="AL49">
            <v>0</v>
          </cell>
          <cell r="AS49">
            <v>0</v>
          </cell>
          <cell r="AY49">
            <v>0</v>
          </cell>
        </row>
        <row r="50">
          <cell r="R50">
            <v>0</v>
          </cell>
          <cell r="AL50">
            <v>0</v>
          </cell>
          <cell r="AS50">
            <v>0</v>
          </cell>
          <cell r="AY50">
            <v>0</v>
          </cell>
        </row>
        <row r="51">
          <cell r="R51">
            <v>0</v>
          </cell>
          <cell r="AL51">
            <v>0</v>
          </cell>
          <cell r="AS51">
            <v>0</v>
          </cell>
          <cell r="AY51">
            <v>0</v>
          </cell>
        </row>
        <row r="52">
          <cell r="R52">
            <v>0</v>
          </cell>
          <cell r="AL52">
            <v>0</v>
          </cell>
          <cell r="AS52">
            <v>0</v>
          </cell>
          <cell r="AY52">
            <v>0</v>
          </cell>
        </row>
        <row r="53">
          <cell r="R53">
            <v>226185</v>
          </cell>
          <cell r="AL53">
            <v>795428</v>
          </cell>
          <cell r="AS53">
            <v>88127</v>
          </cell>
          <cell r="AY53">
            <v>-334</v>
          </cell>
        </row>
        <row r="54">
          <cell r="R54">
            <v>63683</v>
          </cell>
          <cell r="AL54">
            <v>73062</v>
          </cell>
          <cell r="AS54">
            <v>2370</v>
          </cell>
          <cell r="AY54">
            <v>55</v>
          </cell>
        </row>
        <row r="55">
          <cell r="R55">
            <v>0</v>
          </cell>
          <cell r="AL55">
            <v>0</v>
          </cell>
          <cell r="AS55">
            <v>0</v>
          </cell>
          <cell r="AY55">
            <v>0</v>
          </cell>
        </row>
        <row r="56">
          <cell r="R56">
            <v>0</v>
          </cell>
          <cell r="AL56">
            <v>0</v>
          </cell>
          <cell r="AS56">
            <v>0</v>
          </cell>
          <cell r="AY56">
            <v>0</v>
          </cell>
        </row>
        <row r="57">
          <cell r="R57">
            <v>0</v>
          </cell>
          <cell r="AL57">
            <v>0</v>
          </cell>
          <cell r="AS57">
            <v>0</v>
          </cell>
          <cell r="AY57">
            <v>0</v>
          </cell>
        </row>
        <row r="58">
          <cell r="R58">
            <v>0</v>
          </cell>
          <cell r="AL58">
            <v>0</v>
          </cell>
          <cell r="AS58">
            <v>0</v>
          </cell>
          <cell r="AY58">
            <v>0</v>
          </cell>
        </row>
        <row r="59">
          <cell r="R59">
            <v>0</v>
          </cell>
          <cell r="AL59">
            <v>0</v>
          </cell>
          <cell r="AS59">
            <v>0</v>
          </cell>
          <cell r="AY59">
            <v>0</v>
          </cell>
        </row>
        <row r="60">
          <cell r="R60">
            <v>0</v>
          </cell>
          <cell r="AL60">
            <v>0</v>
          </cell>
          <cell r="AS60">
            <v>0</v>
          </cell>
          <cell r="AY60">
            <v>0</v>
          </cell>
        </row>
        <row r="61">
          <cell r="R61">
            <v>0</v>
          </cell>
          <cell r="AL61">
            <v>0</v>
          </cell>
          <cell r="AS61">
            <v>0</v>
          </cell>
          <cell r="AY61">
            <v>0</v>
          </cell>
        </row>
        <row r="62">
          <cell r="R62">
            <v>9872</v>
          </cell>
          <cell r="AL62">
            <v>0</v>
          </cell>
          <cell r="AS62">
            <v>-1306</v>
          </cell>
          <cell r="AY62">
            <v>20</v>
          </cell>
        </row>
        <row r="63">
          <cell r="R63">
            <v>0</v>
          </cell>
          <cell r="AL63">
            <v>0</v>
          </cell>
          <cell r="AS63">
            <v>0</v>
          </cell>
          <cell r="AY63">
            <v>0</v>
          </cell>
        </row>
        <row r="64">
          <cell r="R64">
            <v>0</v>
          </cell>
          <cell r="AL64">
            <v>0</v>
          </cell>
          <cell r="AS64">
            <v>0</v>
          </cell>
          <cell r="AY64">
            <v>0</v>
          </cell>
        </row>
        <row r="65">
          <cell r="R65">
            <v>0</v>
          </cell>
          <cell r="AL65">
            <v>0</v>
          </cell>
          <cell r="AS65">
            <v>0</v>
          </cell>
          <cell r="AY65">
            <v>0</v>
          </cell>
        </row>
        <row r="66">
          <cell r="R66">
            <v>0</v>
          </cell>
          <cell r="AL66">
            <v>0</v>
          </cell>
          <cell r="AS66">
            <v>0</v>
          </cell>
          <cell r="AY66">
            <v>0</v>
          </cell>
        </row>
        <row r="67">
          <cell r="R67">
            <v>0</v>
          </cell>
          <cell r="AL67">
            <v>0</v>
          </cell>
          <cell r="AS67">
            <v>0</v>
          </cell>
          <cell r="AY67">
            <v>0</v>
          </cell>
        </row>
        <row r="68">
          <cell r="R68">
            <v>0</v>
          </cell>
          <cell r="AL68">
            <v>0</v>
          </cell>
          <cell r="AS68">
            <v>0</v>
          </cell>
          <cell r="AY68">
            <v>0</v>
          </cell>
        </row>
        <row r="69">
          <cell r="R69">
            <v>0</v>
          </cell>
          <cell r="AL69">
            <v>0</v>
          </cell>
          <cell r="AS69">
            <v>0</v>
          </cell>
          <cell r="AY69">
            <v>0</v>
          </cell>
        </row>
        <row r="70">
          <cell r="R70">
            <v>0</v>
          </cell>
          <cell r="AL70">
            <v>0</v>
          </cell>
          <cell r="AS70">
            <v>0</v>
          </cell>
          <cell r="AY70">
            <v>0</v>
          </cell>
        </row>
        <row r="71">
          <cell r="R71">
            <v>0</v>
          </cell>
          <cell r="AL71">
            <v>0</v>
          </cell>
          <cell r="AS71">
            <v>0</v>
          </cell>
          <cell r="AY71">
            <v>0</v>
          </cell>
        </row>
        <row r="72">
          <cell r="R72">
            <v>0</v>
          </cell>
          <cell r="AL72">
            <v>0</v>
          </cell>
          <cell r="AS72">
            <v>0</v>
          </cell>
          <cell r="AY72">
            <v>0</v>
          </cell>
        </row>
        <row r="73">
          <cell r="R73">
            <v>0</v>
          </cell>
          <cell r="AL73">
            <v>0</v>
          </cell>
          <cell r="AS73">
            <v>0</v>
          </cell>
          <cell r="AY73">
            <v>0</v>
          </cell>
        </row>
        <row r="74">
          <cell r="R74">
            <v>0</v>
          </cell>
          <cell r="AL74">
            <v>0</v>
          </cell>
          <cell r="AS74">
            <v>0</v>
          </cell>
          <cell r="AY74">
            <v>0</v>
          </cell>
        </row>
        <row r="75">
          <cell r="R75">
            <v>0</v>
          </cell>
          <cell r="AL75">
            <v>0</v>
          </cell>
          <cell r="AS75">
            <v>0</v>
          </cell>
          <cell r="AY75">
            <v>0</v>
          </cell>
        </row>
        <row r="78">
          <cell r="Z78">
            <v>0</v>
          </cell>
        </row>
        <row r="79">
          <cell r="AD79">
            <v>0</v>
          </cell>
        </row>
        <row r="80">
          <cell r="AD80">
            <v>0</v>
          </cell>
        </row>
        <row r="81">
          <cell r="AD81">
            <v>0</v>
          </cell>
        </row>
        <row r="82">
          <cell r="Z82">
            <v>0</v>
          </cell>
        </row>
        <row r="84">
          <cell r="C84">
            <v>97</v>
          </cell>
          <cell r="E84">
            <v>295510.71103929862</v>
          </cell>
          <cell r="F84">
            <v>60</v>
          </cell>
          <cell r="H84">
            <v>20871.29417563626</v>
          </cell>
          <cell r="I84">
            <v>0</v>
          </cell>
          <cell r="K84">
            <v>0</v>
          </cell>
          <cell r="L84">
            <v>14</v>
          </cell>
          <cell r="N84">
            <v>32432.760601992944</v>
          </cell>
          <cell r="O84">
            <v>0</v>
          </cell>
          <cell r="Q84">
            <v>0</v>
          </cell>
          <cell r="R84">
            <v>348814</v>
          </cell>
          <cell r="S84">
            <v>-1861</v>
          </cell>
          <cell r="T84">
            <v>-22390</v>
          </cell>
          <cell r="U84">
            <v>-24251</v>
          </cell>
          <cell r="V84">
            <v>324563</v>
          </cell>
          <cell r="W84">
            <v>-811</v>
          </cell>
          <cell r="X84">
            <v>323752</v>
          </cell>
          <cell r="Y84">
            <v>0</v>
          </cell>
          <cell r="Z84">
            <v>323752</v>
          </cell>
          <cell r="AA84">
            <v>300891</v>
          </cell>
          <cell r="AB84">
            <v>22861</v>
          </cell>
          <cell r="AC84">
            <v>6194</v>
          </cell>
          <cell r="AD84">
            <v>323752</v>
          </cell>
          <cell r="AF84">
            <v>961258</v>
          </cell>
          <cell r="AG84">
            <v>-3</v>
          </cell>
          <cell r="AH84">
            <v>5232</v>
          </cell>
          <cell r="AI84">
            <v>-12</v>
          </cell>
          <cell r="AJ84">
            <v>-51284.5</v>
          </cell>
          <cell r="AK84">
            <v>-46052.5</v>
          </cell>
          <cell r="AL84">
            <v>915206</v>
          </cell>
          <cell r="AM84">
            <v>-2289</v>
          </cell>
          <cell r="AN84">
            <v>912917</v>
          </cell>
          <cell r="AO84">
            <v>0</v>
          </cell>
          <cell r="AP84">
            <v>912917</v>
          </cell>
          <cell r="AQ84">
            <v>825908</v>
          </cell>
          <cell r="AR84">
            <v>87009</v>
          </cell>
          <cell r="AS84">
            <v>87009</v>
          </cell>
        </row>
      </sheetData>
      <sheetData sheetId="53">
        <row r="7">
          <cell r="AL7">
            <v>0</v>
          </cell>
          <cell r="AS7">
            <v>0</v>
          </cell>
          <cell r="AY7">
            <v>0</v>
          </cell>
        </row>
        <row r="8">
          <cell r="AL8">
            <v>0</v>
          </cell>
          <cell r="AS8">
            <v>0</v>
          </cell>
          <cell r="AY8">
            <v>0</v>
          </cell>
        </row>
        <row r="9">
          <cell r="AL9">
            <v>0</v>
          </cell>
          <cell r="AS9">
            <v>0</v>
          </cell>
          <cell r="AY9">
            <v>0</v>
          </cell>
        </row>
        <row r="10">
          <cell r="AL10">
            <v>0</v>
          </cell>
          <cell r="AS10">
            <v>0</v>
          </cell>
          <cell r="AY10">
            <v>0</v>
          </cell>
        </row>
        <row r="11">
          <cell r="AL11">
            <v>0</v>
          </cell>
          <cell r="AS11">
            <v>0</v>
          </cell>
          <cell r="AY11">
            <v>0</v>
          </cell>
        </row>
        <row r="12">
          <cell r="AL12">
            <v>0</v>
          </cell>
          <cell r="AS12">
            <v>0</v>
          </cell>
          <cell r="AY12">
            <v>0</v>
          </cell>
        </row>
        <row r="13">
          <cell r="AL13">
            <v>0</v>
          </cell>
          <cell r="AS13">
            <v>0</v>
          </cell>
          <cell r="AY13">
            <v>0</v>
          </cell>
        </row>
        <row r="14">
          <cell r="AL14">
            <v>0</v>
          </cell>
          <cell r="AS14">
            <v>0</v>
          </cell>
          <cell r="AY14">
            <v>0</v>
          </cell>
        </row>
        <row r="15">
          <cell r="AL15">
            <v>0</v>
          </cell>
          <cell r="AS15">
            <v>0</v>
          </cell>
          <cell r="AY15">
            <v>0</v>
          </cell>
        </row>
        <row r="16">
          <cell r="AL16">
            <v>0</v>
          </cell>
          <cell r="AS16">
            <v>0</v>
          </cell>
          <cell r="AY16">
            <v>0</v>
          </cell>
        </row>
        <row r="17">
          <cell r="AL17">
            <v>0</v>
          </cell>
          <cell r="AS17">
            <v>0</v>
          </cell>
          <cell r="AY17">
            <v>0</v>
          </cell>
        </row>
        <row r="18">
          <cell r="AL18">
            <v>0</v>
          </cell>
          <cell r="AS18">
            <v>0</v>
          </cell>
          <cell r="AY18">
            <v>0</v>
          </cell>
        </row>
        <row r="19">
          <cell r="AL19">
            <v>0</v>
          </cell>
          <cell r="AS19">
            <v>0</v>
          </cell>
          <cell r="AY19">
            <v>0</v>
          </cell>
        </row>
        <row r="20">
          <cell r="AL20">
            <v>0</v>
          </cell>
          <cell r="AS20">
            <v>0</v>
          </cell>
          <cell r="AY20">
            <v>0</v>
          </cell>
        </row>
        <row r="21">
          <cell r="AL21">
            <v>0</v>
          </cell>
          <cell r="AS21">
            <v>0</v>
          </cell>
          <cell r="AY21">
            <v>0</v>
          </cell>
        </row>
        <row r="22">
          <cell r="AL22">
            <v>0</v>
          </cell>
          <cell r="AS22">
            <v>0</v>
          </cell>
          <cell r="AY22">
            <v>0</v>
          </cell>
        </row>
        <row r="23">
          <cell r="AL23">
            <v>0</v>
          </cell>
          <cell r="AS23">
            <v>0</v>
          </cell>
          <cell r="AY23">
            <v>0</v>
          </cell>
        </row>
        <row r="24">
          <cell r="AL24">
            <v>0</v>
          </cell>
          <cell r="AS24">
            <v>0</v>
          </cell>
          <cell r="AY24">
            <v>0</v>
          </cell>
        </row>
        <row r="25">
          <cell r="AL25">
            <v>0</v>
          </cell>
          <cell r="AS25">
            <v>0</v>
          </cell>
          <cell r="AY25">
            <v>0</v>
          </cell>
        </row>
        <row r="26">
          <cell r="AL26">
            <v>0</v>
          </cell>
          <cell r="AS26">
            <v>0</v>
          </cell>
          <cell r="AY26">
            <v>0</v>
          </cell>
        </row>
        <row r="27">
          <cell r="AL27">
            <v>0</v>
          </cell>
          <cell r="AS27">
            <v>0</v>
          </cell>
          <cell r="AY27">
            <v>0</v>
          </cell>
        </row>
        <row r="28">
          <cell r="AL28">
            <v>0</v>
          </cell>
          <cell r="AS28">
            <v>0</v>
          </cell>
          <cell r="AY28">
            <v>0</v>
          </cell>
        </row>
        <row r="29">
          <cell r="AL29">
            <v>0</v>
          </cell>
          <cell r="AS29">
            <v>0</v>
          </cell>
          <cell r="AY29">
            <v>0</v>
          </cell>
        </row>
        <row r="30">
          <cell r="AL30">
            <v>0</v>
          </cell>
          <cell r="AS30">
            <v>0</v>
          </cell>
          <cell r="AY30">
            <v>0</v>
          </cell>
        </row>
        <row r="31">
          <cell r="AL31">
            <v>0</v>
          </cell>
          <cell r="AS31">
            <v>0</v>
          </cell>
          <cell r="AY31">
            <v>0</v>
          </cell>
        </row>
        <row r="32">
          <cell r="AL32">
            <v>26040</v>
          </cell>
          <cell r="AS32">
            <v>-54648</v>
          </cell>
          <cell r="AY32">
            <v>375</v>
          </cell>
        </row>
        <row r="33">
          <cell r="AL33">
            <v>0</v>
          </cell>
          <cell r="AS33">
            <v>0</v>
          </cell>
          <cell r="AY33">
            <v>0</v>
          </cell>
        </row>
        <row r="34">
          <cell r="AL34">
            <v>0</v>
          </cell>
          <cell r="AS34">
            <v>0</v>
          </cell>
          <cell r="AY34">
            <v>0</v>
          </cell>
        </row>
        <row r="35">
          <cell r="AL35">
            <v>0</v>
          </cell>
          <cell r="AS35">
            <v>0</v>
          </cell>
          <cell r="AY35">
            <v>0</v>
          </cell>
        </row>
        <row r="36">
          <cell r="AL36">
            <v>0</v>
          </cell>
          <cell r="AS36">
            <v>0</v>
          </cell>
          <cell r="AY36">
            <v>0</v>
          </cell>
        </row>
        <row r="37">
          <cell r="AL37">
            <v>0</v>
          </cell>
          <cell r="AS37">
            <v>0</v>
          </cell>
          <cell r="AY37">
            <v>0</v>
          </cell>
        </row>
        <row r="38">
          <cell r="AL38">
            <v>0</v>
          </cell>
          <cell r="AS38">
            <v>0</v>
          </cell>
          <cell r="AY38">
            <v>0</v>
          </cell>
        </row>
        <row r="39">
          <cell r="AL39">
            <v>0</v>
          </cell>
          <cell r="AS39">
            <v>0</v>
          </cell>
          <cell r="AY39">
            <v>0</v>
          </cell>
        </row>
        <row r="40">
          <cell r="AL40">
            <v>0</v>
          </cell>
          <cell r="AS40">
            <v>0</v>
          </cell>
          <cell r="AY40">
            <v>0</v>
          </cell>
        </row>
        <row r="41">
          <cell r="AL41">
            <v>0</v>
          </cell>
          <cell r="AS41">
            <v>0</v>
          </cell>
          <cell r="AY41">
            <v>0</v>
          </cell>
        </row>
        <row r="42">
          <cell r="AL42">
            <v>181455</v>
          </cell>
          <cell r="AS42">
            <v>-19282</v>
          </cell>
          <cell r="AY42">
            <v>562</v>
          </cell>
        </row>
        <row r="43">
          <cell r="AL43">
            <v>0</v>
          </cell>
          <cell r="AS43">
            <v>0</v>
          </cell>
          <cell r="AY43">
            <v>0</v>
          </cell>
        </row>
        <row r="44">
          <cell r="AL44">
            <v>0</v>
          </cell>
          <cell r="AS44">
            <v>0</v>
          </cell>
          <cell r="AY44">
            <v>0</v>
          </cell>
        </row>
        <row r="45">
          <cell r="AL45">
            <v>0</v>
          </cell>
          <cell r="AS45">
            <v>0</v>
          </cell>
          <cell r="AY45">
            <v>0</v>
          </cell>
        </row>
        <row r="46">
          <cell r="AL46">
            <v>0</v>
          </cell>
          <cell r="AS46">
            <v>0</v>
          </cell>
          <cell r="AY46">
            <v>0</v>
          </cell>
        </row>
        <row r="47">
          <cell r="AL47">
            <v>0</v>
          </cell>
          <cell r="AS47">
            <v>0</v>
          </cell>
          <cell r="AY47">
            <v>0</v>
          </cell>
        </row>
        <row r="48">
          <cell r="AL48">
            <v>0</v>
          </cell>
          <cell r="AS48">
            <v>0</v>
          </cell>
          <cell r="AY48">
            <v>0</v>
          </cell>
        </row>
        <row r="49">
          <cell r="AL49">
            <v>0</v>
          </cell>
          <cell r="AS49">
            <v>0</v>
          </cell>
          <cell r="AY49">
            <v>0</v>
          </cell>
        </row>
        <row r="50">
          <cell r="AL50">
            <v>3807</v>
          </cell>
          <cell r="AS50">
            <v>3797</v>
          </cell>
          <cell r="AY50">
            <v>-10</v>
          </cell>
        </row>
        <row r="51">
          <cell r="AL51">
            <v>0</v>
          </cell>
          <cell r="AS51">
            <v>0</v>
          </cell>
          <cell r="AY51">
            <v>0</v>
          </cell>
        </row>
        <row r="52">
          <cell r="AL52">
            <v>0</v>
          </cell>
          <cell r="AS52">
            <v>0</v>
          </cell>
          <cell r="AY52">
            <v>0</v>
          </cell>
        </row>
        <row r="53">
          <cell r="AL53">
            <v>0</v>
          </cell>
          <cell r="AS53">
            <v>0</v>
          </cell>
          <cell r="AY53">
            <v>0</v>
          </cell>
        </row>
        <row r="54">
          <cell r="AL54">
            <v>0</v>
          </cell>
          <cell r="AS54">
            <v>0</v>
          </cell>
          <cell r="AY54">
            <v>0</v>
          </cell>
        </row>
        <row r="55">
          <cell r="AL55">
            <v>0</v>
          </cell>
          <cell r="AS55">
            <v>0</v>
          </cell>
          <cell r="AY55">
            <v>0</v>
          </cell>
        </row>
        <row r="56">
          <cell r="AL56">
            <v>0</v>
          </cell>
          <cell r="AS56">
            <v>0</v>
          </cell>
          <cell r="AY56">
            <v>0</v>
          </cell>
        </row>
        <row r="57">
          <cell r="AL57">
            <v>0</v>
          </cell>
          <cell r="AS57">
            <v>0</v>
          </cell>
          <cell r="AY57">
            <v>0</v>
          </cell>
        </row>
        <row r="58">
          <cell r="AL58">
            <v>0</v>
          </cell>
          <cell r="AS58">
            <v>-2559</v>
          </cell>
          <cell r="AY58">
            <v>14</v>
          </cell>
        </row>
        <row r="59">
          <cell r="AL59">
            <v>0</v>
          </cell>
          <cell r="AS59">
            <v>0</v>
          </cell>
          <cell r="AY59">
            <v>0</v>
          </cell>
        </row>
        <row r="60">
          <cell r="AL60">
            <v>0</v>
          </cell>
          <cell r="AS60">
            <v>0</v>
          </cell>
          <cell r="AY60">
            <v>0</v>
          </cell>
        </row>
        <row r="61">
          <cell r="AL61">
            <v>0</v>
          </cell>
          <cell r="AS61">
            <v>0</v>
          </cell>
          <cell r="AY61">
            <v>0</v>
          </cell>
        </row>
        <row r="62">
          <cell r="AL62">
            <v>0</v>
          </cell>
          <cell r="AS62">
            <v>0</v>
          </cell>
          <cell r="AY62">
            <v>0</v>
          </cell>
        </row>
        <row r="63">
          <cell r="AL63">
            <v>0</v>
          </cell>
          <cell r="AS63">
            <v>0</v>
          </cell>
          <cell r="AY63">
            <v>0</v>
          </cell>
        </row>
        <row r="64">
          <cell r="AL64">
            <v>0</v>
          </cell>
          <cell r="AS64">
            <v>0</v>
          </cell>
          <cell r="AY64">
            <v>0</v>
          </cell>
        </row>
        <row r="65">
          <cell r="AL65">
            <v>0</v>
          </cell>
          <cell r="AS65">
            <v>0</v>
          </cell>
          <cell r="AY65">
            <v>0</v>
          </cell>
        </row>
        <row r="66">
          <cell r="AL66">
            <v>0</v>
          </cell>
          <cell r="AS66">
            <v>0</v>
          </cell>
          <cell r="AY66">
            <v>0</v>
          </cell>
        </row>
        <row r="67">
          <cell r="AL67">
            <v>0</v>
          </cell>
          <cell r="AS67">
            <v>0</v>
          </cell>
          <cell r="AY67">
            <v>0</v>
          </cell>
        </row>
        <row r="68">
          <cell r="AL68">
            <v>0</v>
          </cell>
          <cell r="AS68">
            <v>0</v>
          </cell>
          <cell r="AY68">
            <v>0</v>
          </cell>
        </row>
        <row r="69">
          <cell r="AL69">
            <v>0</v>
          </cell>
          <cell r="AS69">
            <v>0</v>
          </cell>
          <cell r="AY69">
            <v>0</v>
          </cell>
        </row>
        <row r="70">
          <cell r="AL70">
            <v>0</v>
          </cell>
          <cell r="AS70">
            <v>0</v>
          </cell>
          <cell r="AY70">
            <v>0</v>
          </cell>
        </row>
        <row r="71">
          <cell r="AL71">
            <v>0</v>
          </cell>
          <cell r="AS71">
            <v>0</v>
          </cell>
          <cell r="AY71">
            <v>0</v>
          </cell>
        </row>
        <row r="72">
          <cell r="AL72">
            <v>0</v>
          </cell>
          <cell r="AS72">
            <v>0</v>
          </cell>
          <cell r="AY72">
            <v>0</v>
          </cell>
        </row>
        <row r="73">
          <cell r="AL73">
            <v>0</v>
          </cell>
          <cell r="AS73">
            <v>0</v>
          </cell>
          <cell r="AY73">
            <v>0</v>
          </cell>
        </row>
        <row r="74">
          <cell r="AL74">
            <v>0</v>
          </cell>
          <cell r="AS74">
            <v>0</v>
          </cell>
          <cell r="AY74">
            <v>0</v>
          </cell>
        </row>
        <row r="75">
          <cell r="AL75">
            <v>0</v>
          </cell>
          <cell r="AS75">
            <v>0</v>
          </cell>
          <cell r="AY75">
            <v>0</v>
          </cell>
        </row>
        <row r="78">
          <cell r="Z78">
            <v>0</v>
          </cell>
        </row>
        <row r="79">
          <cell r="AD79">
            <v>0</v>
          </cell>
        </row>
        <row r="80">
          <cell r="AD80">
            <v>0</v>
          </cell>
        </row>
        <row r="81">
          <cell r="AD81">
            <v>77518</v>
          </cell>
        </row>
        <row r="82">
          <cell r="Z82">
            <v>0</v>
          </cell>
        </row>
        <row r="83">
          <cell r="C83">
            <v>0</v>
          </cell>
          <cell r="E83">
            <v>0</v>
          </cell>
          <cell r="F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148004</v>
          </cell>
          <cell r="T83">
            <v>6542</v>
          </cell>
          <cell r="U83">
            <v>154546</v>
          </cell>
          <cell r="V83">
            <v>154546</v>
          </cell>
          <cell r="W83">
            <v>-386</v>
          </cell>
          <cell r="X83">
            <v>154160</v>
          </cell>
          <cell r="Y83">
            <v>0</v>
          </cell>
          <cell r="Z83">
            <v>154160</v>
          </cell>
          <cell r="AA83">
            <v>211906</v>
          </cell>
          <cell r="AB83">
            <v>-57746</v>
          </cell>
          <cell r="AC83">
            <v>-57746</v>
          </cell>
          <cell r="AD83">
            <v>231678</v>
          </cell>
          <cell r="AF83">
            <v>0</v>
          </cell>
          <cell r="AG83">
            <v>34</v>
          </cell>
          <cell r="AH83">
            <v>202075</v>
          </cell>
          <cell r="AI83">
            <v>3</v>
          </cell>
          <cell r="AJ83">
            <v>9226.5</v>
          </cell>
          <cell r="AK83">
            <v>211301.5</v>
          </cell>
          <cell r="AL83">
            <v>211302</v>
          </cell>
          <cell r="AM83">
            <v>-529</v>
          </cell>
          <cell r="AN83">
            <v>210773</v>
          </cell>
          <cell r="AO83">
            <v>0</v>
          </cell>
          <cell r="AP83">
            <v>210773</v>
          </cell>
          <cell r="AQ83">
            <v>283465</v>
          </cell>
          <cell r="AR83">
            <v>-72692</v>
          </cell>
          <cell r="AS83">
            <v>-72692</v>
          </cell>
        </row>
      </sheetData>
      <sheetData sheetId="54">
        <row r="7">
          <cell r="AL7">
            <v>1241</v>
          </cell>
          <cell r="AS7">
            <v>15</v>
          </cell>
          <cell r="AY7">
            <v>3</v>
          </cell>
        </row>
        <row r="8">
          <cell r="AL8">
            <v>0</v>
          </cell>
          <cell r="AS8">
            <v>0</v>
          </cell>
          <cell r="AY8">
            <v>0</v>
          </cell>
        </row>
        <row r="9">
          <cell r="AL9">
            <v>0</v>
          </cell>
          <cell r="AS9">
            <v>0</v>
          </cell>
          <cell r="AY9">
            <v>0</v>
          </cell>
        </row>
        <row r="10">
          <cell r="AL10">
            <v>0</v>
          </cell>
          <cell r="AS10">
            <v>0</v>
          </cell>
          <cell r="AY10">
            <v>0</v>
          </cell>
        </row>
        <row r="11">
          <cell r="AL11">
            <v>0</v>
          </cell>
          <cell r="AS11">
            <v>0</v>
          </cell>
          <cell r="AY11">
            <v>0</v>
          </cell>
        </row>
        <row r="12">
          <cell r="AL12">
            <v>0</v>
          </cell>
          <cell r="AS12">
            <v>0</v>
          </cell>
          <cell r="AY12">
            <v>0</v>
          </cell>
        </row>
        <row r="13">
          <cell r="AL13">
            <v>0</v>
          </cell>
          <cell r="AS13">
            <v>0</v>
          </cell>
          <cell r="AY13">
            <v>0</v>
          </cell>
        </row>
        <row r="14">
          <cell r="AL14">
            <v>0</v>
          </cell>
          <cell r="AS14">
            <v>0</v>
          </cell>
          <cell r="AY14">
            <v>0</v>
          </cell>
        </row>
        <row r="15">
          <cell r="AL15">
            <v>0</v>
          </cell>
          <cell r="AS15">
            <v>0</v>
          </cell>
          <cell r="AY15">
            <v>0</v>
          </cell>
        </row>
        <row r="16">
          <cell r="AL16">
            <v>0</v>
          </cell>
          <cell r="AS16">
            <v>0</v>
          </cell>
          <cell r="AY16">
            <v>0</v>
          </cell>
        </row>
        <row r="17">
          <cell r="AL17">
            <v>0</v>
          </cell>
          <cell r="AS17">
            <v>0</v>
          </cell>
          <cell r="AY17">
            <v>0</v>
          </cell>
        </row>
        <row r="18">
          <cell r="AL18">
            <v>0</v>
          </cell>
          <cell r="AS18">
            <v>0</v>
          </cell>
          <cell r="AY18">
            <v>0</v>
          </cell>
        </row>
        <row r="19">
          <cell r="AL19">
            <v>0</v>
          </cell>
          <cell r="AS19">
            <v>0</v>
          </cell>
          <cell r="AY19">
            <v>0</v>
          </cell>
        </row>
        <row r="20">
          <cell r="AL20">
            <v>0</v>
          </cell>
          <cell r="AS20">
            <v>0</v>
          </cell>
          <cell r="AY20">
            <v>0</v>
          </cell>
        </row>
        <row r="21">
          <cell r="AL21">
            <v>0</v>
          </cell>
          <cell r="AS21">
            <v>0</v>
          </cell>
          <cell r="AY21">
            <v>0</v>
          </cell>
        </row>
        <row r="22">
          <cell r="AL22">
            <v>0</v>
          </cell>
          <cell r="AS22">
            <v>0</v>
          </cell>
          <cell r="AY22">
            <v>0</v>
          </cell>
        </row>
        <row r="23">
          <cell r="AL23">
            <v>0</v>
          </cell>
          <cell r="AS23">
            <v>0</v>
          </cell>
          <cell r="AY23">
            <v>0</v>
          </cell>
        </row>
        <row r="24">
          <cell r="AL24">
            <v>0</v>
          </cell>
          <cell r="AS24">
            <v>0</v>
          </cell>
          <cell r="AY24">
            <v>0</v>
          </cell>
        </row>
        <row r="25">
          <cell r="AL25">
            <v>0</v>
          </cell>
          <cell r="AS25">
            <v>0</v>
          </cell>
          <cell r="AY25">
            <v>0</v>
          </cell>
        </row>
        <row r="26">
          <cell r="AL26">
            <v>0</v>
          </cell>
          <cell r="AS26">
            <v>0</v>
          </cell>
          <cell r="AY26">
            <v>0</v>
          </cell>
        </row>
        <row r="27">
          <cell r="AL27">
            <v>0</v>
          </cell>
          <cell r="AS27">
            <v>0</v>
          </cell>
          <cell r="AY27">
            <v>0</v>
          </cell>
        </row>
        <row r="28">
          <cell r="AL28">
            <v>0</v>
          </cell>
          <cell r="AS28">
            <v>0</v>
          </cell>
          <cell r="AY28">
            <v>0</v>
          </cell>
        </row>
        <row r="29">
          <cell r="AL29">
            <v>5034</v>
          </cell>
          <cell r="AS29">
            <v>271</v>
          </cell>
          <cell r="AY29">
            <v>7</v>
          </cell>
        </row>
        <row r="30">
          <cell r="AL30">
            <v>0</v>
          </cell>
          <cell r="AS30">
            <v>0</v>
          </cell>
          <cell r="AY30">
            <v>0</v>
          </cell>
        </row>
        <row r="31">
          <cell r="AL31">
            <v>0</v>
          </cell>
          <cell r="AS31">
            <v>0</v>
          </cell>
          <cell r="AY31">
            <v>0</v>
          </cell>
        </row>
        <row r="32">
          <cell r="AL32">
            <v>0</v>
          </cell>
          <cell r="AS32">
            <v>0</v>
          </cell>
          <cell r="AY32">
            <v>0</v>
          </cell>
        </row>
        <row r="33">
          <cell r="AL33">
            <v>0</v>
          </cell>
          <cell r="AS33">
            <v>0</v>
          </cell>
          <cell r="AY33">
            <v>0</v>
          </cell>
        </row>
        <row r="34">
          <cell r="AL34">
            <v>202475</v>
          </cell>
          <cell r="AS34">
            <v>-4164</v>
          </cell>
          <cell r="AY34">
            <v>589</v>
          </cell>
        </row>
        <row r="35">
          <cell r="AL35">
            <v>0</v>
          </cell>
          <cell r="AS35">
            <v>0</v>
          </cell>
          <cell r="AY35">
            <v>0</v>
          </cell>
        </row>
        <row r="36">
          <cell r="AL36">
            <v>0</v>
          </cell>
          <cell r="AS36">
            <v>0</v>
          </cell>
          <cell r="AY36">
            <v>0</v>
          </cell>
        </row>
        <row r="37">
          <cell r="AL37">
            <v>0</v>
          </cell>
          <cell r="AS37">
            <v>0</v>
          </cell>
          <cell r="AY37">
            <v>0</v>
          </cell>
        </row>
        <row r="38">
          <cell r="AL38">
            <v>0</v>
          </cell>
          <cell r="AS38">
            <v>0</v>
          </cell>
          <cell r="AY38">
            <v>0</v>
          </cell>
        </row>
        <row r="39">
          <cell r="AL39">
            <v>0</v>
          </cell>
          <cell r="AS39">
            <v>0</v>
          </cell>
          <cell r="AY39">
            <v>0</v>
          </cell>
        </row>
        <row r="40">
          <cell r="AL40">
            <v>0</v>
          </cell>
          <cell r="AS40">
            <v>0</v>
          </cell>
          <cell r="AY40">
            <v>0</v>
          </cell>
        </row>
        <row r="41">
          <cell r="AL41">
            <v>0</v>
          </cell>
          <cell r="AS41">
            <v>0</v>
          </cell>
          <cell r="AY41">
            <v>0</v>
          </cell>
        </row>
        <row r="42">
          <cell r="AL42">
            <v>0</v>
          </cell>
          <cell r="AS42">
            <v>0</v>
          </cell>
          <cell r="AY42">
            <v>0</v>
          </cell>
        </row>
        <row r="43">
          <cell r="AL43">
            <v>0</v>
          </cell>
          <cell r="AS43">
            <v>0</v>
          </cell>
          <cell r="AY43">
            <v>0</v>
          </cell>
        </row>
        <row r="44">
          <cell r="AL44">
            <v>0</v>
          </cell>
          <cell r="AS44">
            <v>0</v>
          </cell>
          <cell r="AY44">
            <v>0</v>
          </cell>
        </row>
        <row r="45">
          <cell r="AL45">
            <v>0</v>
          </cell>
          <cell r="AS45">
            <v>0</v>
          </cell>
          <cell r="AY45">
            <v>0</v>
          </cell>
        </row>
        <row r="46">
          <cell r="AL46">
            <v>0</v>
          </cell>
          <cell r="AS46">
            <v>0</v>
          </cell>
          <cell r="AY46">
            <v>0</v>
          </cell>
        </row>
        <row r="47">
          <cell r="AL47">
            <v>0</v>
          </cell>
          <cell r="AS47">
            <v>0</v>
          </cell>
          <cell r="AY47">
            <v>0</v>
          </cell>
        </row>
        <row r="48">
          <cell r="AL48">
            <v>0</v>
          </cell>
          <cell r="AS48">
            <v>0</v>
          </cell>
          <cell r="AY48">
            <v>0</v>
          </cell>
        </row>
        <row r="49">
          <cell r="AL49">
            <v>0</v>
          </cell>
          <cell r="AS49">
            <v>0</v>
          </cell>
          <cell r="AY49">
            <v>0</v>
          </cell>
        </row>
        <row r="50">
          <cell r="AL50">
            <v>0</v>
          </cell>
          <cell r="AS50">
            <v>0</v>
          </cell>
          <cell r="AY50">
            <v>0</v>
          </cell>
        </row>
        <row r="51">
          <cell r="AL51">
            <v>0</v>
          </cell>
          <cell r="AS51">
            <v>0</v>
          </cell>
          <cell r="AY51">
            <v>0</v>
          </cell>
        </row>
        <row r="52">
          <cell r="AL52">
            <v>0</v>
          </cell>
          <cell r="AS52">
            <v>0</v>
          </cell>
          <cell r="AY52">
            <v>0</v>
          </cell>
        </row>
        <row r="53">
          <cell r="AL53">
            <v>0</v>
          </cell>
          <cell r="AS53">
            <v>0</v>
          </cell>
          <cell r="AY53">
            <v>0</v>
          </cell>
        </row>
        <row r="54">
          <cell r="AL54">
            <v>0</v>
          </cell>
          <cell r="AS54">
            <v>0</v>
          </cell>
          <cell r="AY54">
            <v>0</v>
          </cell>
        </row>
        <row r="55">
          <cell r="AL55">
            <v>2618</v>
          </cell>
          <cell r="AS55">
            <v>-1766</v>
          </cell>
          <cell r="AY55">
            <v>42</v>
          </cell>
        </row>
        <row r="56">
          <cell r="AL56">
            <v>3434</v>
          </cell>
          <cell r="AS56">
            <v>-1498</v>
          </cell>
          <cell r="AY56">
            <v>38</v>
          </cell>
        </row>
        <row r="57">
          <cell r="AL57">
            <v>4537</v>
          </cell>
          <cell r="AS57">
            <v>1131</v>
          </cell>
          <cell r="AY57">
            <v>-11</v>
          </cell>
        </row>
        <row r="58">
          <cell r="AL58">
            <v>0</v>
          </cell>
          <cell r="AS58">
            <v>0</v>
          </cell>
          <cell r="AY58">
            <v>0</v>
          </cell>
        </row>
        <row r="59">
          <cell r="AL59">
            <v>0</v>
          </cell>
          <cell r="AS59">
            <v>0</v>
          </cell>
          <cell r="AY59">
            <v>0</v>
          </cell>
        </row>
        <row r="60">
          <cell r="AL60">
            <v>0</v>
          </cell>
          <cell r="AS60">
            <v>0</v>
          </cell>
          <cell r="AY60">
            <v>0</v>
          </cell>
        </row>
        <row r="61">
          <cell r="AL61">
            <v>0</v>
          </cell>
          <cell r="AS61">
            <v>0</v>
          </cell>
          <cell r="AY61">
            <v>0</v>
          </cell>
        </row>
        <row r="62">
          <cell r="AL62">
            <v>0</v>
          </cell>
          <cell r="AS62">
            <v>0</v>
          </cell>
          <cell r="AY62">
            <v>0</v>
          </cell>
        </row>
        <row r="63">
          <cell r="AL63">
            <v>1387</v>
          </cell>
          <cell r="AS63">
            <v>-458</v>
          </cell>
          <cell r="AY63">
            <v>13</v>
          </cell>
        </row>
        <row r="64">
          <cell r="AL64">
            <v>0</v>
          </cell>
          <cell r="AS64">
            <v>0</v>
          </cell>
          <cell r="AY64">
            <v>0</v>
          </cell>
        </row>
        <row r="65">
          <cell r="AL65">
            <v>0</v>
          </cell>
          <cell r="AS65">
            <v>0</v>
          </cell>
          <cell r="AY65">
            <v>0</v>
          </cell>
        </row>
        <row r="66">
          <cell r="AL66">
            <v>0</v>
          </cell>
          <cell r="AS66">
            <v>0</v>
          </cell>
          <cell r="AY66">
            <v>0</v>
          </cell>
        </row>
        <row r="67">
          <cell r="AL67">
            <v>0</v>
          </cell>
          <cell r="AS67">
            <v>0</v>
          </cell>
          <cell r="AY67">
            <v>0</v>
          </cell>
        </row>
        <row r="68">
          <cell r="AL68">
            <v>0</v>
          </cell>
          <cell r="AS68">
            <v>0</v>
          </cell>
          <cell r="AY68">
            <v>0</v>
          </cell>
        </row>
        <row r="69">
          <cell r="AL69">
            <v>0</v>
          </cell>
          <cell r="AS69">
            <v>0</v>
          </cell>
          <cell r="AY69">
            <v>0</v>
          </cell>
        </row>
        <row r="70">
          <cell r="AL70">
            <v>0</v>
          </cell>
          <cell r="AS70">
            <v>0</v>
          </cell>
          <cell r="AY70">
            <v>0</v>
          </cell>
        </row>
        <row r="71">
          <cell r="AL71">
            <v>0</v>
          </cell>
          <cell r="AS71">
            <v>0</v>
          </cell>
          <cell r="AY71">
            <v>0</v>
          </cell>
        </row>
        <row r="72">
          <cell r="AL72">
            <v>0</v>
          </cell>
          <cell r="AS72">
            <v>0</v>
          </cell>
          <cell r="AY72">
            <v>0</v>
          </cell>
        </row>
        <row r="73">
          <cell r="AL73">
            <v>0</v>
          </cell>
          <cell r="AS73">
            <v>0</v>
          </cell>
          <cell r="AY73">
            <v>0</v>
          </cell>
        </row>
        <row r="74">
          <cell r="AL74">
            <v>0</v>
          </cell>
          <cell r="AS74">
            <v>0</v>
          </cell>
          <cell r="AY74">
            <v>0</v>
          </cell>
        </row>
        <row r="75">
          <cell r="AL75">
            <v>0</v>
          </cell>
          <cell r="AS75">
            <v>0</v>
          </cell>
          <cell r="AY75">
            <v>0</v>
          </cell>
        </row>
        <row r="78">
          <cell r="Z78">
            <v>0</v>
          </cell>
        </row>
        <row r="79">
          <cell r="AD79">
            <v>0</v>
          </cell>
        </row>
        <row r="80">
          <cell r="AD80">
            <v>10476</v>
          </cell>
        </row>
        <row r="81">
          <cell r="AD81">
            <v>0</v>
          </cell>
        </row>
        <row r="82">
          <cell r="Z82">
            <v>0</v>
          </cell>
        </row>
        <row r="83">
          <cell r="C83">
            <v>0</v>
          </cell>
          <cell r="E83">
            <v>0</v>
          </cell>
          <cell r="F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127145</v>
          </cell>
          <cell r="T83">
            <v>69969</v>
          </cell>
          <cell r="U83">
            <v>197114</v>
          </cell>
          <cell r="V83">
            <v>197114</v>
          </cell>
          <cell r="W83">
            <v>-494</v>
          </cell>
          <cell r="X83">
            <v>196620</v>
          </cell>
          <cell r="Y83">
            <v>0</v>
          </cell>
          <cell r="Z83">
            <v>196620</v>
          </cell>
          <cell r="AA83">
            <v>254897</v>
          </cell>
          <cell r="AB83">
            <v>-58277</v>
          </cell>
          <cell r="AC83">
            <v>-58277</v>
          </cell>
          <cell r="AD83">
            <v>207096</v>
          </cell>
          <cell r="AF83">
            <v>0</v>
          </cell>
          <cell r="AG83">
            <v>27</v>
          </cell>
          <cell r="AH83">
            <v>148170</v>
          </cell>
          <cell r="AI83">
            <v>27</v>
          </cell>
          <cell r="AJ83">
            <v>72555.5</v>
          </cell>
          <cell r="AK83">
            <v>220725.5</v>
          </cell>
          <cell r="AL83">
            <v>220726</v>
          </cell>
          <cell r="AM83">
            <v>-552</v>
          </cell>
          <cell r="AN83">
            <v>220174</v>
          </cell>
          <cell r="AO83">
            <v>0</v>
          </cell>
          <cell r="AP83">
            <v>220174</v>
          </cell>
          <cell r="AQ83">
            <v>226643</v>
          </cell>
          <cell r="AR83">
            <v>-6469</v>
          </cell>
          <cell r="AS83">
            <v>-6469</v>
          </cell>
        </row>
      </sheetData>
      <sheetData sheetId="55">
        <row r="7">
          <cell r="AL7">
            <v>0</v>
          </cell>
          <cell r="AS7">
            <v>0</v>
          </cell>
          <cell r="AY7">
            <v>0</v>
          </cell>
        </row>
        <row r="8">
          <cell r="AL8">
            <v>0</v>
          </cell>
          <cell r="AS8">
            <v>0</v>
          </cell>
          <cell r="AY8">
            <v>0</v>
          </cell>
        </row>
        <row r="9">
          <cell r="AL9">
            <v>0</v>
          </cell>
          <cell r="AS9">
            <v>0</v>
          </cell>
          <cell r="AY9">
            <v>0</v>
          </cell>
        </row>
        <row r="10">
          <cell r="AL10">
            <v>0</v>
          </cell>
          <cell r="AS10">
            <v>0</v>
          </cell>
          <cell r="AY10">
            <v>0</v>
          </cell>
        </row>
        <row r="11">
          <cell r="AL11">
            <v>0</v>
          </cell>
          <cell r="AS11">
            <v>0</v>
          </cell>
          <cell r="AY11">
            <v>0</v>
          </cell>
        </row>
        <row r="12">
          <cell r="AL12">
            <v>0</v>
          </cell>
          <cell r="AS12">
            <v>0</v>
          </cell>
          <cell r="AY12">
            <v>0</v>
          </cell>
        </row>
        <row r="13">
          <cell r="AL13">
            <v>0</v>
          </cell>
          <cell r="AS13">
            <v>0</v>
          </cell>
          <cell r="AY13">
            <v>0</v>
          </cell>
        </row>
        <row r="14">
          <cell r="AL14">
            <v>0</v>
          </cell>
          <cell r="AS14">
            <v>0</v>
          </cell>
          <cell r="AY14">
            <v>0</v>
          </cell>
        </row>
        <row r="15">
          <cell r="AL15">
            <v>0</v>
          </cell>
          <cell r="AS15">
            <v>0</v>
          </cell>
          <cell r="AY15">
            <v>0</v>
          </cell>
        </row>
        <row r="16">
          <cell r="AL16">
            <v>0</v>
          </cell>
          <cell r="AS16">
            <v>0</v>
          </cell>
          <cell r="AY16">
            <v>0</v>
          </cell>
        </row>
        <row r="17">
          <cell r="AL17">
            <v>0</v>
          </cell>
          <cell r="AS17">
            <v>0</v>
          </cell>
          <cell r="AY17">
            <v>0</v>
          </cell>
        </row>
        <row r="18">
          <cell r="AL18">
            <v>0</v>
          </cell>
          <cell r="AS18">
            <v>0</v>
          </cell>
          <cell r="AY18">
            <v>0</v>
          </cell>
        </row>
        <row r="19">
          <cell r="AL19">
            <v>0</v>
          </cell>
          <cell r="AS19">
            <v>0</v>
          </cell>
          <cell r="AY19">
            <v>0</v>
          </cell>
        </row>
        <row r="20">
          <cell r="AL20">
            <v>0</v>
          </cell>
          <cell r="AS20">
            <v>0</v>
          </cell>
          <cell r="AY20">
            <v>0</v>
          </cell>
        </row>
        <row r="21">
          <cell r="AL21">
            <v>0</v>
          </cell>
          <cell r="AS21">
            <v>0</v>
          </cell>
          <cell r="AY21">
            <v>0</v>
          </cell>
        </row>
        <row r="22">
          <cell r="AL22">
            <v>0</v>
          </cell>
          <cell r="AS22">
            <v>0</v>
          </cell>
          <cell r="AY22">
            <v>0</v>
          </cell>
        </row>
        <row r="23">
          <cell r="AL23">
            <v>926520</v>
          </cell>
          <cell r="AS23">
            <v>73984</v>
          </cell>
          <cell r="AY23">
            <v>-49</v>
          </cell>
        </row>
        <row r="24">
          <cell r="AL24">
            <v>0</v>
          </cell>
          <cell r="AS24">
            <v>0</v>
          </cell>
          <cell r="AY24">
            <v>0</v>
          </cell>
        </row>
        <row r="25">
          <cell r="AL25">
            <v>0</v>
          </cell>
          <cell r="AS25">
            <v>0</v>
          </cell>
          <cell r="AY25">
            <v>0</v>
          </cell>
        </row>
        <row r="26">
          <cell r="AL26">
            <v>0</v>
          </cell>
          <cell r="AS26">
            <v>0</v>
          </cell>
          <cell r="AY26">
            <v>0</v>
          </cell>
        </row>
        <row r="27">
          <cell r="AL27">
            <v>0</v>
          </cell>
          <cell r="AS27">
            <v>0</v>
          </cell>
          <cell r="AY27">
            <v>0</v>
          </cell>
        </row>
        <row r="28">
          <cell r="AL28">
            <v>0</v>
          </cell>
          <cell r="AS28">
            <v>0</v>
          </cell>
          <cell r="AY28">
            <v>0</v>
          </cell>
        </row>
        <row r="29">
          <cell r="AL29">
            <v>0</v>
          </cell>
          <cell r="AS29">
            <v>0</v>
          </cell>
          <cell r="AY29">
            <v>0</v>
          </cell>
        </row>
        <row r="30">
          <cell r="AL30">
            <v>0</v>
          </cell>
          <cell r="AS30">
            <v>0</v>
          </cell>
          <cell r="AY30">
            <v>0</v>
          </cell>
        </row>
        <row r="31">
          <cell r="AL31">
            <v>0</v>
          </cell>
          <cell r="AS31">
            <v>0</v>
          </cell>
          <cell r="AY31">
            <v>0</v>
          </cell>
        </row>
        <row r="32">
          <cell r="AL32">
            <v>0</v>
          </cell>
          <cell r="AS32">
            <v>0</v>
          </cell>
          <cell r="AY32">
            <v>0</v>
          </cell>
        </row>
        <row r="33">
          <cell r="AL33">
            <v>0</v>
          </cell>
          <cell r="AS33">
            <v>0</v>
          </cell>
          <cell r="AY33">
            <v>0</v>
          </cell>
        </row>
        <row r="34">
          <cell r="AL34">
            <v>0</v>
          </cell>
          <cell r="AS34">
            <v>0</v>
          </cell>
          <cell r="AY34">
            <v>0</v>
          </cell>
        </row>
        <row r="35">
          <cell r="AL35">
            <v>0</v>
          </cell>
          <cell r="AS35">
            <v>0</v>
          </cell>
          <cell r="AY35">
            <v>0</v>
          </cell>
        </row>
        <row r="36">
          <cell r="AL36">
            <v>0</v>
          </cell>
          <cell r="AS36">
            <v>0</v>
          </cell>
          <cell r="AY36">
            <v>0</v>
          </cell>
        </row>
        <row r="37">
          <cell r="AL37">
            <v>0</v>
          </cell>
          <cell r="AS37">
            <v>0</v>
          </cell>
          <cell r="AY37">
            <v>0</v>
          </cell>
        </row>
        <row r="38">
          <cell r="AL38">
            <v>0</v>
          </cell>
          <cell r="AS38">
            <v>0</v>
          </cell>
          <cell r="AY38">
            <v>0</v>
          </cell>
        </row>
        <row r="39">
          <cell r="AL39">
            <v>0</v>
          </cell>
          <cell r="AS39">
            <v>0</v>
          </cell>
          <cell r="AY39">
            <v>0</v>
          </cell>
        </row>
        <row r="40">
          <cell r="AL40">
            <v>0</v>
          </cell>
          <cell r="AS40">
            <v>0</v>
          </cell>
          <cell r="AY40">
            <v>0</v>
          </cell>
        </row>
        <row r="41">
          <cell r="AL41">
            <v>0</v>
          </cell>
          <cell r="AS41">
            <v>0</v>
          </cell>
          <cell r="AY41">
            <v>0</v>
          </cell>
        </row>
        <row r="42">
          <cell r="AL42">
            <v>0</v>
          </cell>
          <cell r="AS42">
            <v>0</v>
          </cell>
          <cell r="AY42">
            <v>0</v>
          </cell>
        </row>
        <row r="43">
          <cell r="AL43">
            <v>0</v>
          </cell>
          <cell r="AS43">
            <v>0</v>
          </cell>
          <cell r="AY43">
            <v>0</v>
          </cell>
        </row>
        <row r="44">
          <cell r="AL44">
            <v>0</v>
          </cell>
          <cell r="AS44">
            <v>0</v>
          </cell>
          <cell r="AY44">
            <v>0</v>
          </cell>
        </row>
        <row r="45">
          <cell r="AL45">
            <v>0</v>
          </cell>
          <cell r="AS45">
            <v>0</v>
          </cell>
          <cell r="AY45">
            <v>0</v>
          </cell>
        </row>
        <row r="46">
          <cell r="AL46">
            <v>0</v>
          </cell>
          <cell r="AS46">
            <v>0</v>
          </cell>
          <cell r="AY46">
            <v>0</v>
          </cell>
        </row>
        <row r="47">
          <cell r="AL47">
            <v>0</v>
          </cell>
          <cell r="AS47">
            <v>0</v>
          </cell>
          <cell r="AY47">
            <v>0</v>
          </cell>
        </row>
        <row r="48">
          <cell r="AL48">
            <v>0</v>
          </cell>
          <cell r="AS48">
            <v>0</v>
          </cell>
          <cell r="AY48">
            <v>0</v>
          </cell>
        </row>
        <row r="49">
          <cell r="AL49">
            <v>0</v>
          </cell>
          <cell r="AS49">
            <v>0</v>
          </cell>
          <cell r="AY49">
            <v>0</v>
          </cell>
        </row>
        <row r="50">
          <cell r="AL50">
            <v>0</v>
          </cell>
          <cell r="AS50">
            <v>0</v>
          </cell>
          <cell r="AY50">
            <v>0</v>
          </cell>
        </row>
        <row r="51">
          <cell r="AL51">
            <v>0</v>
          </cell>
          <cell r="AS51">
            <v>0</v>
          </cell>
          <cell r="AY51">
            <v>0</v>
          </cell>
        </row>
        <row r="52">
          <cell r="AL52">
            <v>0</v>
          </cell>
          <cell r="AS52">
            <v>0</v>
          </cell>
          <cell r="AY52">
            <v>0</v>
          </cell>
        </row>
        <row r="53">
          <cell r="AL53">
            <v>0</v>
          </cell>
          <cell r="AS53">
            <v>0</v>
          </cell>
          <cell r="AY53">
            <v>0</v>
          </cell>
        </row>
        <row r="54">
          <cell r="AL54">
            <v>0</v>
          </cell>
          <cell r="AS54">
            <v>0</v>
          </cell>
          <cell r="AY54">
            <v>0</v>
          </cell>
        </row>
        <row r="55">
          <cell r="AL55">
            <v>0</v>
          </cell>
          <cell r="AS55">
            <v>0</v>
          </cell>
          <cell r="AY55">
            <v>0</v>
          </cell>
        </row>
        <row r="56">
          <cell r="AL56">
            <v>0</v>
          </cell>
          <cell r="AS56">
            <v>0</v>
          </cell>
          <cell r="AY56">
            <v>0</v>
          </cell>
        </row>
        <row r="57">
          <cell r="AL57">
            <v>0</v>
          </cell>
          <cell r="AS57">
            <v>0</v>
          </cell>
          <cell r="AY57">
            <v>0</v>
          </cell>
        </row>
        <row r="58">
          <cell r="AL58">
            <v>0</v>
          </cell>
          <cell r="AS58">
            <v>0</v>
          </cell>
          <cell r="AY58">
            <v>0</v>
          </cell>
        </row>
        <row r="59">
          <cell r="AL59">
            <v>0</v>
          </cell>
          <cell r="AS59">
            <v>0</v>
          </cell>
          <cell r="AY59">
            <v>0</v>
          </cell>
        </row>
        <row r="60">
          <cell r="AL60">
            <v>0</v>
          </cell>
          <cell r="AS60">
            <v>0</v>
          </cell>
          <cell r="AY60">
            <v>0</v>
          </cell>
        </row>
        <row r="61">
          <cell r="AL61">
            <v>0</v>
          </cell>
          <cell r="AS61">
            <v>0</v>
          </cell>
          <cell r="AY61">
            <v>0</v>
          </cell>
        </row>
        <row r="62">
          <cell r="AL62">
            <v>0</v>
          </cell>
          <cell r="AS62">
            <v>0</v>
          </cell>
          <cell r="AY62">
            <v>0</v>
          </cell>
        </row>
        <row r="63">
          <cell r="AL63">
            <v>0</v>
          </cell>
          <cell r="AS63">
            <v>0</v>
          </cell>
          <cell r="AY63">
            <v>0</v>
          </cell>
        </row>
        <row r="64">
          <cell r="AL64">
            <v>0</v>
          </cell>
          <cell r="AS64">
            <v>0</v>
          </cell>
          <cell r="AY64">
            <v>0</v>
          </cell>
        </row>
        <row r="65">
          <cell r="AL65">
            <v>0</v>
          </cell>
          <cell r="AS65">
            <v>0</v>
          </cell>
          <cell r="AY65">
            <v>0</v>
          </cell>
        </row>
        <row r="66">
          <cell r="AL66">
            <v>0</v>
          </cell>
          <cell r="AS66">
            <v>0</v>
          </cell>
          <cell r="AY66">
            <v>0</v>
          </cell>
        </row>
        <row r="67">
          <cell r="AL67">
            <v>0</v>
          </cell>
          <cell r="AS67">
            <v>0</v>
          </cell>
          <cell r="AY67">
            <v>0</v>
          </cell>
        </row>
        <row r="68">
          <cell r="AL68">
            <v>0</v>
          </cell>
          <cell r="AS68">
            <v>0</v>
          </cell>
          <cell r="AY68">
            <v>0</v>
          </cell>
        </row>
        <row r="69">
          <cell r="AL69">
            <v>0</v>
          </cell>
          <cell r="AS69">
            <v>0</v>
          </cell>
          <cell r="AY69">
            <v>0</v>
          </cell>
        </row>
        <row r="70">
          <cell r="AL70">
            <v>0</v>
          </cell>
          <cell r="AS70">
            <v>0</v>
          </cell>
          <cell r="AY70">
            <v>0</v>
          </cell>
        </row>
        <row r="71">
          <cell r="AL71">
            <v>0</v>
          </cell>
          <cell r="AS71">
            <v>0</v>
          </cell>
          <cell r="AY71">
            <v>0</v>
          </cell>
        </row>
        <row r="72">
          <cell r="AL72">
            <v>0</v>
          </cell>
          <cell r="AS72">
            <v>0</v>
          </cell>
          <cell r="AY72">
            <v>0</v>
          </cell>
        </row>
        <row r="73">
          <cell r="AL73">
            <v>2784</v>
          </cell>
          <cell r="AS73">
            <v>694</v>
          </cell>
          <cell r="AY73">
            <v>-7</v>
          </cell>
        </row>
        <row r="74">
          <cell r="AL74">
            <v>16137</v>
          </cell>
          <cell r="AS74">
            <v>4011</v>
          </cell>
          <cell r="AY74">
            <v>-40</v>
          </cell>
        </row>
        <row r="75">
          <cell r="AL75">
            <v>0</v>
          </cell>
          <cell r="AS75">
            <v>0</v>
          </cell>
          <cell r="AY75">
            <v>0</v>
          </cell>
        </row>
        <row r="78">
          <cell r="Z78">
            <v>0</v>
          </cell>
        </row>
        <row r="79">
          <cell r="AD79">
            <v>0</v>
          </cell>
        </row>
        <row r="80">
          <cell r="AD80">
            <v>10000</v>
          </cell>
        </row>
        <row r="81">
          <cell r="AD81">
            <v>61284</v>
          </cell>
        </row>
        <row r="82">
          <cell r="Z82">
            <v>0</v>
          </cell>
        </row>
        <row r="83">
          <cell r="C83">
            <v>0</v>
          </cell>
          <cell r="E83">
            <v>0</v>
          </cell>
          <cell r="F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549297</v>
          </cell>
          <cell r="T83">
            <v>-1804</v>
          </cell>
          <cell r="U83">
            <v>547493</v>
          </cell>
          <cell r="V83">
            <v>547493</v>
          </cell>
          <cell r="W83">
            <v>-1369</v>
          </cell>
          <cell r="X83">
            <v>546124</v>
          </cell>
          <cell r="Y83">
            <v>0</v>
          </cell>
          <cell r="Z83">
            <v>546124</v>
          </cell>
          <cell r="AA83">
            <v>553306</v>
          </cell>
          <cell r="AB83">
            <v>-7182</v>
          </cell>
          <cell r="AC83">
            <v>-7182</v>
          </cell>
          <cell r="AD83">
            <v>617408</v>
          </cell>
          <cell r="AF83">
            <v>0</v>
          </cell>
          <cell r="AG83">
            <v>128</v>
          </cell>
          <cell r="AH83">
            <v>966986</v>
          </cell>
          <cell r="AI83">
            <v>-4</v>
          </cell>
          <cell r="AJ83">
            <v>-21545.5</v>
          </cell>
          <cell r="AK83">
            <v>945440.5</v>
          </cell>
          <cell r="AL83">
            <v>945441</v>
          </cell>
          <cell r="AM83">
            <v>-2363</v>
          </cell>
          <cell r="AN83">
            <v>943078</v>
          </cell>
          <cell r="AO83">
            <v>0</v>
          </cell>
          <cell r="AP83">
            <v>943078</v>
          </cell>
          <cell r="AQ83">
            <v>864389</v>
          </cell>
          <cell r="AR83">
            <v>78689</v>
          </cell>
          <cell r="AS83">
            <v>78689</v>
          </cell>
        </row>
      </sheetData>
      <sheetData sheetId="56">
        <row r="7">
          <cell r="R7">
            <v>0</v>
          </cell>
          <cell r="AL7">
            <v>0</v>
          </cell>
          <cell r="AS7">
            <v>0</v>
          </cell>
          <cell r="AY7">
            <v>0</v>
          </cell>
        </row>
        <row r="8">
          <cell r="R8">
            <v>0</v>
          </cell>
          <cell r="AL8">
            <v>0</v>
          </cell>
          <cell r="AS8">
            <v>0</v>
          </cell>
          <cell r="AY8">
            <v>0</v>
          </cell>
        </row>
        <row r="9">
          <cell r="R9">
            <v>0</v>
          </cell>
          <cell r="AL9">
            <v>0</v>
          </cell>
          <cell r="AS9">
            <v>0</v>
          </cell>
          <cell r="AY9">
            <v>0</v>
          </cell>
        </row>
        <row r="10">
          <cell r="R10">
            <v>0</v>
          </cell>
          <cell r="AL10">
            <v>0</v>
          </cell>
          <cell r="AS10">
            <v>0</v>
          </cell>
          <cell r="AY10">
            <v>0</v>
          </cell>
        </row>
        <row r="11">
          <cell r="R11">
            <v>0</v>
          </cell>
          <cell r="AL11">
            <v>0</v>
          </cell>
          <cell r="AS11">
            <v>0</v>
          </cell>
          <cell r="AY11">
            <v>0</v>
          </cell>
        </row>
        <row r="12">
          <cell r="R12">
            <v>0</v>
          </cell>
          <cell r="AL12">
            <v>0</v>
          </cell>
          <cell r="AS12">
            <v>0</v>
          </cell>
          <cell r="AY12">
            <v>0</v>
          </cell>
        </row>
        <row r="13">
          <cell r="R13">
            <v>0</v>
          </cell>
          <cell r="AL13">
            <v>0</v>
          </cell>
          <cell r="AS13">
            <v>0</v>
          </cell>
          <cell r="AY13">
            <v>0</v>
          </cell>
        </row>
        <row r="14">
          <cell r="R14">
            <v>0</v>
          </cell>
          <cell r="AL14">
            <v>0</v>
          </cell>
          <cell r="AS14">
            <v>0</v>
          </cell>
          <cell r="AY14">
            <v>0</v>
          </cell>
        </row>
        <row r="15">
          <cell r="R15">
            <v>0</v>
          </cell>
          <cell r="AL15">
            <v>0</v>
          </cell>
          <cell r="AS15">
            <v>0</v>
          </cell>
          <cell r="AY15">
            <v>0</v>
          </cell>
        </row>
        <row r="16">
          <cell r="R16">
            <v>0</v>
          </cell>
          <cell r="AL16">
            <v>0</v>
          </cell>
          <cell r="AS16">
            <v>0</v>
          </cell>
          <cell r="AY16">
            <v>0</v>
          </cell>
        </row>
        <row r="17">
          <cell r="R17">
            <v>0</v>
          </cell>
          <cell r="AL17">
            <v>0</v>
          </cell>
          <cell r="AS17">
            <v>0</v>
          </cell>
          <cell r="AY17">
            <v>0</v>
          </cell>
        </row>
        <row r="18">
          <cell r="R18">
            <v>0</v>
          </cell>
          <cell r="AL18">
            <v>0</v>
          </cell>
          <cell r="AS18">
            <v>0</v>
          </cell>
          <cell r="AY18">
            <v>0</v>
          </cell>
        </row>
        <row r="19">
          <cell r="R19">
            <v>0</v>
          </cell>
          <cell r="AL19">
            <v>0</v>
          </cell>
          <cell r="AS19">
            <v>0</v>
          </cell>
          <cell r="AY19">
            <v>0</v>
          </cell>
        </row>
        <row r="20">
          <cell r="R20">
            <v>0</v>
          </cell>
          <cell r="AL20">
            <v>0</v>
          </cell>
          <cell r="AS20">
            <v>0</v>
          </cell>
          <cell r="AY20">
            <v>0</v>
          </cell>
        </row>
        <row r="21">
          <cell r="R21">
            <v>0</v>
          </cell>
          <cell r="AL21">
            <v>0</v>
          </cell>
          <cell r="AS21">
            <v>0</v>
          </cell>
          <cell r="AY21">
            <v>0</v>
          </cell>
        </row>
        <row r="22">
          <cell r="R22">
            <v>0</v>
          </cell>
          <cell r="AL22">
            <v>0</v>
          </cell>
          <cell r="AS22">
            <v>0</v>
          </cell>
          <cell r="AY22">
            <v>0</v>
          </cell>
        </row>
        <row r="23">
          <cell r="R23">
            <v>994131</v>
          </cell>
          <cell r="AL23">
            <v>2084670</v>
          </cell>
          <cell r="AO23">
            <v>-3033.5</v>
          </cell>
          <cell r="AS23">
            <v>190428</v>
          </cell>
          <cell r="AY23">
            <v>-526</v>
          </cell>
        </row>
        <row r="24">
          <cell r="R24">
            <v>0</v>
          </cell>
          <cell r="AL24">
            <v>0</v>
          </cell>
          <cell r="AS24">
            <v>0</v>
          </cell>
          <cell r="AY24">
            <v>0</v>
          </cell>
        </row>
        <row r="25">
          <cell r="R25">
            <v>0</v>
          </cell>
          <cell r="AL25">
            <v>0</v>
          </cell>
          <cell r="AS25">
            <v>0</v>
          </cell>
          <cell r="AY25">
            <v>0</v>
          </cell>
        </row>
        <row r="26">
          <cell r="R26">
            <v>0</v>
          </cell>
          <cell r="AL26">
            <v>0</v>
          </cell>
          <cell r="AS26">
            <v>0</v>
          </cell>
          <cell r="AY26">
            <v>0</v>
          </cell>
        </row>
        <row r="27">
          <cell r="R27">
            <v>0</v>
          </cell>
          <cell r="AL27">
            <v>0</v>
          </cell>
          <cell r="AS27">
            <v>0</v>
          </cell>
          <cell r="AY27">
            <v>0</v>
          </cell>
        </row>
        <row r="28">
          <cell r="R28">
            <v>0</v>
          </cell>
          <cell r="AL28">
            <v>0</v>
          </cell>
          <cell r="AS28">
            <v>0</v>
          </cell>
          <cell r="AY28">
            <v>0</v>
          </cell>
        </row>
        <row r="29">
          <cell r="R29">
            <v>0</v>
          </cell>
          <cell r="AL29">
            <v>0</v>
          </cell>
          <cell r="AS29">
            <v>0</v>
          </cell>
          <cell r="AY29">
            <v>0</v>
          </cell>
        </row>
        <row r="30">
          <cell r="R30">
            <v>0</v>
          </cell>
          <cell r="AL30">
            <v>0</v>
          </cell>
          <cell r="AS30">
            <v>0</v>
          </cell>
          <cell r="AY30">
            <v>0</v>
          </cell>
        </row>
        <row r="31">
          <cell r="R31">
            <v>0</v>
          </cell>
          <cell r="AL31">
            <v>0</v>
          </cell>
          <cell r="AS31">
            <v>0</v>
          </cell>
          <cell r="AY31">
            <v>0</v>
          </cell>
        </row>
        <row r="32">
          <cell r="R32">
            <v>0</v>
          </cell>
          <cell r="AL32">
            <v>0</v>
          </cell>
          <cell r="AS32">
            <v>0</v>
          </cell>
          <cell r="AY32">
            <v>0</v>
          </cell>
        </row>
        <row r="33">
          <cell r="R33">
            <v>0</v>
          </cell>
          <cell r="AL33">
            <v>0</v>
          </cell>
          <cell r="AS33">
            <v>0</v>
          </cell>
          <cell r="AY33">
            <v>0</v>
          </cell>
        </row>
        <row r="34">
          <cell r="R34">
            <v>0</v>
          </cell>
          <cell r="AL34">
            <v>0</v>
          </cell>
          <cell r="AS34">
            <v>0</v>
          </cell>
          <cell r="AY34">
            <v>0</v>
          </cell>
        </row>
        <row r="35">
          <cell r="R35">
            <v>0</v>
          </cell>
          <cell r="AL35">
            <v>0</v>
          </cell>
          <cell r="AS35">
            <v>0</v>
          </cell>
          <cell r="AY35">
            <v>0</v>
          </cell>
        </row>
        <row r="36">
          <cell r="R36">
            <v>0</v>
          </cell>
          <cell r="AL36">
            <v>0</v>
          </cell>
          <cell r="AS36">
            <v>0</v>
          </cell>
          <cell r="AY36">
            <v>0</v>
          </cell>
        </row>
        <row r="37">
          <cell r="R37">
            <v>0</v>
          </cell>
          <cell r="AL37">
            <v>0</v>
          </cell>
          <cell r="AS37">
            <v>0</v>
          </cell>
          <cell r="AY37">
            <v>0</v>
          </cell>
        </row>
        <row r="38">
          <cell r="R38">
            <v>0</v>
          </cell>
          <cell r="AL38">
            <v>0</v>
          </cell>
          <cell r="AS38">
            <v>0</v>
          </cell>
          <cell r="AY38">
            <v>0</v>
          </cell>
        </row>
        <row r="39">
          <cell r="R39">
            <v>0</v>
          </cell>
          <cell r="AL39">
            <v>0</v>
          </cell>
          <cell r="AS39">
            <v>0</v>
          </cell>
          <cell r="AY39">
            <v>0</v>
          </cell>
        </row>
        <row r="40">
          <cell r="R40">
            <v>0</v>
          </cell>
          <cell r="AL40">
            <v>0</v>
          </cell>
          <cell r="AS40">
            <v>0</v>
          </cell>
          <cell r="AY40">
            <v>0</v>
          </cell>
        </row>
        <row r="41">
          <cell r="R41">
            <v>0</v>
          </cell>
          <cell r="AL41">
            <v>0</v>
          </cell>
          <cell r="AS41">
            <v>0</v>
          </cell>
          <cell r="AY41">
            <v>0</v>
          </cell>
        </row>
        <row r="42">
          <cell r="R42">
            <v>0</v>
          </cell>
          <cell r="AL42">
            <v>0</v>
          </cell>
          <cell r="AS42">
            <v>0</v>
          </cell>
          <cell r="AY42">
            <v>0</v>
          </cell>
        </row>
        <row r="43">
          <cell r="R43">
            <v>0</v>
          </cell>
          <cell r="AL43">
            <v>0</v>
          </cell>
          <cell r="AS43">
            <v>0</v>
          </cell>
          <cell r="AY43">
            <v>0</v>
          </cell>
        </row>
        <row r="44">
          <cell r="R44">
            <v>0</v>
          </cell>
          <cell r="AL44">
            <v>0</v>
          </cell>
          <cell r="AS44">
            <v>0</v>
          </cell>
          <cell r="AY44">
            <v>0</v>
          </cell>
        </row>
        <row r="45">
          <cell r="R45">
            <v>0</v>
          </cell>
          <cell r="AL45">
            <v>0</v>
          </cell>
          <cell r="AS45">
            <v>0</v>
          </cell>
          <cell r="AY45">
            <v>0</v>
          </cell>
        </row>
        <row r="46">
          <cell r="R46">
            <v>0</v>
          </cell>
          <cell r="AL46">
            <v>0</v>
          </cell>
          <cell r="AS46">
            <v>0</v>
          </cell>
          <cell r="AY46">
            <v>0</v>
          </cell>
        </row>
        <row r="47">
          <cell r="R47">
            <v>0</v>
          </cell>
          <cell r="AL47">
            <v>0</v>
          </cell>
          <cell r="AS47">
            <v>0</v>
          </cell>
          <cell r="AY47">
            <v>0</v>
          </cell>
        </row>
        <row r="48">
          <cell r="R48">
            <v>0</v>
          </cell>
          <cell r="AL48">
            <v>0</v>
          </cell>
          <cell r="AS48">
            <v>0</v>
          </cell>
          <cell r="AY48">
            <v>0</v>
          </cell>
        </row>
        <row r="49">
          <cell r="R49">
            <v>0</v>
          </cell>
          <cell r="AL49">
            <v>0</v>
          </cell>
          <cell r="AS49">
            <v>0</v>
          </cell>
          <cell r="AY49">
            <v>0</v>
          </cell>
        </row>
        <row r="50">
          <cell r="R50">
            <v>0</v>
          </cell>
          <cell r="AL50">
            <v>0</v>
          </cell>
          <cell r="AS50">
            <v>0</v>
          </cell>
          <cell r="AY50">
            <v>0</v>
          </cell>
        </row>
        <row r="51">
          <cell r="R51">
            <v>0</v>
          </cell>
          <cell r="AL51">
            <v>0</v>
          </cell>
          <cell r="AS51">
            <v>0</v>
          </cell>
          <cell r="AY51">
            <v>0</v>
          </cell>
        </row>
        <row r="52">
          <cell r="R52">
            <v>0</v>
          </cell>
          <cell r="AL52">
            <v>0</v>
          </cell>
          <cell r="AS52">
            <v>0</v>
          </cell>
          <cell r="AY52">
            <v>0</v>
          </cell>
        </row>
        <row r="53">
          <cell r="R53">
            <v>0</v>
          </cell>
          <cell r="AL53">
            <v>0</v>
          </cell>
          <cell r="AS53">
            <v>0</v>
          </cell>
          <cell r="AY53">
            <v>0</v>
          </cell>
        </row>
        <row r="54">
          <cell r="R54">
            <v>0</v>
          </cell>
          <cell r="AL54">
            <v>0</v>
          </cell>
          <cell r="AS54">
            <v>0</v>
          </cell>
          <cell r="AY54">
            <v>0</v>
          </cell>
        </row>
        <row r="55">
          <cell r="R55">
            <v>0</v>
          </cell>
          <cell r="AL55">
            <v>0</v>
          </cell>
          <cell r="AS55">
            <v>0</v>
          </cell>
          <cell r="AY55">
            <v>0</v>
          </cell>
        </row>
        <row r="56">
          <cell r="R56">
            <v>0</v>
          </cell>
          <cell r="AL56">
            <v>0</v>
          </cell>
          <cell r="AS56">
            <v>0</v>
          </cell>
          <cell r="AY56">
            <v>0</v>
          </cell>
        </row>
        <row r="57">
          <cell r="R57">
            <v>0</v>
          </cell>
          <cell r="AL57">
            <v>0</v>
          </cell>
          <cell r="AS57">
            <v>0</v>
          </cell>
          <cell r="AY57">
            <v>0</v>
          </cell>
        </row>
        <row r="58">
          <cell r="R58">
            <v>0</v>
          </cell>
          <cell r="AL58">
            <v>0</v>
          </cell>
          <cell r="AS58">
            <v>0</v>
          </cell>
          <cell r="AY58">
            <v>0</v>
          </cell>
        </row>
        <row r="59">
          <cell r="R59">
            <v>0</v>
          </cell>
          <cell r="AL59">
            <v>0</v>
          </cell>
          <cell r="AS59">
            <v>0</v>
          </cell>
          <cell r="AY59">
            <v>0</v>
          </cell>
        </row>
        <row r="60">
          <cell r="R60">
            <v>0</v>
          </cell>
          <cell r="AL60">
            <v>0</v>
          </cell>
          <cell r="AS60">
            <v>0</v>
          </cell>
          <cell r="AY60">
            <v>0</v>
          </cell>
        </row>
        <row r="61">
          <cell r="R61">
            <v>0</v>
          </cell>
          <cell r="AL61">
            <v>0</v>
          </cell>
          <cell r="AS61">
            <v>0</v>
          </cell>
          <cell r="AY61">
            <v>0</v>
          </cell>
        </row>
        <row r="62">
          <cell r="R62">
            <v>0</v>
          </cell>
          <cell r="AL62">
            <v>0</v>
          </cell>
          <cell r="AS62">
            <v>0</v>
          </cell>
          <cell r="AY62">
            <v>0</v>
          </cell>
        </row>
        <row r="63">
          <cell r="R63">
            <v>0</v>
          </cell>
          <cell r="AL63">
            <v>0</v>
          </cell>
          <cell r="AS63">
            <v>0</v>
          </cell>
          <cell r="AY63">
            <v>0</v>
          </cell>
        </row>
        <row r="64">
          <cell r="R64">
            <v>0</v>
          </cell>
          <cell r="AL64">
            <v>0</v>
          </cell>
          <cell r="AS64">
            <v>0</v>
          </cell>
          <cell r="AY64">
            <v>0</v>
          </cell>
        </row>
        <row r="65">
          <cell r="R65">
            <v>0</v>
          </cell>
          <cell r="AL65">
            <v>0</v>
          </cell>
          <cell r="AS65">
            <v>0</v>
          </cell>
          <cell r="AY65">
            <v>0</v>
          </cell>
        </row>
        <row r="66">
          <cell r="R66">
            <v>0</v>
          </cell>
          <cell r="AL66">
            <v>0</v>
          </cell>
          <cell r="AS66">
            <v>0</v>
          </cell>
          <cell r="AY66">
            <v>0</v>
          </cell>
        </row>
        <row r="67">
          <cell r="R67">
            <v>0</v>
          </cell>
          <cell r="AL67">
            <v>0</v>
          </cell>
          <cell r="AS67">
            <v>0</v>
          </cell>
          <cell r="AY67">
            <v>0</v>
          </cell>
        </row>
        <row r="68">
          <cell r="R68">
            <v>0</v>
          </cell>
          <cell r="AL68">
            <v>0</v>
          </cell>
          <cell r="AS68">
            <v>0</v>
          </cell>
          <cell r="AY68">
            <v>0</v>
          </cell>
        </row>
        <row r="69">
          <cell r="R69">
            <v>0</v>
          </cell>
          <cell r="AL69">
            <v>0</v>
          </cell>
          <cell r="AS69">
            <v>0</v>
          </cell>
          <cell r="AY69">
            <v>0</v>
          </cell>
        </row>
        <row r="70">
          <cell r="R70">
            <v>0</v>
          </cell>
          <cell r="AL70">
            <v>0</v>
          </cell>
          <cell r="AS70">
            <v>0</v>
          </cell>
          <cell r="AY70">
            <v>0</v>
          </cell>
        </row>
        <row r="71">
          <cell r="R71">
            <v>0</v>
          </cell>
          <cell r="AL71">
            <v>0</v>
          </cell>
          <cell r="AS71">
            <v>0</v>
          </cell>
          <cell r="AY71">
            <v>0</v>
          </cell>
        </row>
        <row r="72">
          <cell r="R72">
            <v>0</v>
          </cell>
          <cell r="AL72">
            <v>0</v>
          </cell>
          <cell r="AS72">
            <v>0</v>
          </cell>
          <cell r="AY72">
            <v>0</v>
          </cell>
        </row>
        <row r="73">
          <cell r="R73">
            <v>0</v>
          </cell>
          <cell r="AL73">
            <v>0</v>
          </cell>
          <cell r="AS73">
            <v>0</v>
          </cell>
          <cell r="AY73">
            <v>0</v>
          </cell>
        </row>
        <row r="74">
          <cell r="R74">
            <v>0</v>
          </cell>
          <cell r="AL74">
            <v>2934</v>
          </cell>
          <cell r="AS74">
            <v>729</v>
          </cell>
          <cell r="AY74">
            <v>-7</v>
          </cell>
        </row>
        <row r="75">
          <cell r="R75">
            <v>0</v>
          </cell>
          <cell r="AL75">
            <v>0</v>
          </cell>
          <cell r="AS75">
            <v>0</v>
          </cell>
          <cell r="AY75">
            <v>0</v>
          </cell>
        </row>
        <row r="78">
          <cell r="Z78">
            <v>0</v>
          </cell>
        </row>
        <row r="79">
          <cell r="AD79">
            <v>0</v>
          </cell>
        </row>
        <row r="80">
          <cell r="AD80">
            <v>0</v>
          </cell>
        </row>
        <row r="81">
          <cell r="AD81">
            <v>0</v>
          </cell>
        </row>
        <row r="82">
          <cell r="Z82">
            <v>0</v>
          </cell>
        </row>
        <row r="83">
          <cell r="C83">
            <v>248</v>
          </cell>
          <cell r="E83">
            <v>841313.49468147359</v>
          </cell>
          <cell r="F83">
            <v>241</v>
          </cell>
          <cell r="H83">
            <v>103189.02608581797</v>
          </cell>
          <cell r="I83">
            <v>0</v>
          </cell>
          <cell r="K83">
            <v>0</v>
          </cell>
          <cell r="L83">
            <v>17</v>
          </cell>
          <cell r="N83">
            <v>49628.822429052409</v>
          </cell>
          <cell r="O83">
            <v>0</v>
          </cell>
          <cell r="Q83">
            <v>0</v>
          </cell>
          <cell r="R83">
            <v>994131</v>
          </cell>
          <cell r="S83">
            <v>96006</v>
          </cell>
          <cell r="T83">
            <v>5089</v>
          </cell>
          <cell r="U83">
            <v>101095</v>
          </cell>
          <cell r="V83">
            <v>1095226</v>
          </cell>
          <cell r="W83">
            <v>-2739</v>
          </cell>
          <cell r="X83">
            <v>1092487</v>
          </cell>
          <cell r="Y83">
            <v>-2082.537830496758</v>
          </cell>
          <cell r="Z83">
            <v>1090404</v>
          </cell>
          <cell r="AA83">
            <v>1100922</v>
          </cell>
          <cell r="AB83">
            <v>-10518</v>
          </cell>
          <cell r="AC83">
            <v>-10518</v>
          </cell>
          <cell r="AD83">
            <v>1090404</v>
          </cell>
          <cell r="AF83">
            <v>1914808</v>
          </cell>
          <cell r="AG83">
            <v>28</v>
          </cell>
          <cell r="AH83">
            <v>211401</v>
          </cell>
          <cell r="AI83">
            <v>-10</v>
          </cell>
          <cell r="AJ83">
            <v>-38605</v>
          </cell>
          <cell r="AK83">
            <v>172796</v>
          </cell>
          <cell r="AL83">
            <v>2087604</v>
          </cell>
          <cell r="AM83">
            <v>-5219</v>
          </cell>
          <cell r="AN83">
            <v>2082385</v>
          </cell>
          <cell r="AO83">
            <v>-3033.5</v>
          </cell>
          <cell r="AP83">
            <v>2079352</v>
          </cell>
          <cell r="AQ83">
            <v>1888195</v>
          </cell>
          <cell r="AR83">
            <v>191157</v>
          </cell>
          <cell r="AS83">
            <v>191157</v>
          </cell>
        </row>
      </sheetData>
      <sheetData sheetId="57">
        <row r="7">
          <cell r="R7">
            <v>193117</v>
          </cell>
          <cell r="S7">
            <v>21457</v>
          </cell>
          <cell r="AM7">
            <v>71482</v>
          </cell>
          <cell r="AP7">
            <v>-4780</v>
          </cell>
          <cell r="AT7">
            <v>-342</v>
          </cell>
          <cell r="AZ7">
            <v>28</v>
          </cell>
        </row>
        <row r="8">
          <cell r="R8">
            <v>70128</v>
          </cell>
          <cell r="S8">
            <v>7792</v>
          </cell>
          <cell r="AM8">
            <v>26307</v>
          </cell>
          <cell r="AP8">
            <v>0</v>
          </cell>
          <cell r="AT8">
            <v>716</v>
          </cell>
          <cell r="AZ8">
            <v>4</v>
          </cell>
        </row>
        <row r="9">
          <cell r="R9">
            <v>209194</v>
          </cell>
          <cell r="S9">
            <v>23244</v>
          </cell>
          <cell r="AM9">
            <v>288540</v>
          </cell>
          <cell r="AP9">
            <v>5633</v>
          </cell>
          <cell r="AT9">
            <v>30647</v>
          </cell>
          <cell r="AZ9">
            <v>54</v>
          </cell>
        </row>
        <row r="10">
          <cell r="R10">
            <v>47903</v>
          </cell>
          <cell r="S10">
            <v>5323</v>
          </cell>
          <cell r="AM10">
            <v>36411</v>
          </cell>
          <cell r="AP10">
            <v>0</v>
          </cell>
          <cell r="AT10">
            <v>3080</v>
          </cell>
          <cell r="AZ10">
            <v>-17</v>
          </cell>
        </row>
        <row r="11">
          <cell r="R11">
            <v>154885</v>
          </cell>
          <cell r="S11">
            <v>17209</v>
          </cell>
          <cell r="AM11">
            <v>65826</v>
          </cell>
          <cell r="AP11">
            <v>-2008</v>
          </cell>
          <cell r="AT11">
            <v>2783</v>
          </cell>
          <cell r="AZ11">
            <v>-13</v>
          </cell>
        </row>
        <row r="12">
          <cell r="R12">
            <v>65824</v>
          </cell>
          <cell r="S12">
            <v>7314</v>
          </cell>
          <cell r="AM12">
            <v>66690</v>
          </cell>
          <cell r="AP12">
            <v>0</v>
          </cell>
          <cell r="AT12">
            <v>2247</v>
          </cell>
          <cell r="AZ12">
            <v>-52</v>
          </cell>
        </row>
        <row r="13">
          <cell r="R13">
            <v>29525</v>
          </cell>
          <cell r="S13">
            <v>3281</v>
          </cell>
          <cell r="AM13">
            <v>93845</v>
          </cell>
          <cell r="AP13">
            <v>0</v>
          </cell>
          <cell r="AT13">
            <v>6266</v>
          </cell>
          <cell r="AZ13">
            <v>-2</v>
          </cell>
        </row>
        <row r="14">
          <cell r="R14">
            <v>230600</v>
          </cell>
          <cell r="S14">
            <v>25622</v>
          </cell>
          <cell r="AM14">
            <v>224477</v>
          </cell>
          <cell r="AP14">
            <v>-4518</v>
          </cell>
          <cell r="AT14">
            <v>17462</v>
          </cell>
          <cell r="AZ14">
            <v>-100</v>
          </cell>
        </row>
        <row r="15">
          <cell r="R15">
            <v>440230</v>
          </cell>
          <cell r="S15">
            <v>48914</v>
          </cell>
          <cell r="AM15">
            <v>487762</v>
          </cell>
          <cell r="AP15">
            <v>-2205.4500000000003</v>
          </cell>
          <cell r="AT15">
            <v>43976</v>
          </cell>
          <cell r="AZ15">
            <v>-128</v>
          </cell>
        </row>
        <row r="16">
          <cell r="R16">
            <v>270563</v>
          </cell>
          <cell r="S16">
            <v>30063</v>
          </cell>
          <cell r="AM16">
            <v>531748</v>
          </cell>
          <cell r="AP16">
            <v>-20500</v>
          </cell>
          <cell r="AT16">
            <v>34493</v>
          </cell>
          <cell r="AZ16">
            <v>-409</v>
          </cell>
        </row>
        <row r="17">
          <cell r="R17">
            <v>37669</v>
          </cell>
          <cell r="S17">
            <v>4185</v>
          </cell>
          <cell r="AM17">
            <v>7704</v>
          </cell>
          <cell r="AP17">
            <v>0</v>
          </cell>
          <cell r="AT17">
            <v>-2216</v>
          </cell>
          <cell r="AZ17">
            <v>16</v>
          </cell>
        </row>
        <row r="18">
          <cell r="R18">
            <v>2729</v>
          </cell>
          <cell r="S18">
            <v>303</v>
          </cell>
          <cell r="AM18">
            <v>6039</v>
          </cell>
          <cell r="AP18">
            <v>0</v>
          </cell>
          <cell r="AT18">
            <v>582</v>
          </cell>
          <cell r="AZ18">
            <v>-1</v>
          </cell>
        </row>
        <row r="19">
          <cell r="R19">
            <v>72045</v>
          </cell>
          <cell r="S19">
            <v>8005</v>
          </cell>
          <cell r="AM19">
            <v>16533</v>
          </cell>
          <cell r="AP19">
            <v>0</v>
          </cell>
          <cell r="AT19">
            <v>-42</v>
          </cell>
          <cell r="AZ19">
            <v>16</v>
          </cell>
        </row>
        <row r="20">
          <cell r="R20">
            <v>24102</v>
          </cell>
          <cell r="S20">
            <v>2678</v>
          </cell>
          <cell r="AM20">
            <v>22901</v>
          </cell>
          <cell r="AP20">
            <v>0</v>
          </cell>
          <cell r="AT20">
            <v>2240</v>
          </cell>
          <cell r="AZ20">
            <v>-19</v>
          </cell>
        </row>
        <row r="21">
          <cell r="R21">
            <v>59649</v>
          </cell>
          <cell r="S21">
            <v>6628</v>
          </cell>
          <cell r="AM21">
            <v>27972</v>
          </cell>
          <cell r="AP21">
            <v>0</v>
          </cell>
          <cell r="AT21">
            <v>3017</v>
          </cell>
          <cell r="AZ21">
            <v>-4</v>
          </cell>
        </row>
        <row r="22">
          <cell r="R22">
            <v>37734</v>
          </cell>
          <cell r="S22">
            <v>4193</v>
          </cell>
          <cell r="AM22">
            <v>185676</v>
          </cell>
          <cell r="AP22">
            <v>0</v>
          </cell>
          <cell r="AT22">
            <v>14867</v>
          </cell>
          <cell r="AZ22">
            <v>-92</v>
          </cell>
        </row>
        <row r="23">
          <cell r="R23">
            <v>414160</v>
          </cell>
          <cell r="S23">
            <v>46018</v>
          </cell>
          <cell r="AM23">
            <v>785226</v>
          </cell>
          <cell r="AP23">
            <v>-6576.3</v>
          </cell>
          <cell r="AT23">
            <v>55834</v>
          </cell>
          <cell r="AZ23">
            <v>-41</v>
          </cell>
        </row>
        <row r="24">
          <cell r="R24">
            <v>24967</v>
          </cell>
          <cell r="S24">
            <v>2774</v>
          </cell>
          <cell r="AM24">
            <v>6008</v>
          </cell>
          <cell r="AP24">
            <v>0</v>
          </cell>
          <cell r="AT24">
            <v>737</v>
          </cell>
          <cell r="AZ24">
            <v>12</v>
          </cell>
        </row>
        <row r="25">
          <cell r="R25">
            <v>65348</v>
          </cell>
          <cell r="S25">
            <v>7261</v>
          </cell>
          <cell r="AM25">
            <v>40447</v>
          </cell>
          <cell r="AP25">
            <v>0</v>
          </cell>
          <cell r="AT25">
            <v>4866</v>
          </cell>
          <cell r="AZ25">
            <v>-38</v>
          </cell>
        </row>
        <row r="26">
          <cell r="R26">
            <v>122144</v>
          </cell>
          <cell r="S26">
            <v>13572</v>
          </cell>
          <cell r="AM26">
            <v>55642</v>
          </cell>
          <cell r="AP26">
            <v>0</v>
          </cell>
          <cell r="AT26">
            <v>3629</v>
          </cell>
          <cell r="AZ26">
            <v>-14</v>
          </cell>
        </row>
        <row r="27">
          <cell r="R27">
            <v>37911</v>
          </cell>
          <cell r="S27">
            <v>4212</v>
          </cell>
          <cell r="AM27">
            <v>9371</v>
          </cell>
          <cell r="AP27">
            <v>0</v>
          </cell>
          <cell r="AT27">
            <v>482</v>
          </cell>
          <cell r="AZ27">
            <v>10</v>
          </cell>
        </row>
        <row r="28">
          <cell r="R28">
            <v>58704</v>
          </cell>
          <cell r="S28">
            <v>6523</v>
          </cell>
          <cell r="AM28">
            <v>9554</v>
          </cell>
          <cell r="AP28">
            <v>0</v>
          </cell>
          <cell r="AT28">
            <v>261</v>
          </cell>
          <cell r="AZ28">
            <v>5</v>
          </cell>
        </row>
        <row r="29">
          <cell r="R29">
            <v>87267</v>
          </cell>
          <cell r="S29">
            <v>9696</v>
          </cell>
          <cell r="AM29">
            <v>37755</v>
          </cell>
          <cell r="AP29">
            <v>0</v>
          </cell>
          <cell r="AT29">
            <v>-454</v>
          </cell>
          <cell r="AZ29">
            <v>33</v>
          </cell>
        </row>
        <row r="30">
          <cell r="R30">
            <v>24524</v>
          </cell>
          <cell r="S30">
            <v>2725</v>
          </cell>
          <cell r="AM30">
            <v>146804</v>
          </cell>
          <cell r="AP30">
            <v>0</v>
          </cell>
          <cell r="AT30">
            <v>20795</v>
          </cell>
          <cell r="AZ30">
            <v>-129</v>
          </cell>
        </row>
        <row r="31">
          <cell r="R31">
            <v>49188</v>
          </cell>
          <cell r="S31">
            <v>5465</v>
          </cell>
          <cell r="AM31">
            <v>40255</v>
          </cell>
          <cell r="AP31">
            <v>0</v>
          </cell>
          <cell r="AT31">
            <v>3477</v>
          </cell>
          <cell r="AZ31">
            <v>32</v>
          </cell>
        </row>
        <row r="32">
          <cell r="R32">
            <v>631195</v>
          </cell>
          <cell r="S32">
            <v>70133</v>
          </cell>
          <cell r="AM32">
            <v>883538</v>
          </cell>
          <cell r="AP32">
            <v>10509.299999999997</v>
          </cell>
          <cell r="AT32">
            <v>96360</v>
          </cell>
          <cell r="AZ32">
            <v>-370</v>
          </cell>
        </row>
        <row r="33">
          <cell r="R33">
            <v>110183</v>
          </cell>
          <cell r="S33">
            <v>12243</v>
          </cell>
          <cell r="AM33">
            <v>38809</v>
          </cell>
          <cell r="AP33">
            <v>-2691</v>
          </cell>
          <cell r="AT33">
            <v>496</v>
          </cell>
          <cell r="AZ33">
            <v>49</v>
          </cell>
        </row>
        <row r="34">
          <cell r="R34">
            <v>281599</v>
          </cell>
          <cell r="S34">
            <v>31289</v>
          </cell>
          <cell r="AM34">
            <v>369662</v>
          </cell>
          <cell r="AP34">
            <v>0</v>
          </cell>
          <cell r="AT34">
            <v>30678</v>
          </cell>
          <cell r="AZ34">
            <v>62</v>
          </cell>
        </row>
        <row r="35">
          <cell r="R35">
            <v>118837</v>
          </cell>
          <cell r="S35">
            <v>13204</v>
          </cell>
          <cell r="AM35">
            <v>165499</v>
          </cell>
          <cell r="AP35">
            <v>-2270.7000000000003</v>
          </cell>
          <cell r="AT35">
            <v>12158</v>
          </cell>
          <cell r="AZ35">
            <v>-77</v>
          </cell>
        </row>
        <row r="36">
          <cell r="R36">
            <v>5468</v>
          </cell>
          <cell r="S36">
            <v>608</v>
          </cell>
          <cell r="AM36">
            <v>5193</v>
          </cell>
          <cell r="AP36">
            <v>-1799.55</v>
          </cell>
          <cell r="AT36">
            <v>-1073</v>
          </cell>
          <cell r="AZ36">
            <v>-4</v>
          </cell>
        </row>
        <row r="37">
          <cell r="R37">
            <v>42199</v>
          </cell>
          <cell r="S37">
            <v>4689</v>
          </cell>
          <cell r="AM37">
            <v>52403</v>
          </cell>
          <cell r="AP37">
            <v>0</v>
          </cell>
          <cell r="AT37">
            <v>5512</v>
          </cell>
          <cell r="AZ37">
            <v>-6</v>
          </cell>
        </row>
        <row r="38">
          <cell r="R38">
            <v>472706</v>
          </cell>
          <cell r="S38">
            <v>52523</v>
          </cell>
          <cell r="AM38">
            <v>232551</v>
          </cell>
          <cell r="AP38">
            <v>-6209</v>
          </cell>
          <cell r="AT38">
            <v>13833</v>
          </cell>
          <cell r="AZ38">
            <v>-85</v>
          </cell>
        </row>
        <row r="39">
          <cell r="R39">
            <v>14290</v>
          </cell>
          <cell r="S39">
            <v>1588</v>
          </cell>
          <cell r="AM39">
            <v>8305</v>
          </cell>
          <cell r="AP39">
            <v>0</v>
          </cell>
          <cell r="AT39">
            <v>59</v>
          </cell>
          <cell r="AZ39">
            <v>-3</v>
          </cell>
        </row>
        <row r="40">
          <cell r="R40">
            <v>291716</v>
          </cell>
          <cell r="S40">
            <v>32413</v>
          </cell>
          <cell r="AM40">
            <v>108003</v>
          </cell>
          <cell r="AP40">
            <v>0</v>
          </cell>
          <cell r="AT40">
            <v>5714</v>
          </cell>
          <cell r="AZ40">
            <v>55</v>
          </cell>
        </row>
        <row r="41">
          <cell r="R41">
            <v>88908</v>
          </cell>
          <cell r="S41">
            <v>9879</v>
          </cell>
          <cell r="AM41">
            <v>56117</v>
          </cell>
          <cell r="AP41">
            <v>0</v>
          </cell>
          <cell r="AT41">
            <v>5437</v>
          </cell>
          <cell r="AZ41">
            <v>-19</v>
          </cell>
        </row>
        <row r="42">
          <cell r="R42">
            <v>264942</v>
          </cell>
          <cell r="S42">
            <v>29438</v>
          </cell>
          <cell r="AM42">
            <v>459480</v>
          </cell>
          <cell r="AP42">
            <v>-4155.1000000000004</v>
          </cell>
          <cell r="AT42">
            <v>27796</v>
          </cell>
          <cell r="AZ42">
            <v>-164</v>
          </cell>
        </row>
        <row r="43">
          <cell r="R43">
            <v>253432</v>
          </cell>
          <cell r="S43">
            <v>28159</v>
          </cell>
          <cell r="AM43">
            <v>163405</v>
          </cell>
          <cell r="AP43">
            <v>3263</v>
          </cell>
          <cell r="AT43">
            <v>20785</v>
          </cell>
          <cell r="AZ43">
            <v>-96</v>
          </cell>
        </row>
        <row r="44">
          <cell r="R44">
            <v>8991</v>
          </cell>
          <cell r="S44">
            <v>999</v>
          </cell>
          <cell r="AM44">
            <v>59367</v>
          </cell>
          <cell r="AP44">
            <v>0</v>
          </cell>
          <cell r="AT44">
            <v>9661</v>
          </cell>
          <cell r="AZ44">
            <v>-47</v>
          </cell>
        </row>
        <row r="45">
          <cell r="R45">
            <v>32657</v>
          </cell>
          <cell r="S45">
            <v>3629</v>
          </cell>
          <cell r="AM45">
            <v>48573</v>
          </cell>
          <cell r="AP45">
            <v>0</v>
          </cell>
          <cell r="AT45">
            <v>6517</v>
          </cell>
          <cell r="AZ45">
            <v>-14</v>
          </cell>
        </row>
        <row r="46">
          <cell r="R46">
            <v>207553</v>
          </cell>
          <cell r="S46">
            <v>23061</v>
          </cell>
          <cell r="AM46">
            <v>155496</v>
          </cell>
          <cell r="AP46">
            <v>0</v>
          </cell>
          <cell r="AT46">
            <v>12279</v>
          </cell>
          <cell r="AZ46">
            <v>-24</v>
          </cell>
        </row>
        <row r="47">
          <cell r="R47">
            <v>17878</v>
          </cell>
          <cell r="S47">
            <v>1986</v>
          </cell>
          <cell r="AM47">
            <v>31611</v>
          </cell>
          <cell r="AP47">
            <v>0</v>
          </cell>
          <cell r="AT47">
            <v>-4176</v>
          </cell>
          <cell r="AZ47">
            <v>64</v>
          </cell>
        </row>
        <row r="48">
          <cell r="R48">
            <v>33875</v>
          </cell>
          <cell r="S48">
            <v>3764</v>
          </cell>
          <cell r="AM48">
            <v>40720</v>
          </cell>
          <cell r="AP48">
            <v>0</v>
          </cell>
          <cell r="AT48">
            <v>1820</v>
          </cell>
          <cell r="AZ48">
            <v>-38</v>
          </cell>
        </row>
        <row r="49">
          <cell r="R49">
            <v>33680</v>
          </cell>
          <cell r="S49">
            <v>3742</v>
          </cell>
          <cell r="AM49">
            <v>32347</v>
          </cell>
          <cell r="AP49">
            <v>0</v>
          </cell>
          <cell r="AT49">
            <v>5439</v>
          </cell>
          <cell r="AZ49">
            <v>-27</v>
          </cell>
        </row>
        <row r="50">
          <cell r="R50">
            <v>105873</v>
          </cell>
          <cell r="S50">
            <v>11764</v>
          </cell>
          <cell r="AM50">
            <v>82231</v>
          </cell>
          <cell r="AP50">
            <v>0</v>
          </cell>
          <cell r="AT50">
            <v>9026</v>
          </cell>
          <cell r="AZ50">
            <v>-33</v>
          </cell>
        </row>
        <row r="51">
          <cell r="R51">
            <v>43678</v>
          </cell>
          <cell r="S51">
            <v>4853</v>
          </cell>
          <cell r="AM51">
            <v>191235</v>
          </cell>
          <cell r="AP51">
            <v>-5460.3</v>
          </cell>
          <cell r="AT51">
            <v>16148</v>
          </cell>
          <cell r="AZ51">
            <v>-34</v>
          </cell>
        </row>
        <row r="52">
          <cell r="R52">
            <v>86048</v>
          </cell>
          <cell r="S52">
            <v>9561</v>
          </cell>
          <cell r="AM52">
            <v>44828</v>
          </cell>
          <cell r="AP52">
            <v>0</v>
          </cell>
          <cell r="AT52">
            <v>4556</v>
          </cell>
          <cell r="AZ52">
            <v>-13</v>
          </cell>
        </row>
        <row r="53">
          <cell r="R53">
            <v>5541</v>
          </cell>
          <cell r="S53">
            <v>616</v>
          </cell>
          <cell r="AM53">
            <v>20601</v>
          </cell>
          <cell r="AP53">
            <v>0</v>
          </cell>
          <cell r="AT53">
            <v>836</v>
          </cell>
          <cell r="AZ53">
            <v>-8</v>
          </cell>
        </row>
        <row r="54">
          <cell r="R54">
            <v>130495</v>
          </cell>
          <cell r="S54">
            <v>14499</v>
          </cell>
          <cell r="AM54">
            <v>95644</v>
          </cell>
          <cell r="AP54">
            <v>0</v>
          </cell>
          <cell r="AT54">
            <v>-2016</v>
          </cell>
          <cell r="AZ54">
            <v>265</v>
          </cell>
        </row>
        <row r="55">
          <cell r="R55">
            <v>357816</v>
          </cell>
          <cell r="S55">
            <v>39757</v>
          </cell>
          <cell r="AM55">
            <v>177894</v>
          </cell>
          <cell r="AP55">
            <v>-3975.2999999999993</v>
          </cell>
          <cell r="AT55">
            <v>10324</v>
          </cell>
          <cell r="AZ55">
            <v>-26</v>
          </cell>
        </row>
        <row r="56">
          <cell r="R56">
            <v>143036</v>
          </cell>
          <cell r="S56">
            <v>15893</v>
          </cell>
          <cell r="AM56">
            <v>72629</v>
          </cell>
          <cell r="AP56">
            <v>0</v>
          </cell>
          <cell r="AT56">
            <v>6608</v>
          </cell>
          <cell r="AZ56">
            <v>19</v>
          </cell>
        </row>
        <row r="57">
          <cell r="R57">
            <v>56972</v>
          </cell>
          <cell r="S57">
            <v>6330</v>
          </cell>
          <cell r="AM57">
            <v>38791</v>
          </cell>
          <cell r="AP57">
            <v>0</v>
          </cell>
          <cell r="AT57">
            <v>2351</v>
          </cell>
          <cell r="AZ57">
            <v>32</v>
          </cell>
        </row>
        <row r="58">
          <cell r="R58">
            <v>528217</v>
          </cell>
          <cell r="S58">
            <v>58691</v>
          </cell>
          <cell r="AM58">
            <v>588511</v>
          </cell>
          <cell r="AP58">
            <v>-10975.999999999998</v>
          </cell>
          <cell r="AT58">
            <v>57847</v>
          </cell>
          <cell r="AZ58">
            <v>-76</v>
          </cell>
        </row>
        <row r="59">
          <cell r="R59">
            <v>419853</v>
          </cell>
          <cell r="S59">
            <v>46650</v>
          </cell>
          <cell r="AM59">
            <v>168650</v>
          </cell>
          <cell r="AP59">
            <v>-2482.0000000000005</v>
          </cell>
          <cell r="AT59">
            <v>7078</v>
          </cell>
          <cell r="AZ59">
            <v>44</v>
          </cell>
        </row>
        <row r="60">
          <cell r="R60">
            <v>0</v>
          </cell>
          <cell r="S60">
            <v>0</v>
          </cell>
          <cell r="AM60">
            <v>9236</v>
          </cell>
          <cell r="AP60">
            <v>0</v>
          </cell>
          <cell r="AT60">
            <v>2090</v>
          </cell>
          <cell r="AZ60">
            <v>-23</v>
          </cell>
        </row>
        <row r="61">
          <cell r="R61">
            <v>219065</v>
          </cell>
          <cell r="S61">
            <v>24341</v>
          </cell>
          <cell r="AM61">
            <v>180031</v>
          </cell>
          <cell r="AP61">
            <v>0</v>
          </cell>
          <cell r="AT61">
            <v>12992</v>
          </cell>
          <cell r="AZ61">
            <v>-76</v>
          </cell>
        </row>
        <row r="62">
          <cell r="R62">
            <v>29618</v>
          </cell>
          <cell r="S62">
            <v>3291</v>
          </cell>
          <cell r="AM62">
            <v>23482</v>
          </cell>
          <cell r="AP62">
            <v>0</v>
          </cell>
          <cell r="AT62">
            <v>2881</v>
          </cell>
          <cell r="AZ62">
            <v>-6</v>
          </cell>
        </row>
        <row r="63">
          <cell r="R63">
            <v>132790</v>
          </cell>
          <cell r="S63">
            <v>14754</v>
          </cell>
          <cell r="AM63">
            <v>76119</v>
          </cell>
          <cell r="AP63">
            <v>0</v>
          </cell>
          <cell r="AT63">
            <v>6868</v>
          </cell>
          <cell r="AZ63">
            <v>-31</v>
          </cell>
        </row>
        <row r="64">
          <cell r="R64">
            <v>224908</v>
          </cell>
          <cell r="S64">
            <v>24990</v>
          </cell>
          <cell r="AM64">
            <v>63476</v>
          </cell>
          <cell r="AP64">
            <v>0</v>
          </cell>
          <cell r="AT64">
            <v>4525</v>
          </cell>
          <cell r="AZ64">
            <v>44</v>
          </cell>
        </row>
        <row r="65">
          <cell r="R65">
            <v>92349</v>
          </cell>
          <cell r="S65">
            <v>10261</v>
          </cell>
          <cell r="AM65">
            <v>23593</v>
          </cell>
          <cell r="AP65">
            <v>0</v>
          </cell>
          <cell r="AT65">
            <v>1038</v>
          </cell>
          <cell r="AZ65">
            <v>-5</v>
          </cell>
        </row>
        <row r="66">
          <cell r="R66">
            <v>53503</v>
          </cell>
          <cell r="S66">
            <v>5945</v>
          </cell>
          <cell r="AM66">
            <v>48345</v>
          </cell>
          <cell r="AP66">
            <v>0</v>
          </cell>
          <cell r="AT66">
            <v>4270</v>
          </cell>
          <cell r="AZ66">
            <v>-42</v>
          </cell>
        </row>
        <row r="67">
          <cell r="R67">
            <v>20649</v>
          </cell>
          <cell r="S67">
            <v>2294</v>
          </cell>
          <cell r="AM67">
            <v>58599</v>
          </cell>
          <cell r="AP67">
            <v>0</v>
          </cell>
          <cell r="AT67">
            <v>4539</v>
          </cell>
          <cell r="AZ67">
            <v>-11</v>
          </cell>
        </row>
        <row r="68">
          <cell r="R68">
            <v>25183</v>
          </cell>
          <cell r="S68">
            <v>2798</v>
          </cell>
          <cell r="AM68">
            <v>3712</v>
          </cell>
          <cell r="AP68">
            <v>0</v>
          </cell>
          <cell r="AT68">
            <v>225</v>
          </cell>
          <cell r="AZ68">
            <v>8</v>
          </cell>
        </row>
        <row r="69">
          <cell r="R69">
            <v>10145</v>
          </cell>
          <cell r="S69">
            <v>1127</v>
          </cell>
          <cell r="AM69">
            <v>25720</v>
          </cell>
          <cell r="AP69">
            <v>0</v>
          </cell>
          <cell r="AT69">
            <v>2841</v>
          </cell>
          <cell r="AZ69">
            <v>-10</v>
          </cell>
        </row>
        <row r="70">
          <cell r="R70">
            <v>32100</v>
          </cell>
          <cell r="S70">
            <v>3567</v>
          </cell>
          <cell r="AM70">
            <v>2738</v>
          </cell>
          <cell r="AP70">
            <v>0</v>
          </cell>
          <cell r="AT70">
            <v>-668</v>
          </cell>
          <cell r="AZ70">
            <v>32</v>
          </cell>
        </row>
        <row r="71">
          <cell r="R71">
            <v>37940</v>
          </cell>
          <cell r="S71">
            <v>4216</v>
          </cell>
          <cell r="AM71">
            <v>39493</v>
          </cell>
          <cell r="AP71">
            <v>-10051</v>
          </cell>
          <cell r="AT71">
            <v>-5096</v>
          </cell>
          <cell r="AZ71">
            <v>-14</v>
          </cell>
        </row>
        <row r="72">
          <cell r="R72">
            <v>15570</v>
          </cell>
          <cell r="S72">
            <v>1730</v>
          </cell>
          <cell r="AM72">
            <v>28238</v>
          </cell>
          <cell r="AP72">
            <v>0</v>
          </cell>
          <cell r="AT72">
            <v>6381</v>
          </cell>
          <cell r="AZ72">
            <v>-44</v>
          </cell>
        </row>
        <row r="73">
          <cell r="R73">
            <v>34132</v>
          </cell>
          <cell r="S73">
            <v>3792</v>
          </cell>
          <cell r="AM73">
            <v>27557</v>
          </cell>
          <cell r="AP73">
            <v>0</v>
          </cell>
          <cell r="AT73">
            <v>3436</v>
          </cell>
          <cell r="AZ73">
            <v>18</v>
          </cell>
        </row>
        <row r="74">
          <cell r="R74">
            <v>55909</v>
          </cell>
          <cell r="S74">
            <v>6212</v>
          </cell>
          <cell r="AM74">
            <v>15844</v>
          </cell>
          <cell r="AP74">
            <v>0</v>
          </cell>
          <cell r="AT74">
            <v>1839</v>
          </cell>
          <cell r="AZ74">
            <v>20</v>
          </cell>
        </row>
        <row r="75">
          <cell r="R75">
            <v>27180</v>
          </cell>
          <cell r="S75">
            <v>3020</v>
          </cell>
          <cell r="AM75">
            <v>34072</v>
          </cell>
          <cell r="AP75">
            <v>0</v>
          </cell>
          <cell r="AT75">
            <v>6102</v>
          </cell>
          <cell r="AZ75">
            <v>-44</v>
          </cell>
        </row>
        <row r="76">
          <cell r="S76">
            <v>958756</v>
          </cell>
        </row>
        <row r="78">
          <cell r="AA78">
            <v>0</v>
          </cell>
        </row>
        <row r="79">
          <cell r="AE79">
            <v>0</v>
          </cell>
        </row>
        <row r="80">
          <cell r="AE80">
            <v>10000</v>
          </cell>
        </row>
        <row r="81">
          <cell r="AE81">
            <v>0</v>
          </cell>
        </row>
        <row r="82">
          <cell r="AA82">
            <v>15254.729999999996</v>
          </cell>
        </row>
        <row r="83">
          <cell r="C83">
            <v>1823</v>
          </cell>
          <cell r="E83">
            <v>7027031.3990050601</v>
          </cell>
          <cell r="F83">
            <v>1430</v>
          </cell>
          <cell r="H83">
            <v>750297.8588923678</v>
          </cell>
          <cell r="I83">
            <v>195.5</v>
          </cell>
          <cell r="K83">
            <v>27615.25418569602</v>
          </cell>
          <cell r="L83">
            <v>205</v>
          </cell>
          <cell r="N83">
            <v>748183.54963289504</v>
          </cell>
          <cell r="O83">
            <v>52</v>
          </cell>
          <cell r="Q83">
            <v>75659.218336545498</v>
          </cell>
          <cell r="R83">
            <v>8628789</v>
          </cell>
          <cell r="T83">
            <v>341317</v>
          </cell>
          <cell r="U83">
            <v>23747</v>
          </cell>
          <cell r="V83">
            <v>365064</v>
          </cell>
          <cell r="W83">
            <v>8993853</v>
          </cell>
          <cell r="X83">
            <v>-22485</v>
          </cell>
          <cell r="Y83">
            <v>8971368</v>
          </cell>
          <cell r="Z83">
            <v>-131367.97239930334</v>
          </cell>
          <cell r="AA83">
            <v>8855252.7300000004</v>
          </cell>
          <cell r="AB83">
            <v>8156195.9999999991</v>
          </cell>
          <cell r="AC83">
            <v>699056.72999999975</v>
          </cell>
          <cell r="AD83">
            <v>699058</v>
          </cell>
          <cell r="AE83">
            <v>8865252.7300000004</v>
          </cell>
          <cell r="AG83">
            <v>7847771</v>
          </cell>
          <cell r="AH83">
            <v>82</v>
          </cell>
          <cell r="AI83">
            <v>478472.4</v>
          </cell>
          <cell r="AJ83">
            <v>6</v>
          </cell>
          <cell r="AK83">
            <v>17076.150000000001</v>
          </cell>
          <cell r="AL83">
            <v>495548.54999999993</v>
          </cell>
          <cell r="AM83">
            <v>8343323</v>
          </cell>
          <cell r="AN83">
            <v>-20859</v>
          </cell>
          <cell r="AO83">
            <v>8322464</v>
          </cell>
          <cell r="AP83">
            <v>-71252.400000000009</v>
          </cell>
          <cell r="AQ83">
            <v>8251212</v>
          </cell>
          <cell r="AR83">
            <v>7585493</v>
          </cell>
          <cell r="AS83">
            <v>665719</v>
          </cell>
          <cell r="AT83">
            <v>665719</v>
          </cell>
        </row>
      </sheetData>
      <sheetData sheetId="58">
        <row r="7">
          <cell r="R7">
            <v>179405</v>
          </cell>
          <cell r="S7">
            <v>19934</v>
          </cell>
          <cell r="AM7">
            <v>83767</v>
          </cell>
          <cell r="AP7">
            <v>0</v>
          </cell>
          <cell r="AT7">
            <v>8263</v>
          </cell>
          <cell r="AZ7">
            <v>-19</v>
          </cell>
        </row>
        <row r="8">
          <cell r="R8">
            <v>75683</v>
          </cell>
          <cell r="S8">
            <v>8409</v>
          </cell>
          <cell r="AM8">
            <v>13154</v>
          </cell>
          <cell r="AP8">
            <v>0</v>
          </cell>
          <cell r="AT8">
            <v>-1252</v>
          </cell>
          <cell r="AZ8">
            <v>37</v>
          </cell>
        </row>
        <row r="9">
          <cell r="R9">
            <v>180311</v>
          </cell>
          <cell r="S9">
            <v>20035</v>
          </cell>
          <cell r="AM9">
            <v>331821</v>
          </cell>
          <cell r="AP9">
            <v>0</v>
          </cell>
          <cell r="AT9">
            <v>40915</v>
          </cell>
          <cell r="AZ9">
            <v>-201</v>
          </cell>
        </row>
        <row r="10">
          <cell r="R10">
            <v>4755</v>
          </cell>
          <cell r="S10">
            <v>528</v>
          </cell>
          <cell r="AM10">
            <v>29476</v>
          </cell>
          <cell r="AP10">
            <v>0</v>
          </cell>
          <cell r="AT10">
            <v>6650</v>
          </cell>
          <cell r="AZ10">
            <v>-66</v>
          </cell>
        </row>
        <row r="11">
          <cell r="R11">
            <v>235986</v>
          </cell>
          <cell r="S11">
            <v>26221</v>
          </cell>
          <cell r="AM11">
            <v>91584</v>
          </cell>
          <cell r="AP11">
            <v>0</v>
          </cell>
          <cell r="AT11">
            <v>8158</v>
          </cell>
          <cell r="AZ11">
            <v>-8</v>
          </cell>
        </row>
        <row r="12">
          <cell r="R12">
            <v>69704</v>
          </cell>
          <cell r="S12">
            <v>7745</v>
          </cell>
          <cell r="AM12">
            <v>23940</v>
          </cell>
          <cell r="AP12">
            <v>-1825.65</v>
          </cell>
          <cell r="AT12">
            <v>-2929</v>
          </cell>
          <cell r="AZ12">
            <v>46</v>
          </cell>
        </row>
        <row r="13">
          <cell r="R13">
            <v>16557</v>
          </cell>
          <cell r="S13">
            <v>1840</v>
          </cell>
          <cell r="AM13">
            <v>29635</v>
          </cell>
          <cell r="AP13">
            <v>0</v>
          </cell>
          <cell r="AT13">
            <v>-2933</v>
          </cell>
          <cell r="AZ13">
            <v>81</v>
          </cell>
        </row>
        <row r="14">
          <cell r="R14">
            <v>281035</v>
          </cell>
          <cell r="S14">
            <v>31226</v>
          </cell>
          <cell r="AM14">
            <v>256241</v>
          </cell>
          <cell r="AP14">
            <v>0</v>
          </cell>
          <cell r="AT14">
            <v>25022</v>
          </cell>
          <cell r="AZ14">
            <v>-54</v>
          </cell>
        </row>
        <row r="15">
          <cell r="R15">
            <v>464864</v>
          </cell>
          <cell r="S15">
            <v>51652</v>
          </cell>
          <cell r="AM15">
            <v>312437</v>
          </cell>
          <cell r="AP15">
            <v>-5062.0000000000009</v>
          </cell>
          <cell r="AT15">
            <v>1595</v>
          </cell>
          <cell r="AZ15">
            <v>288</v>
          </cell>
        </row>
        <row r="16">
          <cell r="R16">
            <v>274566</v>
          </cell>
          <cell r="S16">
            <v>30507</v>
          </cell>
          <cell r="AM16">
            <v>447153</v>
          </cell>
          <cell r="AP16">
            <v>-6235.6500000000005</v>
          </cell>
          <cell r="AT16">
            <v>37834</v>
          </cell>
          <cell r="AZ16">
            <v>-98</v>
          </cell>
        </row>
        <row r="17">
          <cell r="R17">
            <v>16547</v>
          </cell>
          <cell r="S17">
            <v>1839</v>
          </cell>
          <cell r="AM17">
            <v>21571</v>
          </cell>
          <cell r="AP17">
            <v>0</v>
          </cell>
          <cell r="AT17">
            <v>3969</v>
          </cell>
          <cell r="AZ17">
            <v>-33</v>
          </cell>
        </row>
        <row r="18">
          <cell r="R18">
            <v>5325</v>
          </cell>
          <cell r="S18">
            <v>592</v>
          </cell>
          <cell r="AM18">
            <v>0</v>
          </cell>
          <cell r="AP18">
            <v>0</v>
          </cell>
          <cell r="AT18">
            <v>-1848</v>
          </cell>
          <cell r="AZ18">
            <v>28</v>
          </cell>
        </row>
        <row r="19">
          <cell r="R19">
            <v>21109</v>
          </cell>
          <cell r="S19">
            <v>2345</v>
          </cell>
          <cell r="AM19">
            <v>8902</v>
          </cell>
          <cell r="AP19">
            <v>0</v>
          </cell>
          <cell r="AT19">
            <v>964</v>
          </cell>
          <cell r="AZ19">
            <v>-3</v>
          </cell>
        </row>
        <row r="20">
          <cell r="R20">
            <v>53830</v>
          </cell>
          <cell r="S20">
            <v>5981</v>
          </cell>
          <cell r="AM20">
            <v>22901</v>
          </cell>
          <cell r="AP20">
            <v>0</v>
          </cell>
          <cell r="AT20">
            <v>1185</v>
          </cell>
          <cell r="AZ20">
            <v>11</v>
          </cell>
        </row>
        <row r="21">
          <cell r="R21">
            <v>26196</v>
          </cell>
          <cell r="S21">
            <v>2911</v>
          </cell>
          <cell r="AM21">
            <v>7992</v>
          </cell>
          <cell r="AP21">
            <v>0</v>
          </cell>
          <cell r="AT21">
            <v>243</v>
          </cell>
          <cell r="AZ21">
            <v>6</v>
          </cell>
        </row>
        <row r="22">
          <cell r="R22">
            <v>30454</v>
          </cell>
          <cell r="S22">
            <v>3384</v>
          </cell>
          <cell r="AM22">
            <v>122016</v>
          </cell>
          <cell r="AP22">
            <v>0</v>
          </cell>
          <cell r="AT22">
            <v>9235</v>
          </cell>
          <cell r="AZ22">
            <v>14</v>
          </cell>
        </row>
        <row r="23">
          <cell r="R23">
            <v>575582</v>
          </cell>
          <cell r="S23">
            <v>63954</v>
          </cell>
          <cell r="AM23">
            <v>1490539</v>
          </cell>
          <cell r="AP23">
            <v>-3129.3</v>
          </cell>
          <cell r="AT23">
            <v>171731</v>
          </cell>
          <cell r="AZ23">
            <v>-988</v>
          </cell>
        </row>
        <row r="24">
          <cell r="R24">
            <v>37980</v>
          </cell>
          <cell r="S24">
            <v>4220</v>
          </cell>
          <cell r="AM24">
            <v>8411</v>
          </cell>
          <cell r="AP24">
            <v>0</v>
          </cell>
          <cell r="AT24">
            <v>329</v>
          </cell>
          <cell r="AZ24">
            <v>6</v>
          </cell>
        </row>
        <row r="25">
          <cell r="R25">
            <v>82446</v>
          </cell>
          <cell r="S25">
            <v>9161</v>
          </cell>
          <cell r="AM25">
            <v>71907</v>
          </cell>
          <cell r="AP25">
            <v>0</v>
          </cell>
          <cell r="AT25">
            <v>11957</v>
          </cell>
          <cell r="AZ25">
            <v>-90</v>
          </cell>
        </row>
        <row r="26">
          <cell r="R26">
            <v>66129</v>
          </cell>
          <cell r="S26">
            <v>7348</v>
          </cell>
          <cell r="AM26">
            <v>28980</v>
          </cell>
          <cell r="AP26">
            <v>0</v>
          </cell>
          <cell r="AT26">
            <v>1914</v>
          </cell>
          <cell r="AZ26">
            <v>8</v>
          </cell>
        </row>
        <row r="27">
          <cell r="R27">
            <v>23832</v>
          </cell>
          <cell r="S27">
            <v>2648</v>
          </cell>
          <cell r="AM27">
            <v>22256</v>
          </cell>
          <cell r="AP27">
            <v>0</v>
          </cell>
          <cell r="AT27">
            <v>3714</v>
          </cell>
          <cell r="AZ27">
            <v>-28</v>
          </cell>
        </row>
        <row r="28">
          <cell r="R28">
            <v>86566</v>
          </cell>
          <cell r="S28">
            <v>9618</v>
          </cell>
          <cell r="AM28">
            <v>19976</v>
          </cell>
          <cell r="AP28">
            <v>0</v>
          </cell>
          <cell r="AT28">
            <v>2077</v>
          </cell>
          <cell r="AZ28">
            <v>-6</v>
          </cell>
        </row>
        <row r="29">
          <cell r="R29">
            <v>182197</v>
          </cell>
          <cell r="S29">
            <v>20244</v>
          </cell>
          <cell r="AM29">
            <v>98163</v>
          </cell>
          <cell r="AP29">
            <v>-2771</v>
          </cell>
          <cell r="AT29">
            <v>5300</v>
          </cell>
          <cell r="AZ29">
            <v>2</v>
          </cell>
        </row>
        <row r="30">
          <cell r="R30">
            <v>42495</v>
          </cell>
          <cell r="S30">
            <v>4722</v>
          </cell>
          <cell r="AM30">
            <v>146804</v>
          </cell>
          <cell r="AP30">
            <v>0</v>
          </cell>
          <cell r="AT30">
            <v>8493</v>
          </cell>
          <cell r="AZ30">
            <v>56</v>
          </cell>
        </row>
        <row r="31">
          <cell r="R31">
            <v>14142</v>
          </cell>
          <cell r="S31">
            <v>1571</v>
          </cell>
          <cell r="AM31">
            <v>23679</v>
          </cell>
          <cell r="AP31">
            <v>0</v>
          </cell>
          <cell r="AT31">
            <v>3688</v>
          </cell>
          <cell r="AZ31">
            <v>-23</v>
          </cell>
        </row>
        <row r="32">
          <cell r="R32">
            <v>768685</v>
          </cell>
          <cell r="S32">
            <v>85409</v>
          </cell>
          <cell r="AM32">
            <v>775731</v>
          </cell>
          <cell r="AP32">
            <v>0</v>
          </cell>
          <cell r="AT32">
            <v>48122</v>
          </cell>
          <cell r="AZ32">
            <v>237</v>
          </cell>
        </row>
        <row r="33">
          <cell r="R33">
            <v>60291</v>
          </cell>
          <cell r="S33">
            <v>6699</v>
          </cell>
          <cell r="AM33">
            <v>17912</v>
          </cell>
          <cell r="AP33">
            <v>0</v>
          </cell>
          <cell r="AT33">
            <v>-881</v>
          </cell>
          <cell r="AZ33">
            <v>35</v>
          </cell>
        </row>
        <row r="34">
          <cell r="R34">
            <v>443371</v>
          </cell>
          <cell r="S34">
            <v>49263</v>
          </cell>
          <cell r="AM34">
            <v>564906</v>
          </cell>
          <cell r="AP34">
            <v>-2617.2000000000003</v>
          </cell>
          <cell r="AT34">
            <v>37261</v>
          </cell>
          <cell r="AZ34">
            <v>106</v>
          </cell>
        </row>
        <row r="35">
          <cell r="R35">
            <v>123385</v>
          </cell>
          <cell r="S35">
            <v>13709</v>
          </cell>
          <cell r="AM35">
            <v>365003</v>
          </cell>
          <cell r="AP35">
            <v>0</v>
          </cell>
          <cell r="AT35">
            <v>68965</v>
          </cell>
          <cell r="AZ35">
            <v>-576</v>
          </cell>
        </row>
        <row r="36">
          <cell r="R36">
            <v>49811</v>
          </cell>
          <cell r="S36">
            <v>5535</v>
          </cell>
          <cell r="AM36">
            <v>27699</v>
          </cell>
          <cell r="AP36">
            <v>0</v>
          </cell>
          <cell r="AT36">
            <v>1805</v>
          </cell>
          <cell r="AZ36">
            <v>8</v>
          </cell>
        </row>
        <row r="37">
          <cell r="R37">
            <v>39632</v>
          </cell>
          <cell r="S37">
            <v>4404</v>
          </cell>
          <cell r="AM37">
            <v>46887</v>
          </cell>
          <cell r="AP37">
            <v>0</v>
          </cell>
          <cell r="AT37">
            <v>5012</v>
          </cell>
          <cell r="AZ37">
            <v>-17</v>
          </cell>
        </row>
        <row r="38">
          <cell r="R38">
            <v>806778</v>
          </cell>
          <cell r="S38">
            <v>89642</v>
          </cell>
          <cell r="AM38">
            <v>463766</v>
          </cell>
          <cell r="AP38">
            <v>-4677.9999999999991</v>
          </cell>
          <cell r="AT38">
            <v>48881</v>
          </cell>
          <cell r="AZ38">
            <v>-225</v>
          </cell>
        </row>
        <row r="39">
          <cell r="R39">
            <v>9170</v>
          </cell>
          <cell r="S39">
            <v>1019</v>
          </cell>
          <cell r="AM39">
            <v>3322</v>
          </cell>
          <cell r="AP39">
            <v>0</v>
          </cell>
          <cell r="AT39">
            <v>7</v>
          </cell>
          <cell r="AZ39">
            <v>4</v>
          </cell>
        </row>
        <row r="40">
          <cell r="R40">
            <v>169343</v>
          </cell>
          <cell r="S40">
            <v>18816</v>
          </cell>
          <cell r="AM40">
            <v>51160</v>
          </cell>
          <cell r="AP40">
            <v>0</v>
          </cell>
          <cell r="AT40">
            <v>-426</v>
          </cell>
          <cell r="AZ40">
            <v>70</v>
          </cell>
        </row>
        <row r="41">
          <cell r="R41">
            <v>73155</v>
          </cell>
          <cell r="S41">
            <v>8128</v>
          </cell>
          <cell r="AM41">
            <v>54558</v>
          </cell>
          <cell r="AP41">
            <v>0</v>
          </cell>
          <cell r="AT41">
            <v>5023</v>
          </cell>
          <cell r="AZ41">
            <v>-7</v>
          </cell>
        </row>
        <row r="42">
          <cell r="R42">
            <v>248172</v>
          </cell>
          <cell r="S42">
            <v>27575</v>
          </cell>
          <cell r="AM42">
            <v>442872</v>
          </cell>
          <cell r="AP42">
            <v>5819.0000000000009</v>
          </cell>
          <cell r="AT42">
            <v>48659</v>
          </cell>
          <cell r="AZ42">
            <v>-94</v>
          </cell>
        </row>
        <row r="43">
          <cell r="R43">
            <v>189430</v>
          </cell>
          <cell r="S43">
            <v>21048</v>
          </cell>
          <cell r="AM43">
            <v>158190</v>
          </cell>
          <cell r="AP43">
            <v>-3642</v>
          </cell>
          <cell r="AT43">
            <v>18546</v>
          </cell>
          <cell r="AZ43">
            <v>-135</v>
          </cell>
        </row>
        <row r="44">
          <cell r="R44">
            <v>47410</v>
          </cell>
          <cell r="S44">
            <v>5268</v>
          </cell>
          <cell r="AM44">
            <v>108841</v>
          </cell>
          <cell r="AP44">
            <v>0</v>
          </cell>
          <cell r="AT44">
            <v>-8199</v>
          </cell>
          <cell r="AZ44">
            <v>259</v>
          </cell>
        </row>
        <row r="45">
          <cell r="R45">
            <v>88717</v>
          </cell>
          <cell r="S45">
            <v>9857</v>
          </cell>
          <cell r="AM45">
            <v>138434</v>
          </cell>
          <cell r="AP45">
            <v>0</v>
          </cell>
          <cell r="AT45">
            <v>14820</v>
          </cell>
          <cell r="AZ45">
            <v>-50</v>
          </cell>
        </row>
        <row r="46">
          <cell r="R46">
            <v>258616</v>
          </cell>
          <cell r="S46">
            <v>28735</v>
          </cell>
          <cell r="AM46">
            <v>204315</v>
          </cell>
          <cell r="AP46">
            <v>0</v>
          </cell>
          <cell r="AT46">
            <v>23152</v>
          </cell>
          <cell r="AZ46">
            <v>-93</v>
          </cell>
        </row>
        <row r="47">
          <cell r="R47">
            <v>7423</v>
          </cell>
          <cell r="S47">
            <v>825</v>
          </cell>
          <cell r="AM47">
            <v>31611</v>
          </cell>
          <cell r="AP47">
            <v>0</v>
          </cell>
          <cell r="AT47">
            <v>3818</v>
          </cell>
          <cell r="AZ47">
            <v>-18</v>
          </cell>
        </row>
        <row r="48">
          <cell r="R48">
            <v>67759</v>
          </cell>
          <cell r="S48">
            <v>7529</v>
          </cell>
          <cell r="AM48">
            <v>40721</v>
          </cell>
          <cell r="AP48">
            <v>0</v>
          </cell>
          <cell r="AT48">
            <v>1000</v>
          </cell>
          <cell r="AZ48">
            <v>35</v>
          </cell>
        </row>
        <row r="49">
          <cell r="R49">
            <v>57545</v>
          </cell>
          <cell r="S49">
            <v>6394</v>
          </cell>
          <cell r="AM49">
            <v>24646</v>
          </cell>
          <cell r="AP49">
            <v>0</v>
          </cell>
          <cell r="AT49">
            <v>996</v>
          </cell>
          <cell r="AZ49">
            <v>15</v>
          </cell>
        </row>
        <row r="50">
          <cell r="R50">
            <v>52946</v>
          </cell>
          <cell r="S50">
            <v>5883</v>
          </cell>
          <cell r="AM50">
            <v>61673</v>
          </cell>
          <cell r="AP50">
            <v>0</v>
          </cell>
          <cell r="AT50">
            <v>9065</v>
          </cell>
          <cell r="AZ50">
            <v>-59</v>
          </cell>
        </row>
        <row r="51">
          <cell r="R51">
            <v>59756</v>
          </cell>
          <cell r="S51">
            <v>6640</v>
          </cell>
          <cell r="AM51">
            <v>95617</v>
          </cell>
          <cell r="AP51">
            <v>0</v>
          </cell>
          <cell r="AT51">
            <v>-16813</v>
          </cell>
          <cell r="AZ51">
            <v>372</v>
          </cell>
        </row>
        <row r="52">
          <cell r="R52">
            <v>89626</v>
          </cell>
          <cell r="S52">
            <v>9958</v>
          </cell>
          <cell r="AM52">
            <v>56034</v>
          </cell>
          <cell r="AP52">
            <v>0</v>
          </cell>
          <cell r="AT52">
            <v>6896</v>
          </cell>
          <cell r="AZ52">
            <v>-35</v>
          </cell>
        </row>
        <row r="53">
          <cell r="R53">
            <v>232</v>
          </cell>
          <cell r="S53">
            <v>26</v>
          </cell>
          <cell r="AM53">
            <v>15451</v>
          </cell>
          <cell r="AP53">
            <v>0</v>
          </cell>
          <cell r="AT53">
            <v>3850</v>
          </cell>
          <cell r="AZ53">
            <v>-39</v>
          </cell>
        </row>
        <row r="54">
          <cell r="R54">
            <v>129662</v>
          </cell>
          <cell r="S54">
            <v>14407</v>
          </cell>
          <cell r="AM54">
            <v>245090</v>
          </cell>
          <cell r="AP54">
            <v>0</v>
          </cell>
          <cell r="AT54">
            <v>29477</v>
          </cell>
          <cell r="AZ54">
            <v>-139</v>
          </cell>
        </row>
        <row r="55">
          <cell r="R55">
            <v>206805</v>
          </cell>
          <cell r="S55">
            <v>22978</v>
          </cell>
          <cell r="AM55">
            <v>94248</v>
          </cell>
          <cell r="AP55">
            <v>0</v>
          </cell>
          <cell r="AT55">
            <v>8223</v>
          </cell>
          <cell r="AZ55">
            <v>-6</v>
          </cell>
        </row>
        <row r="56">
          <cell r="R56">
            <v>83082</v>
          </cell>
          <cell r="S56">
            <v>9231</v>
          </cell>
          <cell r="AM56">
            <v>67993</v>
          </cell>
          <cell r="AP56">
            <v>0</v>
          </cell>
          <cell r="AT56">
            <v>8525</v>
          </cell>
          <cell r="AZ56">
            <v>-43</v>
          </cell>
        </row>
        <row r="57">
          <cell r="R57">
            <v>109109</v>
          </cell>
          <cell r="S57">
            <v>12123</v>
          </cell>
          <cell r="AM57">
            <v>59208</v>
          </cell>
          <cell r="AP57">
            <v>-4511</v>
          </cell>
          <cell r="AT57">
            <v>-4918</v>
          </cell>
          <cell r="AZ57">
            <v>80</v>
          </cell>
        </row>
        <row r="58">
          <cell r="R58">
            <v>870398</v>
          </cell>
          <cell r="S58">
            <v>96711</v>
          </cell>
          <cell r="AM58">
            <v>843003</v>
          </cell>
          <cell r="AP58">
            <v>3107.95</v>
          </cell>
          <cell r="AT58">
            <v>62485</v>
          </cell>
          <cell r="AZ58">
            <v>160</v>
          </cell>
        </row>
        <row r="59">
          <cell r="R59">
            <v>843290</v>
          </cell>
          <cell r="S59">
            <v>93699</v>
          </cell>
          <cell r="AM59">
            <v>392321</v>
          </cell>
          <cell r="AP59">
            <v>0</v>
          </cell>
          <cell r="AT59">
            <v>30822</v>
          </cell>
          <cell r="AZ59">
            <v>28</v>
          </cell>
        </row>
        <row r="60">
          <cell r="R60">
            <v>25541</v>
          </cell>
          <cell r="S60">
            <v>2838</v>
          </cell>
          <cell r="AM60">
            <v>18472</v>
          </cell>
          <cell r="AP60">
            <v>0</v>
          </cell>
          <cell r="AT60">
            <v>3796</v>
          </cell>
          <cell r="AZ60">
            <v>-35</v>
          </cell>
        </row>
        <row r="61">
          <cell r="R61">
            <v>249385</v>
          </cell>
          <cell r="S61">
            <v>27709</v>
          </cell>
          <cell r="AM61">
            <v>368247</v>
          </cell>
          <cell r="AP61">
            <v>0</v>
          </cell>
          <cell r="AT61">
            <v>64319</v>
          </cell>
          <cell r="AZ61">
            <v>-507</v>
          </cell>
        </row>
        <row r="62">
          <cell r="R62">
            <v>62632</v>
          </cell>
          <cell r="S62">
            <v>6959</v>
          </cell>
          <cell r="AM62">
            <v>34320</v>
          </cell>
          <cell r="AP62">
            <v>0</v>
          </cell>
          <cell r="AT62">
            <v>1496</v>
          </cell>
          <cell r="AZ62">
            <v>20</v>
          </cell>
        </row>
        <row r="63">
          <cell r="R63">
            <v>86515</v>
          </cell>
          <cell r="S63">
            <v>9613</v>
          </cell>
          <cell r="AM63">
            <v>53658</v>
          </cell>
          <cell r="AP63">
            <v>0</v>
          </cell>
          <cell r="AT63">
            <v>6470</v>
          </cell>
          <cell r="AZ63">
            <v>-30</v>
          </cell>
        </row>
        <row r="64">
          <cell r="R64">
            <v>132215</v>
          </cell>
          <cell r="S64">
            <v>14691</v>
          </cell>
          <cell r="AM64">
            <v>27204</v>
          </cell>
          <cell r="AP64">
            <v>0</v>
          </cell>
          <cell r="AT64">
            <v>-1005</v>
          </cell>
          <cell r="AZ64">
            <v>49</v>
          </cell>
        </row>
        <row r="65">
          <cell r="R65">
            <v>94785</v>
          </cell>
          <cell r="S65">
            <v>10532</v>
          </cell>
          <cell r="AM65">
            <v>32613</v>
          </cell>
          <cell r="AP65">
            <v>0</v>
          </cell>
          <cell r="AT65">
            <v>5230</v>
          </cell>
          <cell r="AZ65">
            <v>-38</v>
          </cell>
        </row>
        <row r="66">
          <cell r="R66">
            <v>187382</v>
          </cell>
          <cell r="S66">
            <v>20820</v>
          </cell>
          <cell r="AM66">
            <v>109223</v>
          </cell>
          <cell r="AP66">
            <v>0</v>
          </cell>
          <cell r="AT66">
            <v>9586</v>
          </cell>
          <cell r="AZ66">
            <v>-3</v>
          </cell>
        </row>
        <row r="67">
          <cell r="R67">
            <v>48085</v>
          </cell>
          <cell r="S67">
            <v>5343</v>
          </cell>
          <cell r="AM67">
            <v>99963</v>
          </cell>
          <cell r="AP67">
            <v>0</v>
          </cell>
          <cell r="AT67">
            <v>5797</v>
          </cell>
          <cell r="AZ67">
            <v>37</v>
          </cell>
        </row>
        <row r="68">
          <cell r="R68">
            <v>37697</v>
          </cell>
          <cell r="S68">
            <v>4189</v>
          </cell>
          <cell r="AM68">
            <v>16702</v>
          </cell>
          <cell r="AP68">
            <v>0</v>
          </cell>
          <cell r="AT68">
            <v>2800</v>
          </cell>
          <cell r="AZ68">
            <v>-22</v>
          </cell>
        </row>
        <row r="69">
          <cell r="R69">
            <v>4264</v>
          </cell>
          <cell r="S69">
            <v>474</v>
          </cell>
          <cell r="AM69">
            <v>25720</v>
          </cell>
          <cell r="AP69">
            <v>0</v>
          </cell>
          <cell r="AT69">
            <v>5217</v>
          </cell>
          <cell r="AZ69">
            <v>-46</v>
          </cell>
        </row>
        <row r="70">
          <cell r="R70">
            <v>173</v>
          </cell>
          <cell r="S70">
            <v>19</v>
          </cell>
          <cell r="AM70">
            <v>0</v>
          </cell>
          <cell r="AP70">
            <v>0</v>
          </cell>
          <cell r="AT70">
            <v>0</v>
          </cell>
          <cell r="AZ70">
            <v>0</v>
          </cell>
        </row>
        <row r="71">
          <cell r="R71">
            <v>58624</v>
          </cell>
          <cell r="S71">
            <v>6514</v>
          </cell>
          <cell r="AM71">
            <v>34556</v>
          </cell>
          <cell r="AP71">
            <v>0</v>
          </cell>
          <cell r="AT71">
            <v>-1885</v>
          </cell>
          <cell r="AZ71">
            <v>72</v>
          </cell>
        </row>
        <row r="72">
          <cell r="R72">
            <v>19598</v>
          </cell>
          <cell r="S72">
            <v>2178</v>
          </cell>
          <cell r="AM72">
            <v>31768</v>
          </cell>
          <cell r="AP72">
            <v>0</v>
          </cell>
          <cell r="AT72">
            <v>5520</v>
          </cell>
          <cell r="AZ72">
            <v>-43</v>
          </cell>
        </row>
        <row r="73">
          <cell r="R73">
            <v>140294</v>
          </cell>
          <cell r="S73">
            <v>15588</v>
          </cell>
          <cell r="AM73">
            <v>130268</v>
          </cell>
          <cell r="AP73">
            <v>0</v>
          </cell>
          <cell r="AT73">
            <v>10136</v>
          </cell>
          <cell r="AZ73">
            <v>10</v>
          </cell>
        </row>
        <row r="74">
          <cell r="R74">
            <v>47309</v>
          </cell>
          <cell r="S74">
            <v>5257</v>
          </cell>
          <cell r="AM74">
            <v>14524</v>
          </cell>
          <cell r="AP74">
            <v>0</v>
          </cell>
          <cell r="AT74">
            <v>523</v>
          </cell>
          <cell r="AZ74">
            <v>12</v>
          </cell>
        </row>
        <row r="75">
          <cell r="R75">
            <v>149044</v>
          </cell>
          <cell r="S75">
            <v>16560</v>
          </cell>
          <cell r="AM75">
            <v>86076</v>
          </cell>
          <cell r="AP75">
            <v>0</v>
          </cell>
          <cell r="AT75">
            <v>6746</v>
          </cell>
          <cell r="AZ75">
            <v>0</v>
          </cell>
        </row>
        <row r="76">
          <cell r="S76">
            <v>1149430</v>
          </cell>
        </row>
        <row r="78">
          <cell r="AA78">
            <v>0</v>
          </cell>
        </row>
        <row r="79">
          <cell r="AE79">
            <v>0</v>
          </cell>
        </row>
        <row r="80">
          <cell r="AE80">
            <v>23324</v>
          </cell>
        </row>
        <row r="81">
          <cell r="AE81">
            <v>0</v>
          </cell>
        </row>
        <row r="82">
          <cell r="AA82">
            <v>56568.480000000003</v>
          </cell>
        </row>
        <row r="83">
          <cell r="C83">
            <v>2218</v>
          </cell>
          <cell r="E83">
            <v>8499495.7861060668</v>
          </cell>
          <cell r="F83">
            <v>1331</v>
          </cell>
          <cell r="H83">
            <v>692955.98364704463</v>
          </cell>
          <cell r="I83">
            <v>2432.5</v>
          </cell>
          <cell r="K83">
            <v>343050.29272361996</v>
          </cell>
          <cell r="L83">
            <v>205</v>
          </cell>
          <cell r="N83">
            <v>741994.96111124253</v>
          </cell>
          <cell r="O83">
            <v>50</v>
          </cell>
          <cell r="Q83">
            <v>67342.21146302417</v>
          </cell>
          <cell r="R83">
            <v>10344838</v>
          </cell>
          <cell r="T83">
            <v>601829</v>
          </cell>
          <cell r="U83">
            <v>65619</v>
          </cell>
          <cell r="V83">
            <v>667448</v>
          </cell>
          <cell r="W83">
            <v>11012286</v>
          </cell>
          <cell r="X83">
            <v>-27529</v>
          </cell>
          <cell r="Y83">
            <v>10984757</v>
          </cell>
          <cell r="Z83">
            <v>-51471.004109571964</v>
          </cell>
          <cell r="AA83">
            <v>10989854.48</v>
          </cell>
          <cell r="AB83">
            <v>10016847</v>
          </cell>
          <cell r="AC83">
            <v>973007.48</v>
          </cell>
          <cell r="AD83">
            <v>973007</v>
          </cell>
          <cell r="AE83">
            <v>11013178.48</v>
          </cell>
          <cell r="AG83">
            <v>9785762</v>
          </cell>
          <cell r="AH83">
            <v>144</v>
          </cell>
          <cell r="AI83">
            <v>476816.39999999997</v>
          </cell>
          <cell r="AJ83">
            <v>-4</v>
          </cell>
          <cell r="AK83">
            <v>-14754.149999999987</v>
          </cell>
          <cell r="AL83">
            <v>462062.25000000012</v>
          </cell>
          <cell r="AM83">
            <v>10247831</v>
          </cell>
          <cell r="AN83">
            <v>-25619</v>
          </cell>
          <cell r="AO83">
            <v>10222212</v>
          </cell>
          <cell r="AP83">
            <v>-25544.850000000002</v>
          </cell>
          <cell r="AQ83">
            <v>10196667</v>
          </cell>
          <cell r="AR83">
            <v>9273474</v>
          </cell>
          <cell r="AS83">
            <v>923193</v>
          </cell>
          <cell r="AT83">
            <v>923193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Ctrl July"/>
      <sheetName val="July (Final)"/>
      <sheetName val="Diff"/>
    </sheetNames>
    <sheetDataSet>
      <sheetData sheetId="0"/>
      <sheetData sheetId="1"/>
      <sheetData sheetId="2">
        <row r="15">
          <cell r="R15">
            <v>-1930035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At-Risk"/>
      <sheetName val="SWD"/>
      <sheetName val="GT"/>
      <sheetName val="CTE"/>
      <sheetName val="2.1.17 3B&amp;5"/>
      <sheetName val="Sheet1"/>
      <sheetName val="Type 3B"/>
      <sheetName val="Type 5"/>
      <sheetName val="Exceptions"/>
      <sheetName val="Misc."/>
    </sheetNames>
    <sheetDataSet>
      <sheetData sheetId="0">
        <row r="7">
          <cell r="C7">
            <v>9519</v>
          </cell>
          <cell r="D7">
            <v>0</v>
          </cell>
          <cell r="E7">
            <v>0</v>
          </cell>
          <cell r="I7">
            <v>34</v>
          </cell>
          <cell r="R7">
            <v>2</v>
          </cell>
          <cell r="AD7">
            <v>3</v>
          </cell>
          <cell r="AF7">
            <v>13</v>
          </cell>
          <cell r="AI7">
            <v>37</v>
          </cell>
          <cell r="BB7">
            <v>8</v>
          </cell>
          <cell r="BD7">
            <v>9616</v>
          </cell>
          <cell r="BG7">
            <v>9519</v>
          </cell>
        </row>
        <row r="8">
          <cell r="C8">
            <v>4033</v>
          </cell>
          <cell r="D8">
            <v>0</v>
          </cell>
          <cell r="E8">
            <v>0</v>
          </cell>
          <cell r="I8">
            <v>11</v>
          </cell>
          <cell r="AA8">
            <v>1</v>
          </cell>
          <cell r="AI8">
            <v>11</v>
          </cell>
          <cell r="BB8">
            <v>6</v>
          </cell>
        </row>
        <row r="9">
          <cell r="C9">
            <v>21616</v>
          </cell>
          <cell r="D9">
            <v>0</v>
          </cell>
          <cell r="E9">
            <v>0</v>
          </cell>
          <cell r="G9">
            <v>1</v>
          </cell>
          <cell r="I9">
            <v>43</v>
          </cell>
          <cell r="W9">
            <v>12</v>
          </cell>
          <cell r="X9">
            <v>2</v>
          </cell>
          <cell r="Y9">
            <v>6</v>
          </cell>
          <cell r="AE9">
            <v>15</v>
          </cell>
          <cell r="AI9">
            <v>53</v>
          </cell>
          <cell r="BB9">
            <v>10</v>
          </cell>
          <cell r="BC9">
            <v>1</v>
          </cell>
        </row>
        <row r="10">
          <cell r="C10">
            <v>3360</v>
          </cell>
          <cell r="D10">
            <v>0</v>
          </cell>
          <cell r="E10">
            <v>0</v>
          </cell>
          <cell r="I10">
            <v>1</v>
          </cell>
          <cell r="AI10">
            <v>9</v>
          </cell>
          <cell r="AX10">
            <v>5</v>
          </cell>
          <cell r="BB10">
            <v>1</v>
          </cell>
        </row>
        <row r="11">
          <cell r="C11">
            <v>5311</v>
          </cell>
          <cell r="D11">
            <v>0</v>
          </cell>
          <cell r="E11">
            <v>0</v>
          </cell>
          <cell r="I11">
            <v>48</v>
          </cell>
          <cell r="AI11">
            <v>33</v>
          </cell>
          <cell r="AT11">
            <v>723</v>
          </cell>
          <cell r="BB11">
            <v>1</v>
          </cell>
        </row>
        <row r="12">
          <cell r="C12">
            <v>5813</v>
          </cell>
          <cell r="D12">
            <v>0</v>
          </cell>
          <cell r="E12">
            <v>0</v>
          </cell>
          <cell r="I12">
            <v>12</v>
          </cell>
          <cell r="AI12">
            <v>13</v>
          </cell>
          <cell r="BB12">
            <v>3</v>
          </cell>
        </row>
        <row r="13">
          <cell r="C13">
            <v>2113</v>
          </cell>
          <cell r="D13">
            <v>0</v>
          </cell>
          <cell r="E13">
            <v>0</v>
          </cell>
          <cell r="I13">
            <v>6</v>
          </cell>
          <cell r="S13">
            <v>14</v>
          </cell>
          <cell r="AI13">
            <v>9</v>
          </cell>
          <cell r="BB13">
            <v>1</v>
          </cell>
        </row>
        <row r="14">
          <cell r="C14">
            <v>21908</v>
          </cell>
          <cell r="D14">
            <v>0</v>
          </cell>
          <cell r="E14">
            <v>0</v>
          </cell>
          <cell r="I14">
            <v>56</v>
          </cell>
          <cell r="AI14">
            <v>44</v>
          </cell>
          <cell r="BB14">
            <v>15</v>
          </cell>
        </row>
        <row r="15">
          <cell r="C15">
            <v>38989</v>
          </cell>
          <cell r="D15">
            <v>669</v>
          </cell>
          <cell r="E15">
            <v>0</v>
          </cell>
          <cell r="I15">
            <v>94</v>
          </cell>
          <cell r="S15">
            <v>1</v>
          </cell>
          <cell r="AI15">
            <v>96</v>
          </cell>
          <cell r="BB15">
            <v>8</v>
          </cell>
        </row>
        <row r="16">
          <cell r="C16">
            <v>31024</v>
          </cell>
          <cell r="D16">
            <v>0</v>
          </cell>
          <cell r="E16">
            <v>0</v>
          </cell>
          <cell r="I16">
            <v>71</v>
          </cell>
          <cell r="J16">
            <v>868</v>
          </cell>
          <cell r="AA16">
            <v>368</v>
          </cell>
          <cell r="AI16">
            <v>64</v>
          </cell>
          <cell r="AJ16">
            <v>613</v>
          </cell>
          <cell r="BB16">
            <v>19</v>
          </cell>
        </row>
        <row r="17">
          <cell r="C17">
            <v>1564</v>
          </cell>
          <cell r="D17">
            <v>0</v>
          </cell>
          <cell r="E17">
            <v>0</v>
          </cell>
          <cell r="I17">
            <v>3</v>
          </cell>
          <cell r="AI17">
            <v>5</v>
          </cell>
        </row>
        <row r="18">
          <cell r="C18">
            <v>1296</v>
          </cell>
          <cell r="D18">
            <v>0</v>
          </cell>
          <cell r="E18">
            <v>0</v>
          </cell>
          <cell r="I18">
            <v>2</v>
          </cell>
          <cell r="AI18">
            <v>1</v>
          </cell>
        </row>
        <row r="19">
          <cell r="C19">
            <v>1279</v>
          </cell>
          <cell r="D19">
            <v>0</v>
          </cell>
          <cell r="E19">
            <v>0</v>
          </cell>
          <cell r="I19">
            <v>3</v>
          </cell>
          <cell r="Z19">
            <v>75</v>
          </cell>
          <cell r="AI19">
            <v>9</v>
          </cell>
        </row>
        <row r="20">
          <cell r="C20">
            <v>1662</v>
          </cell>
          <cell r="D20">
            <v>0</v>
          </cell>
          <cell r="E20">
            <v>0</v>
          </cell>
          <cell r="F20">
            <v>2</v>
          </cell>
          <cell r="I20">
            <v>9</v>
          </cell>
          <cell r="S20">
            <v>46</v>
          </cell>
          <cell r="AB20">
            <v>41</v>
          </cell>
          <cell r="AI20">
            <v>5</v>
          </cell>
          <cell r="BB20">
            <v>3</v>
          </cell>
        </row>
        <row r="21">
          <cell r="C21">
            <v>3247</v>
          </cell>
          <cell r="D21">
            <v>0</v>
          </cell>
          <cell r="E21">
            <v>0</v>
          </cell>
          <cell r="I21">
            <v>4</v>
          </cell>
          <cell r="Z21">
            <v>372</v>
          </cell>
          <cell r="AI21">
            <v>10</v>
          </cell>
          <cell r="BB21">
            <v>2</v>
          </cell>
        </row>
        <row r="22">
          <cell r="C22">
            <v>4920</v>
          </cell>
          <cell r="D22">
            <v>0</v>
          </cell>
          <cell r="E22">
            <v>0</v>
          </cell>
          <cell r="I22">
            <v>12</v>
          </cell>
          <cell r="AI22">
            <v>14</v>
          </cell>
          <cell r="BB22">
            <v>5</v>
          </cell>
        </row>
        <row r="23">
          <cell r="C23">
            <v>39014</v>
          </cell>
          <cell r="D23">
            <v>2691</v>
          </cell>
          <cell r="E23">
            <v>0</v>
          </cell>
          <cell r="G23">
            <v>474</v>
          </cell>
          <cell r="I23">
            <v>161</v>
          </cell>
          <cell r="O23">
            <v>196</v>
          </cell>
          <cell r="T23">
            <v>42</v>
          </cell>
          <cell r="U23">
            <v>82</v>
          </cell>
          <cell r="X23">
            <v>605</v>
          </cell>
          <cell r="Y23">
            <v>9</v>
          </cell>
          <cell r="Z23">
            <v>2</v>
          </cell>
          <cell r="AE23">
            <v>211</v>
          </cell>
          <cell r="AG23">
            <v>161</v>
          </cell>
          <cell r="AI23">
            <v>113</v>
          </cell>
          <cell r="AM23">
            <v>234</v>
          </cell>
          <cell r="AY23">
            <v>1446</v>
          </cell>
          <cell r="AZ23">
            <v>345</v>
          </cell>
          <cell r="BA23">
            <v>346</v>
          </cell>
          <cell r="BB23">
            <v>26</v>
          </cell>
        </row>
        <row r="24">
          <cell r="C24">
            <v>986</v>
          </cell>
          <cell r="D24">
            <v>0</v>
          </cell>
          <cell r="E24">
            <v>0</v>
          </cell>
          <cell r="I24">
            <v>5</v>
          </cell>
          <cell r="AI24">
            <v>5</v>
          </cell>
          <cell r="AU24">
            <v>15</v>
          </cell>
          <cell r="BB24">
            <v>1</v>
          </cell>
        </row>
        <row r="25">
          <cell r="C25">
            <v>1887</v>
          </cell>
          <cell r="D25">
            <v>0</v>
          </cell>
          <cell r="E25">
            <v>0</v>
          </cell>
          <cell r="I25">
            <v>17</v>
          </cell>
          <cell r="L25">
            <v>2</v>
          </cell>
          <cell r="O25">
            <v>30</v>
          </cell>
          <cell r="AE25">
            <v>5</v>
          </cell>
          <cell r="AG25">
            <v>1</v>
          </cell>
          <cell r="AI25">
            <v>12</v>
          </cell>
          <cell r="AT25">
            <v>1</v>
          </cell>
        </row>
        <row r="26">
          <cell r="C26">
            <v>5751</v>
          </cell>
          <cell r="D26">
            <v>0</v>
          </cell>
          <cell r="E26">
            <v>0</v>
          </cell>
          <cell r="I26">
            <v>14</v>
          </cell>
          <cell r="AI26">
            <v>22</v>
          </cell>
          <cell r="AK26">
            <v>1</v>
          </cell>
          <cell r="AT26">
            <v>2</v>
          </cell>
          <cell r="BB26">
            <v>2</v>
          </cell>
        </row>
        <row r="27">
          <cell r="C27">
            <v>3010</v>
          </cell>
          <cell r="D27">
            <v>0</v>
          </cell>
          <cell r="E27">
            <v>0</v>
          </cell>
          <cell r="I27">
            <v>5</v>
          </cell>
          <cell r="Z27">
            <v>3</v>
          </cell>
          <cell r="AI27">
            <v>6</v>
          </cell>
          <cell r="AU27">
            <v>100</v>
          </cell>
          <cell r="BB27">
            <v>1</v>
          </cell>
        </row>
        <row r="28">
          <cell r="C28">
            <v>2970</v>
          </cell>
          <cell r="D28">
            <v>0</v>
          </cell>
          <cell r="E28">
            <v>0</v>
          </cell>
          <cell r="I28">
            <v>15</v>
          </cell>
          <cell r="AI28">
            <v>10</v>
          </cell>
          <cell r="BB28">
            <v>1</v>
          </cell>
        </row>
        <row r="29">
          <cell r="C29">
            <v>12871</v>
          </cell>
          <cell r="D29">
            <v>0</v>
          </cell>
          <cell r="E29">
            <v>0</v>
          </cell>
          <cell r="H29">
            <v>2</v>
          </cell>
          <cell r="I29">
            <v>33</v>
          </cell>
          <cell r="R29">
            <v>8</v>
          </cell>
          <cell r="AD29">
            <v>57</v>
          </cell>
          <cell r="AF29">
            <v>2</v>
          </cell>
          <cell r="AI29">
            <v>17</v>
          </cell>
          <cell r="AR29">
            <v>80</v>
          </cell>
          <cell r="BB29">
            <v>6</v>
          </cell>
        </row>
        <row r="30">
          <cell r="C30">
            <v>4546</v>
          </cell>
          <cell r="D30">
            <v>0</v>
          </cell>
          <cell r="E30">
            <v>0</v>
          </cell>
          <cell r="G30">
            <v>1</v>
          </cell>
          <cell r="I30">
            <v>16</v>
          </cell>
          <cell r="X30">
            <v>3</v>
          </cell>
          <cell r="Y30">
            <v>218</v>
          </cell>
          <cell r="AE30">
            <v>10</v>
          </cell>
          <cell r="AI30">
            <v>9</v>
          </cell>
          <cell r="BB30">
            <v>1</v>
          </cell>
        </row>
        <row r="31">
          <cell r="C31">
            <v>2151</v>
          </cell>
          <cell r="D31">
            <v>0</v>
          </cell>
          <cell r="E31">
            <v>0</v>
          </cell>
          <cell r="I31">
            <v>3</v>
          </cell>
          <cell r="S31">
            <v>10</v>
          </cell>
          <cell r="AI31">
            <v>11</v>
          </cell>
        </row>
        <row r="32">
          <cell r="C32">
            <v>47347</v>
          </cell>
          <cell r="D32">
            <v>0</v>
          </cell>
          <cell r="E32">
            <v>0</v>
          </cell>
          <cell r="H32">
            <v>69</v>
          </cell>
          <cell r="I32">
            <v>187</v>
          </cell>
          <cell r="K32">
            <v>167</v>
          </cell>
          <cell r="L32">
            <v>432</v>
          </cell>
          <cell r="N32">
            <v>236</v>
          </cell>
          <cell r="V32">
            <v>275</v>
          </cell>
          <cell r="AI32">
            <v>158</v>
          </cell>
          <cell r="AR32">
            <v>1</v>
          </cell>
          <cell r="AS32">
            <v>345</v>
          </cell>
          <cell r="AV32">
            <v>214</v>
          </cell>
          <cell r="AW32">
            <v>94</v>
          </cell>
          <cell r="BB32">
            <v>11</v>
          </cell>
          <cell r="BC32">
            <v>58</v>
          </cell>
        </row>
        <row r="33">
          <cell r="C33">
            <v>5593</v>
          </cell>
          <cell r="D33">
            <v>0</v>
          </cell>
          <cell r="E33">
            <v>0</v>
          </cell>
          <cell r="I33">
            <v>11</v>
          </cell>
          <cell r="J33">
            <v>3</v>
          </cell>
          <cell r="AA33">
            <v>1</v>
          </cell>
          <cell r="AI33">
            <v>20</v>
          </cell>
          <cell r="BB33">
            <v>1</v>
          </cell>
        </row>
        <row r="34">
          <cell r="C34">
            <v>29612</v>
          </cell>
          <cell r="D34">
            <v>0</v>
          </cell>
          <cell r="E34">
            <v>0</v>
          </cell>
          <cell r="H34">
            <v>1</v>
          </cell>
          <cell r="I34">
            <v>117</v>
          </cell>
          <cell r="R34">
            <v>397</v>
          </cell>
          <cell r="X34">
            <v>1</v>
          </cell>
          <cell r="AD34">
            <v>736</v>
          </cell>
          <cell r="AF34">
            <v>589</v>
          </cell>
          <cell r="AI34">
            <v>76</v>
          </cell>
          <cell r="AR34">
            <v>1</v>
          </cell>
          <cell r="BB34">
            <v>8</v>
          </cell>
        </row>
        <row r="35">
          <cell r="C35">
            <v>13946</v>
          </cell>
          <cell r="D35">
            <v>0</v>
          </cell>
          <cell r="E35">
            <v>0</v>
          </cell>
          <cell r="I35">
            <v>29</v>
          </cell>
          <cell r="V35">
            <v>1</v>
          </cell>
          <cell r="W35">
            <v>1</v>
          </cell>
          <cell r="AI35">
            <v>29</v>
          </cell>
          <cell r="AX35">
            <v>60</v>
          </cell>
          <cell r="BB35">
            <v>4</v>
          </cell>
        </row>
        <row r="36">
          <cell r="C36">
            <v>2468</v>
          </cell>
          <cell r="D36">
            <v>0</v>
          </cell>
          <cell r="E36">
            <v>0</v>
          </cell>
          <cell r="I36">
            <v>9</v>
          </cell>
          <cell r="AI36">
            <v>1</v>
          </cell>
        </row>
        <row r="37">
          <cell r="C37">
            <v>5989</v>
          </cell>
          <cell r="D37">
            <v>0</v>
          </cell>
          <cell r="E37">
            <v>0</v>
          </cell>
          <cell r="F37">
            <v>37</v>
          </cell>
          <cell r="I37">
            <v>8</v>
          </cell>
          <cell r="S37">
            <v>261</v>
          </cell>
          <cell r="AB37">
            <v>3</v>
          </cell>
          <cell r="AI37">
            <v>10</v>
          </cell>
          <cell r="AQ37">
            <v>2</v>
          </cell>
        </row>
        <row r="38">
          <cell r="C38">
            <v>24741</v>
          </cell>
          <cell r="D38">
            <v>0</v>
          </cell>
          <cell r="E38">
            <v>0</v>
          </cell>
          <cell r="G38">
            <v>2</v>
          </cell>
          <cell r="I38">
            <v>143</v>
          </cell>
          <cell r="O38">
            <v>3</v>
          </cell>
          <cell r="T38">
            <v>1</v>
          </cell>
          <cell r="X38">
            <v>1</v>
          </cell>
          <cell r="AE38">
            <v>16</v>
          </cell>
          <cell r="AI38">
            <v>76</v>
          </cell>
          <cell r="AL38">
            <v>7</v>
          </cell>
          <cell r="AM38">
            <v>1</v>
          </cell>
          <cell r="BB38">
            <v>23</v>
          </cell>
        </row>
        <row r="39">
          <cell r="C39">
            <v>1225</v>
          </cell>
          <cell r="D39">
            <v>0</v>
          </cell>
          <cell r="E39">
            <v>0</v>
          </cell>
          <cell r="I39">
            <v>2</v>
          </cell>
          <cell r="Q39">
            <v>393</v>
          </cell>
          <cell r="AI39">
            <v>3</v>
          </cell>
          <cell r="AU39">
            <v>244</v>
          </cell>
        </row>
        <row r="40">
          <cell r="C40">
            <v>3922</v>
          </cell>
          <cell r="D40">
            <v>0</v>
          </cell>
          <cell r="E40">
            <v>0</v>
          </cell>
          <cell r="I40">
            <v>28</v>
          </cell>
          <cell r="AH40">
            <v>1</v>
          </cell>
          <cell r="AI40">
            <v>46</v>
          </cell>
          <cell r="AQ40">
            <v>13</v>
          </cell>
        </row>
        <row r="41">
          <cell r="C41">
            <v>6020</v>
          </cell>
          <cell r="D41">
            <v>0</v>
          </cell>
          <cell r="E41">
            <v>0</v>
          </cell>
          <cell r="I41">
            <v>17</v>
          </cell>
          <cell r="AI41">
            <v>16</v>
          </cell>
          <cell r="BB41">
            <v>22</v>
          </cell>
        </row>
        <row r="42">
          <cell r="C42">
            <v>4698</v>
          </cell>
          <cell r="D42">
            <v>19984</v>
          </cell>
          <cell r="E42">
            <v>19209</v>
          </cell>
          <cell r="H42">
            <v>494</v>
          </cell>
          <cell r="I42">
            <v>72</v>
          </cell>
          <cell r="K42">
            <v>491</v>
          </cell>
          <cell r="L42">
            <v>287</v>
          </cell>
          <cell r="N42">
            <v>48</v>
          </cell>
          <cell r="V42">
            <v>59</v>
          </cell>
          <cell r="AI42">
            <v>70</v>
          </cell>
          <cell r="AS42">
            <v>629</v>
          </cell>
          <cell r="AV42">
            <v>181</v>
          </cell>
          <cell r="AW42">
            <v>279</v>
          </cell>
          <cell r="BB42">
            <v>1</v>
          </cell>
          <cell r="BC42">
            <v>101</v>
          </cell>
        </row>
        <row r="43">
          <cell r="C43">
            <v>19013</v>
          </cell>
          <cell r="D43">
            <v>0</v>
          </cell>
          <cell r="E43">
            <v>0</v>
          </cell>
          <cell r="F43">
            <v>6</v>
          </cell>
          <cell r="I43">
            <v>34</v>
          </cell>
          <cell r="S43">
            <v>8</v>
          </cell>
          <cell r="AH43">
            <v>46</v>
          </cell>
          <cell r="AI43">
            <v>41</v>
          </cell>
          <cell r="AQ43">
            <v>102</v>
          </cell>
          <cell r="AU43">
            <v>5</v>
          </cell>
          <cell r="BB43">
            <v>7</v>
          </cell>
        </row>
        <row r="44">
          <cell r="C44">
            <v>3850</v>
          </cell>
          <cell r="D44">
            <v>0</v>
          </cell>
          <cell r="E44">
            <v>0</v>
          </cell>
          <cell r="I44">
            <v>21</v>
          </cell>
          <cell r="K44">
            <v>6</v>
          </cell>
          <cell r="L44">
            <v>16</v>
          </cell>
          <cell r="N44">
            <v>6</v>
          </cell>
          <cell r="AI44">
            <v>4</v>
          </cell>
          <cell r="AS44">
            <v>8</v>
          </cell>
          <cell r="AV44">
            <v>566</v>
          </cell>
          <cell r="BB44">
            <v>1</v>
          </cell>
        </row>
        <row r="45">
          <cell r="C45">
            <v>2730</v>
          </cell>
          <cell r="D45">
            <v>0</v>
          </cell>
          <cell r="E45">
            <v>0</v>
          </cell>
          <cell r="I45">
            <v>25</v>
          </cell>
          <cell r="O45">
            <v>2</v>
          </cell>
          <cell r="AE45">
            <v>7</v>
          </cell>
          <cell r="AI45">
            <v>9</v>
          </cell>
          <cell r="BB45">
            <v>2</v>
          </cell>
        </row>
        <row r="46">
          <cell r="C46">
            <v>22258</v>
          </cell>
          <cell r="D46">
            <v>0</v>
          </cell>
          <cell r="E46">
            <v>0</v>
          </cell>
          <cell r="I46">
            <v>47</v>
          </cell>
          <cell r="AI46">
            <v>41</v>
          </cell>
          <cell r="AT46">
            <v>4</v>
          </cell>
          <cell r="BB46">
            <v>6</v>
          </cell>
        </row>
        <row r="47">
          <cell r="C47">
            <v>1445</v>
          </cell>
          <cell r="D47">
            <v>0</v>
          </cell>
          <cell r="E47">
            <v>0</v>
          </cell>
          <cell r="I47">
            <v>3</v>
          </cell>
          <cell r="AI47">
            <v>7</v>
          </cell>
        </row>
        <row r="48">
          <cell r="C48">
            <v>2933</v>
          </cell>
          <cell r="D48">
            <v>0</v>
          </cell>
          <cell r="E48">
            <v>0</v>
          </cell>
          <cell r="I48">
            <v>15</v>
          </cell>
          <cell r="AI48">
            <v>7</v>
          </cell>
          <cell r="AQ48">
            <v>5</v>
          </cell>
          <cell r="AU48">
            <v>437</v>
          </cell>
          <cell r="BB48">
            <v>1</v>
          </cell>
        </row>
        <row r="49">
          <cell r="C49">
            <v>4081</v>
          </cell>
          <cell r="D49">
            <v>0</v>
          </cell>
          <cell r="E49">
            <v>0</v>
          </cell>
          <cell r="I49">
            <v>10</v>
          </cell>
          <cell r="AI49">
            <v>7</v>
          </cell>
          <cell r="BB49">
            <v>1</v>
          </cell>
        </row>
        <row r="50">
          <cell r="C50">
            <v>7081</v>
          </cell>
          <cell r="D50">
            <v>0</v>
          </cell>
          <cell r="E50">
            <v>0</v>
          </cell>
          <cell r="H50">
            <v>1</v>
          </cell>
          <cell r="I50">
            <v>11</v>
          </cell>
          <cell r="K50">
            <v>1</v>
          </cell>
          <cell r="L50">
            <v>3</v>
          </cell>
          <cell r="AI50">
            <v>20</v>
          </cell>
          <cell r="AS50">
            <v>22</v>
          </cell>
          <cell r="AV50">
            <v>5</v>
          </cell>
          <cell r="BB50">
            <v>1</v>
          </cell>
          <cell r="BC50">
            <v>7</v>
          </cell>
        </row>
        <row r="51">
          <cell r="C51">
            <v>9290</v>
          </cell>
          <cell r="D51">
            <v>0</v>
          </cell>
          <cell r="E51">
            <v>0</v>
          </cell>
          <cell r="I51">
            <v>22</v>
          </cell>
          <cell r="K51">
            <v>3</v>
          </cell>
          <cell r="N51">
            <v>2</v>
          </cell>
          <cell r="V51">
            <v>2</v>
          </cell>
          <cell r="AI51">
            <v>16</v>
          </cell>
          <cell r="AS51">
            <v>7</v>
          </cell>
          <cell r="AX51">
            <v>4</v>
          </cell>
          <cell r="BB51">
            <v>2</v>
          </cell>
          <cell r="BC51">
            <v>6</v>
          </cell>
        </row>
        <row r="52">
          <cell r="C52">
            <v>1164</v>
          </cell>
          <cell r="D52">
            <v>0</v>
          </cell>
          <cell r="E52">
            <v>0</v>
          </cell>
          <cell r="I52">
            <v>16</v>
          </cell>
          <cell r="O52">
            <v>2</v>
          </cell>
          <cell r="AI52">
            <v>15</v>
          </cell>
          <cell r="AL52">
            <v>4</v>
          </cell>
        </row>
        <row r="53">
          <cell r="C53">
            <v>3729</v>
          </cell>
          <cell r="D53">
            <v>0</v>
          </cell>
          <cell r="E53">
            <v>0</v>
          </cell>
          <cell r="V53">
            <v>1</v>
          </cell>
          <cell r="W53">
            <v>68</v>
          </cell>
          <cell r="AI53">
            <v>2</v>
          </cell>
          <cell r="AX53">
            <v>3</v>
          </cell>
          <cell r="BC53">
            <v>2</v>
          </cell>
        </row>
        <row r="54">
          <cell r="C54">
            <v>5825</v>
          </cell>
          <cell r="D54">
            <v>0</v>
          </cell>
          <cell r="E54">
            <v>0</v>
          </cell>
          <cell r="I54">
            <v>31</v>
          </cell>
          <cell r="K54">
            <v>2</v>
          </cell>
          <cell r="N54">
            <v>2</v>
          </cell>
          <cell r="V54">
            <v>1</v>
          </cell>
          <cell r="W54">
            <v>14</v>
          </cell>
          <cell r="AI54">
            <v>33</v>
          </cell>
          <cell r="AS54">
            <v>5</v>
          </cell>
          <cell r="AV54">
            <v>2</v>
          </cell>
          <cell r="AW54">
            <v>3</v>
          </cell>
          <cell r="AX54">
            <v>4</v>
          </cell>
          <cell r="BB54">
            <v>5</v>
          </cell>
          <cell r="BC54">
            <v>3</v>
          </cell>
        </row>
        <row r="55">
          <cell r="C55">
            <v>13367</v>
          </cell>
          <cell r="D55">
            <v>0</v>
          </cell>
          <cell r="E55">
            <v>0</v>
          </cell>
          <cell r="I55">
            <v>40</v>
          </cell>
          <cell r="R55">
            <v>28</v>
          </cell>
          <cell r="AD55">
            <v>2</v>
          </cell>
          <cell r="AF55">
            <v>109</v>
          </cell>
          <cell r="AI55">
            <v>73</v>
          </cell>
          <cell r="AK55">
            <v>281</v>
          </cell>
          <cell r="AT55">
            <v>4</v>
          </cell>
          <cell r="BB55">
            <v>4</v>
          </cell>
        </row>
        <row r="56">
          <cell r="C56">
            <v>7788</v>
          </cell>
          <cell r="D56">
            <v>0</v>
          </cell>
          <cell r="E56">
            <v>0</v>
          </cell>
          <cell r="I56">
            <v>17</v>
          </cell>
          <cell r="R56">
            <v>24</v>
          </cell>
          <cell r="AD56">
            <v>43</v>
          </cell>
          <cell r="AE56">
            <v>1</v>
          </cell>
          <cell r="AF56">
            <v>51</v>
          </cell>
          <cell r="AI56">
            <v>27</v>
          </cell>
          <cell r="BB56">
            <v>8</v>
          </cell>
        </row>
        <row r="57">
          <cell r="C57">
            <v>8388</v>
          </cell>
          <cell r="D57">
            <v>0</v>
          </cell>
          <cell r="E57">
            <v>0</v>
          </cell>
          <cell r="I57">
            <v>23</v>
          </cell>
          <cell r="AD57">
            <v>1</v>
          </cell>
          <cell r="AI57">
            <v>13</v>
          </cell>
          <cell r="AR57">
            <v>265</v>
          </cell>
          <cell r="AX57">
            <v>2</v>
          </cell>
          <cell r="BB57">
            <v>7</v>
          </cell>
        </row>
        <row r="58">
          <cell r="C58">
            <v>37673</v>
          </cell>
          <cell r="D58">
            <v>0</v>
          </cell>
          <cell r="E58">
            <v>0</v>
          </cell>
          <cell r="H58">
            <v>2</v>
          </cell>
          <cell r="I58">
            <v>174</v>
          </cell>
          <cell r="K58">
            <v>2</v>
          </cell>
          <cell r="L58">
            <v>1</v>
          </cell>
          <cell r="N58">
            <v>1</v>
          </cell>
          <cell r="V58">
            <v>1</v>
          </cell>
          <cell r="X58">
            <v>4</v>
          </cell>
          <cell r="AI58">
            <v>107</v>
          </cell>
          <cell r="AL58">
            <v>2</v>
          </cell>
          <cell r="AS58">
            <v>10</v>
          </cell>
          <cell r="AV58">
            <v>6</v>
          </cell>
          <cell r="BB58">
            <v>25</v>
          </cell>
          <cell r="BC58">
            <v>51</v>
          </cell>
        </row>
        <row r="59">
          <cell r="C59">
            <v>18603</v>
          </cell>
          <cell r="D59">
            <v>0</v>
          </cell>
          <cell r="E59">
            <v>0</v>
          </cell>
          <cell r="I59">
            <v>171</v>
          </cell>
          <cell r="N59">
            <v>1</v>
          </cell>
          <cell r="AE59">
            <v>1</v>
          </cell>
          <cell r="AI59">
            <v>79</v>
          </cell>
          <cell r="AL59">
            <v>237</v>
          </cell>
          <cell r="AS59">
            <v>1</v>
          </cell>
          <cell r="BB59">
            <v>5</v>
          </cell>
          <cell r="BC59">
            <v>7</v>
          </cell>
        </row>
        <row r="60">
          <cell r="C60">
            <v>597</v>
          </cell>
          <cell r="D60">
            <v>0</v>
          </cell>
          <cell r="E60">
            <v>0</v>
          </cell>
          <cell r="I60">
            <v>4</v>
          </cell>
          <cell r="Q60">
            <v>2</v>
          </cell>
          <cell r="Z60">
            <v>9</v>
          </cell>
          <cell r="AU60">
            <v>4</v>
          </cell>
        </row>
        <row r="61">
          <cell r="C61">
            <v>17057</v>
          </cell>
          <cell r="D61">
            <v>0</v>
          </cell>
          <cell r="E61">
            <v>0</v>
          </cell>
          <cell r="I61">
            <v>52</v>
          </cell>
          <cell r="AF61">
            <v>3</v>
          </cell>
          <cell r="AI61">
            <v>47</v>
          </cell>
          <cell r="AX61">
            <v>41</v>
          </cell>
          <cell r="BB61">
            <v>11</v>
          </cell>
        </row>
        <row r="62">
          <cell r="C62">
            <v>2014</v>
          </cell>
          <cell r="D62">
            <v>0</v>
          </cell>
          <cell r="E62">
            <v>0</v>
          </cell>
          <cell r="F62">
            <v>888</v>
          </cell>
          <cell r="I62">
            <v>12</v>
          </cell>
          <cell r="S62">
            <v>41</v>
          </cell>
          <cell r="W62">
            <v>2</v>
          </cell>
          <cell r="AB62">
            <v>124</v>
          </cell>
          <cell r="AI62">
            <v>6</v>
          </cell>
          <cell r="AQ62">
            <v>1</v>
          </cell>
        </row>
        <row r="63">
          <cell r="C63">
            <v>9229</v>
          </cell>
          <cell r="D63">
            <v>0</v>
          </cell>
          <cell r="E63">
            <v>0</v>
          </cell>
          <cell r="I63">
            <v>17</v>
          </cell>
          <cell r="R63">
            <v>4</v>
          </cell>
          <cell r="AD63">
            <v>43</v>
          </cell>
          <cell r="AF63">
            <v>10</v>
          </cell>
          <cell r="AI63">
            <v>26</v>
          </cell>
          <cell r="BB63">
            <v>3</v>
          </cell>
        </row>
        <row r="64">
          <cell r="C64">
            <v>8275</v>
          </cell>
          <cell r="D64">
            <v>0</v>
          </cell>
          <cell r="E64">
            <v>0</v>
          </cell>
          <cell r="I64">
            <v>23</v>
          </cell>
          <cell r="AI64">
            <v>40</v>
          </cell>
          <cell r="BB64">
            <v>12</v>
          </cell>
        </row>
        <row r="65">
          <cell r="C65">
            <v>5237</v>
          </cell>
          <cell r="D65">
            <v>0</v>
          </cell>
          <cell r="E65">
            <v>0</v>
          </cell>
          <cell r="I65">
            <v>13</v>
          </cell>
          <cell r="N65">
            <v>1</v>
          </cell>
          <cell r="AI65">
            <v>16</v>
          </cell>
          <cell r="BB65">
            <v>3</v>
          </cell>
        </row>
        <row r="66">
          <cell r="C66">
            <v>6119</v>
          </cell>
          <cell r="D66">
            <v>0</v>
          </cell>
          <cell r="E66">
            <v>0</v>
          </cell>
          <cell r="I66">
            <v>34</v>
          </cell>
          <cell r="S66">
            <v>2</v>
          </cell>
          <cell r="AH66">
            <v>1</v>
          </cell>
          <cell r="AI66">
            <v>10</v>
          </cell>
          <cell r="BB66">
            <v>1</v>
          </cell>
        </row>
        <row r="67">
          <cell r="C67">
            <v>3581</v>
          </cell>
          <cell r="D67">
            <v>0</v>
          </cell>
          <cell r="E67">
            <v>0</v>
          </cell>
          <cell r="G67">
            <v>2</v>
          </cell>
          <cell r="I67">
            <v>17</v>
          </cell>
          <cell r="O67">
            <v>3</v>
          </cell>
          <cell r="X67">
            <v>4</v>
          </cell>
          <cell r="Y67">
            <v>39</v>
          </cell>
          <cell r="AE67">
            <v>12</v>
          </cell>
          <cell r="AI67">
            <v>8</v>
          </cell>
          <cell r="AM67">
            <v>1</v>
          </cell>
          <cell r="BB67">
            <v>2</v>
          </cell>
        </row>
        <row r="68">
          <cell r="C68">
            <v>2070</v>
          </cell>
          <cell r="D68">
            <v>0</v>
          </cell>
          <cell r="E68">
            <v>0</v>
          </cell>
          <cell r="I68">
            <v>6</v>
          </cell>
          <cell r="AI68">
            <v>5</v>
          </cell>
          <cell r="AU68">
            <v>41</v>
          </cell>
        </row>
        <row r="69">
          <cell r="C69">
            <v>2031</v>
          </cell>
          <cell r="D69">
            <v>0</v>
          </cell>
          <cell r="E69">
            <v>0</v>
          </cell>
          <cell r="I69">
            <v>1</v>
          </cell>
          <cell r="U69">
            <v>1</v>
          </cell>
          <cell r="AI69">
            <v>3</v>
          </cell>
          <cell r="BB69">
            <v>1</v>
          </cell>
        </row>
        <row r="70">
          <cell r="C70">
            <v>2298</v>
          </cell>
          <cell r="D70">
            <v>0</v>
          </cell>
          <cell r="E70">
            <v>0</v>
          </cell>
          <cell r="S70">
            <v>1</v>
          </cell>
          <cell r="AI70">
            <v>6</v>
          </cell>
          <cell r="BB70">
            <v>1</v>
          </cell>
        </row>
        <row r="71">
          <cell r="C71">
            <v>7999</v>
          </cell>
          <cell r="D71">
            <v>0</v>
          </cell>
          <cell r="E71">
            <v>0</v>
          </cell>
          <cell r="F71">
            <v>3</v>
          </cell>
          <cell r="I71">
            <v>13</v>
          </cell>
          <cell r="AH71">
            <v>112</v>
          </cell>
          <cell r="AI71">
            <v>7</v>
          </cell>
          <cell r="AQ71">
            <v>171</v>
          </cell>
          <cell r="AU71">
            <v>1</v>
          </cell>
          <cell r="BB71">
            <v>1</v>
          </cell>
        </row>
        <row r="72">
          <cell r="C72">
            <v>1906</v>
          </cell>
          <cell r="D72">
            <v>0</v>
          </cell>
          <cell r="E72">
            <v>0</v>
          </cell>
          <cell r="I72">
            <v>4</v>
          </cell>
          <cell r="AI72">
            <v>3</v>
          </cell>
          <cell r="BB72">
            <v>1</v>
          </cell>
        </row>
        <row r="73">
          <cell r="C73">
            <v>5264</v>
          </cell>
          <cell r="D73">
            <v>0</v>
          </cell>
          <cell r="E73">
            <v>0</v>
          </cell>
          <cell r="G73">
            <v>3</v>
          </cell>
          <cell r="I73">
            <v>27</v>
          </cell>
          <cell r="O73">
            <v>16</v>
          </cell>
          <cell r="T73">
            <v>1</v>
          </cell>
          <cell r="U73">
            <v>1</v>
          </cell>
          <cell r="AE73">
            <v>7</v>
          </cell>
          <cell r="AG73">
            <v>5</v>
          </cell>
          <cell r="AI73">
            <v>7</v>
          </cell>
          <cell r="BB73">
            <v>2</v>
          </cell>
        </row>
        <row r="74">
          <cell r="C74">
            <v>1413</v>
          </cell>
          <cell r="D74">
            <v>0</v>
          </cell>
          <cell r="E74">
            <v>0</v>
          </cell>
          <cell r="G74">
            <v>10</v>
          </cell>
          <cell r="I74">
            <v>8</v>
          </cell>
          <cell r="O74">
            <v>286</v>
          </cell>
          <cell r="U74">
            <v>8</v>
          </cell>
          <cell r="X74">
            <v>8</v>
          </cell>
          <cell r="AE74">
            <v>7</v>
          </cell>
          <cell r="AG74">
            <v>146</v>
          </cell>
          <cell r="AI74">
            <v>10</v>
          </cell>
          <cell r="AM74">
            <v>7</v>
          </cell>
        </row>
        <row r="75">
          <cell r="C75">
            <v>4530</v>
          </cell>
          <cell r="D75">
            <v>0</v>
          </cell>
          <cell r="E75">
            <v>0</v>
          </cell>
          <cell r="G75">
            <v>4</v>
          </cell>
          <cell r="I75">
            <v>26</v>
          </cell>
          <cell r="O75">
            <v>1</v>
          </cell>
          <cell r="X75">
            <v>2</v>
          </cell>
          <cell r="AE75">
            <v>11</v>
          </cell>
          <cell r="AI75">
            <v>5</v>
          </cell>
          <cell r="AM75">
            <v>3</v>
          </cell>
          <cell r="BB75">
            <v>1</v>
          </cell>
        </row>
      </sheetData>
      <sheetData sheetId="1">
        <row r="7">
          <cell r="I7">
            <v>21</v>
          </cell>
          <cell r="AP7">
            <v>6671</v>
          </cell>
        </row>
        <row r="8">
          <cell r="AP8">
            <v>2440</v>
          </cell>
        </row>
        <row r="9">
          <cell r="AP9">
            <v>12164</v>
          </cell>
        </row>
        <row r="10">
          <cell r="AP10">
            <v>2375</v>
          </cell>
        </row>
        <row r="11">
          <cell r="AP11">
            <v>4545</v>
          </cell>
        </row>
        <row r="12">
          <cell r="AP12">
            <v>3185</v>
          </cell>
        </row>
        <row r="13">
          <cell r="AP13">
            <v>1479</v>
          </cell>
        </row>
        <row r="14">
          <cell r="AP14">
            <v>10488</v>
          </cell>
        </row>
        <row r="15">
          <cell r="AP15">
            <v>27001</v>
          </cell>
        </row>
        <row r="16">
          <cell r="AP16">
            <v>18922</v>
          </cell>
        </row>
        <row r="17">
          <cell r="AP17">
            <v>1103</v>
          </cell>
        </row>
        <row r="18">
          <cell r="AP18">
            <v>527</v>
          </cell>
        </row>
        <row r="19">
          <cell r="AP19">
            <v>1025</v>
          </cell>
        </row>
        <row r="20">
          <cell r="AP20">
            <v>1435</v>
          </cell>
        </row>
        <row r="21">
          <cell r="AP21">
            <v>2774</v>
          </cell>
        </row>
        <row r="22">
          <cell r="AP22">
            <v>2802</v>
          </cell>
        </row>
        <row r="23">
          <cell r="AP23">
            <v>36960</v>
          </cell>
        </row>
        <row r="24">
          <cell r="AP24">
            <v>911</v>
          </cell>
        </row>
        <row r="25">
          <cell r="AP25">
            <v>1402</v>
          </cell>
        </row>
        <row r="26">
          <cell r="AP26">
            <v>4452</v>
          </cell>
        </row>
        <row r="27">
          <cell r="AP27">
            <v>2496</v>
          </cell>
        </row>
        <row r="28">
          <cell r="AP28">
            <v>2038</v>
          </cell>
        </row>
        <row r="29">
          <cell r="AP29">
            <v>9233</v>
          </cell>
        </row>
        <row r="30">
          <cell r="AP30">
            <v>4013</v>
          </cell>
        </row>
        <row r="31">
          <cell r="AP31">
            <v>1491</v>
          </cell>
        </row>
        <row r="32">
          <cell r="AP32">
            <v>38522</v>
          </cell>
        </row>
        <row r="33">
          <cell r="AP33">
            <v>3525</v>
          </cell>
        </row>
        <row r="34">
          <cell r="AP34">
            <v>20414</v>
          </cell>
        </row>
        <row r="35">
          <cell r="AP35">
            <v>9169</v>
          </cell>
        </row>
        <row r="36">
          <cell r="AP36">
            <v>1559</v>
          </cell>
        </row>
        <row r="37">
          <cell r="AP37">
            <v>3844</v>
          </cell>
        </row>
        <row r="38">
          <cell r="AP38">
            <v>12642</v>
          </cell>
        </row>
        <row r="39">
          <cell r="AP39">
            <v>1352</v>
          </cell>
        </row>
        <row r="40">
          <cell r="AP40">
            <v>3253</v>
          </cell>
        </row>
        <row r="41">
          <cell r="AP41">
            <v>4398</v>
          </cell>
        </row>
        <row r="42">
          <cell r="AP42">
            <v>38331</v>
          </cell>
        </row>
        <row r="43">
          <cell r="AP43">
            <v>11461</v>
          </cell>
        </row>
        <row r="44">
          <cell r="AP44">
            <v>2524</v>
          </cell>
        </row>
        <row r="45">
          <cell r="AP45">
            <v>2360</v>
          </cell>
        </row>
        <row r="46">
          <cell r="AP46">
            <v>16266</v>
          </cell>
        </row>
        <row r="47">
          <cell r="AP47">
            <v>1268</v>
          </cell>
        </row>
        <row r="48">
          <cell r="AP48">
            <v>2482</v>
          </cell>
        </row>
        <row r="49">
          <cell r="AP49">
            <v>2998</v>
          </cell>
        </row>
        <row r="50">
          <cell r="AP50">
            <v>5702</v>
          </cell>
        </row>
        <row r="51">
          <cell r="AP51">
            <v>5091</v>
          </cell>
        </row>
        <row r="52">
          <cell r="AP52">
            <v>1133</v>
          </cell>
        </row>
        <row r="53">
          <cell r="AP53">
            <v>2753</v>
          </cell>
        </row>
        <row r="54">
          <cell r="AP54">
            <v>5114</v>
          </cell>
        </row>
        <row r="55">
          <cell r="AP55">
            <v>11121</v>
          </cell>
        </row>
        <row r="56">
          <cell r="AP56">
            <v>6253</v>
          </cell>
        </row>
        <row r="57">
          <cell r="AP57">
            <v>6366</v>
          </cell>
        </row>
        <row r="58">
          <cell r="AP58">
            <v>17160</v>
          </cell>
        </row>
        <row r="59">
          <cell r="AP59">
            <v>15431</v>
          </cell>
        </row>
        <row r="60">
          <cell r="AP60">
            <v>573</v>
          </cell>
        </row>
        <row r="61">
          <cell r="AP61">
            <v>12387</v>
          </cell>
        </row>
        <row r="62">
          <cell r="AP62">
            <v>2230</v>
          </cell>
        </row>
        <row r="63">
          <cell r="AP63">
            <v>5920</v>
          </cell>
        </row>
        <row r="64">
          <cell r="AP64">
            <v>4847</v>
          </cell>
        </row>
        <row r="65">
          <cell r="AP65">
            <v>4413</v>
          </cell>
        </row>
        <row r="66">
          <cell r="AP66">
            <v>4352</v>
          </cell>
        </row>
        <row r="67">
          <cell r="AP67">
            <v>2610</v>
          </cell>
        </row>
        <row r="68">
          <cell r="AP68">
            <v>1573</v>
          </cell>
        </row>
        <row r="69">
          <cell r="AP69">
            <v>1122</v>
          </cell>
        </row>
        <row r="70">
          <cell r="AP70">
            <v>1701</v>
          </cell>
        </row>
        <row r="71">
          <cell r="AP71">
            <v>6660</v>
          </cell>
        </row>
        <row r="72">
          <cell r="AP72">
            <v>1795</v>
          </cell>
        </row>
        <row r="73">
          <cell r="AP73">
            <v>2764</v>
          </cell>
        </row>
        <row r="74">
          <cell r="AP74">
            <v>1563</v>
          </cell>
        </row>
        <row r="75">
          <cell r="AP75">
            <v>3000</v>
          </cell>
        </row>
      </sheetData>
      <sheetData sheetId="2">
        <row r="7">
          <cell r="I7">
            <v>4</v>
          </cell>
          <cell r="AP7">
            <v>933</v>
          </cell>
        </row>
        <row r="8">
          <cell r="AP8">
            <v>436</v>
          </cell>
        </row>
        <row r="9">
          <cell r="AP9">
            <v>2208</v>
          </cell>
        </row>
        <row r="10">
          <cell r="AP10">
            <v>440</v>
          </cell>
        </row>
        <row r="11">
          <cell r="AP11">
            <v>574</v>
          </cell>
        </row>
        <row r="12">
          <cell r="AP12">
            <v>858</v>
          </cell>
        </row>
        <row r="13">
          <cell r="AP13">
            <v>230</v>
          </cell>
        </row>
        <row r="14">
          <cell r="AP14">
            <v>2827</v>
          </cell>
        </row>
        <row r="15">
          <cell r="AP15">
            <v>4256</v>
          </cell>
        </row>
        <row r="16">
          <cell r="AP16">
            <v>5212</v>
          </cell>
        </row>
        <row r="17">
          <cell r="AP17">
            <v>297</v>
          </cell>
        </row>
        <row r="18">
          <cell r="AP18">
            <v>182</v>
          </cell>
        </row>
        <row r="19">
          <cell r="AP19">
            <v>178</v>
          </cell>
        </row>
        <row r="20">
          <cell r="AP20">
            <v>370</v>
          </cell>
        </row>
        <row r="21">
          <cell r="AP21">
            <v>401</v>
          </cell>
        </row>
        <row r="22">
          <cell r="AP22">
            <v>479</v>
          </cell>
        </row>
        <row r="23">
          <cell r="AP23">
            <v>4791</v>
          </cell>
        </row>
        <row r="24">
          <cell r="AP24">
            <v>123</v>
          </cell>
        </row>
        <row r="25">
          <cell r="AP25">
            <v>224</v>
          </cell>
        </row>
        <row r="26">
          <cell r="AP26">
            <v>755</v>
          </cell>
        </row>
        <row r="27">
          <cell r="AP27">
            <v>484</v>
          </cell>
        </row>
        <row r="28">
          <cell r="AP28">
            <v>552</v>
          </cell>
        </row>
        <row r="29">
          <cell r="AP29">
            <v>1711</v>
          </cell>
        </row>
        <row r="30">
          <cell r="AP30">
            <v>477</v>
          </cell>
        </row>
        <row r="31">
          <cell r="AP31">
            <v>204</v>
          </cell>
        </row>
        <row r="32">
          <cell r="AP32">
            <v>5967</v>
          </cell>
        </row>
        <row r="33">
          <cell r="AP33">
            <v>742</v>
          </cell>
        </row>
        <row r="34">
          <cell r="AP34">
            <v>3017</v>
          </cell>
        </row>
        <row r="35">
          <cell r="AP35">
            <v>1157</v>
          </cell>
        </row>
        <row r="36">
          <cell r="AP36">
            <v>270</v>
          </cell>
        </row>
        <row r="37">
          <cell r="AP37">
            <v>984</v>
          </cell>
        </row>
        <row r="38">
          <cell r="AP38">
            <v>3144</v>
          </cell>
        </row>
        <row r="39">
          <cell r="AP39">
            <v>154</v>
          </cell>
        </row>
        <row r="40">
          <cell r="AP40">
            <v>612</v>
          </cell>
        </row>
        <row r="41">
          <cell r="AP41">
            <v>730</v>
          </cell>
        </row>
        <row r="42">
          <cell r="AP42">
            <v>6096</v>
          </cell>
        </row>
        <row r="43">
          <cell r="AP43">
            <v>2508</v>
          </cell>
        </row>
        <row r="44">
          <cell r="AP44">
            <v>518</v>
          </cell>
        </row>
        <row r="45">
          <cell r="AP45">
            <v>471</v>
          </cell>
        </row>
        <row r="46">
          <cell r="AP46">
            <v>2815</v>
          </cell>
        </row>
        <row r="47">
          <cell r="AP47">
            <v>170</v>
          </cell>
        </row>
        <row r="48">
          <cell r="AP48">
            <v>357</v>
          </cell>
        </row>
        <row r="49">
          <cell r="AP49">
            <v>532</v>
          </cell>
        </row>
        <row r="50">
          <cell r="AP50">
            <v>825</v>
          </cell>
        </row>
        <row r="51">
          <cell r="AP51">
            <v>999</v>
          </cell>
        </row>
        <row r="52">
          <cell r="AP52">
            <v>174</v>
          </cell>
        </row>
        <row r="53">
          <cell r="AP53">
            <v>526</v>
          </cell>
        </row>
        <row r="54">
          <cell r="AP54">
            <v>826</v>
          </cell>
        </row>
        <row r="55">
          <cell r="AP55">
            <v>1979</v>
          </cell>
        </row>
        <row r="56">
          <cell r="AP56">
            <v>898</v>
          </cell>
        </row>
        <row r="57">
          <cell r="AP57">
            <v>1311</v>
          </cell>
        </row>
        <row r="58">
          <cell r="AP58">
            <v>6633</v>
          </cell>
        </row>
        <row r="59">
          <cell r="AP59">
            <v>2331</v>
          </cell>
        </row>
        <row r="60">
          <cell r="AP60">
            <v>109</v>
          </cell>
        </row>
        <row r="61">
          <cell r="AP61">
            <v>1982</v>
          </cell>
        </row>
        <row r="62">
          <cell r="AP62">
            <v>366</v>
          </cell>
        </row>
        <row r="63">
          <cell r="AP63">
            <v>1130</v>
          </cell>
        </row>
        <row r="64">
          <cell r="AP64">
            <v>1064</v>
          </cell>
        </row>
        <row r="65">
          <cell r="AP65">
            <v>950</v>
          </cell>
        </row>
        <row r="66">
          <cell r="AP66">
            <v>858</v>
          </cell>
        </row>
        <row r="67">
          <cell r="AP67">
            <v>414</v>
          </cell>
        </row>
        <row r="68">
          <cell r="AP68">
            <v>278</v>
          </cell>
        </row>
        <row r="69">
          <cell r="AP69">
            <v>304</v>
          </cell>
        </row>
        <row r="70">
          <cell r="AP70">
            <v>373</v>
          </cell>
        </row>
        <row r="71">
          <cell r="AP71">
            <v>1398</v>
          </cell>
        </row>
        <row r="72">
          <cell r="AP72">
            <v>428</v>
          </cell>
        </row>
        <row r="73">
          <cell r="AP73">
            <v>515</v>
          </cell>
        </row>
        <row r="74">
          <cell r="AP74">
            <v>197</v>
          </cell>
        </row>
        <row r="75">
          <cell r="AP75">
            <v>329</v>
          </cell>
        </row>
      </sheetData>
      <sheetData sheetId="3">
        <row r="7">
          <cell r="I7">
            <v>1</v>
          </cell>
          <cell r="AP7">
            <v>100</v>
          </cell>
        </row>
        <row r="8">
          <cell r="AP8">
            <v>47</v>
          </cell>
        </row>
        <row r="9">
          <cell r="AP9">
            <v>545</v>
          </cell>
        </row>
        <row r="10">
          <cell r="AP10">
            <v>114</v>
          </cell>
        </row>
        <row r="11">
          <cell r="AP11">
            <v>21</v>
          </cell>
        </row>
        <row r="12">
          <cell r="AP12">
            <v>54</v>
          </cell>
        </row>
        <row r="13">
          <cell r="AP13">
            <v>48</v>
          </cell>
        </row>
        <row r="14">
          <cell r="AP14">
            <v>1335</v>
          </cell>
        </row>
        <row r="15">
          <cell r="AP15">
            <v>1747</v>
          </cell>
        </row>
        <row r="16">
          <cell r="AP16">
            <v>1125</v>
          </cell>
        </row>
        <row r="17">
          <cell r="AP17">
            <v>43</v>
          </cell>
        </row>
        <row r="18">
          <cell r="AP18">
            <v>86</v>
          </cell>
        </row>
        <row r="19">
          <cell r="AP19">
            <v>16</v>
          </cell>
        </row>
        <row r="20">
          <cell r="AP20">
            <v>111</v>
          </cell>
        </row>
        <row r="21">
          <cell r="AP21">
            <v>110</v>
          </cell>
        </row>
        <row r="22">
          <cell r="AP22">
            <v>272</v>
          </cell>
        </row>
        <row r="23">
          <cell r="AP23">
            <v>1737</v>
          </cell>
        </row>
        <row r="24">
          <cell r="AP24">
            <v>1</v>
          </cell>
        </row>
        <row r="25">
          <cell r="AP25">
            <v>26</v>
          </cell>
        </row>
        <row r="26">
          <cell r="AP26">
            <v>105</v>
          </cell>
        </row>
        <row r="27">
          <cell r="AP27">
            <v>38</v>
          </cell>
        </row>
        <row r="28">
          <cell r="AP28">
            <v>20</v>
          </cell>
        </row>
        <row r="29">
          <cell r="AP29">
            <v>391</v>
          </cell>
        </row>
        <row r="30">
          <cell r="AP30">
            <v>211</v>
          </cell>
        </row>
        <row r="31">
          <cell r="AP31">
            <v>109</v>
          </cell>
        </row>
        <row r="32">
          <cell r="AP32">
            <v>3051</v>
          </cell>
        </row>
        <row r="33">
          <cell r="AP33">
            <v>168</v>
          </cell>
        </row>
        <row r="34">
          <cell r="AP34">
            <v>1455</v>
          </cell>
        </row>
        <row r="35">
          <cell r="AP35">
            <v>229</v>
          </cell>
        </row>
        <row r="36">
          <cell r="AP36">
            <v>35</v>
          </cell>
        </row>
        <row r="37">
          <cell r="AP37">
            <v>270</v>
          </cell>
        </row>
        <row r="38">
          <cell r="AP38">
            <v>1090</v>
          </cell>
        </row>
        <row r="39">
          <cell r="AP39">
            <v>17</v>
          </cell>
        </row>
        <row r="40">
          <cell r="AP40">
            <v>29</v>
          </cell>
        </row>
        <row r="41">
          <cell r="AP41">
            <v>235</v>
          </cell>
        </row>
        <row r="42">
          <cell r="AP42">
            <v>2727</v>
          </cell>
        </row>
        <row r="43">
          <cell r="AP43">
            <v>944</v>
          </cell>
        </row>
        <row r="44">
          <cell r="AP44">
            <v>245</v>
          </cell>
        </row>
        <row r="45">
          <cell r="AP45">
            <v>43</v>
          </cell>
        </row>
        <row r="46">
          <cell r="AP46">
            <v>569</v>
          </cell>
        </row>
        <row r="47">
          <cell r="AP47">
            <v>3</v>
          </cell>
        </row>
        <row r="48">
          <cell r="AP48">
            <v>72</v>
          </cell>
        </row>
        <row r="49">
          <cell r="AP49">
            <v>90</v>
          </cell>
        </row>
        <row r="50">
          <cell r="AP50">
            <v>149</v>
          </cell>
        </row>
        <row r="51">
          <cell r="AP51">
            <v>661</v>
          </cell>
        </row>
        <row r="52">
          <cell r="AP52">
            <v>65</v>
          </cell>
        </row>
        <row r="53">
          <cell r="AP53">
            <v>97</v>
          </cell>
        </row>
        <row r="54">
          <cell r="AP54">
            <v>100</v>
          </cell>
        </row>
        <row r="55">
          <cell r="AP55">
            <v>306</v>
          </cell>
        </row>
        <row r="56">
          <cell r="AP56">
            <v>295</v>
          </cell>
        </row>
        <row r="57">
          <cell r="AP57">
            <v>575</v>
          </cell>
        </row>
        <row r="58">
          <cell r="AP58">
            <v>3042</v>
          </cell>
        </row>
        <row r="59">
          <cell r="AP59">
            <v>413</v>
          </cell>
        </row>
        <row r="60">
          <cell r="AP60">
            <v>27</v>
          </cell>
        </row>
        <row r="61">
          <cell r="AP61">
            <v>609</v>
          </cell>
        </row>
        <row r="62">
          <cell r="AP62">
            <v>18</v>
          </cell>
        </row>
        <row r="63">
          <cell r="AP63">
            <v>200</v>
          </cell>
        </row>
        <row r="64">
          <cell r="AP64">
            <v>162</v>
          </cell>
        </row>
        <row r="65">
          <cell r="AP65">
            <v>348</v>
          </cell>
        </row>
        <row r="66">
          <cell r="AP66">
            <v>336</v>
          </cell>
        </row>
        <row r="67">
          <cell r="AP67">
            <v>187</v>
          </cell>
        </row>
        <row r="68">
          <cell r="AP68">
            <v>3</v>
          </cell>
        </row>
        <row r="69">
          <cell r="AP69">
            <v>156</v>
          </cell>
        </row>
        <row r="70">
          <cell r="AP70">
            <v>64</v>
          </cell>
        </row>
        <row r="71">
          <cell r="AP71">
            <v>651</v>
          </cell>
        </row>
        <row r="72">
          <cell r="AP72">
            <v>166</v>
          </cell>
        </row>
        <row r="73">
          <cell r="AP73">
            <v>461</v>
          </cell>
        </row>
        <row r="74">
          <cell r="AP74">
            <v>8</v>
          </cell>
        </row>
        <row r="75">
          <cell r="AP75">
            <v>438</v>
          </cell>
        </row>
      </sheetData>
      <sheetData sheetId="4">
        <row r="7">
          <cell r="I7">
            <v>48</v>
          </cell>
          <cell r="AP7">
            <v>4670.5</v>
          </cell>
        </row>
        <row r="8">
          <cell r="AP8">
            <v>1756</v>
          </cell>
        </row>
        <row r="9">
          <cell r="AP9">
            <v>10487</v>
          </cell>
        </row>
        <row r="10">
          <cell r="AP10">
            <v>1937</v>
          </cell>
        </row>
        <row r="11">
          <cell r="AP11">
            <v>3704</v>
          </cell>
        </row>
        <row r="12">
          <cell r="AP12">
            <v>2224</v>
          </cell>
        </row>
        <row r="13">
          <cell r="AP13">
            <v>1042</v>
          </cell>
        </row>
        <row r="14">
          <cell r="AP14">
            <v>6712</v>
          </cell>
        </row>
        <row r="15">
          <cell r="AP15">
            <v>12921.5</v>
          </cell>
        </row>
        <row r="16">
          <cell r="AP16">
            <v>10417.5</v>
          </cell>
        </row>
        <row r="17">
          <cell r="AP17">
            <v>1005.5</v>
          </cell>
        </row>
        <row r="18">
          <cell r="AP18">
            <v>498.5</v>
          </cell>
        </row>
        <row r="19">
          <cell r="AP19">
            <v>897</v>
          </cell>
        </row>
        <row r="20">
          <cell r="AP20">
            <v>782</v>
          </cell>
        </row>
        <row r="21">
          <cell r="AP21">
            <v>1971</v>
          </cell>
        </row>
        <row r="22">
          <cell r="AP22">
            <v>1998</v>
          </cell>
        </row>
        <row r="23">
          <cell r="AP23">
            <v>22626</v>
          </cell>
        </row>
        <row r="24">
          <cell r="AP24">
            <v>424.5</v>
          </cell>
        </row>
        <row r="25">
          <cell r="AP25">
            <v>688</v>
          </cell>
        </row>
        <row r="26">
          <cell r="AP26">
            <v>2675.5</v>
          </cell>
        </row>
        <row r="27">
          <cell r="AP27">
            <v>1143.5</v>
          </cell>
        </row>
        <row r="28">
          <cell r="AP28">
            <v>1828</v>
          </cell>
        </row>
        <row r="29">
          <cell r="AP29">
            <v>6846.5</v>
          </cell>
        </row>
        <row r="30">
          <cell r="AP30">
            <v>1472.5</v>
          </cell>
        </row>
        <row r="31">
          <cell r="AP31">
            <v>1489.5</v>
          </cell>
        </row>
        <row r="32">
          <cell r="AP32">
            <v>14082</v>
          </cell>
        </row>
        <row r="33">
          <cell r="AP33">
            <v>3145.5</v>
          </cell>
        </row>
        <row r="34">
          <cell r="AP34">
            <v>13002</v>
          </cell>
        </row>
        <row r="35">
          <cell r="AP35">
            <v>7890.5</v>
          </cell>
        </row>
        <row r="36">
          <cell r="AP36">
            <v>1009</v>
          </cell>
        </row>
        <row r="37">
          <cell r="AP37">
            <v>2640</v>
          </cell>
        </row>
        <row r="38">
          <cell r="AP38">
            <v>11960.5</v>
          </cell>
        </row>
        <row r="39">
          <cell r="AP39">
            <v>727.5</v>
          </cell>
        </row>
        <row r="40">
          <cell r="AP40">
            <v>2385</v>
          </cell>
        </row>
        <row r="41">
          <cell r="AP41">
            <v>3997</v>
          </cell>
        </row>
        <row r="42">
          <cell r="AP42">
            <v>13200</v>
          </cell>
        </row>
        <row r="43">
          <cell r="AP43">
            <v>7269</v>
          </cell>
        </row>
        <row r="44">
          <cell r="AP44">
            <v>1972.5</v>
          </cell>
        </row>
        <row r="45">
          <cell r="AP45">
            <v>1202.5</v>
          </cell>
        </row>
        <row r="46">
          <cell r="AP46">
            <v>10524.5</v>
          </cell>
        </row>
        <row r="47">
          <cell r="AP47">
            <v>954</v>
          </cell>
        </row>
        <row r="48">
          <cell r="AP48">
            <v>1486</v>
          </cell>
        </row>
        <row r="49">
          <cell r="AP49">
            <v>2218</v>
          </cell>
        </row>
        <row r="50">
          <cell r="AP50">
            <v>2561.5</v>
          </cell>
        </row>
        <row r="51">
          <cell r="AP51">
            <v>5312.5</v>
          </cell>
        </row>
        <row r="52">
          <cell r="AP52">
            <v>574.5</v>
          </cell>
        </row>
        <row r="53">
          <cell r="AP53">
            <v>1482.5</v>
          </cell>
        </row>
        <row r="54">
          <cell r="AP54">
            <v>2520</v>
          </cell>
        </row>
        <row r="55">
          <cell r="AP55">
            <v>6534.5</v>
          </cell>
        </row>
        <row r="56">
          <cell r="AP56">
            <v>4660</v>
          </cell>
        </row>
        <row r="57">
          <cell r="AP57">
            <v>4182.5</v>
          </cell>
        </row>
        <row r="58">
          <cell r="AP58">
            <v>14144</v>
          </cell>
        </row>
        <row r="59">
          <cell r="AP59">
            <v>11686</v>
          </cell>
        </row>
        <row r="60">
          <cell r="AP60">
            <v>354.5</v>
          </cell>
        </row>
        <row r="61">
          <cell r="AP61">
            <v>8450</v>
          </cell>
        </row>
        <row r="62">
          <cell r="AP62">
            <v>1195</v>
          </cell>
        </row>
        <row r="63">
          <cell r="AP63">
            <v>4597.5</v>
          </cell>
        </row>
        <row r="64">
          <cell r="AP64">
            <v>5466.5</v>
          </cell>
        </row>
        <row r="65">
          <cell r="AP65">
            <v>2793.5</v>
          </cell>
        </row>
        <row r="66">
          <cell r="AP66">
            <v>3149.5</v>
          </cell>
        </row>
        <row r="67">
          <cell r="AP67">
            <v>1724</v>
          </cell>
        </row>
        <row r="68">
          <cell r="AP68">
            <v>1162</v>
          </cell>
        </row>
        <row r="69">
          <cell r="AP69">
            <v>1201.5</v>
          </cell>
        </row>
        <row r="70">
          <cell r="AP70">
            <v>1444.5</v>
          </cell>
        </row>
        <row r="71">
          <cell r="AP71">
            <v>3097</v>
          </cell>
        </row>
        <row r="72">
          <cell r="AP72">
            <v>1007</v>
          </cell>
        </row>
        <row r="73">
          <cell r="AP73">
            <v>1996.5</v>
          </cell>
        </row>
        <row r="74">
          <cell r="AP74">
            <v>1014.5</v>
          </cell>
        </row>
        <row r="75">
          <cell r="AP75">
            <v>1840</v>
          </cell>
        </row>
      </sheetData>
      <sheetData sheetId="5">
        <row r="3">
          <cell r="A3" t="str">
            <v>WL1001</v>
          </cell>
          <cell r="B3">
            <v>398004</v>
          </cell>
          <cell r="C3" t="str">
            <v>KIPP Central City Primary</v>
          </cell>
          <cell r="F3">
            <v>913</v>
          </cell>
          <cell r="G3">
            <v>913</v>
          </cell>
          <cell r="H3">
            <v>893</v>
          </cell>
          <cell r="I3">
            <v>109</v>
          </cell>
          <cell r="J3">
            <v>0</v>
          </cell>
          <cell r="K3">
            <v>0</v>
          </cell>
        </row>
        <row r="4">
          <cell r="A4" t="str">
            <v>W11001</v>
          </cell>
          <cell r="B4">
            <v>300002</v>
          </cell>
          <cell r="C4" t="str">
            <v>Nelson Elementary School</v>
          </cell>
          <cell r="F4">
            <v>447</v>
          </cell>
          <cell r="G4">
            <v>447</v>
          </cell>
          <cell r="H4">
            <v>429</v>
          </cell>
          <cell r="I4">
            <v>45</v>
          </cell>
          <cell r="J4">
            <v>22</v>
          </cell>
          <cell r="K4">
            <v>51</v>
          </cell>
        </row>
        <row r="5">
          <cell r="A5" t="str">
            <v>W21001</v>
          </cell>
          <cell r="B5">
            <v>390001</v>
          </cell>
          <cell r="C5" t="str">
            <v>James M_ Singleton Charter School</v>
          </cell>
          <cell r="F5">
            <v>368</v>
          </cell>
          <cell r="G5">
            <v>368</v>
          </cell>
          <cell r="H5">
            <v>361</v>
          </cell>
          <cell r="I5">
            <v>42</v>
          </cell>
          <cell r="J5">
            <v>20</v>
          </cell>
          <cell r="K5">
            <v>0</v>
          </cell>
        </row>
        <row r="6">
          <cell r="A6" t="str">
            <v>W32001</v>
          </cell>
          <cell r="B6" t="str">
            <v>W32001</v>
          </cell>
          <cell r="C6" t="str">
            <v>Joseph A_ Craig Charter School</v>
          </cell>
          <cell r="F6">
            <v>305</v>
          </cell>
          <cell r="G6">
            <v>305</v>
          </cell>
          <cell r="H6">
            <v>303</v>
          </cell>
          <cell r="I6">
            <v>28</v>
          </cell>
          <cell r="J6">
            <v>0</v>
          </cell>
          <cell r="K6">
            <v>18</v>
          </cell>
        </row>
        <row r="7">
          <cell r="A7" t="str">
            <v>W62001</v>
          </cell>
          <cell r="B7">
            <v>395005</v>
          </cell>
          <cell r="C7" t="str">
            <v>Lord Beaconsfield Landry</v>
          </cell>
          <cell r="F7">
            <v>1166</v>
          </cell>
          <cell r="G7">
            <v>1166</v>
          </cell>
          <cell r="H7">
            <v>1077</v>
          </cell>
          <cell r="I7">
            <v>140</v>
          </cell>
          <cell r="J7">
            <v>53</v>
          </cell>
          <cell r="K7">
            <v>600</v>
          </cell>
        </row>
        <row r="8">
          <cell r="A8" t="str">
            <v>W63001</v>
          </cell>
          <cell r="B8">
            <v>395004</v>
          </cell>
          <cell r="C8" t="str">
            <v>McDonogh #32 Elementary School</v>
          </cell>
          <cell r="F8">
            <v>476</v>
          </cell>
          <cell r="G8">
            <v>476</v>
          </cell>
          <cell r="H8">
            <v>470</v>
          </cell>
          <cell r="I8">
            <v>56</v>
          </cell>
          <cell r="J8">
            <v>7</v>
          </cell>
          <cell r="K8">
            <v>0</v>
          </cell>
        </row>
        <row r="9">
          <cell r="A9" t="str">
            <v>W64001</v>
          </cell>
          <cell r="B9">
            <v>395003</v>
          </cell>
          <cell r="C9" t="str">
            <v>William J_ Fischer Elementary School</v>
          </cell>
          <cell r="F9">
            <v>439</v>
          </cell>
          <cell r="G9">
            <v>439</v>
          </cell>
          <cell r="H9">
            <v>420</v>
          </cell>
          <cell r="I9">
            <v>49</v>
          </cell>
          <cell r="J9">
            <v>3</v>
          </cell>
          <cell r="K9">
            <v>0</v>
          </cell>
        </row>
        <row r="10">
          <cell r="A10" t="str">
            <v>W65001</v>
          </cell>
          <cell r="B10">
            <v>395002</v>
          </cell>
          <cell r="C10" t="str">
            <v>Dwight D_ Eisenhower Elementary School</v>
          </cell>
          <cell r="F10">
            <v>741</v>
          </cell>
          <cell r="G10">
            <v>741</v>
          </cell>
          <cell r="H10">
            <v>669</v>
          </cell>
          <cell r="I10">
            <v>78</v>
          </cell>
          <cell r="J10">
            <v>22</v>
          </cell>
          <cell r="K10">
            <v>10</v>
          </cell>
        </row>
        <row r="11">
          <cell r="A11" t="str">
            <v>W66001</v>
          </cell>
          <cell r="B11">
            <v>395001</v>
          </cell>
          <cell r="C11" t="str">
            <v>Martin Behrman Elementary School</v>
          </cell>
          <cell r="F11">
            <v>693</v>
          </cell>
          <cell r="G11">
            <v>693</v>
          </cell>
          <cell r="H11">
            <v>659</v>
          </cell>
          <cell r="I11">
            <v>63</v>
          </cell>
          <cell r="J11">
            <v>25</v>
          </cell>
          <cell r="K11">
            <v>0</v>
          </cell>
        </row>
        <row r="12">
          <cell r="A12" t="str">
            <v>W71001</v>
          </cell>
          <cell r="B12">
            <v>397001</v>
          </cell>
          <cell r="C12" t="str">
            <v>Sophie B_ Wright Institute of Academic Excellence</v>
          </cell>
          <cell r="F12">
            <v>494</v>
          </cell>
          <cell r="G12">
            <v>494</v>
          </cell>
          <cell r="H12">
            <v>476</v>
          </cell>
          <cell r="I12">
            <v>19</v>
          </cell>
          <cell r="J12">
            <v>2</v>
          </cell>
          <cell r="K12">
            <v>294</v>
          </cell>
        </row>
        <row r="13">
          <cell r="A13" t="str">
            <v>W81001</v>
          </cell>
          <cell r="B13">
            <v>398002</v>
          </cell>
          <cell r="C13" t="str">
            <v>KIPP McDonogh 15 School for the Creative Arts</v>
          </cell>
          <cell r="F13">
            <v>837</v>
          </cell>
          <cell r="G13">
            <v>837</v>
          </cell>
          <cell r="H13">
            <v>789</v>
          </cell>
          <cell r="I13">
            <v>87</v>
          </cell>
          <cell r="J13">
            <v>9</v>
          </cell>
          <cell r="K13">
            <v>0</v>
          </cell>
        </row>
        <row r="14">
          <cell r="A14" t="str">
            <v>W82001</v>
          </cell>
          <cell r="B14">
            <v>398001</v>
          </cell>
          <cell r="C14" t="str">
            <v>KIPP Believe College Prep (Phillips)</v>
          </cell>
          <cell r="F14">
            <v>887</v>
          </cell>
          <cell r="G14">
            <v>887</v>
          </cell>
          <cell r="H14">
            <v>831</v>
          </cell>
          <cell r="I14">
            <v>121</v>
          </cell>
          <cell r="J14">
            <v>0</v>
          </cell>
          <cell r="K14">
            <v>0</v>
          </cell>
        </row>
        <row r="15">
          <cell r="A15" t="str">
            <v>W85001</v>
          </cell>
          <cell r="B15">
            <v>398006</v>
          </cell>
          <cell r="C15" t="str">
            <v>KIPP New Orleans Leadership Academy</v>
          </cell>
          <cell r="F15">
            <v>845</v>
          </cell>
          <cell r="G15">
            <v>845</v>
          </cell>
          <cell r="H15">
            <v>804</v>
          </cell>
          <cell r="I15">
            <v>131</v>
          </cell>
          <cell r="J15">
            <v>0</v>
          </cell>
          <cell r="K15">
            <v>0</v>
          </cell>
        </row>
        <row r="16">
          <cell r="A16" t="str">
            <v>W86001</v>
          </cell>
          <cell r="B16">
            <v>398007</v>
          </cell>
          <cell r="C16" t="str">
            <v>KIPP East Community Primary</v>
          </cell>
          <cell r="F16">
            <v>242</v>
          </cell>
          <cell r="G16">
            <v>242</v>
          </cell>
          <cell r="H16">
            <v>213</v>
          </cell>
          <cell r="I16">
            <v>28</v>
          </cell>
          <cell r="J16">
            <v>0</v>
          </cell>
          <cell r="K16">
            <v>0</v>
          </cell>
        </row>
        <row r="17">
          <cell r="A17" t="str">
            <v>W87001</v>
          </cell>
          <cell r="B17">
            <v>398008</v>
          </cell>
          <cell r="C17" t="str">
            <v>KIPP Booker T. Washington High School</v>
          </cell>
          <cell r="F17">
            <v>113</v>
          </cell>
          <cell r="G17">
            <v>113</v>
          </cell>
          <cell r="H17">
            <v>109</v>
          </cell>
          <cell r="I17">
            <v>27</v>
          </cell>
          <cell r="J17">
            <v>0</v>
          </cell>
          <cell r="K17">
            <v>0</v>
          </cell>
        </row>
        <row r="18">
          <cell r="A18" t="str">
            <v>W93001</v>
          </cell>
          <cell r="B18">
            <v>399003</v>
          </cell>
          <cell r="C18" t="str">
            <v>Joseph S_ Clark Preparatory High School</v>
          </cell>
          <cell r="F18">
            <v>201</v>
          </cell>
          <cell r="G18">
            <v>201</v>
          </cell>
          <cell r="H18">
            <v>187</v>
          </cell>
          <cell r="I18">
            <v>55</v>
          </cell>
          <cell r="J18">
            <v>5</v>
          </cell>
          <cell r="K18">
            <v>133</v>
          </cell>
        </row>
        <row r="19">
          <cell r="A19" t="str">
            <v>WAA001</v>
          </cell>
          <cell r="B19">
            <v>368001</v>
          </cell>
          <cell r="C19" t="str">
            <v>Morris Jeff Community School</v>
          </cell>
          <cell r="F19">
            <v>675</v>
          </cell>
          <cell r="G19">
            <v>675</v>
          </cell>
          <cell r="H19">
            <v>400</v>
          </cell>
          <cell r="I19">
            <v>109</v>
          </cell>
          <cell r="J19">
            <v>25</v>
          </cell>
          <cell r="K19">
            <v>0</v>
          </cell>
        </row>
        <row r="20">
          <cell r="A20" t="str">
            <v>WAE001</v>
          </cell>
          <cell r="B20">
            <v>364001</v>
          </cell>
          <cell r="C20" t="str">
            <v>Fannie C_ Williams Charter School</v>
          </cell>
          <cell r="F20">
            <v>562</v>
          </cell>
          <cell r="G20">
            <v>562</v>
          </cell>
          <cell r="H20">
            <v>552</v>
          </cell>
          <cell r="I20">
            <v>77</v>
          </cell>
          <cell r="J20">
            <v>0</v>
          </cell>
          <cell r="K20">
            <v>92</v>
          </cell>
        </row>
        <row r="21">
          <cell r="A21" t="str">
            <v>WAF001</v>
          </cell>
          <cell r="B21">
            <v>363001</v>
          </cell>
          <cell r="C21" t="str">
            <v>Harriet Tubman Charter School</v>
          </cell>
          <cell r="F21">
            <v>553</v>
          </cell>
          <cell r="G21">
            <v>553</v>
          </cell>
          <cell r="H21">
            <v>536</v>
          </cell>
          <cell r="I21">
            <v>108</v>
          </cell>
          <cell r="J21">
            <v>2</v>
          </cell>
          <cell r="K21">
            <v>0</v>
          </cell>
        </row>
        <row r="22">
          <cell r="A22" t="str">
            <v>WAH001</v>
          </cell>
          <cell r="B22">
            <v>360001</v>
          </cell>
          <cell r="C22" t="str">
            <v>The NET Charter High School</v>
          </cell>
          <cell r="F22">
            <v>164</v>
          </cell>
          <cell r="G22">
            <v>164</v>
          </cell>
          <cell r="H22">
            <v>150</v>
          </cell>
          <cell r="I22">
            <v>42</v>
          </cell>
          <cell r="J22">
            <v>0</v>
          </cell>
          <cell r="K22">
            <v>7</v>
          </cell>
        </row>
        <row r="23">
          <cell r="A23" t="str">
            <v>WAI001</v>
          </cell>
          <cell r="B23">
            <v>361001</v>
          </cell>
          <cell r="C23" t="str">
            <v>Crescent Leadership Academy</v>
          </cell>
          <cell r="F23">
            <v>86</v>
          </cell>
          <cell r="G23">
            <v>86</v>
          </cell>
          <cell r="H23">
            <v>54</v>
          </cell>
          <cell r="I23">
            <v>10</v>
          </cell>
          <cell r="J23">
            <v>6</v>
          </cell>
          <cell r="K23">
            <v>0</v>
          </cell>
        </row>
        <row r="24">
          <cell r="A24" t="str">
            <v>WAM001</v>
          </cell>
          <cell r="B24">
            <v>363002</v>
          </cell>
          <cell r="C24" t="str">
            <v>Paul Habans Charter School</v>
          </cell>
          <cell r="F24">
            <v>533</v>
          </cell>
          <cell r="G24">
            <v>533</v>
          </cell>
          <cell r="H24">
            <v>524</v>
          </cell>
          <cell r="I24">
            <v>77</v>
          </cell>
          <cell r="J24">
            <v>7</v>
          </cell>
          <cell r="K24">
            <v>0</v>
          </cell>
        </row>
        <row r="25">
          <cell r="A25" t="str">
            <v>WE1001</v>
          </cell>
          <cell r="B25">
            <v>385001</v>
          </cell>
          <cell r="C25" t="str">
            <v>Sylvanie Williams College Prep</v>
          </cell>
          <cell r="F25">
            <v>384</v>
          </cell>
          <cell r="G25">
            <v>384</v>
          </cell>
          <cell r="H25">
            <v>374</v>
          </cell>
          <cell r="I25">
            <v>50</v>
          </cell>
          <cell r="J25">
            <v>1</v>
          </cell>
          <cell r="K25">
            <v>245</v>
          </cell>
        </row>
        <row r="26">
          <cell r="A26" t="str">
            <v>WE2001</v>
          </cell>
          <cell r="B26">
            <v>385002</v>
          </cell>
          <cell r="C26" t="str">
            <v>Cohen College Prep</v>
          </cell>
          <cell r="F26">
            <v>418</v>
          </cell>
          <cell r="G26">
            <v>418</v>
          </cell>
          <cell r="H26">
            <v>404</v>
          </cell>
          <cell r="I26">
            <v>71</v>
          </cell>
          <cell r="J26">
            <v>12</v>
          </cell>
          <cell r="K26">
            <v>400.5</v>
          </cell>
        </row>
        <row r="27">
          <cell r="A27" t="str">
            <v>WE3001</v>
          </cell>
          <cell r="B27">
            <v>385003</v>
          </cell>
          <cell r="C27" t="str">
            <v>Lawrence D_ Crocker College Prep</v>
          </cell>
          <cell r="F27">
            <v>507</v>
          </cell>
          <cell r="G27">
            <v>507</v>
          </cell>
          <cell r="H27">
            <v>483</v>
          </cell>
          <cell r="I27">
            <v>82</v>
          </cell>
          <cell r="J27">
            <v>6</v>
          </cell>
          <cell r="K27">
            <v>451</v>
          </cell>
        </row>
        <row r="28">
          <cell r="A28" t="str">
            <v>WI1001</v>
          </cell>
          <cell r="B28">
            <v>381001</v>
          </cell>
          <cell r="C28" t="str">
            <v>Akili Academy of New Orleans</v>
          </cell>
          <cell r="F28">
            <v>552</v>
          </cell>
          <cell r="G28">
            <v>552</v>
          </cell>
          <cell r="H28">
            <v>525</v>
          </cell>
          <cell r="I28">
            <v>99</v>
          </cell>
          <cell r="J28">
            <v>9</v>
          </cell>
          <cell r="K28">
            <v>0</v>
          </cell>
        </row>
        <row r="29">
          <cell r="A29" t="str">
            <v>WJ2001</v>
          </cell>
          <cell r="B29">
            <v>382002</v>
          </cell>
          <cell r="C29" t="str">
            <v>G_ W_ Carver Collegiate Academy</v>
          </cell>
          <cell r="F29">
            <v>754</v>
          </cell>
          <cell r="G29">
            <v>754</v>
          </cell>
          <cell r="H29">
            <v>687</v>
          </cell>
          <cell r="I29">
            <v>126</v>
          </cell>
          <cell r="J29">
            <v>0</v>
          </cell>
          <cell r="K29">
            <v>215.5</v>
          </cell>
        </row>
        <row r="30">
          <cell r="A30" t="str">
            <v>WJ4001</v>
          </cell>
          <cell r="B30">
            <v>382004</v>
          </cell>
          <cell r="C30" t="str">
            <v>Livingston Collegiate Academy</v>
          </cell>
          <cell r="F30">
            <v>157</v>
          </cell>
          <cell r="G30">
            <v>157</v>
          </cell>
          <cell r="H30">
            <v>125</v>
          </cell>
          <cell r="I30">
            <v>26</v>
          </cell>
          <cell r="J30">
            <v>11</v>
          </cell>
          <cell r="K30">
            <v>0</v>
          </cell>
        </row>
        <row r="31">
          <cell r="A31" t="str">
            <v>WU1001</v>
          </cell>
          <cell r="B31">
            <v>374001</v>
          </cell>
          <cell r="C31" t="str">
            <v>Success Preparatory Academy</v>
          </cell>
          <cell r="F31">
            <v>471</v>
          </cell>
          <cell r="G31">
            <v>471</v>
          </cell>
          <cell r="H31">
            <v>447</v>
          </cell>
          <cell r="I31">
            <v>75</v>
          </cell>
          <cell r="J31">
            <v>0</v>
          </cell>
          <cell r="K31">
            <v>323</v>
          </cell>
        </row>
        <row r="32">
          <cell r="A32" t="str">
            <v>WV1001</v>
          </cell>
          <cell r="B32">
            <v>373001</v>
          </cell>
          <cell r="C32" t="str">
            <v>Arise Academy</v>
          </cell>
          <cell r="F32">
            <v>497</v>
          </cell>
          <cell r="G32">
            <v>497</v>
          </cell>
          <cell r="H32">
            <v>484</v>
          </cell>
          <cell r="I32">
            <v>68</v>
          </cell>
          <cell r="J32">
            <v>2</v>
          </cell>
          <cell r="K32">
            <v>0</v>
          </cell>
        </row>
        <row r="33">
          <cell r="A33" t="str">
            <v>WV2001</v>
          </cell>
          <cell r="B33">
            <v>373002</v>
          </cell>
          <cell r="C33" t="str">
            <v>Mildred Osborne Charter School</v>
          </cell>
          <cell r="F33">
            <v>481</v>
          </cell>
          <cell r="G33">
            <v>481</v>
          </cell>
          <cell r="H33">
            <v>467</v>
          </cell>
          <cell r="I33">
            <v>55</v>
          </cell>
          <cell r="J33">
            <v>1</v>
          </cell>
          <cell r="K33">
            <v>0</v>
          </cell>
        </row>
        <row r="34">
          <cell r="A34" t="str">
            <v>WZ1001</v>
          </cell>
          <cell r="B34">
            <v>369001</v>
          </cell>
          <cell r="C34" t="str">
            <v>ReNEW Cultural Arts Academy at Live Oak Elementary</v>
          </cell>
          <cell r="F34">
            <v>658</v>
          </cell>
          <cell r="G34">
            <v>658</v>
          </cell>
          <cell r="H34">
            <v>642</v>
          </cell>
          <cell r="I34">
            <v>157</v>
          </cell>
          <cell r="J34">
            <v>18</v>
          </cell>
          <cell r="K34">
            <v>0</v>
          </cell>
        </row>
        <row r="35">
          <cell r="A35" t="str">
            <v>WZ2001</v>
          </cell>
          <cell r="B35">
            <v>369002</v>
          </cell>
          <cell r="C35" t="str">
            <v>ReNEW SciTech Academy at Laurel</v>
          </cell>
          <cell r="F35">
            <v>690</v>
          </cell>
          <cell r="G35">
            <v>690</v>
          </cell>
          <cell r="H35">
            <v>674</v>
          </cell>
          <cell r="I35">
            <v>101</v>
          </cell>
          <cell r="J35">
            <v>6</v>
          </cell>
          <cell r="K35">
            <v>0</v>
          </cell>
        </row>
        <row r="36">
          <cell r="A36" t="str">
            <v>WZ3001</v>
          </cell>
          <cell r="B36">
            <v>369003</v>
          </cell>
          <cell r="C36" t="str">
            <v>ReNEW Dolores T_ Aaron Elementary</v>
          </cell>
          <cell r="F36">
            <v>790</v>
          </cell>
          <cell r="G36">
            <v>790</v>
          </cell>
          <cell r="H36">
            <v>775</v>
          </cell>
          <cell r="I36">
            <v>126</v>
          </cell>
          <cell r="J36">
            <v>10</v>
          </cell>
          <cell r="K36">
            <v>0</v>
          </cell>
        </row>
        <row r="37">
          <cell r="A37" t="str">
            <v>WZ5001</v>
          </cell>
          <cell r="B37">
            <v>369005</v>
          </cell>
          <cell r="C37" t="str">
            <v>ReNEW Accelerated High School</v>
          </cell>
          <cell r="F37">
            <v>251</v>
          </cell>
          <cell r="G37">
            <v>251</v>
          </cell>
          <cell r="H37">
            <v>199</v>
          </cell>
          <cell r="I37">
            <v>45</v>
          </cell>
          <cell r="J37">
            <v>6</v>
          </cell>
          <cell r="K37">
            <v>160.5</v>
          </cell>
        </row>
        <row r="38">
          <cell r="A38" t="str">
            <v>WZ6001</v>
          </cell>
          <cell r="B38">
            <v>369006</v>
          </cell>
          <cell r="C38" t="str">
            <v>ReNEW Schaumburg Elementary</v>
          </cell>
          <cell r="F38">
            <v>804</v>
          </cell>
          <cell r="G38">
            <v>804</v>
          </cell>
          <cell r="H38">
            <v>771</v>
          </cell>
          <cell r="I38">
            <v>136</v>
          </cell>
          <cell r="J38">
            <v>14</v>
          </cell>
          <cell r="K38">
            <v>0</v>
          </cell>
        </row>
        <row r="39">
          <cell r="A39" t="str">
            <v>WZ7001</v>
          </cell>
          <cell r="B39">
            <v>369007</v>
          </cell>
          <cell r="C39" t="str">
            <v>ReNEW McDonogh City Park Acdmy</v>
          </cell>
          <cell r="F39">
            <v>645</v>
          </cell>
          <cell r="G39">
            <v>645</v>
          </cell>
          <cell r="H39">
            <v>538</v>
          </cell>
          <cell r="I39">
            <v>249</v>
          </cell>
          <cell r="J39">
            <v>8</v>
          </cell>
          <cell r="K39">
            <v>0</v>
          </cell>
        </row>
        <row r="40">
          <cell r="A40" t="str">
            <v>W67001</v>
          </cell>
          <cell r="B40">
            <v>395007</v>
          </cell>
          <cell r="C40" t="str">
            <v>Algiers Technology Academy</v>
          </cell>
          <cell r="F40">
            <v>185</v>
          </cell>
          <cell r="G40">
            <v>185</v>
          </cell>
          <cell r="H40">
            <v>171</v>
          </cell>
          <cell r="I40">
            <v>30</v>
          </cell>
          <cell r="J40">
            <v>14</v>
          </cell>
          <cell r="K40">
            <v>131</v>
          </cell>
        </row>
        <row r="41">
          <cell r="A41">
            <v>396211</v>
          </cell>
          <cell r="B41" t="str">
            <v>WX1001</v>
          </cell>
          <cell r="C41" t="str">
            <v>Linwood Public Charter School</v>
          </cell>
          <cell r="D41">
            <v>669</v>
          </cell>
          <cell r="G41">
            <v>669</v>
          </cell>
          <cell r="H41">
            <v>636</v>
          </cell>
          <cell r="I41">
            <v>57</v>
          </cell>
          <cell r="J41">
            <v>1</v>
          </cell>
          <cell r="K41">
            <v>0</v>
          </cell>
        </row>
        <row r="42">
          <cell r="A42" t="str">
            <v>W8B001</v>
          </cell>
          <cell r="B42" t="str">
            <v>3AP002</v>
          </cell>
          <cell r="C42" t="str">
            <v>Celerity Crestworth Charter School</v>
          </cell>
          <cell r="E42">
            <v>149</v>
          </cell>
          <cell r="G42">
            <v>149</v>
          </cell>
          <cell r="H42">
            <v>149</v>
          </cell>
          <cell r="I42">
            <v>14</v>
          </cell>
          <cell r="J42">
            <v>0</v>
          </cell>
          <cell r="K42">
            <v>0</v>
          </cell>
        </row>
        <row r="43">
          <cell r="A43" t="str">
            <v>W9B001</v>
          </cell>
          <cell r="B43" t="str">
            <v>3B9001</v>
          </cell>
          <cell r="C43" t="str">
            <v>Capitol High School</v>
          </cell>
          <cell r="E43">
            <v>410</v>
          </cell>
          <cell r="G43">
            <v>410</v>
          </cell>
          <cell r="H43">
            <v>291</v>
          </cell>
          <cell r="I43">
            <v>50</v>
          </cell>
          <cell r="J43">
            <v>0</v>
          </cell>
          <cell r="K43">
            <v>407.5</v>
          </cell>
        </row>
        <row r="44">
          <cell r="A44" t="str">
            <v>WAO001</v>
          </cell>
          <cell r="B44" t="str">
            <v>3AP003</v>
          </cell>
          <cell r="C44" t="str">
            <v>Celerity Dalton Charter School</v>
          </cell>
          <cell r="E44">
            <v>429</v>
          </cell>
          <cell r="G44">
            <v>429</v>
          </cell>
          <cell r="H44">
            <v>429</v>
          </cell>
          <cell r="I44">
            <v>28</v>
          </cell>
          <cell r="J44">
            <v>0</v>
          </cell>
          <cell r="K44">
            <v>0</v>
          </cell>
        </row>
        <row r="45">
          <cell r="A45" t="str">
            <v>WAP001</v>
          </cell>
          <cell r="B45" t="str">
            <v>3AP001</v>
          </cell>
          <cell r="C45" t="str">
            <v>Celerity Lanier Charter School</v>
          </cell>
          <cell r="E45">
            <v>339</v>
          </cell>
          <cell r="G45">
            <v>339</v>
          </cell>
          <cell r="H45">
            <v>339</v>
          </cell>
          <cell r="I45">
            <v>22</v>
          </cell>
          <cell r="J45">
            <v>0</v>
          </cell>
          <cell r="K45">
            <v>0</v>
          </cell>
        </row>
        <row r="46">
          <cell r="A46" t="str">
            <v>WAQ001</v>
          </cell>
          <cell r="B46" t="str">
            <v>3AQ001</v>
          </cell>
          <cell r="C46" t="str">
            <v>Baton Rouge University Preparatory Elementary</v>
          </cell>
          <cell r="E46">
            <v>248</v>
          </cell>
          <cell r="G46">
            <v>248</v>
          </cell>
          <cell r="H46">
            <v>241</v>
          </cell>
          <cell r="I46">
            <v>17</v>
          </cell>
          <cell r="J46">
            <v>0</v>
          </cell>
          <cell r="K46">
            <v>0</v>
          </cell>
        </row>
        <row r="47">
          <cell r="A47" t="str">
            <v>WAV001</v>
          </cell>
          <cell r="B47" t="str">
            <v>WAV001</v>
          </cell>
          <cell r="C47" t="str">
            <v>Democracy Prep Baton Rouge</v>
          </cell>
          <cell r="E47">
            <v>264</v>
          </cell>
          <cell r="G47">
            <v>264</v>
          </cell>
          <cell r="H47">
            <v>260</v>
          </cell>
          <cell r="I47">
            <v>37</v>
          </cell>
          <cell r="J47">
            <v>0</v>
          </cell>
          <cell r="K47">
            <v>0</v>
          </cell>
        </row>
        <row r="48">
          <cell r="A48" t="str">
            <v>WAW001</v>
          </cell>
          <cell r="B48" t="str">
            <v>WAW001</v>
          </cell>
          <cell r="C48" t="str">
            <v>Baton Rouge Bridge Academy</v>
          </cell>
          <cell r="E48">
            <v>141</v>
          </cell>
          <cell r="G48">
            <v>141</v>
          </cell>
          <cell r="H48">
            <v>139</v>
          </cell>
          <cell r="I48">
            <v>6</v>
          </cell>
          <cell r="J48">
            <v>0</v>
          </cell>
          <cell r="K48">
            <v>0</v>
          </cell>
        </row>
        <row r="49">
          <cell r="A49" t="str">
            <v>WAX001</v>
          </cell>
          <cell r="B49" t="str">
            <v>WAX001</v>
          </cell>
          <cell r="C49" t="str">
            <v>Baton Rouge College Prep</v>
          </cell>
          <cell r="E49">
            <v>173</v>
          </cell>
          <cell r="G49">
            <v>173</v>
          </cell>
          <cell r="H49">
            <v>164</v>
          </cell>
          <cell r="I49">
            <v>14</v>
          </cell>
          <cell r="J49">
            <v>0</v>
          </cell>
          <cell r="K49">
            <v>125</v>
          </cell>
        </row>
        <row r="50">
          <cell r="A50" t="str">
            <v>WB2001</v>
          </cell>
          <cell r="B50">
            <v>389002</v>
          </cell>
          <cell r="C50" t="str">
            <v>Kenilworth Science and Technology Charter School</v>
          </cell>
          <cell r="E50">
            <v>538</v>
          </cell>
          <cell r="G50">
            <v>538</v>
          </cell>
          <cell r="H50">
            <v>506</v>
          </cell>
          <cell r="I50">
            <v>50</v>
          </cell>
          <cell r="J50">
            <v>4</v>
          </cell>
          <cell r="K50">
            <v>575</v>
          </cell>
        </row>
        <row r="51">
          <cell r="D51">
            <v>669</v>
          </cell>
          <cell r="E51">
            <v>2691</v>
          </cell>
          <cell r="F51">
            <v>19984</v>
          </cell>
          <cell r="G51">
            <v>23344</v>
          </cell>
          <cell r="H51">
            <v>18672</v>
          </cell>
          <cell r="I51">
            <v>2997</v>
          </cell>
          <cell r="J51">
            <v>326</v>
          </cell>
          <cell r="K51">
            <v>3131.5</v>
          </cell>
        </row>
        <row r="54">
          <cell r="A54" t="str">
            <v>2.1.17 Student Count - Type 3B Charter Schools</v>
          </cell>
          <cell r="F54" t="str">
            <v>Base</v>
          </cell>
          <cell r="H54" t="str">
            <v>At-Risk</v>
          </cell>
          <cell r="I54" t="str">
            <v>SWD</v>
          </cell>
          <cell r="J54" t="str">
            <v>GT</v>
          </cell>
          <cell r="K54" t="str">
            <v>CTE</v>
          </cell>
        </row>
        <row r="55">
          <cell r="A55" t="str">
            <v>W12001</v>
          </cell>
          <cell r="B55">
            <v>300001</v>
          </cell>
          <cell r="C55" t="str">
            <v>Pierre A_ Capdau Learning Academy (with Gentilly)</v>
          </cell>
          <cell r="F55">
            <v>810</v>
          </cell>
          <cell r="G55">
            <v>810</v>
          </cell>
          <cell r="H55">
            <v>747</v>
          </cell>
          <cell r="I55">
            <v>85</v>
          </cell>
          <cell r="J55">
            <v>29</v>
          </cell>
          <cell r="K55">
            <v>153</v>
          </cell>
        </row>
        <row r="56">
          <cell r="A56" t="str">
            <v>W13001</v>
          </cell>
          <cell r="B56">
            <v>300003</v>
          </cell>
          <cell r="C56" t="str">
            <v>Lake Area New Tech Early College High School</v>
          </cell>
          <cell r="F56">
            <v>758</v>
          </cell>
          <cell r="G56">
            <v>758</v>
          </cell>
          <cell r="H56">
            <v>620</v>
          </cell>
          <cell r="I56">
            <v>95</v>
          </cell>
          <cell r="J56">
            <v>33</v>
          </cell>
          <cell r="K56">
            <v>596.5</v>
          </cell>
        </row>
        <row r="57">
          <cell r="A57" t="str">
            <v>W31001</v>
          </cell>
          <cell r="B57" t="str">
            <v>W31001</v>
          </cell>
          <cell r="C57" t="str">
            <v>Dr. Martin Luther King Jr Charter School</v>
          </cell>
          <cell r="F57">
            <v>938</v>
          </cell>
          <cell r="G57">
            <v>938</v>
          </cell>
          <cell r="H57">
            <v>838</v>
          </cell>
          <cell r="I57">
            <v>93</v>
          </cell>
          <cell r="J57">
            <v>13</v>
          </cell>
          <cell r="K57">
            <v>558</v>
          </cell>
        </row>
        <row r="58">
          <cell r="A58" t="str">
            <v>W5A001</v>
          </cell>
          <cell r="B58" t="str">
            <v>3A5001</v>
          </cell>
          <cell r="C58" t="str">
            <v>Mary D_ Coghill Charter School</v>
          </cell>
          <cell r="F58">
            <v>590</v>
          </cell>
          <cell r="G58">
            <v>590</v>
          </cell>
          <cell r="H58">
            <v>575</v>
          </cell>
          <cell r="I58">
            <v>56</v>
          </cell>
          <cell r="J58">
            <v>6</v>
          </cell>
          <cell r="K58">
            <v>609</v>
          </cell>
        </row>
        <row r="59">
          <cell r="A59" t="str">
            <v>W84001</v>
          </cell>
          <cell r="B59">
            <v>398005</v>
          </cell>
          <cell r="C59" t="str">
            <v>KIPP Renaissance High School</v>
          </cell>
          <cell r="F59">
            <v>497</v>
          </cell>
          <cell r="G59">
            <v>497</v>
          </cell>
          <cell r="H59">
            <v>466</v>
          </cell>
          <cell r="I59">
            <v>86</v>
          </cell>
          <cell r="J59">
            <v>0</v>
          </cell>
          <cell r="K59">
            <v>0</v>
          </cell>
        </row>
        <row r="60">
          <cell r="F60">
            <v>3593</v>
          </cell>
          <cell r="H60">
            <v>3246</v>
          </cell>
          <cell r="I60">
            <v>415</v>
          </cell>
          <cell r="J60">
            <v>81</v>
          </cell>
          <cell r="K60">
            <v>1916.5</v>
          </cell>
        </row>
        <row r="62">
          <cell r="A62" t="str">
            <v>2.1.17 Student Count - Type 5 to Type 3B for FY2017-18</v>
          </cell>
          <cell r="F62" t="str">
            <v>Base</v>
          </cell>
          <cell r="H62" t="str">
            <v>At-Risk</v>
          </cell>
          <cell r="I62" t="str">
            <v>SWD</v>
          </cell>
          <cell r="J62" t="str">
            <v>GT</v>
          </cell>
          <cell r="K62" t="str">
            <v>CTE</v>
          </cell>
        </row>
        <row r="63">
          <cell r="A63" t="str">
            <v>W51001</v>
          </cell>
          <cell r="B63">
            <v>393001</v>
          </cell>
          <cell r="C63" t="str">
            <v>Lafayette Academy</v>
          </cell>
          <cell r="F63">
            <v>942</v>
          </cell>
          <cell r="G63">
            <v>942</v>
          </cell>
          <cell r="H63">
            <v>926</v>
          </cell>
          <cell r="I63">
            <v>121</v>
          </cell>
          <cell r="J63">
            <v>14</v>
          </cell>
          <cell r="K63">
            <v>0</v>
          </cell>
        </row>
        <row r="64">
          <cell r="A64" t="str">
            <v>W52001</v>
          </cell>
          <cell r="B64">
            <v>393002</v>
          </cell>
          <cell r="C64" t="str">
            <v>Esperanza Charter School</v>
          </cell>
          <cell r="F64">
            <v>510</v>
          </cell>
          <cell r="G64">
            <v>510</v>
          </cell>
          <cell r="H64">
            <v>501</v>
          </cell>
          <cell r="I64">
            <v>67</v>
          </cell>
          <cell r="J64">
            <v>11</v>
          </cell>
          <cell r="K64">
            <v>0</v>
          </cell>
        </row>
        <row r="65">
          <cell r="A65" t="str">
            <v>W53001</v>
          </cell>
          <cell r="B65">
            <v>393003</v>
          </cell>
          <cell r="C65" t="str">
            <v>McDonogh 42 Charter School</v>
          </cell>
          <cell r="F65">
            <v>487</v>
          </cell>
          <cell r="G65">
            <v>487</v>
          </cell>
          <cell r="H65">
            <v>486</v>
          </cell>
          <cell r="I65">
            <v>59</v>
          </cell>
          <cell r="J65">
            <v>1</v>
          </cell>
          <cell r="K65">
            <v>0</v>
          </cell>
        </row>
        <row r="66">
          <cell r="A66" t="str">
            <v>W91001</v>
          </cell>
          <cell r="B66">
            <v>399001</v>
          </cell>
          <cell r="C66" t="str">
            <v>Samuel J_ Green Charter School</v>
          </cell>
          <cell r="F66">
            <v>493</v>
          </cell>
          <cell r="G66">
            <v>493</v>
          </cell>
          <cell r="H66">
            <v>468</v>
          </cell>
          <cell r="I66">
            <v>92</v>
          </cell>
          <cell r="J66">
            <v>2</v>
          </cell>
          <cell r="K66">
            <v>0</v>
          </cell>
        </row>
        <row r="67">
          <cell r="A67" t="str">
            <v>W92001</v>
          </cell>
          <cell r="B67">
            <v>399002</v>
          </cell>
          <cell r="C67" t="str">
            <v>Arthur Ashe Charter School</v>
          </cell>
          <cell r="F67">
            <v>747</v>
          </cell>
          <cell r="G67">
            <v>747</v>
          </cell>
          <cell r="H67">
            <v>716</v>
          </cell>
          <cell r="I67">
            <v>104</v>
          </cell>
          <cell r="J67">
            <v>8</v>
          </cell>
          <cell r="K67">
            <v>0</v>
          </cell>
        </row>
        <row r="68">
          <cell r="A68" t="str">
            <v>W94001</v>
          </cell>
          <cell r="B68">
            <v>399004</v>
          </cell>
          <cell r="C68" t="str">
            <v>Phillis Wheatley Community School</v>
          </cell>
          <cell r="F68">
            <v>697</v>
          </cell>
          <cell r="G68">
            <v>697</v>
          </cell>
          <cell r="H68">
            <v>660</v>
          </cell>
          <cell r="I68">
            <v>89</v>
          </cell>
          <cell r="J68">
            <v>7</v>
          </cell>
          <cell r="K68">
            <v>0</v>
          </cell>
        </row>
        <row r="69">
          <cell r="A69" t="str">
            <v>W95001</v>
          </cell>
          <cell r="B69">
            <v>399005</v>
          </cell>
          <cell r="C69" t="str">
            <v>Langston Hughes Charter Academy</v>
          </cell>
          <cell r="F69">
            <v>760</v>
          </cell>
          <cell r="G69">
            <v>760</v>
          </cell>
          <cell r="H69">
            <v>738</v>
          </cell>
          <cell r="I69">
            <v>113</v>
          </cell>
          <cell r="J69">
            <v>10</v>
          </cell>
          <cell r="K69">
            <v>0</v>
          </cell>
        </row>
        <row r="70">
          <cell r="A70" t="str">
            <v>WAB001</v>
          </cell>
          <cell r="B70">
            <v>367001</v>
          </cell>
          <cell r="C70" t="str">
            <v>Edgar P_ Harney Spirit of Excellence Academy</v>
          </cell>
          <cell r="F70">
            <v>316</v>
          </cell>
          <cell r="G70">
            <v>316</v>
          </cell>
          <cell r="H70">
            <v>316</v>
          </cell>
          <cell r="I70">
            <v>49</v>
          </cell>
          <cell r="J70">
            <v>10</v>
          </cell>
          <cell r="K70">
            <v>0</v>
          </cell>
        </row>
        <row r="71">
          <cell r="A71" t="str">
            <v>WJ1001</v>
          </cell>
          <cell r="B71">
            <v>382001</v>
          </cell>
          <cell r="C71" t="str">
            <v>Sci Academy</v>
          </cell>
          <cell r="F71">
            <v>558</v>
          </cell>
          <cell r="G71">
            <v>558</v>
          </cell>
          <cell r="H71">
            <v>518</v>
          </cell>
          <cell r="I71">
            <v>109</v>
          </cell>
          <cell r="J71">
            <v>26</v>
          </cell>
          <cell r="K71">
            <v>260.5</v>
          </cell>
        </row>
        <row r="72">
          <cell r="F72">
            <v>5510</v>
          </cell>
          <cell r="H72">
            <v>5329</v>
          </cell>
          <cell r="I72">
            <v>803</v>
          </cell>
          <cell r="J72">
            <v>89</v>
          </cell>
          <cell r="K72">
            <v>260.5</v>
          </cell>
        </row>
        <row r="74">
          <cell r="A74" t="str">
            <v>2.1.17 Student Count - OPSB to Type 3B for FY2017-18</v>
          </cell>
          <cell r="F74" t="str">
            <v>Base</v>
          </cell>
          <cell r="H74" t="str">
            <v>At-Risk</v>
          </cell>
          <cell r="I74" t="str">
            <v>SWD</v>
          </cell>
          <cell r="J74" t="str">
            <v>GT</v>
          </cell>
          <cell r="K74" t="str">
            <v>CTE</v>
          </cell>
        </row>
        <row r="75">
          <cell r="A75">
            <v>36005</v>
          </cell>
          <cell r="B75" t="str">
            <v>WAZ001</v>
          </cell>
          <cell r="C75" t="str">
            <v>Audubon Charter School</v>
          </cell>
          <cell r="F75">
            <v>787</v>
          </cell>
          <cell r="G75">
            <v>787</v>
          </cell>
          <cell r="H75">
            <v>358</v>
          </cell>
          <cell r="I75">
            <v>75</v>
          </cell>
          <cell r="J75">
            <v>219</v>
          </cell>
        </row>
        <row r="76">
          <cell r="A76">
            <v>36013</v>
          </cell>
          <cell r="B76" t="str">
            <v>WBA001</v>
          </cell>
          <cell r="C76" t="str">
            <v>Einstein Charter School at Village De L'Est</v>
          </cell>
          <cell r="F76">
            <v>444</v>
          </cell>
          <cell r="G76">
            <v>444</v>
          </cell>
          <cell r="H76">
            <v>378</v>
          </cell>
          <cell r="I76">
            <v>38</v>
          </cell>
          <cell r="J76">
            <v>25</v>
          </cell>
        </row>
        <row r="77">
          <cell r="A77">
            <v>36043</v>
          </cell>
          <cell r="B77" t="str">
            <v>WBB001</v>
          </cell>
          <cell r="C77" t="str">
            <v>Benjamin Franklin High School</v>
          </cell>
          <cell r="F77">
            <v>932</v>
          </cell>
          <cell r="G77">
            <v>932</v>
          </cell>
          <cell r="H77">
            <v>261</v>
          </cell>
          <cell r="I77">
            <v>5</v>
          </cell>
          <cell r="J77">
            <v>366</v>
          </cell>
        </row>
        <row r="78">
          <cell r="A78">
            <v>36056</v>
          </cell>
          <cell r="B78" t="str">
            <v>WBC001</v>
          </cell>
          <cell r="C78" t="str">
            <v>Alice M. Harte Elementary Charter School</v>
          </cell>
          <cell r="F78">
            <v>732</v>
          </cell>
          <cell r="G78">
            <v>732</v>
          </cell>
          <cell r="H78">
            <v>594</v>
          </cell>
          <cell r="I78">
            <v>77</v>
          </cell>
          <cell r="J78">
            <v>50</v>
          </cell>
        </row>
        <row r="79">
          <cell r="A79">
            <v>36064</v>
          </cell>
          <cell r="B79" t="str">
            <v>WBD001</v>
          </cell>
          <cell r="C79" t="str">
            <v>Edna Karr High School</v>
          </cell>
          <cell r="F79">
            <v>1094</v>
          </cell>
          <cell r="G79">
            <v>1094</v>
          </cell>
          <cell r="H79">
            <v>914</v>
          </cell>
          <cell r="I79">
            <v>94</v>
          </cell>
          <cell r="J79">
            <v>89</v>
          </cell>
          <cell r="K79">
            <v>1605.5</v>
          </cell>
        </row>
        <row r="80">
          <cell r="A80">
            <v>36079</v>
          </cell>
          <cell r="B80" t="str">
            <v>WBE001</v>
          </cell>
          <cell r="C80" t="str">
            <v>Lusher Charter School</v>
          </cell>
          <cell r="F80">
            <v>1732</v>
          </cell>
          <cell r="G80">
            <v>1732</v>
          </cell>
          <cell r="H80">
            <v>273</v>
          </cell>
          <cell r="I80">
            <v>69</v>
          </cell>
          <cell r="J80">
            <v>565</v>
          </cell>
        </row>
        <row r="81">
          <cell r="A81">
            <v>36096</v>
          </cell>
          <cell r="B81" t="str">
            <v>WBF001</v>
          </cell>
          <cell r="C81" t="str">
            <v>Eleanor McMain Secondary School</v>
          </cell>
          <cell r="F81">
            <v>816</v>
          </cell>
          <cell r="G81">
            <v>816</v>
          </cell>
          <cell r="H81">
            <v>715</v>
          </cell>
          <cell r="I81">
            <v>63</v>
          </cell>
          <cell r="J81">
            <v>67</v>
          </cell>
        </row>
        <row r="82">
          <cell r="A82">
            <v>36149</v>
          </cell>
          <cell r="B82" t="str">
            <v>WBG001</v>
          </cell>
          <cell r="C82" t="str">
            <v>Robert Russa Moton Charter School</v>
          </cell>
          <cell r="F82">
            <v>327</v>
          </cell>
          <cell r="G82">
            <v>327</v>
          </cell>
          <cell r="H82">
            <v>324</v>
          </cell>
          <cell r="I82">
            <v>15</v>
          </cell>
          <cell r="J82">
            <v>0</v>
          </cell>
        </row>
        <row r="83">
          <cell r="A83">
            <v>36158</v>
          </cell>
          <cell r="B83" t="str">
            <v>WBH001</v>
          </cell>
          <cell r="C83" t="str">
            <v>Lake Forest Elementary Charter School</v>
          </cell>
          <cell r="F83">
            <v>615</v>
          </cell>
          <cell r="G83">
            <v>615</v>
          </cell>
          <cell r="H83">
            <v>481</v>
          </cell>
          <cell r="I83">
            <v>38</v>
          </cell>
          <cell r="J83">
            <v>126</v>
          </cell>
        </row>
        <row r="84">
          <cell r="A84">
            <v>36163</v>
          </cell>
          <cell r="B84" t="str">
            <v>WBI001</v>
          </cell>
          <cell r="C84" t="str">
            <v>New Orleans Charter Science and Mathematics HS</v>
          </cell>
          <cell r="F84">
            <v>448</v>
          </cell>
          <cell r="G84">
            <v>448</v>
          </cell>
          <cell r="H84">
            <v>370</v>
          </cell>
          <cell r="I84">
            <v>58</v>
          </cell>
          <cell r="J84">
            <v>5</v>
          </cell>
          <cell r="K84">
            <v>484</v>
          </cell>
        </row>
        <row r="85">
          <cell r="A85">
            <v>36187</v>
          </cell>
          <cell r="B85" t="str">
            <v>WBJ001</v>
          </cell>
          <cell r="C85" t="str">
            <v>ENCORE Academy</v>
          </cell>
          <cell r="F85">
            <v>474</v>
          </cell>
          <cell r="G85">
            <v>474</v>
          </cell>
          <cell r="H85">
            <v>426</v>
          </cell>
          <cell r="I85">
            <v>42</v>
          </cell>
          <cell r="J85">
            <v>36</v>
          </cell>
        </row>
        <row r="86">
          <cell r="A86">
            <v>36188</v>
          </cell>
          <cell r="B86" t="str">
            <v>WBK001</v>
          </cell>
          <cell r="C86" t="str">
            <v>Bricolage Academy</v>
          </cell>
          <cell r="F86">
            <v>331</v>
          </cell>
          <cell r="G86">
            <v>331</v>
          </cell>
          <cell r="H86">
            <v>137</v>
          </cell>
          <cell r="I86">
            <v>33</v>
          </cell>
          <cell r="J86">
            <v>10</v>
          </cell>
        </row>
        <row r="87">
          <cell r="A87">
            <v>36191</v>
          </cell>
          <cell r="B87" t="str">
            <v>WBL001</v>
          </cell>
          <cell r="C87" t="str">
            <v>Wilson Charter School</v>
          </cell>
          <cell r="F87">
            <v>551</v>
          </cell>
          <cell r="G87">
            <v>551</v>
          </cell>
          <cell r="H87">
            <v>492</v>
          </cell>
          <cell r="I87">
            <v>43</v>
          </cell>
          <cell r="J87">
            <v>9</v>
          </cell>
        </row>
        <row r="88">
          <cell r="A88">
            <v>36194</v>
          </cell>
          <cell r="B88" t="str">
            <v>WBM001</v>
          </cell>
          <cell r="C88" t="str">
            <v>Einstein Charter High School at Sarah Towles Reed</v>
          </cell>
          <cell r="F88">
            <v>83</v>
          </cell>
          <cell r="G88">
            <v>83</v>
          </cell>
          <cell r="H88">
            <v>67</v>
          </cell>
          <cell r="I88">
            <v>8</v>
          </cell>
          <cell r="J88">
            <v>11</v>
          </cell>
        </row>
        <row r="89">
          <cell r="A89">
            <v>36195</v>
          </cell>
          <cell r="B89" t="str">
            <v>WBN001</v>
          </cell>
          <cell r="C89" t="str">
            <v>Einstein Charter Middle Sch at Sarah Towles Reed</v>
          </cell>
          <cell r="F89">
            <v>321</v>
          </cell>
          <cell r="G89">
            <v>321</v>
          </cell>
          <cell r="H89">
            <v>240</v>
          </cell>
          <cell r="I89">
            <v>30</v>
          </cell>
          <cell r="J89">
            <v>52</v>
          </cell>
        </row>
        <row r="90">
          <cell r="A90">
            <v>36196</v>
          </cell>
          <cell r="B90" t="str">
            <v>WBO001</v>
          </cell>
          <cell r="C90" t="str">
            <v>Einstein Charter School at Sherwood Forest</v>
          </cell>
          <cell r="F90">
            <v>419</v>
          </cell>
          <cell r="G90">
            <v>419</v>
          </cell>
          <cell r="H90">
            <v>344</v>
          </cell>
          <cell r="I90">
            <v>33</v>
          </cell>
          <cell r="J90">
            <v>22</v>
          </cell>
        </row>
      </sheetData>
      <sheetData sheetId="6"/>
      <sheetData sheetId="7"/>
      <sheetData sheetId="8"/>
      <sheetData sheetId="9">
        <row r="5">
          <cell r="C5">
            <v>466</v>
          </cell>
        </row>
        <row r="16">
          <cell r="C16">
            <v>450</v>
          </cell>
        </row>
        <row r="17">
          <cell r="C17">
            <v>195</v>
          </cell>
        </row>
      </sheetData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 Per Emails"/>
      <sheetName val="Template From Michele"/>
    </sheetNames>
    <sheetDataSet>
      <sheetData sheetId="0">
        <row r="3">
          <cell r="A3">
            <v>4</v>
          </cell>
          <cell r="B3" t="str">
            <v>Assumption</v>
          </cell>
          <cell r="C3">
            <v>4</v>
          </cell>
          <cell r="D3">
            <v>0</v>
          </cell>
          <cell r="E3">
            <v>4</v>
          </cell>
          <cell r="F3">
            <v>0</v>
          </cell>
          <cell r="G3">
            <v>4</v>
          </cell>
          <cell r="H3">
            <v>0</v>
          </cell>
          <cell r="I3">
            <v>0</v>
          </cell>
          <cell r="J3">
            <v>4</v>
          </cell>
          <cell r="K3">
            <v>0</v>
          </cell>
          <cell r="L3">
            <v>84000</v>
          </cell>
        </row>
        <row r="4">
          <cell r="A4">
            <v>8</v>
          </cell>
          <cell r="B4" t="str">
            <v>Bossier</v>
          </cell>
          <cell r="C4">
            <v>0</v>
          </cell>
          <cell r="D4">
            <v>4</v>
          </cell>
          <cell r="E4">
            <v>4</v>
          </cell>
          <cell r="F4">
            <v>0</v>
          </cell>
          <cell r="G4">
            <v>4</v>
          </cell>
          <cell r="H4">
            <v>0</v>
          </cell>
          <cell r="I4">
            <v>0</v>
          </cell>
          <cell r="J4">
            <v>4</v>
          </cell>
          <cell r="K4">
            <v>0</v>
          </cell>
          <cell r="L4">
            <v>84000</v>
          </cell>
        </row>
        <row r="5">
          <cell r="A5">
            <v>9</v>
          </cell>
          <cell r="B5" t="str">
            <v>Caddo</v>
          </cell>
          <cell r="C5">
            <v>6</v>
          </cell>
          <cell r="D5">
            <v>13</v>
          </cell>
          <cell r="E5">
            <v>19</v>
          </cell>
          <cell r="F5">
            <v>0</v>
          </cell>
          <cell r="G5">
            <v>14</v>
          </cell>
          <cell r="H5">
            <v>4</v>
          </cell>
          <cell r="I5">
            <v>1</v>
          </cell>
          <cell r="J5">
            <v>19</v>
          </cell>
          <cell r="K5">
            <v>0</v>
          </cell>
          <cell r="L5">
            <v>399000</v>
          </cell>
        </row>
        <row r="6">
          <cell r="A6">
            <v>10</v>
          </cell>
          <cell r="B6" t="str">
            <v>Calcasieu</v>
          </cell>
          <cell r="C6">
            <v>18</v>
          </cell>
          <cell r="D6">
            <v>18</v>
          </cell>
          <cell r="E6">
            <v>36</v>
          </cell>
          <cell r="F6">
            <v>0</v>
          </cell>
          <cell r="G6">
            <v>30</v>
          </cell>
          <cell r="H6">
            <v>6</v>
          </cell>
          <cell r="I6">
            <v>0</v>
          </cell>
          <cell r="J6">
            <v>36</v>
          </cell>
          <cell r="K6">
            <v>0</v>
          </cell>
          <cell r="L6">
            <v>756000</v>
          </cell>
        </row>
        <row r="7">
          <cell r="A7">
            <v>12</v>
          </cell>
          <cell r="B7" t="str">
            <v>Cameron</v>
          </cell>
          <cell r="C7">
            <v>0</v>
          </cell>
          <cell r="D7">
            <v>2</v>
          </cell>
          <cell r="E7">
            <v>2</v>
          </cell>
          <cell r="F7">
            <v>0</v>
          </cell>
          <cell r="G7">
            <v>0</v>
          </cell>
          <cell r="H7">
            <v>2</v>
          </cell>
          <cell r="I7">
            <v>0</v>
          </cell>
          <cell r="J7">
            <v>2</v>
          </cell>
          <cell r="K7">
            <v>0</v>
          </cell>
          <cell r="L7">
            <v>42000</v>
          </cell>
        </row>
        <row r="8">
          <cell r="A8">
            <v>15</v>
          </cell>
          <cell r="B8" t="str">
            <v>Concordia</v>
          </cell>
          <cell r="C8">
            <v>0</v>
          </cell>
          <cell r="D8">
            <v>2</v>
          </cell>
          <cell r="E8">
            <v>2</v>
          </cell>
          <cell r="F8">
            <v>0</v>
          </cell>
          <cell r="G8">
            <v>2</v>
          </cell>
          <cell r="H8">
            <v>0</v>
          </cell>
          <cell r="I8">
            <v>0</v>
          </cell>
          <cell r="J8">
            <v>2</v>
          </cell>
          <cell r="K8">
            <v>0</v>
          </cell>
          <cell r="L8">
            <v>42000</v>
          </cell>
        </row>
        <row r="9">
          <cell r="A9">
            <v>17</v>
          </cell>
          <cell r="B9" t="str">
            <v>East Baton Rouge</v>
          </cell>
          <cell r="C9">
            <v>8</v>
          </cell>
          <cell r="D9">
            <v>7</v>
          </cell>
          <cell r="E9">
            <v>15</v>
          </cell>
          <cell r="F9">
            <v>0</v>
          </cell>
          <cell r="G9">
            <v>12</v>
          </cell>
          <cell r="H9">
            <v>2</v>
          </cell>
          <cell r="I9">
            <v>1</v>
          </cell>
          <cell r="J9">
            <v>15</v>
          </cell>
          <cell r="K9">
            <v>0</v>
          </cell>
          <cell r="L9">
            <v>315000</v>
          </cell>
        </row>
        <row r="10">
          <cell r="A10">
            <v>18</v>
          </cell>
          <cell r="B10" t="str">
            <v>East Carroll</v>
          </cell>
          <cell r="C10">
            <v>0</v>
          </cell>
          <cell r="D10">
            <v>1</v>
          </cell>
          <cell r="E10">
            <v>1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1</v>
          </cell>
          <cell r="K10">
            <v>0</v>
          </cell>
          <cell r="L10">
            <v>21000</v>
          </cell>
        </row>
        <row r="11">
          <cell r="A11">
            <v>23</v>
          </cell>
          <cell r="B11" t="str">
            <v>Iberia</v>
          </cell>
          <cell r="C11">
            <v>11</v>
          </cell>
          <cell r="D11">
            <v>0</v>
          </cell>
          <cell r="E11">
            <v>11</v>
          </cell>
          <cell r="F11">
            <v>0</v>
          </cell>
          <cell r="G11">
            <v>9</v>
          </cell>
          <cell r="H11">
            <v>2</v>
          </cell>
          <cell r="I11">
            <v>0</v>
          </cell>
          <cell r="J11">
            <v>11</v>
          </cell>
          <cell r="K11">
            <v>0</v>
          </cell>
          <cell r="L11">
            <v>231000</v>
          </cell>
        </row>
        <row r="12">
          <cell r="A12">
            <v>26</v>
          </cell>
          <cell r="B12" t="str">
            <v>Jefferson</v>
          </cell>
          <cell r="C12">
            <v>10</v>
          </cell>
          <cell r="D12">
            <v>8</v>
          </cell>
          <cell r="E12">
            <v>18</v>
          </cell>
          <cell r="F12">
            <v>0</v>
          </cell>
          <cell r="G12">
            <v>14</v>
          </cell>
          <cell r="H12">
            <v>4</v>
          </cell>
          <cell r="I12">
            <v>0</v>
          </cell>
          <cell r="J12">
            <v>18</v>
          </cell>
          <cell r="K12">
            <v>0</v>
          </cell>
          <cell r="L12">
            <v>378000</v>
          </cell>
        </row>
        <row r="13">
          <cell r="A13">
            <v>28</v>
          </cell>
          <cell r="B13" t="str">
            <v>Lafayette</v>
          </cell>
          <cell r="C13">
            <v>28</v>
          </cell>
          <cell r="D13">
            <v>12</v>
          </cell>
          <cell r="E13">
            <v>40</v>
          </cell>
          <cell r="F13">
            <v>0</v>
          </cell>
          <cell r="G13">
            <v>17</v>
          </cell>
          <cell r="H13">
            <v>22</v>
          </cell>
          <cell r="I13">
            <v>1</v>
          </cell>
          <cell r="J13">
            <v>40</v>
          </cell>
          <cell r="K13">
            <v>0</v>
          </cell>
          <cell r="L13">
            <v>840000</v>
          </cell>
        </row>
        <row r="14">
          <cell r="A14">
            <v>29</v>
          </cell>
          <cell r="B14" t="str">
            <v>Lafourche</v>
          </cell>
          <cell r="C14">
            <v>20</v>
          </cell>
          <cell r="D14">
            <v>0</v>
          </cell>
          <cell r="E14">
            <v>20</v>
          </cell>
          <cell r="F14">
            <v>0</v>
          </cell>
          <cell r="G14">
            <v>16</v>
          </cell>
          <cell r="H14">
            <v>3</v>
          </cell>
          <cell r="I14">
            <v>1</v>
          </cell>
          <cell r="J14">
            <v>20</v>
          </cell>
          <cell r="K14">
            <v>0</v>
          </cell>
          <cell r="L14">
            <v>420000</v>
          </cell>
        </row>
        <row r="15">
          <cell r="A15">
            <v>36</v>
          </cell>
          <cell r="B15" t="str">
            <v>Orleans</v>
          </cell>
          <cell r="C15">
            <v>22</v>
          </cell>
          <cell r="D15">
            <v>7</v>
          </cell>
          <cell r="E15">
            <v>29</v>
          </cell>
          <cell r="F15">
            <v>0</v>
          </cell>
          <cell r="G15">
            <v>22</v>
          </cell>
          <cell r="H15">
            <v>6</v>
          </cell>
          <cell r="I15">
            <v>1</v>
          </cell>
          <cell r="J15">
            <v>29</v>
          </cell>
          <cell r="K15">
            <v>0</v>
          </cell>
          <cell r="L15">
            <v>609000</v>
          </cell>
        </row>
        <row r="16">
          <cell r="A16">
            <v>39</v>
          </cell>
          <cell r="B16" t="str">
            <v>Pointe Coupee</v>
          </cell>
          <cell r="C16">
            <v>2</v>
          </cell>
          <cell r="D16">
            <v>0</v>
          </cell>
          <cell r="E16">
            <v>2</v>
          </cell>
          <cell r="F16">
            <v>0</v>
          </cell>
          <cell r="G16">
            <v>2</v>
          </cell>
          <cell r="H16">
            <v>0</v>
          </cell>
          <cell r="I16">
            <v>0</v>
          </cell>
          <cell r="J16">
            <v>2</v>
          </cell>
          <cell r="K16">
            <v>0</v>
          </cell>
          <cell r="L16">
            <v>42000</v>
          </cell>
        </row>
        <row r="17">
          <cell r="A17">
            <v>49</v>
          </cell>
          <cell r="B17" t="str">
            <v>St. Landry</v>
          </cell>
          <cell r="C17">
            <v>3</v>
          </cell>
          <cell r="D17">
            <v>0</v>
          </cell>
          <cell r="E17">
            <v>3</v>
          </cell>
          <cell r="F17">
            <v>0</v>
          </cell>
          <cell r="G17">
            <v>0</v>
          </cell>
          <cell r="H17">
            <v>3</v>
          </cell>
          <cell r="I17">
            <v>0</v>
          </cell>
          <cell r="J17">
            <v>3</v>
          </cell>
          <cell r="K17">
            <v>0</v>
          </cell>
          <cell r="L17">
            <v>63000</v>
          </cell>
        </row>
        <row r="18">
          <cell r="A18">
            <v>50</v>
          </cell>
          <cell r="B18" t="str">
            <v>St. Martin</v>
          </cell>
          <cell r="C18">
            <v>9</v>
          </cell>
          <cell r="D18">
            <v>0</v>
          </cell>
          <cell r="E18">
            <v>9</v>
          </cell>
          <cell r="F18">
            <v>0</v>
          </cell>
          <cell r="G18">
            <v>5</v>
          </cell>
          <cell r="H18">
            <v>4</v>
          </cell>
          <cell r="I18">
            <v>0</v>
          </cell>
          <cell r="J18">
            <v>9</v>
          </cell>
          <cell r="K18">
            <v>0</v>
          </cell>
          <cell r="L18">
            <v>189000</v>
          </cell>
        </row>
        <row r="19">
          <cell r="A19">
            <v>331001</v>
          </cell>
          <cell r="B19" t="str">
            <v>International School of LA (Type 2)</v>
          </cell>
          <cell r="C19">
            <v>9</v>
          </cell>
          <cell r="D19">
            <v>12</v>
          </cell>
          <cell r="E19">
            <v>21</v>
          </cell>
          <cell r="F19">
            <v>0</v>
          </cell>
          <cell r="G19">
            <v>8</v>
          </cell>
          <cell r="H19">
            <v>13</v>
          </cell>
          <cell r="I19">
            <v>0</v>
          </cell>
          <cell r="J19">
            <v>21</v>
          </cell>
          <cell r="K19">
            <v>0</v>
          </cell>
          <cell r="L19">
            <v>441000</v>
          </cell>
        </row>
        <row r="20">
          <cell r="A20">
            <v>347001</v>
          </cell>
          <cell r="B20" t="str">
            <v>Lycée Français (Type 2)</v>
          </cell>
          <cell r="C20">
            <v>33</v>
          </cell>
          <cell r="D20">
            <v>0</v>
          </cell>
          <cell r="E20">
            <v>33</v>
          </cell>
          <cell r="F20">
            <v>0</v>
          </cell>
          <cell r="G20">
            <v>31</v>
          </cell>
          <cell r="H20">
            <v>2</v>
          </cell>
          <cell r="I20">
            <v>0</v>
          </cell>
          <cell r="J20">
            <v>33</v>
          </cell>
          <cell r="K20">
            <v>0</v>
          </cell>
          <cell r="L20">
            <v>693000</v>
          </cell>
        </row>
        <row r="21">
          <cell r="A21">
            <v>0</v>
          </cell>
          <cell r="B21" t="str">
            <v>Totals</v>
          </cell>
          <cell r="C21">
            <v>183</v>
          </cell>
          <cell r="D21">
            <v>86</v>
          </cell>
          <cell r="E21">
            <v>269</v>
          </cell>
          <cell r="F21">
            <v>0</v>
          </cell>
          <cell r="G21">
            <v>190</v>
          </cell>
          <cell r="H21">
            <v>74</v>
          </cell>
          <cell r="I21">
            <v>5</v>
          </cell>
          <cell r="J21">
            <v>269</v>
          </cell>
          <cell r="K21">
            <v>0</v>
          </cell>
          <cell r="L21">
            <v>5649000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 Pmts_MER"/>
      <sheetName val="Payments"/>
      <sheetName val="Sheet2"/>
      <sheetName val="Sheet1"/>
    </sheetNames>
    <sheetDataSet>
      <sheetData sheetId="0">
        <row r="4">
          <cell r="A4">
            <v>1</v>
          </cell>
          <cell r="B4">
            <v>1</v>
          </cell>
          <cell r="C4" t="str">
            <v>Acadia</v>
          </cell>
          <cell r="D4">
            <v>562</v>
          </cell>
          <cell r="E4">
            <v>133756</v>
          </cell>
          <cell r="F4">
            <v>133756</v>
          </cell>
          <cell r="G4">
            <v>0</v>
          </cell>
          <cell r="H4">
            <v>0</v>
          </cell>
          <cell r="I4">
            <v>0</v>
          </cell>
          <cell r="J4">
            <v>562</v>
          </cell>
          <cell r="K4">
            <v>133756</v>
          </cell>
        </row>
        <row r="5">
          <cell r="A5">
            <v>2</v>
          </cell>
          <cell r="B5">
            <v>2</v>
          </cell>
          <cell r="C5" t="str">
            <v>Allen</v>
          </cell>
          <cell r="D5">
            <v>69</v>
          </cell>
          <cell r="E5">
            <v>25000</v>
          </cell>
          <cell r="F5">
            <v>25000</v>
          </cell>
          <cell r="G5">
            <v>0</v>
          </cell>
          <cell r="H5">
            <v>0</v>
          </cell>
          <cell r="I5">
            <v>0</v>
          </cell>
          <cell r="J5">
            <v>69</v>
          </cell>
          <cell r="K5">
            <v>25000</v>
          </cell>
        </row>
        <row r="6">
          <cell r="A6">
            <v>3</v>
          </cell>
          <cell r="B6">
            <v>3</v>
          </cell>
          <cell r="C6" t="str">
            <v>Ascension</v>
          </cell>
          <cell r="D6">
            <v>1076</v>
          </cell>
          <cell r="E6">
            <v>256088</v>
          </cell>
          <cell r="F6">
            <v>256088</v>
          </cell>
          <cell r="G6">
            <v>0</v>
          </cell>
          <cell r="H6">
            <v>18</v>
          </cell>
          <cell r="I6">
            <v>4284</v>
          </cell>
          <cell r="J6">
            <v>1094</v>
          </cell>
          <cell r="K6">
            <v>260372</v>
          </cell>
        </row>
        <row r="7">
          <cell r="A7">
            <v>4</v>
          </cell>
          <cell r="B7">
            <v>4</v>
          </cell>
          <cell r="C7" t="str">
            <v>Assumption</v>
          </cell>
          <cell r="D7">
            <v>349</v>
          </cell>
          <cell r="E7">
            <v>83062</v>
          </cell>
          <cell r="F7">
            <v>83062</v>
          </cell>
          <cell r="G7">
            <v>0</v>
          </cell>
          <cell r="H7">
            <v>30</v>
          </cell>
          <cell r="I7">
            <v>7140</v>
          </cell>
          <cell r="J7">
            <v>379</v>
          </cell>
          <cell r="K7">
            <v>90202</v>
          </cell>
        </row>
        <row r="8">
          <cell r="A8">
            <v>5</v>
          </cell>
          <cell r="B8">
            <v>5</v>
          </cell>
          <cell r="C8" t="str">
            <v>Avoyelles</v>
          </cell>
          <cell r="D8">
            <v>639</v>
          </cell>
          <cell r="E8">
            <v>152082</v>
          </cell>
          <cell r="F8">
            <v>152082</v>
          </cell>
          <cell r="G8">
            <v>0</v>
          </cell>
          <cell r="H8">
            <v>0</v>
          </cell>
          <cell r="I8">
            <v>0</v>
          </cell>
          <cell r="J8">
            <v>639</v>
          </cell>
          <cell r="K8">
            <v>152082</v>
          </cell>
        </row>
        <row r="9">
          <cell r="A9">
            <v>6</v>
          </cell>
          <cell r="B9">
            <v>6</v>
          </cell>
          <cell r="C9" t="str">
            <v>Beauregard</v>
          </cell>
          <cell r="D9">
            <v>280</v>
          </cell>
          <cell r="E9">
            <v>66640</v>
          </cell>
          <cell r="F9">
            <v>66640</v>
          </cell>
          <cell r="G9">
            <v>0</v>
          </cell>
          <cell r="H9">
            <v>0</v>
          </cell>
          <cell r="I9">
            <v>0</v>
          </cell>
          <cell r="J9">
            <v>280</v>
          </cell>
          <cell r="K9">
            <v>66640</v>
          </cell>
        </row>
        <row r="10">
          <cell r="A10">
            <v>7</v>
          </cell>
          <cell r="B10">
            <v>7</v>
          </cell>
          <cell r="C10" t="str">
            <v>Bienville</v>
          </cell>
          <cell r="D10">
            <v>169</v>
          </cell>
          <cell r="E10">
            <v>40222</v>
          </cell>
          <cell r="F10">
            <v>40222</v>
          </cell>
          <cell r="G10">
            <v>0</v>
          </cell>
          <cell r="H10">
            <v>0</v>
          </cell>
          <cell r="I10">
            <v>0</v>
          </cell>
          <cell r="J10">
            <v>169</v>
          </cell>
          <cell r="K10">
            <v>40222</v>
          </cell>
        </row>
        <row r="11">
          <cell r="A11">
            <v>8</v>
          </cell>
          <cell r="B11">
            <v>8</v>
          </cell>
          <cell r="C11" t="str">
            <v>Bossier</v>
          </cell>
          <cell r="D11">
            <v>748</v>
          </cell>
          <cell r="E11">
            <v>178024</v>
          </cell>
          <cell r="F11">
            <v>178024</v>
          </cell>
          <cell r="G11">
            <v>0</v>
          </cell>
          <cell r="H11">
            <v>0</v>
          </cell>
          <cell r="I11">
            <v>0</v>
          </cell>
          <cell r="J11">
            <v>748</v>
          </cell>
          <cell r="K11">
            <v>178024</v>
          </cell>
        </row>
        <row r="12">
          <cell r="A12">
            <v>9</v>
          </cell>
          <cell r="B12">
            <v>9</v>
          </cell>
          <cell r="C12" t="str">
            <v>Caddo</v>
          </cell>
          <cell r="D12">
            <v>1355</v>
          </cell>
          <cell r="E12">
            <v>322490</v>
          </cell>
          <cell r="F12">
            <v>322490</v>
          </cell>
          <cell r="G12">
            <v>0</v>
          </cell>
          <cell r="H12">
            <v>23</v>
          </cell>
          <cell r="I12">
            <v>5474</v>
          </cell>
          <cell r="J12">
            <v>1378</v>
          </cell>
          <cell r="K12">
            <v>327964</v>
          </cell>
        </row>
        <row r="13">
          <cell r="A13">
            <v>10</v>
          </cell>
          <cell r="B13">
            <v>10</v>
          </cell>
          <cell r="C13" t="str">
            <v>Calcasieu</v>
          </cell>
          <cell r="D13">
            <v>1564</v>
          </cell>
          <cell r="E13">
            <v>372232</v>
          </cell>
          <cell r="F13">
            <v>372232</v>
          </cell>
          <cell r="G13">
            <v>0</v>
          </cell>
          <cell r="H13">
            <v>0</v>
          </cell>
          <cell r="I13">
            <v>0</v>
          </cell>
          <cell r="J13">
            <v>1564</v>
          </cell>
          <cell r="K13">
            <v>372232</v>
          </cell>
        </row>
        <row r="14">
          <cell r="A14">
            <v>11</v>
          </cell>
          <cell r="B14">
            <v>11</v>
          </cell>
          <cell r="C14" t="str">
            <v>Caldwell</v>
          </cell>
          <cell r="D14">
            <v>186</v>
          </cell>
          <cell r="E14">
            <v>44268</v>
          </cell>
          <cell r="F14">
            <v>44268</v>
          </cell>
          <cell r="G14">
            <v>0</v>
          </cell>
          <cell r="H14">
            <v>21</v>
          </cell>
          <cell r="I14">
            <v>4998</v>
          </cell>
          <cell r="J14">
            <v>207</v>
          </cell>
          <cell r="K14">
            <v>49266</v>
          </cell>
        </row>
        <row r="15">
          <cell r="A15">
            <v>12</v>
          </cell>
          <cell r="B15">
            <v>12</v>
          </cell>
          <cell r="C15" t="str">
            <v>Cameron</v>
          </cell>
          <cell r="D15">
            <v>100</v>
          </cell>
          <cell r="E15">
            <v>25000</v>
          </cell>
          <cell r="F15">
            <v>25000</v>
          </cell>
          <cell r="G15">
            <v>0</v>
          </cell>
          <cell r="H15">
            <v>0</v>
          </cell>
          <cell r="I15">
            <v>0</v>
          </cell>
          <cell r="J15">
            <v>100</v>
          </cell>
          <cell r="K15">
            <v>25000</v>
          </cell>
        </row>
        <row r="16">
          <cell r="A16">
            <v>13</v>
          </cell>
          <cell r="B16">
            <v>13</v>
          </cell>
          <cell r="C16" t="str">
            <v>Catahoula</v>
          </cell>
          <cell r="D16">
            <v>104</v>
          </cell>
          <cell r="E16">
            <v>25000</v>
          </cell>
          <cell r="F16">
            <v>25000</v>
          </cell>
          <cell r="G16">
            <v>0</v>
          </cell>
          <cell r="H16">
            <v>0</v>
          </cell>
          <cell r="I16">
            <v>0</v>
          </cell>
          <cell r="J16">
            <v>104</v>
          </cell>
          <cell r="K16">
            <v>25000</v>
          </cell>
        </row>
        <row r="17">
          <cell r="A17">
            <v>14</v>
          </cell>
          <cell r="B17">
            <v>14</v>
          </cell>
          <cell r="C17" t="str">
            <v>Claiborne</v>
          </cell>
          <cell r="D17">
            <v>20</v>
          </cell>
          <cell r="E17">
            <v>25000</v>
          </cell>
          <cell r="F17">
            <v>25000</v>
          </cell>
          <cell r="G17">
            <v>0</v>
          </cell>
          <cell r="H17">
            <v>0</v>
          </cell>
          <cell r="I17">
            <v>0</v>
          </cell>
          <cell r="J17">
            <v>20</v>
          </cell>
          <cell r="K17">
            <v>25000</v>
          </cell>
        </row>
        <row r="18">
          <cell r="A18">
            <v>15</v>
          </cell>
          <cell r="B18">
            <v>15</v>
          </cell>
          <cell r="C18" t="str">
            <v>Concordia</v>
          </cell>
          <cell r="D18">
            <v>0</v>
          </cell>
          <cell r="E18">
            <v>25000</v>
          </cell>
          <cell r="F18">
            <v>25000</v>
          </cell>
          <cell r="G18">
            <v>0</v>
          </cell>
          <cell r="H18">
            <v>40</v>
          </cell>
          <cell r="I18">
            <v>9520</v>
          </cell>
          <cell r="J18">
            <v>40</v>
          </cell>
          <cell r="K18">
            <v>34520</v>
          </cell>
        </row>
        <row r="19">
          <cell r="A19">
            <v>16</v>
          </cell>
          <cell r="B19">
            <v>16</v>
          </cell>
          <cell r="C19" t="str">
            <v>DeSoto</v>
          </cell>
          <cell r="D19">
            <v>294</v>
          </cell>
          <cell r="E19">
            <v>69972</v>
          </cell>
          <cell r="F19">
            <v>69972</v>
          </cell>
          <cell r="G19">
            <v>0</v>
          </cell>
          <cell r="H19">
            <v>17</v>
          </cell>
          <cell r="I19">
            <v>4046</v>
          </cell>
          <cell r="J19">
            <v>311</v>
          </cell>
          <cell r="K19">
            <v>74018</v>
          </cell>
        </row>
        <row r="20">
          <cell r="A20">
            <v>17</v>
          </cell>
          <cell r="B20">
            <v>17</v>
          </cell>
          <cell r="C20" t="str">
            <v>East Baton Rouge</v>
          </cell>
          <cell r="D20">
            <v>1226</v>
          </cell>
          <cell r="E20">
            <v>291788</v>
          </cell>
          <cell r="F20">
            <v>291788</v>
          </cell>
          <cell r="G20">
            <v>0</v>
          </cell>
          <cell r="H20">
            <v>0</v>
          </cell>
          <cell r="I20">
            <v>0</v>
          </cell>
          <cell r="J20">
            <v>1226</v>
          </cell>
          <cell r="K20">
            <v>291788</v>
          </cell>
        </row>
        <row r="21">
          <cell r="A21">
            <v>18</v>
          </cell>
          <cell r="B21">
            <v>18</v>
          </cell>
          <cell r="C21" t="str">
            <v>East Carroll</v>
          </cell>
          <cell r="D21">
            <v>105</v>
          </cell>
          <cell r="E21">
            <v>25000</v>
          </cell>
          <cell r="F21">
            <v>25000</v>
          </cell>
          <cell r="G21">
            <v>0</v>
          </cell>
          <cell r="H21">
            <v>33</v>
          </cell>
          <cell r="I21">
            <v>7854</v>
          </cell>
          <cell r="J21">
            <v>138</v>
          </cell>
          <cell r="K21">
            <v>32854</v>
          </cell>
        </row>
        <row r="22">
          <cell r="A22">
            <v>19</v>
          </cell>
          <cell r="B22">
            <v>19</v>
          </cell>
          <cell r="C22" t="str">
            <v>East Feliciana</v>
          </cell>
          <cell r="D22">
            <v>31</v>
          </cell>
          <cell r="E22">
            <v>25000</v>
          </cell>
          <cell r="F22">
            <v>25000</v>
          </cell>
          <cell r="G22">
            <v>0</v>
          </cell>
          <cell r="H22">
            <v>0</v>
          </cell>
          <cell r="I22">
            <v>0</v>
          </cell>
          <cell r="J22">
            <v>31</v>
          </cell>
          <cell r="K22">
            <v>25000</v>
          </cell>
        </row>
        <row r="23">
          <cell r="A23">
            <v>20</v>
          </cell>
          <cell r="B23">
            <v>20</v>
          </cell>
          <cell r="C23" t="str">
            <v>Evangeline</v>
          </cell>
          <cell r="D23">
            <v>324</v>
          </cell>
          <cell r="E23">
            <v>77112</v>
          </cell>
          <cell r="F23">
            <v>77112</v>
          </cell>
          <cell r="G23">
            <v>0</v>
          </cell>
          <cell r="H23">
            <v>0</v>
          </cell>
          <cell r="I23">
            <v>0</v>
          </cell>
          <cell r="J23">
            <v>324</v>
          </cell>
          <cell r="K23">
            <v>77112</v>
          </cell>
        </row>
        <row r="24">
          <cell r="A24">
            <v>21</v>
          </cell>
          <cell r="B24">
            <v>21</v>
          </cell>
          <cell r="C24" t="str">
            <v>Franklin</v>
          </cell>
          <cell r="D24">
            <v>67</v>
          </cell>
          <cell r="E24">
            <v>25000</v>
          </cell>
          <cell r="F24">
            <v>25000</v>
          </cell>
          <cell r="G24">
            <v>0</v>
          </cell>
          <cell r="H24">
            <v>0</v>
          </cell>
          <cell r="I24">
            <v>0</v>
          </cell>
          <cell r="J24">
            <v>67</v>
          </cell>
          <cell r="K24">
            <v>25000</v>
          </cell>
        </row>
        <row r="25">
          <cell r="A25">
            <v>22</v>
          </cell>
          <cell r="B25">
            <v>22</v>
          </cell>
          <cell r="C25" t="str">
            <v>Grant</v>
          </cell>
          <cell r="D25">
            <v>502</v>
          </cell>
          <cell r="E25">
            <v>119476</v>
          </cell>
          <cell r="F25">
            <v>119476</v>
          </cell>
          <cell r="G25">
            <v>0</v>
          </cell>
          <cell r="H25">
            <v>16</v>
          </cell>
          <cell r="I25">
            <v>3808</v>
          </cell>
          <cell r="J25">
            <v>518</v>
          </cell>
          <cell r="K25">
            <v>123284</v>
          </cell>
        </row>
        <row r="26">
          <cell r="A26">
            <v>23</v>
          </cell>
          <cell r="B26">
            <v>23</v>
          </cell>
          <cell r="C26" t="str">
            <v>Iberia</v>
          </cell>
          <cell r="D26">
            <v>1446</v>
          </cell>
          <cell r="E26">
            <v>344148</v>
          </cell>
          <cell r="F26">
            <v>344148</v>
          </cell>
          <cell r="G26">
            <v>0</v>
          </cell>
          <cell r="H26">
            <v>35</v>
          </cell>
          <cell r="I26">
            <v>8330</v>
          </cell>
          <cell r="J26">
            <v>1481</v>
          </cell>
          <cell r="K26">
            <v>352478</v>
          </cell>
        </row>
        <row r="27">
          <cell r="A27">
            <v>24</v>
          </cell>
          <cell r="B27">
            <v>24</v>
          </cell>
          <cell r="C27" t="str">
            <v>Iberville</v>
          </cell>
          <cell r="D27">
            <v>319</v>
          </cell>
          <cell r="E27">
            <v>75922</v>
          </cell>
          <cell r="F27">
            <v>75922</v>
          </cell>
          <cell r="G27">
            <v>0</v>
          </cell>
          <cell r="H27">
            <v>0</v>
          </cell>
          <cell r="I27">
            <v>0</v>
          </cell>
          <cell r="J27">
            <v>319</v>
          </cell>
          <cell r="K27">
            <v>75922</v>
          </cell>
        </row>
        <row r="28">
          <cell r="A28">
            <v>25</v>
          </cell>
          <cell r="B28">
            <v>25</v>
          </cell>
          <cell r="C28" t="str">
            <v>Jackson</v>
          </cell>
          <cell r="D28">
            <v>281</v>
          </cell>
          <cell r="E28">
            <v>66878</v>
          </cell>
          <cell r="F28">
            <v>66878</v>
          </cell>
          <cell r="G28">
            <v>0</v>
          </cell>
          <cell r="H28">
            <v>0</v>
          </cell>
          <cell r="I28">
            <v>0</v>
          </cell>
          <cell r="J28">
            <v>281</v>
          </cell>
          <cell r="K28">
            <v>66878</v>
          </cell>
        </row>
        <row r="29">
          <cell r="A29">
            <v>26</v>
          </cell>
          <cell r="B29">
            <v>26</v>
          </cell>
          <cell r="C29" t="str">
            <v>Jefferson</v>
          </cell>
          <cell r="D29">
            <v>1736</v>
          </cell>
          <cell r="E29">
            <v>413168</v>
          </cell>
          <cell r="F29">
            <v>413168</v>
          </cell>
          <cell r="G29">
            <v>0</v>
          </cell>
          <cell r="H29">
            <v>0</v>
          </cell>
          <cell r="I29">
            <v>0</v>
          </cell>
          <cell r="J29">
            <v>1736</v>
          </cell>
          <cell r="K29">
            <v>413168</v>
          </cell>
        </row>
        <row r="30">
          <cell r="A30">
            <v>27</v>
          </cell>
          <cell r="B30">
            <v>27</v>
          </cell>
          <cell r="C30" t="str">
            <v>Jefferson Davis</v>
          </cell>
          <cell r="D30">
            <v>440</v>
          </cell>
          <cell r="E30">
            <v>104720</v>
          </cell>
          <cell r="F30">
            <v>104720</v>
          </cell>
          <cell r="G30">
            <v>0</v>
          </cell>
          <cell r="H30">
            <v>0</v>
          </cell>
          <cell r="I30">
            <v>0</v>
          </cell>
          <cell r="J30">
            <v>440</v>
          </cell>
          <cell r="K30">
            <v>104720</v>
          </cell>
        </row>
        <row r="31">
          <cell r="A31">
            <v>28</v>
          </cell>
          <cell r="B31">
            <v>28</v>
          </cell>
          <cell r="C31" t="str">
            <v>Lafayette</v>
          </cell>
          <cell r="D31">
            <v>1306</v>
          </cell>
          <cell r="E31">
            <v>310828</v>
          </cell>
          <cell r="F31">
            <v>310828</v>
          </cell>
          <cell r="G31">
            <v>0</v>
          </cell>
          <cell r="H31">
            <v>59</v>
          </cell>
          <cell r="I31">
            <v>14042</v>
          </cell>
          <cell r="J31">
            <v>1365</v>
          </cell>
          <cell r="K31">
            <v>324870</v>
          </cell>
        </row>
        <row r="32">
          <cell r="A32">
            <v>29</v>
          </cell>
          <cell r="B32">
            <v>29</v>
          </cell>
          <cell r="C32" t="str">
            <v>Lafourche</v>
          </cell>
          <cell r="D32">
            <v>1119</v>
          </cell>
          <cell r="E32">
            <v>266322</v>
          </cell>
          <cell r="F32">
            <v>266322</v>
          </cell>
          <cell r="G32">
            <v>0</v>
          </cell>
          <cell r="H32">
            <v>0</v>
          </cell>
          <cell r="I32">
            <v>0</v>
          </cell>
          <cell r="J32">
            <v>1119</v>
          </cell>
          <cell r="K32">
            <v>266322</v>
          </cell>
        </row>
        <row r="33">
          <cell r="A33">
            <v>30</v>
          </cell>
          <cell r="B33">
            <v>30</v>
          </cell>
          <cell r="C33" t="str">
            <v>LaSalle</v>
          </cell>
          <cell r="D33">
            <v>214</v>
          </cell>
          <cell r="E33">
            <v>50932</v>
          </cell>
          <cell r="F33">
            <v>50932</v>
          </cell>
          <cell r="G33">
            <v>0</v>
          </cell>
          <cell r="H33">
            <v>0</v>
          </cell>
          <cell r="I33">
            <v>0</v>
          </cell>
          <cell r="J33">
            <v>214</v>
          </cell>
          <cell r="K33">
            <v>50932</v>
          </cell>
        </row>
        <row r="34">
          <cell r="A34">
            <v>31</v>
          </cell>
          <cell r="B34">
            <v>31</v>
          </cell>
          <cell r="C34" t="str">
            <v>Lincoln</v>
          </cell>
          <cell r="D34">
            <v>97</v>
          </cell>
          <cell r="E34">
            <v>25000</v>
          </cell>
          <cell r="F34">
            <v>25000</v>
          </cell>
          <cell r="G34">
            <v>0</v>
          </cell>
          <cell r="H34">
            <v>0</v>
          </cell>
          <cell r="I34">
            <v>0</v>
          </cell>
          <cell r="J34">
            <v>97</v>
          </cell>
          <cell r="K34">
            <v>25000</v>
          </cell>
        </row>
        <row r="35">
          <cell r="A35">
            <v>32</v>
          </cell>
          <cell r="B35">
            <v>32</v>
          </cell>
          <cell r="C35" t="str">
            <v>Livingston</v>
          </cell>
          <cell r="D35">
            <v>2930</v>
          </cell>
          <cell r="E35">
            <v>697340</v>
          </cell>
          <cell r="F35">
            <v>697340</v>
          </cell>
          <cell r="G35">
            <v>0</v>
          </cell>
          <cell r="H35">
            <v>0</v>
          </cell>
          <cell r="I35">
            <v>0</v>
          </cell>
          <cell r="J35">
            <v>2930</v>
          </cell>
          <cell r="K35">
            <v>697340</v>
          </cell>
        </row>
        <row r="36">
          <cell r="A36">
            <v>33</v>
          </cell>
          <cell r="B36">
            <v>33</v>
          </cell>
          <cell r="C36" t="str">
            <v>Madison</v>
          </cell>
          <cell r="D36">
            <v>161</v>
          </cell>
          <cell r="E36">
            <v>38318</v>
          </cell>
          <cell r="F36">
            <v>38318</v>
          </cell>
          <cell r="G36">
            <v>0</v>
          </cell>
          <cell r="H36">
            <v>36</v>
          </cell>
          <cell r="I36">
            <v>8568</v>
          </cell>
          <cell r="J36">
            <v>197</v>
          </cell>
          <cell r="K36">
            <v>46886</v>
          </cell>
        </row>
        <row r="37">
          <cell r="A37">
            <v>34</v>
          </cell>
          <cell r="B37">
            <v>34</v>
          </cell>
          <cell r="C37" t="str">
            <v>Morehouse</v>
          </cell>
          <cell r="D37">
            <v>223</v>
          </cell>
          <cell r="E37">
            <v>53074</v>
          </cell>
          <cell r="F37">
            <v>53074</v>
          </cell>
          <cell r="G37">
            <v>0</v>
          </cell>
          <cell r="H37">
            <v>27</v>
          </cell>
          <cell r="I37">
            <v>6426</v>
          </cell>
          <cell r="J37">
            <v>250</v>
          </cell>
          <cell r="K37">
            <v>59500</v>
          </cell>
        </row>
        <row r="38">
          <cell r="A38">
            <v>35</v>
          </cell>
          <cell r="B38">
            <v>35</v>
          </cell>
          <cell r="C38" t="str">
            <v>Natchitoches</v>
          </cell>
          <cell r="D38">
            <v>310</v>
          </cell>
          <cell r="E38">
            <v>73780</v>
          </cell>
          <cell r="F38">
            <v>73780</v>
          </cell>
          <cell r="G38">
            <v>0</v>
          </cell>
          <cell r="H38">
            <v>58</v>
          </cell>
          <cell r="I38">
            <v>13804</v>
          </cell>
          <cell r="J38">
            <v>368</v>
          </cell>
          <cell r="K38">
            <v>87584</v>
          </cell>
        </row>
        <row r="39">
          <cell r="A39">
            <v>36</v>
          </cell>
          <cell r="B39">
            <v>36</v>
          </cell>
          <cell r="C39" t="str">
            <v>Orleans</v>
          </cell>
          <cell r="D39">
            <v>104</v>
          </cell>
          <cell r="E39">
            <v>25000</v>
          </cell>
          <cell r="F39">
            <v>25000</v>
          </cell>
          <cell r="G39">
            <v>0</v>
          </cell>
          <cell r="H39">
            <v>0</v>
          </cell>
          <cell r="I39">
            <v>0</v>
          </cell>
          <cell r="J39">
            <v>104</v>
          </cell>
          <cell r="K39">
            <v>25000</v>
          </cell>
        </row>
        <row r="40">
          <cell r="A40">
            <v>37</v>
          </cell>
          <cell r="B40">
            <v>37</v>
          </cell>
          <cell r="C40" t="str">
            <v>Ouachita</v>
          </cell>
          <cell r="D40">
            <v>463</v>
          </cell>
          <cell r="E40">
            <v>110194</v>
          </cell>
          <cell r="F40">
            <v>110194</v>
          </cell>
          <cell r="G40">
            <v>0</v>
          </cell>
          <cell r="H40">
            <v>46</v>
          </cell>
          <cell r="I40">
            <v>10948</v>
          </cell>
          <cell r="J40">
            <v>509</v>
          </cell>
          <cell r="K40">
            <v>121142</v>
          </cell>
        </row>
        <row r="41">
          <cell r="A41">
            <v>38</v>
          </cell>
          <cell r="B41">
            <v>38</v>
          </cell>
          <cell r="C41" t="str">
            <v>Plaquemines</v>
          </cell>
          <cell r="D41">
            <v>43</v>
          </cell>
          <cell r="E41">
            <v>25000</v>
          </cell>
          <cell r="F41">
            <v>25000</v>
          </cell>
          <cell r="G41">
            <v>0</v>
          </cell>
          <cell r="H41">
            <v>0</v>
          </cell>
          <cell r="I41">
            <v>0</v>
          </cell>
          <cell r="J41">
            <v>43</v>
          </cell>
          <cell r="K41">
            <v>25000</v>
          </cell>
        </row>
        <row r="42">
          <cell r="A42">
            <v>39</v>
          </cell>
          <cell r="B42">
            <v>39</v>
          </cell>
          <cell r="C42" t="str">
            <v>Pointe Coupee</v>
          </cell>
          <cell r="D42">
            <v>247</v>
          </cell>
          <cell r="E42">
            <v>58786</v>
          </cell>
          <cell r="F42">
            <v>58786</v>
          </cell>
          <cell r="G42">
            <v>0</v>
          </cell>
          <cell r="H42">
            <v>39</v>
          </cell>
          <cell r="I42">
            <v>9282</v>
          </cell>
          <cell r="J42">
            <v>286</v>
          </cell>
          <cell r="K42">
            <v>68068</v>
          </cell>
        </row>
        <row r="43">
          <cell r="A43">
            <v>40</v>
          </cell>
          <cell r="B43">
            <v>40</v>
          </cell>
          <cell r="C43" t="str">
            <v>Rapides</v>
          </cell>
          <cell r="D43">
            <v>1461</v>
          </cell>
          <cell r="E43">
            <v>347718</v>
          </cell>
          <cell r="F43">
            <v>347718</v>
          </cell>
          <cell r="G43">
            <v>0</v>
          </cell>
          <cell r="H43">
            <v>48</v>
          </cell>
          <cell r="I43">
            <v>11424</v>
          </cell>
          <cell r="J43">
            <v>1509</v>
          </cell>
          <cell r="K43">
            <v>359142</v>
          </cell>
        </row>
        <row r="44">
          <cell r="A44">
            <v>41</v>
          </cell>
          <cell r="B44">
            <v>41</v>
          </cell>
          <cell r="C44" t="str">
            <v>Red River</v>
          </cell>
          <cell r="D44">
            <v>160</v>
          </cell>
          <cell r="E44">
            <v>38080</v>
          </cell>
          <cell r="F44">
            <v>38080</v>
          </cell>
          <cell r="G44">
            <v>0</v>
          </cell>
          <cell r="H44">
            <v>0</v>
          </cell>
          <cell r="I44">
            <v>0</v>
          </cell>
          <cell r="J44">
            <v>160</v>
          </cell>
          <cell r="K44">
            <v>38080</v>
          </cell>
        </row>
        <row r="45">
          <cell r="A45">
            <v>42</v>
          </cell>
          <cell r="B45">
            <v>42</v>
          </cell>
          <cell r="C45" t="str">
            <v>Richland</v>
          </cell>
          <cell r="D45">
            <v>404</v>
          </cell>
          <cell r="E45">
            <v>96152</v>
          </cell>
          <cell r="F45">
            <v>96152</v>
          </cell>
          <cell r="G45">
            <v>0</v>
          </cell>
          <cell r="H45">
            <v>90</v>
          </cell>
          <cell r="I45">
            <v>21420</v>
          </cell>
          <cell r="J45">
            <v>494</v>
          </cell>
          <cell r="K45">
            <v>117572</v>
          </cell>
        </row>
        <row r="46">
          <cell r="A46">
            <v>43</v>
          </cell>
          <cell r="B46">
            <v>43</v>
          </cell>
          <cell r="C46" t="str">
            <v>Sabine</v>
          </cell>
          <cell r="D46">
            <v>418</v>
          </cell>
          <cell r="E46">
            <v>99484</v>
          </cell>
          <cell r="F46">
            <v>99484</v>
          </cell>
          <cell r="G46">
            <v>0</v>
          </cell>
          <cell r="H46">
            <v>0</v>
          </cell>
          <cell r="I46">
            <v>0</v>
          </cell>
          <cell r="J46">
            <v>418</v>
          </cell>
          <cell r="K46">
            <v>99484</v>
          </cell>
        </row>
        <row r="47">
          <cell r="A47">
            <v>44</v>
          </cell>
          <cell r="B47">
            <v>44</v>
          </cell>
          <cell r="C47" t="str">
            <v>St. Bernard</v>
          </cell>
          <cell r="D47">
            <v>186</v>
          </cell>
          <cell r="E47">
            <v>44268</v>
          </cell>
          <cell r="F47">
            <v>44268</v>
          </cell>
          <cell r="G47">
            <v>0</v>
          </cell>
          <cell r="H47">
            <v>0</v>
          </cell>
          <cell r="I47">
            <v>0</v>
          </cell>
          <cell r="J47">
            <v>186</v>
          </cell>
          <cell r="K47">
            <v>44268</v>
          </cell>
        </row>
        <row r="48">
          <cell r="A48">
            <v>45</v>
          </cell>
          <cell r="B48">
            <v>45</v>
          </cell>
          <cell r="C48" t="str">
            <v>St. Charles</v>
          </cell>
          <cell r="D48">
            <v>669</v>
          </cell>
          <cell r="E48">
            <v>159222</v>
          </cell>
          <cell r="F48">
            <v>159222</v>
          </cell>
          <cell r="G48">
            <v>0</v>
          </cell>
          <cell r="H48">
            <v>0</v>
          </cell>
          <cell r="I48">
            <v>0</v>
          </cell>
          <cell r="J48">
            <v>669</v>
          </cell>
          <cell r="K48">
            <v>159222</v>
          </cell>
        </row>
        <row r="49">
          <cell r="A49">
            <v>46</v>
          </cell>
          <cell r="B49">
            <v>46</v>
          </cell>
          <cell r="C49" t="str">
            <v>St. Helena</v>
          </cell>
          <cell r="D49">
            <v>32</v>
          </cell>
          <cell r="E49">
            <v>25000</v>
          </cell>
          <cell r="F49">
            <v>25000</v>
          </cell>
          <cell r="G49">
            <v>0</v>
          </cell>
          <cell r="H49">
            <v>0</v>
          </cell>
          <cell r="I49">
            <v>0</v>
          </cell>
          <cell r="J49">
            <v>32</v>
          </cell>
          <cell r="K49">
            <v>25000</v>
          </cell>
        </row>
        <row r="50">
          <cell r="A50">
            <v>47</v>
          </cell>
          <cell r="B50">
            <v>47</v>
          </cell>
          <cell r="C50" t="str">
            <v>St. James</v>
          </cell>
          <cell r="D50">
            <v>304</v>
          </cell>
          <cell r="E50">
            <v>72352</v>
          </cell>
          <cell r="F50">
            <v>72352</v>
          </cell>
          <cell r="G50">
            <v>0</v>
          </cell>
          <cell r="H50">
            <v>0</v>
          </cell>
          <cell r="I50">
            <v>0</v>
          </cell>
          <cell r="J50">
            <v>304</v>
          </cell>
          <cell r="K50">
            <v>72352</v>
          </cell>
        </row>
        <row r="51">
          <cell r="A51">
            <v>48</v>
          </cell>
          <cell r="B51">
            <v>48</v>
          </cell>
          <cell r="C51" t="str">
            <v>St. John the Baptist</v>
          </cell>
          <cell r="D51">
            <v>385</v>
          </cell>
          <cell r="E51">
            <v>91630</v>
          </cell>
          <cell r="F51">
            <v>91630</v>
          </cell>
          <cell r="G51">
            <v>0</v>
          </cell>
          <cell r="H51">
            <v>0</v>
          </cell>
          <cell r="I51">
            <v>0</v>
          </cell>
          <cell r="J51">
            <v>385</v>
          </cell>
          <cell r="K51">
            <v>91630</v>
          </cell>
        </row>
        <row r="52">
          <cell r="A52">
            <v>49</v>
          </cell>
          <cell r="B52">
            <v>49</v>
          </cell>
          <cell r="C52" t="str">
            <v>St. Landry</v>
          </cell>
          <cell r="D52">
            <v>1442</v>
          </cell>
          <cell r="E52">
            <v>343196</v>
          </cell>
          <cell r="F52">
            <v>343196</v>
          </cell>
          <cell r="G52">
            <v>0</v>
          </cell>
          <cell r="H52">
            <v>26</v>
          </cell>
          <cell r="I52">
            <v>6188</v>
          </cell>
          <cell r="J52">
            <v>1468</v>
          </cell>
          <cell r="K52">
            <v>349384</v>
          </cell>
        </row>
        <row r="53">
          <cell r="A53">
            <v>50</v>
          </cell>
          <cell r="B53">
            <v>50</v>
          </cell>
          <cell r="C53" t="str">
            <v>St. Martin</v>
          </cell>
          <cell r="D53">
            <v>485</v>
          </cell>
          <cell r="E53">
            <v>115430</v>
          </cell>
          <cell r="F53">
            <v>115430</v>
          </cell>
          <cell r="G53">
            <v>0</v>
          </cell>
          <cell r="H53">
            <v>0</v>
          </cell>
          <cell r="I53">
            <v>0</v>
          </cell>
          <cell r="J53">
            <v>485</v>
          </cell>
          <cell r="K53">
            <v>115430</v>
          </cell>
        </row>
        <row r="54">
          <cell r="A54">
            <v>51</v>
          </cell>
          <cell r="B54">
            <v>51</v>
          </cell>
          <cell r="C54" t="str">
            <v>St. Mary</v>
          </cell>
          <cell r="D54">
            <v>462</v>
          </cell>
          <cell r="E54">
            <v>109956</v>
          </cell>
          <cell r="F54">
            <v>109956</v>
          </cell>
          <cell r="G54">
            <v>0</v>
          </cell>
          <cell r="H54">
            <v>61</v>
          </cell>
          <cell r="I54">
            <v>14518</v>
          </cell>
          <cell r="J54">
            <v>523</v>
          </cell>
          <cell r="K54">
            <v>124474</v>
          </cell>
        </row>
        <row r="55">
          <cell r="A55">
            <v>52</v>
          </cell>
          <cell r="B55">
            <v>52</v>
          </cell>
          <cell r="C55" t="str">
            <v>St. Tammany</v>
          </cell>
          <cell r="D55">
            <v>2436</v>
          </cell>
          <cell r="E55">
            <v>579768</v>
          </cell>
          <cell r="F55">
            <v>579768</v>
          </cell>
          <cell r="G55">
            <v>0</v>
          </cell>
          <cell r="H55">
            <v>0</v>
          </cell>
          <cell r="I55">
            <v>0</v>
          </cell>
          <cell r="J55">
            <v>2436</v>
          </cell>
          <cell r="K55">
            <v>579768</v>
          </cell>
        </row>
        <row r="56">
          <cell r="A56">
            <v>53</v>
          </cell>
          <cell r="B56">
            <v>53</v>
          </cell>
          <cell r="C56" t="str">
            <v>Tangipahoa</v>
          </cell>
          <cell r="D56">
            <v>1120</v>
          </cell>
          <cell r="E56">
            <v>266560</v>
          </cell>
          <cell r="F56">
            <v>266560</v>
          </cell>
          <cell r="G56">
            <v>0</v>
          </cell>
          <cell r="H56">
            <v>8</v>
          </cell>
          <cell r="I56">
            <v>1904</v>
          </cell>
          <cell r="J56">
            <v>1128</v>
          </cell>
          <cell r="K56">
            <v>268464</v>
          </cell>
        </row>
        <row r="57">
          <cell r="A57">
            <v>54</v>
          </cell>
          <cell r="B57">
            <v>54</v>
          </cell>
          <cell r="C57" t="str">
            <v>Tensas</v>
          </cell>
          <cell r="D57">
            <v>0</v>
          </cell>
          <cell r="E57">
            <v>25000</v>
          </cell>
          <cell r="F57">
            <v>25000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25000</v>
          </cell>
        </row>
        <row r="58">
          <cell r="A58">
            <v>55</v>
          </cell>
          <cell r="B58">
            <v>55</v>
          </cell>
          <cell r="C58" t="str">
            <v>Terrebonne</v>
          </cell>
          <cell r="D58">
            <v>1093</v>
          </cell>
          <cell r="E58">
            <v>260134</v>
          </cell>
          <cell r="F58">
            <v>260134</v>
          </cell>
          <cell r="G58">
            <v>0</v>
          </cell>
          <cell r="H58">
            <v>32</v>
          </cell>
          <cell r="I58">
            <v>7616</v>
          </cell>
          <cell r="J58">
            <v>1125</v>
          </cell>
          <cell r="K58">
            <v>267750</v>
          </cell>
        </row>
        <row r="59">
          <cell r="A59">
            <v>56</v>
          </cell>
          <cell r="B59">
            <v>56</v>
          </cell>
          <cell r="C59" t="str">
            <v>Union</v>
          </cell>
          <cell r="D59">
            <v>154</v>
          </cell>
          <cell r="E59">
            <v>36652</v>
          </cell>
          <cell r="F59">
            <v>36652</v>
          </cell>
          <cell r="G59">
            <v>0</v>
          </cell>
          <cell r="H59">
            <v>0</v>
          </cell>
          <cell r="I59">
            <v>0</v>
          </cell>
          <cell r="J59">
            <v>154</v>
          </cell>
          <cell r="K59">
            <v>36652</v>
          </cell>
        </row>
        <row r="60">
          <cell r="A60">
            <v>57</v>
          </cell>
          <cell r="B60">
            <v>57</v>
          </cell>
          <cell r="C60" t="str">
            <v>Vermilion</v>
          </cell>
          <cell r="D60">
            <v>595</v>
          </cell>
          <cell r="E60">
            <v>141610</v>
          </cell>
          <cell r="F60">
            <v>141610</v>
          </cell>
          <cell r="G60">
            <v>0</v>
          </cell>
          <cell r="H60">
            <v>0</v>
          </cell>
          <cell r="I60">
            <v>0</v>
          </cell>
          <cell r="J60">
            <v>595</v>
          </cell>
          <cell r="K60">
            <v>141610</v>
          </cell>
        </row>
        <row r="61">
          <cell r="A61">
            <v>58</v>
          </cell>
          <cell r="B61">
            <v>58</v>
          </cell>
          <cell r="C61" t="str">
            <v>Vernon</v>
          </cell>
          <cell r="D61">
            <v>596</v>
          </cell>
          <cell r="E61">
            <v>141848</v>
          </cell>
          <cell r="F61">
            <v>141848</v>
          </cell>
          <cell r="G61">
            <v>0</v>
          </cell>
          <cell r="H61">
            <v>3</v>
          </cell>
          <cell r="I61">
            <v>714</v>
          </cell>
          <cell r="J61">
            <v>599</v>
          </cell>
          <cell r="K61">
            <v>142562</v>
          </cell>
        </row>
        <row r="62">
          <cell r="A62">
            <v>59</v>
          </cell>
          <cell r="B62">
            <v>59</v>
          </cell>
          <cell r="C62" t="str">
            <v>Washington</v>
          </cell>
          <cell r="D62">
            <v>437</v>
          </cell>
          <cell r="E62">
            <v>104006</v>
          </cell>
          <cell r="F62">
            <v>104006</v>
          </cell>
          <cell r="G62">
            <v>0</v>
          </cell>
          <cell r="H62">
            <v>0</v>
          </cell>
          <cell r="I62">
            <v>0</v>
          </cell>
          <cell r="J62">
            <v>437</v>
          </cell>
          <cell r="K62">
            <v>104006</v>
          </cell>
        </row>
        <row r="63">
          <cell r="A63">
            <v>60</v>
          </cell>
          <cell r="B63">
            <v>60</v>
          </cell>
          <cell r="C63" t="str">
            <v>Webster</v>
          </cell>
          <cell r="D63">
            <v>318</v>
          </cell>
          <cell r="E63">
            <v>75684</v>
          </cell>
          <cell r="F63">
            <v>75684</v>
          </cell>
          <cell r="G63">
            <v>0</v>
          </cell>
          <cell r="H63">
            <v>0</v>
          </cell>
          <cell r="I63">
            <v>0</v>
          </cell>
          <cell r="J63">
            <v>318</v>
          </cell>
          <cell r="K63">
            <v>75684</v>
          </cell>
        </row>
        <row r="64">
          <cell r="A64">
            <v>61</v>
          </cell>
          <cell r="B64">
            <v>61</v>
          </cell>
          <cell r="C64" t="str">
            <v>West Baton Rouge</v>
          </cell>
          <cell r="D64">
            <v>219</v>
          </cell>
          <cell r="E64">
            <v>52122</v>
          </cell>
          <cell r="F64">
            <v>52122</v>
          </cell>
          <cell r="G64">
            <v>0</v>
          </cell>
          <cell r="H64">
            <v>0</v>
          </cell>
          <cell r="I64">
            <v>0</v>
          </cell>
          <cell r="J64">
            <v>219</v>
          </cell>
          <cell r="K64">
            <v>52122</v>
          </cell>
        </row>
        <row r="65">
          <cell r="A65">
            <v>62</v>
          </cell>
          <cell r="B65">
            <v>62</v>
          </cell>
          <cell r="C65" t="str">
            <v>West Carroll</v>
          </cell>
          <cell r="D65">
            <v>220</v>
          </cell>
          <cell r="E65">
            <v>52360</v>
          </cell>
          <cell r="F65">
            <v>52360</v>
          </cell>
          <cell r="G65">
            <v>0</v>
          </cell>
          <cell r="H65">
            <v>0</v>
          </cell>
          <cell r="I65">
            <v>0</v>
          </cell>
          <cell r="J65">
            <v>220</v>
          </cell>
          <cell r="K65">
            <v>52360</v>
          </cell>
        </row>
        <row r="66">
          <cell r="A66">
            <v>63</v>
          </cell>
          <cell r="B66">
            <v>63</v>
          </cell>
          <cell r="C66" t="str">
            <v>West Feliciana</v>
          </cell>
          <cell r="D66">
            <v>190</v>
          </cell>
          <cell r="E66">
            <v>45220</v>
          </cell>
          <cell r="F66">
            <v>45220</v>
          </cell>
          <cell r="G66">
            <v>0</v>
          </cell>
          <cell r="H66">
            <v>0</v>
          </cell>
          <cell r="I66">
            <v>0</v>
          </cell>
          <cell r="J66">
            <v>190</v>
          </cell>
          <cell r="K66">
            <v>45220</v>
          </cell>
        </row>
        <row r="67">
          <cell r="A67">
            <v>64</v>
          </cell>
          <cell r="B67">
            <v>64</v>
          </cell>
          <cell r="C67" t="str">
            <v>Winn</v>
          </cell>
          <cell r="D67">
            <v>219</v>
          </cell>
          <cell r="E67">
            <v>52122</v>
          </cell>
          <cell r="F67">
            <v>52122</v>
          </cell>
          <cell r="G67">
            <v>0</v>
          </cell>
          <cell r="H67">
            <v>0</v>
          </cell>
          <cell r="I67">
            <v>0</v>
          </cell>
          <cell r="J67">
            <v>219</v>
          </cell>
          <cell r="K67">
            <v>52122</v>
          </cell>
        </row>
        <row r="68">
          <cell r="A68">
            <v>65</v>
          </cell>
          <cell r="B68">
            <v>65</v>
          </cell>
          <cell r="C68" t="str">
            <v>City of Monroe</v>
          </cell>
          <cell r="D68">
            <v>111</v>
          </cell>
          <cell r="E68">
            <v>26418</v>
          </cell>
          <cell r="F68">
            <v>26418</v>
          </cell>
          <cell r="G68">
            <v>0</v>
          </cell>
          <cell r="H68">
            <v>0</v>
          </cell>
          <cell r="I68">
            <v>0</v>
          </cell>
          <cell r="J68">
            <v>111</v>
          </cell>
          <cell r="K68">
            <v>26418</v>
          </cell>
        </row>
        <row r="69">
          <cell r="A69">
            <v>66</v>
          </cell>
          <cell r="B69">
            <v>66</v>
          </cell>
          <cell r="C69" t="str">
            <v>City of Bogalusa</v>
          </cell>
          <cell r="D69">
            <v>17</v>
          </cell>
          <cell r="E69">
            <v>25000</v>
          </cell>
          <cell r="F69">
            <v>25000</v>
          </cell>
          <cell r="G69">
            <v>0</v>
          </cell>
          <cell r="H69">
            <v>0</v>
          </cell>
          <cell r="I69">
            <v>0</v>
          </cell>
          <cell r="J69">
            <v>17</v>
          </cell>
          <cell r="K69">
            <v>25000</v>
          </cell>
        </row>
        <row r="70">
          <cell r="A70">
            <v>67</v>
          </cell>
          <cell r="B70">
            <v>67</v>
          </cell>
          <cell r="C70" t="str">
            <v>Zachary Community</v>
          </cell>
          <cell r="D70">
            <v>128</v>
          </cell>
          <cell r="E70">
            <v>30464</v>
          </cell>
          <cell r="F70">
            <v>30464</v>
          </cell>
          <cell r="G70">
            <v>0</v>
          </cell>
          <cell r="H70">
            <v>0</v>
          </cell>
          <cell r="I70">
            <v>0</v>
          </cell>
          <cell r="J70">
            <v>128</v>
          </cell>
          <cell r="K70">
            <v>30464</v>
          </cell>
        </row>
        <row r="71">
          <cell r="A71">
            <v>68</v>
          </cell>
          <cell r="B71">
            <v>68</v>
          </cell>
          <cell r="C71" t="str">
            <v>City of Baker</v>
          </cell>
          <cell r="D71">
            <v>196</v>
          </cell>
          <cell r="E71">
            <v>46648</v>
          </cell>
          <cell r="F71">
            <v>46648</v>
          </cell>
          <cell r="G71">
            <v>0</v>
          </cell>
          <cell r="H71">
            <v>0</v>
          </cell>
          <cell r="I71">
            <v>0</v>
          </cell>
          <cell r="J71">
            <v>196</v>
          </cell>
          <cell r="K71">
            <v>46648</v>
          </cell>
        </row>
        <row r="72">
          <cell r="A72">
            <v>69</v>
          </cell>
          <cell r="B72">
            <v>69</v>
          </cell>
          <cell r="C72" t="str">
            <v>Central Community</v>
          </cell>
          <cell r="D72">
            <v>302</v>
          </cell>
          <cell r="E72">
            <v>71876</v>
          </cell>
          <cell r="F72">
            <v>71876</v>
          </cell>
          <cell r="G72">
            <v>0</v>
          </cell>
          <cell r="H72">
            <v>0</v>
          </cell>
          <cell r="I72">
            <v>0</v>
          </cell>
          <cell r="J72">
            <v>302</v>
          </cell>
          <cell r="K72">
            <v>71876</v>
          </cell>
        </row>
        <row r="73">
          <cell r="C73" t="str">
            <v>Total City/Parish</v>
          </cell>
          <cell r="D73">
            <v>35968</v>
          </cell>
          <cell r="E73">
            <v>8722602</v>
          </cell>
          <cell r="F73">
            <v>8722602</v>
          </cell>
          <cell r="G73">
            <v>0</v>
          </cell>
          <cell r="H73">
            <v>766</v>
          </cell>
          <cell r="I73">
            <v>182308</v>
          </cell>
          <cell r="J73">
            <v>36734</v>
          </cell>
          <cell r="K73">
            <v>8904910</v>
          </cell>
        </row>
        <row r="75">
          <cell r="A75">
            <v>318001</v>
          </cell>
          <cell r="B75">
            <v>318001</v>
          </cell>
          <cell r="C75" t="str">
            <v>LSU Lab School</v>
          </cell>
          <cell r="D75">
            <v>20</v>
          </cell>
          <cell r="E75">
            <v>10000</v>
          </cell>
          <cell r="F75">
            <v>10000</v>
          </cell>
          <cell r="G75">
            <v>0</v>
          </cell>
          <cell r="H75">
            <v>0</v>
          </cell>
          <cell r="I75">
            <v>0</v>
          </cell>
          <cell r="J75">
            <v>20</v>
          </cell>
          <cell r="K75">
            <v>10000</v>
          </cell>
        </row>
        <row r="76">
          <cell r="A76">
            <v>319001</v>
          </cell>
          <cell r="B76">
            <v>319001</v>
          </cell>
          <cell r="C76" t="str">
            <v>Southern Lab School</v>
          </cell>
          <cell r="D76">
            <v>0</v>
          </cell>
          <cell r="E76">
            <v>10000</v>
          </cell>
          <cell r="F76">
            <v>10000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10000</v>
          </cell>
        </row>
        <row r="77">
          <cell r="C77" t="str">
            <v>Total Lab &amp; State Approved Schools</v>
          </cell>
          <cell r="D77">
            <v>20</v>
          </cell>
          <cell r="E77">
            <v>20000</v>
          </cell>
          <cell r="F77">
            <v>20000</v>
          </cell>
          <cell r="G77">
            <v>0</v>
          </cell>
          <cell r="H77">
            <v>0</v>
          </cell>
          <cell r="I77">
            <v>0</v>
          </cell>
          <cell r="J77">
            <v>20</v>
          </cell>
          <cell r="K77">
            <v>20000</v>
          </cell>
        </row>
        <row r="79">
          <cell r="C79" t="str">
            <v>Total Manual Warrants</v>
          </cell>
          <cell r="E79">
            <v>8742602</v>
          </cell>
          <cell r="F79">
            <v>8742602</v>
          </cell>
          <cell r="G79">
            <v>0</v>
          </cell>
          <cell r="H79">
            <v>0</v>
          </cell>
          <cell r="I79">
            <v>0</v>
          </cell>
          <cell r="J79">
            <v>36754</v>
          </cell>
          <cell r="K79">
            <v>8924910</v>
          </cell>
        </row>
        <row r="81">
          <cell r="A81">
            <v>302006</v>
          </cell>
          <cell r="B81">
            <v>302006</v>
          </cell>
          <cell r="C81" t="str">
            <v>LA School for Math, Science and the Arts</v>
          </cell>
          <cell r="E81">
            <v>10000</v>
          </cell>
          <cell r="F81">
            <v>10000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10000</v>
          </cell>
        </row>
        <row r="82">
          <cell r="A82">
            <v>334001</v>
          </cell>
          <cell r="B82">
            <v>334001</v>
          </cell>
          <cell r="C82" t="str">
            <v>New Orleans Center for Creative Arts</v>
          </cell>
          <cell r="E82">
            <v>10000</v>
          </cell>
          <cell r="F82">
            <v>10000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10000</v>
          </cell>
        </row>
        <row r="83">
          <cell r="A83" t="str">
            <v>3C1001</v>
          </cell>
          <cell r="C83" t="str">
            <v>Thrive</v>
          </cell>
          <cell r="D83">
            <v>6</v>
          </cell>
          <cell r="E83">
            <v>10000</v>
          </cell>
          <cell r="F83">
            <v>10000</v>
          </cell>
          <cell r="G83">
            <v>0</v>
          </cell>
          <cell r="H83">
            <v>0</v>
          </cell>
          <cell r="I83">
            <v>0</v>
          </cell>
          <cell r="J83">
            <v>6</v>
          </cell>
          <cell r="K83">
            <v>10000</v>
          </cell>
        </row>
        <row r="84">
          <cell r="A84" t="str">
            <v>A02</v>
          </cell>
          <cell r="B84" t="str">
            <v>A02</v>
          </cell>
          <cell r="C84" t="str">
            <v>Office of Juvenile Justice</v>
          </cell>
          <cell r="D84">
            <v>32</v>
          </cell>
          <cell r="E84">
            <v>10000</v>
          </cell>
          <cell r="F84">
            <v>10000</v>
          </cell>
          <cell r="G84">
            <v>0</v>
          </cell>
          <cell r="H84">
            <v>0</v>
          </cell>
          <cell r="I84">
            <v>0</v>
          </cell>
          <cell r="J84">
            <v>32</v>
          </cell>
          <cell r="K84">
            <v>10000</v>
          </cell>
        </row>
        <row r="85">
          <cell r="C85" t="str">
            <v>TotalState Approved Schools/J4s</v>
          </cell>
          <cell r="D85">
            <v>38</v>
          </cell>
          <cell r="E85">
            <v>40000</v>
          </cell>
          <cell r="F85">
            <v>40000</v>
          </cell>
          <cell r="G85">
            <v>0</v>
          </cell>
          <cell r="H85">
            <v>0</v>
          </cell>
          <cell r="I85">
            <v>0</v>
          </cell>
          <cell r="J85">
            <v>38</v>
          </cell>
          <cell r="K85">
            <v>40000</v>
          </cell>
        </row>
        <row r="87">
          <cell r="A87">
            <v>321001</v>
          </cell>
          <cell r="B87">
            <v>321001</v>
          </cell>
          <cell r="C87" t="str">
            <v>New Vision Learning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>
            <v>329001</v>
          </cell>
          <cell r="B88">
            <v>329001</v>
          </cell>
          <cell r="C88" t="str">
            <v>Glencoe Charter School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331001</v>
          </cell>
          <cell r="B89">
            <v>331001</v>
          </cell>
          <cell r="C89" t="str">
            <v>International School of LA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333001</v>
          </cell>
          <cell r="B90">
            <v>333001</v>
          </cell>
          <cell r="C90" t="str">
            <v>Avoyelles Public Charter School</v>
          </cell>
          <cell r="D90">
            <v>0</v>
          </cell>
          <cell r="E90">
            <v>10000</v>
          </cell>
          <cell r="F90">
            <v>10000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10000</v>
          </cell>
        </row>
        <row r="91">
          <cell r="A91">
            <v>336001</v>
          </cell>
          <cell r="B91">
            <v>336001</v>
          </cell>
          <cell r="C91" t="str">
            <v>Delhi Charter School</v>
          </cell>
          <cell r="D91">
            <v>78</v>
          </cell>
          <cell r="E91">
            <v>18564</v>
          </cell>
          <cell r="F91">
            <v>18564</v>
          </cell>
          <cell r="G91">
            <v>0</v>
          </cell>
          <cell r="H91">
            <v>0</v>
          </cell>
          <cell r="I91">
            <v>0</v>
          </cell>
          <cell r="J91">
            <v>78</v>
          </cell>
          <cell r="K91">
            <v>18564</v>
          </cell>
        </row>
        <row r="92">
          <cell r="A92">
            <v>337001</v>
          </cell>
          <cell r="B92">
            <v>337001</v>
          </cell>
          <cell r="C92" t="str">
            <v>Belle Chasse Academy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340001</v>
          </cell>
          <cell r="B93">
            <v>340001</v>
          </cell>
          <cell r="C93" t="str">
            <v>The MAX Charter School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C94" t="str">
            <v>Total Legacy Type 2 Charter Schools</v>
          </cell>
          <cell r="D94">
            <v>78</v>
          </cell>
          <cell r="E94">
            <v>28564</v>
          </cell>
          <cell r="F94">
            <v>28564</v>
          </cell>
          <cell r="G94">
            <v>0</v>
          </cell>
          <cell r="H94">
            <v>0</v>
          </cell>
          <cell r="I94">
            <v>0</v>
          </cell>
          <cell r="J94">
            <v>78</v>
          </cell>
          <cell r="K94">
            <v>28564</v>
          </cell>
        </row>
        <row r="96">
          <cell r="A96">
            <v>341001</v>
          </cell>
          <cell r="B96">
            <v>341001</v>
          </cell>
          <cell r="C96" t="str">
            <v xml:space="preserve">D'Arbonne Woods </v>
          </cell>
          <cell r="D96">
            <v>61</v>
          </cell>
          <cell r="E96">
            <v>14518</v>
          </cell>
          <cell r="F96">
            <v>14518</v>
          </cell>
          <cell r="G96">
            <v>0</v>
          </cell>
          <cell r="H96">
            <v>0</v>
          </cell>
          <cell r="I96">
            <v>0</v>
          </cell>
          <cell r="J96">
            <v>61</v>
          </cell>
          <cell r="K96">
            <v>14518</v>
          </cell>
        </row>
        <row r="97">
          <cell r="A97">
            <v>343001</v>
          </cell>
          <cell r="B97">
            <v>343001</v>
          </cell>
          <cell r="C97" t="str">
            <v>Madison Prep</v>
          </cell>
          <cell r="D97">
            <v>85</v>
          </cell>
          <cell r="E97">
            <v>20230</v>
          </cell>
          <cell r="F97">
            <v>20230</v>
          </cell>
          <cell r="G97">
            <v>0</v>
          </cell>
          <cell r="H97">
            <v>0</v>
          </cell>
          <cell r="I97">
            <v>0</v>
          </cell>
          <cell r="J97">
            <v>85</v>
          </cell>
          <cell r="K97">
            <v>20230</v>
          </cell>
        </row>
        <row r="98">
          <cell r="A98">
            <v>344001</v>
          </cell>
          <cell r="B98">
            <v>344001</v>
          </cell>
          <cell r="C98" t="str">
            <v xml:space="preserve">Int'l High School of N. O. </v>
          </cell>
          <cell r="D98">
            <v>0</v>
          </cell>
          <cell r="E98">
            <v>10000</v>
          </cell>
          <cell r="F98">
            <v>10000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10000</v>
          </cell>
        </row>
        <row r="99">
          <cell r="A99">
            <v>345001</v>
          </cell>
          <cell r="B99">
            <v>345001</v>
          </cell>
          <cell r="C99" t="str">
            <v>University View Academy</v>
          </cell>
          <cell r="D99">
            <v>98</v>
          </cell>
          <cell r="E99">
            <v>23324</v>
          </cell>
          <cell r="F99">
            <v>23324</v>
          </cell>
          <cell r="G99">
            <v>0</v>
          </cell>
          <cell r="H99">
            <v>0</v>
          </cell>
          <cell r="I99">
            <v>0</v>
          </cell>
          <cell r="J99">
            <v>98</v>
          </cell>
          <cell r="K99">
            <v>23324</v>
          </cell>
        </row>
        <row r="100">
          <cell r="A100">
            <v>346001</v>
          </cell>
          <cell r="B100">
            <v>346001</v>
          </cell>
          <cell r="C100" t="str">
            <v xml:space="preserve">Lake Charles Charter Academy </v>
          </cell>
          <cell r="G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347001</v>
          </cell>
          <cell r="B101">
            <v>347001</v>
          </cell>
          <cell r="C101" t="str">
            <v xml:space="preserve">Lycee Francois de la Nouvelle Orleans </v>
          </cell>
          <cell r="G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348001</v>
          </cell>
          <cell r="B102">
            <v>348001</v>
          </cell>
          <cell r="C102" t="str">
            <v xml:space="preserve">New Orleans Military/Maritime Acdmy </v>
          </cell>
          <cell r="D102">
            <v>0</v>
          </cell>
          <cell r="E102">
            <v>10000</v>
          </cell>
          <cell r="F102">
            <v>10000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10000</v>
          </cell>
        </row>
        <row r="103">
          <cell r="A103" t="str">
            <v>W18001</v>
          </cell>
          <cell r="B103" t="str">
            <v>W18001</v>
          </cell>
          <cell r="C103" t="str">
            <v>Noble Minds</v>
          </cell>
          <cell r="G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W1A001</v>
          </cell>
          <cell r="B104" t="str">
            <v>3A1001</v>
          </cell>
          <cell r="C104" t="str">
            <v xml:space="preserve">Jefferson Chamber Foundation </v>
          </cell>
          <cell r="D104">
            <v>79</v>
          </cell>
          <cell r="E104">
            <v>18802</v>
          </cell>
          <cell r="F104">
            <v>18802</v>
          </cell>
          <cell r="G104">
            <v>0</v>
          </cell>
          <cell r="H104">
            <v>0</v>
          </cell>
          <cell r="I104">
            <v>0</v>
          </cell>
          <cell r="J104">
            <v>79</v>
          </cell>
          <cell r="K104">
            <v>18802</v>
          </cell>
        </row>
        <row r="105">
          <cell r="A105" t="str">
            <v>W1B001</v>
          </cell>
          <cell r="B105" t="str">
            <v>3B1001</v>
          </cell>
          <cell r="C105" t="str">
            <v>Advantage Charter Academy</v>
          </cell>
          <cell r="G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W1D001</v>
          </cell>
          <cell r="B106" t="str">
            <v>W1D001</v>
          </cell>
          <cell r="C106" t="str">
            <v>JCFA - Lafayette</v>
          </cell>
          <cell r="D106">
            <v>0</v>
          </cell>
          <cell r="E106">
            <v>10000</v>
          </cell>
          <cell r="F106">
            <v>10000</v>
          </cell>
          <cell r="G106">
            <v>0</v>
          </cell>
          <cell r="H106">
            <v>2</v>
          </cell>
          <cell r="I106">
            <v>476</v>
          </cell>
          <cell r="J106">
            <v>2</v>
          </cell>
          <cell r="K106">
            <v>10476</v>
          </cell>
        </row>
        <row r="107">
          <cell r="A107" t="str">
            <v>W2A001</v>
          </cell>
          <cell r="B107" t="str">
            <v>3A2001</v>
          </cell>
          <cell r="C107" t="str">
            <v xml:space="preserve">Tallulah Charter School </v>
          </cell>
          <cell r="D107">
            <v>1</v>
          </cell>
          <cell r="E107">
            <v>10000</v>
          </cell>
          <cell r="F107">
            <v>10000</v>
          </cell>
          <cell r="G107">
            <v>0</v>
          </cell>
          <cell r="H107">
            <v>32</v>
          </cell>
          <cell r="I107">
            <v>7616</v>
          </cell>
          <cell r="J107">
            <v>33</v>
          </cell>
          <cell r="K107">
            <v>17616</v>
          </cell>
        </row>
        <row r="108">
          <cell r="A108" t="str">
            <v>W2B001</v>
          </cell>
          <cell r="B108" t="str">
            <v>3B1002</v>
          </cell>
          <cell r="C108" t="str">
            <v>Willow Charter Academy</v>
          </cell>
          <cell r="G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W33001</v>
          </cell>
          <cell r="B109" t="str">
            <v>W33001</v>
          </cell>
          <cell r="C109" t="str">
            <v>Lincoln Prep School</v>
          </cell>
          <cell r="D109">
            <v>7</v>
          </cell>
          <cell r="E109">
            <v>10000</v>
          </cell>
          <cell r="F109">
            <v>10000</v>
          </cell>
          <cell r="G109">
            <v>0</v>
          </cell>
          <cell r="H109">
            <v>0</v>
          </cell>
          <cell r="I109">
            <v>0</v>
          </cell>
          <cell r="J109">
            <v>7</v>
          </cell>
          <cell r="K109">
            <v>10000</v>
          </cell>
        </row>
        <row r="110">
          <cell r="A110" t="str">
            <v>W34001</v>
          </cell>
          <cell r="B110" t="str">
            <v>W34001</v>
          </cell>
          <cell r="C110" t="str">
            <v>Laurel Oaks Charter School</v>
          </cell>
          <cell r="G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A111" t="str">
            <v>W35001</v>
          </cell>
          <cell r="B111" t="str">
            <v>W35001</v>
          </cell>
          <cell r="C111" t="str">
            <v>Apex Collegiate Academy</v>
          </cell>
          <cell r="G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A112" t="str">
            <v>W36001</v>
          </cell>
          <cell r="B112" t="str">
            <v>W36001</v>
          </cell>
          <cell r="C112" t="str">
            <v>Smothers Academy</v>
          </cell>
          <cell r="G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W37001</v>
          </cell>
          <cell r="B113" t="str">
            <v>W37001</v>
          </cell>
          <cell r="C113" t="str">
            <v>Greater Grace Charter Academy</v>
          </cell>
          <cell r="G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W3A001</v>
          </cell>
          <cell r="B114" t="str">
            <v>3A3001</v>
          </cell>
          <cell r="C114" t="str">
            <v xml:space="preserve">Baton Rouge Charter Academy at Mid-City </v>
          </cell>
          <cell r="G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W3B001</v>
          </cell>
          <cell r="B115" t="str">
            <v>3A3002</v>
          </cell>
          <cell r="C115" t="str">
            <v>Iberville Charter Academy</v>
          </cell>
          <cell r="G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 t="str">
            <v>W4A001</v>
          </cell>
          <cell r="B116" t="str">
            <v>3A4001</v>
          </cell>
          <cell r="C116" t="str">
            <v xml:space="preserve">Delta Charter School </v>
          </cell>
          <cell r="D116">
            <v>4</v>
          </cell>
          <cell r="E116">
            <v>10000</v>
          </cell>
          <cell r="F116">
            <v>10000</v>
          </cell>
          <cell r="G116">
            <v>0</v>
          </cell>
          <cell r="H116">
            <v>0</v>
          </cell>
          <cell r="I116">
            <v>0</v>
          </cell>
          <cell r="J116">
            <v>4</v>
          </cell>
          <cell r="K116">
            <v>10000</v>
          </cell>
        </row>
        <row r="117">
          <cell r="A117" t="str">
            <v>W4B001</v>
          </cell>
          <cell r="B117">
            <v>328002</v>
          </cell>
          <cell r="C117" t="str">
            <v>Lake Charles College Prep</v>
          </cell>
          <cell r="D117">
            <v>0</v>
          </cell>
          <cell r="E117">
            <v>10000</v>
          </cell>
          <cell r="F117">
            <v>10000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10000</v>
          </cell>
        </row>
        <row r="118">
          <cell r="A118" t="str">
            <v>W5B001</v>
          </cell>
          <cell r="B118" t="str">
            <v>3B5001</v>
          </cell>
          <cell r="C118" t="str">
            <v>Northeast Claiborne Charter</v>
          </cell>
          <cell r="D118">
            <v>0</v>
          </cell>
          <cell r="E118">
            <v>10000</v>
          </cell>
          <cell r="F118">
            <v>10000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10000</v>
          </cell>
        </row>
        <row r="119">
          <cell r="A119" t="str">
            <v>W6A001</v>
          </cell>
          <cell r="B119" t="str">
            <v>3A6001</v>
          </cell>
          <cell r="C119" t="str">
            <v xml:space="preserve">Northshore Charter School </v>
          </cell>
          <cell r="G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W6B001</v>
          </cell>
          <cell r="B120" t="str">
            <v>3B6001</v>
          </cell>
          <cell r="C120" t="str">
            <v>Acadiana Renaissance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W7A001</v>
          </cell>
          <cell r="B121" t="str">
            <v>3A7001</v>
          </cell>
          <cell r="C121" t="str">
            <v xml:space="preserve">Louisiana Key Academy 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W7B001</v>
          </cell>
          <cell r="B122" t="str">
            <v>3B6002</v>
          </cell>
          <cell r="C122" t="str">
            <v>Lafayette Renaissance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W8A001</v>
          </cell>
          <cell r="B123" t="str">
            <v>3A8001</v>
          </cell>
          <cell r="C123" t="str">
            <v>Impact Charter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 t="str">
            <v>W9A001</v>
          </cell>
          <cell r="B124" t="str">
            <v>3A9001</v>
          </cell>
          <cell r="C124" t="str">
            <v>Vision Academy</v>
          </cell>
          <cell r="D124">
            <v>36</v>
          </cell>
          <cell r="E124">
            <v>10000</v>
          </cell>
          <cell r="F124">
            <v>10000</v>
          </cell>
          <cell r="G124">
            <v>0</v>
          </cell>
          <cell r="H124">
            <v>0</v>
          </cell>
          <cell r="I124">
            <v>0</v>
          </cell>
          <cell r="J124">
            <v>36</v>
          </cell>
          <cell r="K124">
            <v>10000</v>
          </cell>
        </row>
        <row r="125">
          <cell r="A125" t="str">
            <v>WAG001</v>
          </cell>
          <cell r="B125">
            <v>343002</v>
          </cell>
          <cell r="C125" t="str">
            <v>Louisiana Virtual Charter Academy</v>
          </cell>
          <cell r="D125">
            <v>5</v>
          </cell>
          <cell r="E125">
            <v>10000</v>
          </cell>
          <cell r="F125">
            <v>10000</v>
          </cell>
          <cell r="G125">
            <v>0</v>
          </cell>
          <cell r="H125">
            <v>0</v>
          </cell>
          <cell r="I125">
            <v>0</v>
          </cell>
          <cell r="J125">
            <v>5</v>
          </cell>
          <cell r="K125">
            <v>10000</v>
          </cell>
        </row>
        <row r="126">
          <cell r="A126" t="str">
            <v>WAK001</v>
          </cell>
          <cell r="B126">
            <v>328001</v>
          </cell>
          <cell r="C126" t="str">
            <v xml:space="preserve">Southwest LA Charter School 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WAL001</v>
          </cell>
          <cell r="B127">
            <v>349001</v>
          </cell>
          <cell r="C127" t="str">
            <v xml:space="preserve">J. S. Clark Leadership Academy </v>
          </cell>
          <cell r="D127">
            <v>176</v>
          </cell>
          <cell r="E127">
            <v>41888</v>
          </cell>
          <cell r="F127">
            <v>41888</v>
          </cell>
          <cell r="G127">
            <v>0</v>
          </cell>
          <cell r="H127">
            <v>0</v>
          </cell>
          <cell r="I127">
            <v>0</v>
          </cell>
          <cell r="J127">
            <v>176</v>
          </cell>
          <cell r="K127">
            <v>41888</v>
          </cell>
        </row>
        <row r="128">
          <cell r="A128" t="str">
            <v>WAR001</v>
          </cell>
          <cell r="B128" t="str">
            <v>WAR001</v>
          </cell>
          <cell r="C128" t="str">
            <v>Tangi Academy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WAU001</v>
          </cell>
          <cell r="B129" t="str">
            <v>WAU001</v>
          </cell>
          <cell r="C129" t="str">
            <v>GEO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WJ5001</v>
          </cell>
          <cell r="B130" t="str">
            <v>WJ5001</v>
          </cell>
          <cell r="C130" t="str">
            <v>Collegiate Academy (EBR)</v>
          </cell>
          <cell r="D130">
            <v>0</v>
          </cell>
          <cell r="E130">
            <v>10000</v>
          </cell>
          <cell r="F130">
            <v>10000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10000</v>
          </cell>
        </row>
        <row r="131">
          <cell r="A131" t="str">
            <v>WZ8001</v>
          </cell>
          <cell r="B131" t="str">
            <v>WZ8001</v>
          </cell>
          <cell r="C131" t="str">
            <v>Baton Rouge University Prep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C132" t="str">
            <v>Total New Type 2 Charter Schools</v>
          </cell>
          <cell r="D132">
            <v>552</v>
          </cell>
          <cell r="E132">
            <v>228762</v>
          </cell>
          <cell r="F132">
            <v>228762</v>
          </cell>
          <cell r="G132">
            <v>0</v>
          </cell>
          <cell r="H132">
            <v>34</v>
          </cell>
          <cell r="I132">
            <v>8092</v>
          </cell>
          <cell r="J132">
            <v>586</v>
          </cell>
          <cell r="K132">
            <v>236854</v>
          </cell>
        </row>
        <row r="134">
          <cell r="A134">
            <v>36005</v>
          </cell>
          <cell r="B134">
            <v>36005</v>
          </cell>
          <cell r="C134" t="str">
            <v>Audubon Charter School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36013</v>
          </cell>
          <cell r="B135">
            <v>36013</v>
          </cell>
          <cell r="C135" t="str">
            <v>Einstein Charter School at Village De L'Est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36043</v>
          </cell>
          <cell r="B136">
            <v>36043</v>
          </cell>
          <cell r="C136" t="str">
            <v>Benjamin Franklin High School</v>
          </cell>
          <cell r="D136">
            <v>20</v>
          </cell>
          <cell r="E136">
            <v>10000</v>
          </cell>
          <cell r="F136">
            <v>10000</v>
          </cell>
          <cell r="G136">
            <v>0</v>
          </cell>
          <cell r="H136">
            <v>0</v>
          </cell>
          <cell r="I136">
            <v>0</v>
          </cell>
          <cell r="J136">
            <v>20</v>
          </cell>
          <cell r="K136">
            <v>10000</v>
          </cell>
        </row>
        <row r="137">
          <cell r="A137">
            <v>36056</v>
          </cell>
          <cell r="B137">
            <v>36056</v>
          </cell>
          <cell r="C137" t="str">
            <v>Alice M. Harte Elementary Charter School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36064</v>
          </cell>
          <cell r="B138">
            <v>36064</v>
          </cell>
          <cell r="C138" t="str">
            <v>Edna Karr High School</v>
          </cell>
          <cell r="D138">
            <v>43</v>
          </cell>
          <cell r="E138">
            <v>10234</v>
          </cell>
          <cell r="F138">
            <v>10234</v>
          </cell>
          <cell r="G138">
            <v>0</v>
          </cell>
          <cell r="H138">
            <v>0</v>
          </cell>
          <cell r="I138">
            <v>0</v>
          </cell>
          <cell r="J138">
            <v>43</v>
          </cell>
          <cell r="K138">
            <v>10234</v>
          </cell>
        </row>
        <row r="139">
          <cell r="A139">
            <v>36079</v>
          </cell>
          <cell r="B139">
            <v>36079</v>
          </cell>
          <cell r="C139" t="str">
            <v>Lusher Charter School</v>
          </cell>
          <cell r="D139">
            <v>71</v>
          </cell>
          <cell r="E139">
            <v>16898</v>
          </cell>
          <cell r="F139">
            <v>16898</v>
          </cell>
          <cell r="G139">
            <v>0</v>
          </cell>
          <cell r="H139">
            <v>0</v>
          </cell>
          <cell r="I139">
            <v>0</v>
          </cell>
          <cell r="J139">
            <v>71</v>
          </cell>
          <cell r="K139">
            <v>16898</v>
          </cell>
        </row>
        <row r="140">
          <cell r="A140">
            <v>36096</v>
          </cell>
          <cell r="B140">
            <v>36096</v>
          </cell>
          <cell r="C140" t="str">
            <v>Eleanor McMain Secondary School</v>
          </cell>
          <cell r="D140">
            <v>0</v>
          </cell>
          <cell r="E140">
            <v>10000</v>
          </cell>
          <cell r="F140">
            <v>10000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10000</v>
          </cell>
        </row>
        <row r="141">
          <cell r="A141">
            <v>36149</v>
          </cell>
          <cell r="B141">
            <v>36149</v>
          </cell>
          <cell r="C141" t="str">
            <v>Robert Russa Moton Charter School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36158</v>
          </cell>
          <cell r="B142">
            <v>36158</v>
          </cell>
          <cell r="C142" t="str">
            <v>Lake Forest Elementary Charter School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36163</v>
          </cell>
          <cell r="B143">
            <v>36163</v>
          </cell>
          <cell r="C143" t="str">
            <v>New Orleans Charter Sci. &amp; Math HS</v>
          </cell>
          <cell r="D143">
            <v>30</v>
          </cell>
          <cell r="E143">
            <v>10000</v>
          </cell>
          <cell r="F143">
            <v>10000</v>
          </cell>
          <cell r="G143">
            <v>0</v>
          </cell>
          <cell r="H143">
            <v>0</v>
          </cell>
          <cell r="I143">
            <v>0</v>
          </cell>
          <cell r="J143">
            <v>30</v>
          </cell>
          <cell r="K143">
            <v>10000</v>
          </cell>
        </row>
        <row r="144">
          <cell r="A144">
            <v>36187</v>
          </cell>
          <cell r="B144">
            <v>36187</v>
          </cell>
          <cell r="C144" t="str">
            <v>ENCORE Academy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36188</v>
          </cell>
          <cell r="B145">
            <v>36188</v>
          </cell>
          <cell r="C145" t="str">
            <v>Bricolage Academy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>
            <v>36191</v>
          </cell>
          <cell r="B146">
            <v>36191</v>
          </cell>
          <cell r="C146" t="str">
            <v>Wilson Charter School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36194</v>
          </cell>
          <cell r="B147">
            <v>36194</v>
          </cell>
          <cell r="C147" t="str">
            <v>Einstein Charter High @ Sarah Towles Reed</v>
          </cell>
          <cell r="D147">
            <v>40</v>
          </cell>
          <cell r="E147">
            <v>10000</v>
          </cell>
          <cell r="F147">
            <v>10000</v>
          </cell>
          <cell r="G147">
            <v>0</v>
          </cell>
          <cell r="H147">
            <v>0</v>
          </cell>
          <cell r="I147">
            <v>0</v>
          </cell>
          <cell r="J147">
            <v>40</v>
          </cell>
          <cell r="K147">
            <v>10000</v>
          </cell>
        </row>
        <row r="148">
          <cell r="A148">
            <v>36195</v>
          </cell>
          <cell r="B148">
            <v>36195</v>
          </cell>
          <cell r="C148" t="str">
            <v>Einstein Charter Middle @ Sarah Towles Reed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>
            <v>36196</v>
          </cell>
          <cell r="B149">
            <v>36196</v>
          </cell>
          <cell r="C149" t="str">
            <v>Einstein Charter School @ Sherwood Forest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W53001</v>
          </cell>
          <cell r="B150">
            <v>393003</v>
          </cell>
          <cell r="C150" t="str">
            <v>McDonogh 42 Charter School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W12001</v>
          </cell>
          <cell r="B151">
            <v>300001</v>
          </cell>
          <cell r="C151" t="str">
            <v>Pierre A. Capdau Learning Academy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W13001</v>
          </cell>
          <cell r="B152">
            <v>300003</v>
          </cell>
          <cell r="C152" t="str">
            <v>Lake Area New Tech Early College</v>
          </cell>
          <cell r="D152">
            <v>21</v>
          </cell>
          <cell r="E152">
            <v>10000</v>
          </cell>
          <cell r="F152">
            <v>10000</v>
          </cell>
          <cell r="G152">
            <v>0</v>
          </cell>
          <cell r="H152">
            <v>0</v>
          </cell>
          <cell r="I152">
            <v>0</v>
          </cell>
          <cell r="J152">
            <v>21</v>
          </cell>
          <cell r="K152">
            <v>10000</v>
          </cell>
        </row>
        <row r="153">
          <cell r="A153" t="str">
            <v>W31001</v>
          </cell>
          <cell r="B153" t="str">
            <v>W31001</v>
          </cell>
          <cell r="C153" t="str">
            <v>Dr. Martin Luther King Jr Charter</v>
          </cell>
          <cell r="D153">
            <v>0</v>
          </cell>
          <cell r="E153">
            <v>10000</v>
          </cell>
          <cell r="F153">
            <v>10000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10000</v>
          </cell>
        </row>
        <row r="154">
          <cell r="A154" t="str">
            <v>W51001</v>
          </cell>
          <cell r="B154">
            <v>393001</v>
          </cell>
          <cell r="C154" t="str">
            <v>Lafayette Academy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W52001</v>
          </cell>
          <cell r="B155">
            <v>393002</v>
          </cell>
          <cell r="C155" t="str">
            <v>Esperanza Charter School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W5A001</v>
          </cell>
          <cell r="B156" t="str">
            <v>3A5001</v>
          </cell>
          <cell r="C156" t="str">
            <v>Mary D. Coghill Accelerated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W84001</v>
          </cell>
          <cell r="B157">
            <v>398005</v>
          </cell>
          <cell r="C157" t="str">
            <v>KIPP Renaissance High</v>
          </cell>
          <cell r="D157">
            <v>0</v>
          </cell>
          <cell r="E157">
            <v>10000</v>
          </cell>
          <cell r="F157">
            <v>10000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10000</v>
          </cell>
        </row>
        <row r="158">
          <cell r="A158" t="str">
            <v>W91001</v>
          </cell>
          <cell r="B158">
            <v>399001</v>
          </cell>
          <cell r="C158" t="str">
            <v>Samuel J_ Green Charter School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W92001</v>
          </cell>
          <cell r="B159">
            <v>399002</v>
          </cell>
          <cell r="C159" t="str">
            <v>Arthur Ashe Charter School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W94001</v>
          </cell>
          <cell r="B160">
            <v>399004</v>
          </cell>
          <cell r="C160" t="str">
            <v>Phillis Wheatley Community School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W95001</v>
          </cell>
          <cell r="B161">
            <v>399005</v>
          </cell>
          <cell r="C161" t="str">
            <v>Langston Hughes Charter Academy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WAB001</v>
          </cell>
          <cell r="B162">
            <v>367001</v>
          </cell>
          <cell r="C162" t="str">
            <v>Edgar P_ Harney Spirit of Excellence Acdmy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 t="str">
            <v>WJ1001</v>
          </cell>
          <cell r="B163">
            <v>382001</v>
          </cell>
          <cell r="C163" t="str">
            <v>Sci Academy</v>
          </cell>
          <cell r="D163">
            <v>0</v>
          </cell>
          <cell r="E163">
            <v>10000</v>
          </cell>
          <cell r="F163">
            <v>10000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10000</v>
          </cell>
        </row>
        <row r="164">
          <cell r="C164" t="str">
            <v>Total Type 1, 3, and 3B Charters - Orleans</v>
          </cell>
          <cell r="D164">
            <v>225</v>
          </cell>
          <cell r="E164">
            <v>107132</v>
          </cell>
          <cell r="F164">
            <v>107132</v>
          </cell>
          <cell r="G164">
            <v>0</v>
          </cell>
          <cell r="H164">
            <v>0</v>
          </cell>
          <cell r="I164">
            <v>0</v>
          </cell>
          <cell r="J164">
            <v>225</v>
          </cell>
          <cell r="K164">
            <v>107132</v>
          </cell>
        </row>
        <row r="166">
          <cell r="A166" t="str">
            <v>WX1001</v>
          </cell>
          <cell r="B166">
            <v>371001</v>
          </cell>
          <cell r="C166" t="str">
            <v>Linwood Public Charter (RSD Operated)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W8B001</v>
          </cell>
          <cell r="B167" t="str">
            <v>3AP002</v>
          </cell>
          <cell r="C167" t="str">
            <v>Celerity Crestworth Charter School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W9B001</v>
          </cell>
          <cell r="B168" t="str">
            <v>3B9001</v>
          </cell>
          <cell r="C168" t="str">
            <v>Capitol High School</v>
          </cell>
          <cell r="D168">
            <v>5</v>
          </cell>
          <cell r="E168">
            <v>10000</v>
          </cell>
          <cell r="F168">
            <v>10000</v>
          </cell>
          <cell r="G168">
            <v>0</v>
          </cell>
          <cell r="H168">
            <v>0</v>
          </cell>
          <cell r="I168">
            <v>0</v>
          </cell>
          <cell r="J168">
            <v>5</v>
          </cell>
          <cell r="K168">
            <v>10000</v>
          </cell>
        </row>
        <row r="169">
          <cell r="A169" t="str">
            <v>WAO001</v>
          </cell>
          <cell r="B169" t="str">
            <v>3AP003</v>
          </cell>
          <cell r="C169" t="str">
            <v>Celerity Dalton Charter School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WAP001</v>
          </cell>
          <cell r="B170" t="str">
            <v>3AP001</v>
          </cell>
          <cell r="C170" t="str">
            <v>Celerity Lanier Charter School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WAV001</v>
          </cell>
          <cell r="B171" t="str">
            <v>WAV001</v>
          </cell>
          <cell r="C171" t="str">
            <v>Democracy Prep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WAW001</v>
          </cell>
          <cell r="B172" t="str">
            <v>WAW001</v>
          </cell>
          <cell r="C172" t="str">
            <v>Baton Rouge Bridge Academy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 t="str">
            <v>WAX001</v>
          </cell>
          <cell r="B173" t="str">
            <v>WAX001</v>
          </cell>
          <cell r="C173" t="str">
            <v>Baton Rouge College Prep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WB2001</v>
          </cell>
          <cell r="B174">
            <v>389002</v>
          </cell>
          <cell r="C174" t="str">
            <v>Kenilworth Science and Tech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C175" t="str">
            <v>Total Type 5 Charters - LA</v>
          </cell>
          <cell r="D175">
            <v>5</v>
          </cell>
          <cell r="E175">
            <v>10000</v>
          </cell>
          <cell r="F175">
            <v>10000</v>
          </cell>
          <cell r="G175">
            <v>0</v>
          </cell>
          <cell r="H175">
            <v>0</v>
          </cell>
          <cell r="I175">
            <v>0</v>
          </cell>
          <cell r="J175">
            <v>5</v>
          </cell>
          <cell r="K175">
            <v>10000</v>
          </cell>
        </row>
        <row r="177">
          <cell r="A177" t="str">
            <v>W11001</v>
          </cell>
          <cell r="B177">
            <v>300002</v>
          </cell>
          <cell r="C177" t="str">
            <v xml:space="preserve">Medard H. Nelson Elem 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W21001</v>
          </cell>
          <cell r="B178">
            <v>390001</v>
          </cell>
          <cell r="C178" t="str">
            <v xml:space="preserve">James M. Singleton Charter 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W32001</v>
          </cell>
          <cell r="B179" t="str">
            <v>W32001</v>
          </cell>
          <cell r="C179" t="str">
            <v xml:space="preserve">Joseph A. Craig 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W62001</v>
          </cell>
          <cell r="B180">
            <v>395005</v>
          </cell>
          <cell r="C180" t="str">
            <v xml:space="preserve">LB Landry-OP Walker College &amp; Career Prep </v>
          </cell>
          <cell r="D180">
            <v>133</v>
          </cell>
          <cell r="E180">
            <v>31654</v>
          </cell>
          <cell r="F180">
            <v>31654</v>
          </cell>
          <cell r="G180">
            <v>0</v>
          </cell>
          <cell r="H180">
            <v>0</v>
          </cell>
          <cell r="I180">
            <v>0</v>
          </cell>
          <cell r="J180">
            <v>133</v>
          </cell>
          <cell r="K180">
            <v>31654</v>
          </cell>
        </row>
        <row r="181">
          <cell r="A181" t="str">
            <v>W63001</v>
          </cell>
          <cell r="B181">
            <v>395004</v>
          </cell>
          <cell r="C181" t="str">
            <v xml:space="preserve">McDonogh #32 Elem 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W64001</v>
          </cell>
          <cell r="B182">
            <v>395003</v>
          </cell>
          <cell r="C182" t="str">
            <v xml:space="preserve">William J. Fischer 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W65001</v>
          </cell>
          <cell r="B183">
            <v>395002</v>
          </cell>
          <cell r="C183" t="str">
            <v xml:space="preserve">Dwight D. Eisenhower 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W66001</v>
          </cell>
          <cell r="B184">
            <v>395001</v>
          </cell>
          <cell r="C184" t="str">
            <v xml:space="preserve">Martin Behrman 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W71001</v>
          </cell>
          <cell r="B185">
            <v>397001</v>
          </cell>
          <cell r="C185" t="str">
            <v xml:space="preserve">Sophie B. Wright Learning Acdmy </v>
          </cell>
          <cell r="D185">
            <v>35</v>
          </cell>
          <cell r="E185">
            <v>10000</v>
          </cell>
          <cell r="F185">
            <v>10000</v>
          </cell>
          <cell r="G185">
            <v>0</v>
          </cell>
          <cell r="H185">
            <v>0</v>
          </cell>
          <cell r="I185">
            <v>0</v>
          </cell>
          <cell r="J185">
            <v>35</v>
          </cell>
          <cell r="K185">
            <v>10000</v>
          </cell>
        </row>
        <row r="186">
          <cell r="A186" t="str">
            <v>W81001</v>
          </cell>
          <cell r="B186">
            <v>398002</v>
          </cell>
          <cell r="C186" t="str">
            <v xml:space="preserve">KIPP McDonogh 15 Sch. for the Creative Arts 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 t="str">
            <v>W82001</v>
          </cell>
          <cell r="B187">
            <v>398001</v>
          </cell>
          <cell r="C187" t="str">
            <v xml:space="preserve">KIPP Believe College Prep 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W85001</v>
          </cell>
          <cell r="B188">
            <v>398006</v>
          </cell>
          <cell r="C188" t="str">
            <v xml:space="preserve">KIPP N.O. Leadership Acdmy 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W86001</v>
          </cell>
          <cell r="B189">
            <v>398007</v>
          </cell>
          <cell r="C189" t="str">
            <v xml:space="preserve">KIPP East 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W87001</v>
          </cell>
          <cell r="B190">
            <v>398008</v>
          </cell>
          <cell r="C190" t="str">
            <v>KIPP Booker T. Washington High School</v>
          </cell>
          <cell r="D190">
            <v>0</v>
          </cell>
          <cell r="E190">
            <v>10000</v>
          </cell>
          <cell r="F190">
            <v>10000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10000</v>
          </cell>
        </row>
        <row r="191">
          <cell r="A191" t="str">
            <v>W93001</v>
          </cell>
          <cell r="B191">
            <v>399003</v>
          </cell>
          <cell r="C191" t="str">
            <v xml:space="preserve">Joseph Clark High </v>
          </cell>
          <cell r="D191">
            <v>0</v>
          </cell>
          <cell r="E191">
            <v>10000</v>
          </cell>
          <cell r="F191">
            <v>10000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10000</v>
          </cell>
        </row>
        <row r="192">
          <cell r="A192" t="str">
            <v>WAA001</v>
          </cell>
          <cell r="B192">
            <v>368001</v>
          </cell>
          <cell r="C192" t="str">
            <v xml:space="preserve">Morris Jeff Community School </v>
          </cell>
          <cell r="D192">
            <v>0</v>
          </cell>
          <cell r="E192">
            <v>10000</v>
          </cell>
          <cell r="F192">
            <v>10000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10000</v>
          </cell>
        </row>
        <row r="193">
          <cell r="A193" t="str">
            <v>WAE001</v>
          </cell>
          <cell r="B193">
            <v>364001</v>
          </cell>
          <cell r="C193" t="str">
            <v xml:space="preserve">Fannie C. Williams Charter School 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WAF001</v>
          </cell>
          <cell r="B194">
            <v>363001</v>
          </cell>
          <cell r="C194" t="str">
            <v xml:space="preserve">Harriet Tubman Charter School 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 t="str">
            <v>WAH001</v>
          </cell>
          <cell r="B195">
            <v>360001</v>
          </cell>
          <cell r="C195" t="str">
            <v xml:space="preserve">The NET Charter School </v>
          </cell>
          <cell r="D195">
            <v>0</v>
          </cell>
          <cell r="E195">
            <v>10000</v>
          </cell>
          <cell r="F195">
            <v>10000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10000</v>
          </cell>
        </row>
        <row r="196">
          <cell r="A196" t="str">
            <v>WAI001</v>
          </cell>
          <cell r="B196">
            <v>361001</v>
          </cell>
          <cell r="C196" t="str">
            <v xml:space="preserve">Crescent Leadership Acdmy </v>
          </cell>
          <cell r="D196">
            <v>0</v>
          </cell>
          <cell r="E196">
            <v>10000</v>
          </cell>
          <cell r="F196">
            <v>10000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10000</v>
          </cell>
        </row>
        <row r="197">
          <cell r="A197" t="str">
            <v>WAM001</v>
          </cell>
          <cell r="B197">
            <v>363002</v>
          </cell>
          <cell r="C197" t="str">
            <v xml:space="preserve">Paul Habans Elem 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 t="str">
            <v>WE1001</v>
          </cell>
          <cell r="B198">
            <v>385001</v>
          </cell>
          <cell r="C198" t="str">
            <v xml:space="preserve">Sylvanie Williams College Prep 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WE2001</v>
          </cell>
          <cell r="B199">
            <v>385002</v>
          </cell>
          <cell r="C199" t="str">
            <v xml:space="preserve">Cohen College Prep </v>
          </cell>
          <cell r="D199">
            <v>0</v>
          </cell>
          <cell r="E199">
            <v>10000</v>
          </cell>
          <cell r="F199">
            <v>10000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10000</v>
          </cell>
        </row>
        <row r="200">
          <cell r="A200" t="str">
            <v>WE3001</v>
          </cell>
          <cell r="B200">
            <v>385003</v>
          </cell>
          <cell r="C200" t="str">
            <v xml:space="preserve">Crocker College Prep 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WI1001</v>
          </cell>
          <cell r="B201">
            <v>381001</v>
          </cell>
          <cell r="C201" t="str">
            <v xml:space="preserve">Akili Academy of N.O. 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WJ2001</v>
          </cell>
          <cell r="B202">
            <v>382002</v>
          </cell>
          <cell r="C202" t="str">
            <v xml:space="preserve">G.W. Carver Collegiate Acdmy </v>
          </cell>
          <cell r="D202">
            <v>0</v>
          </cell>
          <cell r="E202">
            <v>10000</v>
          </cell>
          <cell r="F202">
            <v>10000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10000</v>
          </cell>
        </row>
        <row r="203">
          <cell r="A203" t="str">
            <v>WJ4001</v>
          </cell>
          <cell r="B203">
            <v>382004</v>
          </cell>
          <cell r="C203" t="str">
            <v>Livingston Collegiate Academy</v>
          </cell>
          <cell r="D203">
            <v>0</v>
          </cell>
          <cell r="E203">
            <v>10000</v>
          </cell>
          <cell r="F203">
            <v>10000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10000</v>
          </cell>
        </row>
        <row r="204">
          <cell r="A204" t="str">
            <v>WL1001</v>
          </cell>
          <cell r="B204">
            <v>398004</v>
          </cell>
          <cell r="C204" t="str">
            <v xml:space="preserve">KIPP Central City Primary 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WU1001</v>
          </cell>
          <cell r="B205">
            <v>374001</v>
          </cell>
          <cell r="C205" t="str">
            <v xml:space="preserve">Success Preparatory Academy 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WV1001</v>
          </cell>
          <cell r="B206">
            <v>373001</v>
          </cell>
          <cell r="C206" t="str">
            <v xml:space="preserve">Arise Academy 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WV2001</v>
          </cell>
          <cell r="B207">
            <v>373002</v>
          </cell>
          <cell r="C207" t="str">
            <v xml:space="preserve">Mildred Osborne Elem 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WZ1001</v>
          </cell>
          <cell r="B208">
            <v>369001</v>
          </cell>
          <cell r="C208" t="str">
            <v xml:space="preserve">ReNEW Cultural Arts Acdmy. 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WZ2001</v>
          </cell>
          <cell r="B209">
            <v>369002</v>
          </cell>
          <cell r="C209" t="str">
            <v xml:space="preserve">ReNEW SciTech Acdmy. 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WZ3001</v>
          </cell>
          <cell r="B210">
            <v>369003</v>
          </cell>
          <cell r="C210" t="str">
            <v xml:space="preserve">ReNEW Delores T. Aaron Elem 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WZ5001</v>
          </cell>
          <cell r="B211">
            <v>369005</v>
          </cell>
          <cell r="C211" t="str">
            <v xml:space="preserve">ReNEW Accelerated High, City Park </v>
          </cell>
          <cell r="D211">
            <v>46</v>
          </cell>
          <cell r="E211">
            <v>10948</v>
          </cell>
          <cell r="F211">
            <v>10948</v>
          </cell>
          <cell r="G211">
            <v>0</v>
          </cell>
          <cell r="H211">
            <v>0</v>
          </cell>
          <cell r="I211">
            <v>0</v>
          </cell>
          <cell r="J211">
            <v>46</v>
          </cell>
          <cell r="K211">
            <v>10948</v>
          </cell>
        </row>
        <row r="212">
          <cell r="A212" t="str">
            <v>WZ6001</v>
          </cell>
          <cell r="B212">
            <v>369006</v>
          </cell>
          <cell r="C212" t="str">
            <v xml:space="preserve">ReNEW Schaumburg Elem 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WZ7001</v>
          </cell>
          <cell r="B213">
            <v>369007</v>
          </cell>
          <cell r="C213" t="str">
            <v xml:space="preserve">ReNEW McDonogh City Park Acdmy 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WZ9001</v>
          </cell>
          <cell r="B214">
            <v>360002</v>
          </cell>
          <cell r="C214" t="str">
            <v>The NET 2 Charter School</v>
          </cell>
          <cell r="D214">
            <v>24</v>
          </cell>
          <cell r="E214">
            <v>10000</v>
          </cell>
          <cell r="F214">
            <v>10000</v>
          </cell>
          <cell r="G214">
            <v>0</v>
          </cell>
          <cell r="H214">
            <v>0</v>
          </cell>
          <cell r="I214">
            <v>0</v>
          </cell>
          <cell r="J214">
            <v>24</v>
          </cell>
          <cell r="K214">
            <v>10000</v>
          </cell>
        </row>
      </sheetData>
      <sheetData sheetId="1"/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S Summary_MER ALL"/>
      <sheetName val="Sheet4"/>
      <sheetName val="HCS Summary_MER Rnd 1"/>
      <sheetName val="HCS Summary_MER Rnd 2"/>
      <sheetName val="Funding Stream Sum Rnd 1"/>
      <sheetName val="Funding Stream Sum Rnd 2"/>
    </sheetNames>
    <sheetDataSet>
      <sheetData sheetId="0">
        <row r="2">
          <cell r="B2">
            <v>2</v>
          </cell>
          <cell r="C2" t="str">
            <v xml:space="preserve">Allen Parish                                      </v>
          </cell>
          <cell r="D2">
            <v>2018</v>
          </cell>
          <cell r="E2" t="str">
            <v>8700</v>
          </cell>
          <cell r="F2" t="str">
            <v>695201718201</v>
          </cell>
          <cell r="G2">
            <v>3124</v>
          </cell>
          <cell r="H2">
            <v>0</v>
          </cell>
          <cell r="I2">
            <v>3124</v>
          </cell>
        </row>
        <row r="3">
          <cell r="B3">
            <v>3</v>
          </cell>
          <cell r="C3" t="str">
            <v xml:space="preserve">Ascension Parish                                  </v>
          </cell>
          <cell r="D3">
            <v>2018</v>
          </cell>
          <cell r="E3" t="str">
            <v>8700</v>
          </cell>
          <cell r="F3" t="str">
            <v>695201718201</v>
          </cell>
          <cell r="G3">
            <v>510493</v>
          </cell>
          <cell r="H3">
            <v>0</v>
          </cell>
          <cell r="I3">
            <v>510493</v>
          </cell>
        </row>
        <row r="4">
          <cell r="B4">
            <v>4</v>
          </cell>
          <cell r="C4" t="str">
            <v xml:space="preserve">Assumption Parish                                 </v>
          </cell>
          <cell r="D4">
            <v>2018</v>
          </cell>
          <cell r="E4" t="str">
            <v>8700</v>
          </cell>
          <cell r="F4" t="str">
            <v>695201718201</v>
          </cell>
          <cell r="G4">
            <v>405333</v>
          </cell>
          <cell r="H4">
            <v>405333</v>
          </cell>
          <cell r="I4">
            <v>0</v>
          </cell>
        </row>
        <row r="5">
          <cell r="B5">
            <v>5</v>
          </cell>
          <cell r="C5" t="str">
            <v xml:space="preserve">Avoyelles Parish                                  </v>
          </cell>
          <cell r="D5">
            <v>2018</v>
          </cell>
          <cell r="E5" t="str">
            <v>8700</v>
          </cell>
          <cell r="F5" t="str">
            <v>695201718201</v>
          </cell>
          <cell r="G5">
            <v>37355</v>
          </cell>
          <cell r="H5">
            <v>37355</v>
          </cell>
          <cell r="I5">
            <v>0</v>
          </cell>
        </row>
        <row r="6">
          <cell r="B6">
            <v>7</v>
          </cell>
          <cell r="C6" t="str">
            <v xml:space="preserve">Bienville Parish                                  </v>
          </cell>
          <cell r="D6">
            <v>2018</v>
          </cell>
          <cell r="E6" t="str">
            <v>8700</v>
          </cell>
          <cell r="F6" t="str">
            <v>695201718201</v>
          </cell>
          <cell r="G6">
            <v>17633</v>
          </cell>
          <cell r="H6">
            <v>0</v>
          </cell>
          <cell r="I6">
            <v>17633</v>
          </cell>
        </row>
        <row r="7">
          <cell r="B7">
            <v>10</v>
          </cell>
          <cell r="C7" t="str">
            <v xml:space="preserve">Calcasieu Parish                                  </v>
          </cell>
          <cell r="D7">
            <v>2018</v>
          </cell>
          <cell r="E7" t="str">
            <v>8700</v>
          </cell>
          <cell r="F7" t="str">
            <v>695201718201</v>
          </cell>
          <cell r="G7">
            <v>1037374</v>
          </cell>
          <cell r="H7">
            <v>0</v>
          </cell>
          <cell r="I7">
            <v>1037374</v>
          </cell>
        </row>
        <row r="8">
          <cell r="B8">
            <v>16</v>
          </cell>
          <cell r="C8" t="str">
            <v xml:space="preserve">DeSoto Parish                                     </v>
          </cell>
          <cell r="D8">
            <v>2018</v>
          </cell>
          <cell r="E8" t="str">
            <v>8700</v>
          </cell>
          <cell r="F8" t="str">
            <v>695201718201</v>
          </cell>
          <cell r="G8">
            <v>112781</v>
          </cell>
          <cell r="H8">
            <v>0</v>
          </cell>
          <cell r="I8">
            <v>112781</v>
          </cell>
        </row>
        <row r="9">
          <cell r="B9">
            <v>17</v>
          </cell>
          <cell r="C9" t="str">
            <v xml:space="preserve">East Baton Rouge Parish                           </v>
          </cell>
          <cell r="D9">
            <v>2018</v>
          </cell>
          <cell r="E9" t="str">
            <v>8700</v>
          </cell>
          <cell r="F9" t="str">
            <v>695201718201</v>
          </cell>
          <cell r="G9">
            <v>164994</v>
          </cell>
          <cell r="H9">
            <v>164994</v>
          </cell>
          <cell r="I9">
            <v>0</v>
          </cell>
        </row>
        <row r="10">
          <cell r="B10">
            <v>20</v>
          </cell>
          <cell r="C10" t="str">
            <v xml:space="preserve">Evangeline Parish                                 </v>
          </cell>
          <cell r="D10">
            <v>2018</v>
          </cell>
          <cell r="E10" t="str">
            <v>8700</v>
          </cell>
          <cell r="F10" t="str">
            <v>695201718201</v>
          </cell>
          <cell r="G10">
            <v>182039</v>
          </cell>
          <cell r="H10">
            <v>176493</v>
          </cell>
          <cell r="I10">
            <v>5546</v>
          </cell>
        </row>
        <row r="11">
          <cell r="B11">
            <v>22</v>
          </cell>
          <cell r="C11" t="str">
            <v xml:space="preserve">Grant Parish                                      </v>
          </cell>
          <cell r="D11">
            <v>2018</v>
          </cell>
          <cell r="E11" t="str">
            <v>8700</v>
          </cell>
          <cell r="F11" t="str">
            <v>695201718201</v>
          </cell>
          <cell r="G11">
            <v>7014</v>
          </cell>
          <cell r="H11">
            <v>7014</v>
          </cell>
          <cell r="I11">
            <v>0</v>
          </cell>
        </row>
        <row r="12">
          <cell r="B12">
            <v>23</v>
          </cell>
          <cell r="C12" t="str">
            <v xml:space="preserve">Iberia Parish                                     </v>
          </cell>
          <cell r="D12">
            <v>2018</v>
          </cell>
          <cell r="E12" t="str">
            <v>8700</v>
          </cell>
          <cell r="F12" t="str">
            <v>695201718201</v>
          </cell>
          <cell r="G12">
            <v>147433</v>
          </cell>
          <cell r="H12">
            <v>0</v>
          </cell>
          <cell r="I12">
            <v>147433</v>
          </cell>
        </row>
        <row r="13">
          <cell r="B13">
            <v>24</v>
          </cell>
          <cell r="C13" t="str">
            <v xml:space="preserve">Iberville Parish                                  </v>
          </cell>
          <cell r="D13">
            <v>2018</v>
          </cell>
          <cell r="E13" t="str">
            <v>8700</v>
          </cell>
          <cell r="F13" t="str">
            <v>695201718201</v>
          </cell>
          <cell r="G13">
            <v>92288</v>
          </cell>
          <cell r="H13">
            <v>0</v>
          </cell>
          <cell r="I13">
            <v>92288</v>
          </cell>
        </row>
        <row r="14">
          <cell r="B14">
            <v>26</v>
          </cell>
          <cell r="C14" t="str">
            <v xml:space="preserve">Jefferson Parish                                  </v>
          </cell>
          <cell r="D14">
            <v>2018</v>
          </cell>
          <cell r="E14" t="str">
            <v>8700</v>
          </cell>
          <cell r="F14" t="str">
            <v>695201718201</v>
          </cell>
          <cell r="G14">
            <v>250692</v>
          </cell>
          <cell r="H14">
            <v>149635</v>
          </cell>
          <cell r="I14">
            <v>101057</v>
          </cell>
        </row>
        <row r="15">
          <cell r="B15">
            <v>32</v>
          </cell>
          <cell r="C15" t="str">
            <v xml:space="preserve">Livingston Parish                                 </v>
          </cell>
          <cell r="D15">
            <v>2018</v>
          </cell>
          <cell r="E15" t="str">
            <v>8700</v>
          </cell>
          <cell r="F15" t="str">
            <v>695201718201</v>
          </cell>
          <cell r="G15">
            <v>68699</v>
          </cell>
          <cell r="H15">
            <v>68699</v>
          </cell>
          <cell r="I15">
            <v>0</v>
          </cell>
        </row>
        <row r="16">
          <cell r="B16">
            <v>36</v>
          </cell>
          <cell r="C16" t="str">
            <v xml:space="preserve">Orleans Parish                                    </v>
          </cell>
          <cell r="D16">
            <v>2018</v>
          </cell>
          <cell r="E16" t="str">
            <v>8700</v>
          </cell>
          <cell r="F16" t="str">
            <v>695201718201</v>
          </cell>
          <cell r="G16">
            <v>203370</v>
          </cell>
          <cell r="H16">
            <v>21969</v>
          </cell>
          <cell r="I16">
            <v>181401</v>
          </cell>
        </row>
        <row r="17">
          <cell r="B17">
            <v>37</v>
          </cell>
          <cell r="C17" t="str">
            <v xml:space="preserve">Ouachita Parish                                   </v>
          </cell>
          <cell r="D17">
            <v>2018</v>
          </cell>
          <cell r="E17" t="str">
            <v>8700</v>
          </cell>
          <cell r="F17" t="str">
            <v>695201718201</v>
          </cell>
          <cell r="G17">
            <v>64641</v>
          </cell>
          <cell r="H17">
            <v>18768</v>
          </cell>
          <cell r="I17">
            <v>45873</v>
          </cell>
        </row>
        <row r="18">
          <cell r="B18">
            <v>38</v>
          </cell>
          <cell r="C18" t="str">
            <v xml:space="preserve">Plaquemines Parish                                </v>
          </cell>
          <cell r="D18">
            <v>2018</v>
          </cell>
          <cell r="E18" t="str">
            <v>8700</v>
          </cell>
          <cell r="F18" t="str">
            <v>695201718201</v>
          </cell>
          <cell r="G18">
            <v>47172</v>
          </cell>
          <cell r="H18">
            <v>18428</v>
          </cell>
          <cell r="I18">
            <v>28744</v>
          </cell>
        </row>
        <row r="19">
          <cell r="B19">
            <v>39</v>
          </cell>
          <cell r="C19" t="str">
            <v xml:space="preserve">Pointe Coupee Parish                              </v>
          </cell>
          <cell r="D19">
            <v>2018</v>
          </cell>
          <cell r="E19" t="str">
            <v>8700</v>
          </cell>
          <cell r="F19" t="str">
            <v>695201718201</v>
          </cell>
          <cell r="G19">
            <v>8835</v>
          </cell>
          <cell r="H19">
            <v>0</v>
          </cell>
          <cell r="I19">
            <v>8835</v>
          </cell>
        </row>
        <row r="20">
          <cell r="B20">
            <v>40</v>
          </cell>
          <cell r="C20" t="str">
            <v xml:space="preserve">Rapides Parish                                    </v>
          </cell>
          <cell r="D20">
            <v>2018</v>
          </cell>
          <cell r="E20" t="str">
            <v>8700</v>
          </cell>
          <cell r="F20" t="str">
            <v>695201718201</v>
          </cell>
          <cell r="G20">
            <v>88442</v>
          </cell>
          <cell r="H20">
            <v>88442</v>
          </cell>
          <cell r="I20">
            <v>0</v>
          </cell>
        </row>
        <row r="21">
          <cell r="B21">
            <v>43</v>
          </cell>
          <cell r="C21" t="str">
            <v xml:space="preserve">Sabine Parish                                     </v>
          </cell>
          <cell r="D21">
            <v>2018</v>
          </cell>
          <cell r="E21" t="str">
            <v>8700</v>
          </cell>
          <cell r="F21" t="str">
            <v>695201718201</v>
          </cell>
          <cell r="G21">
            <v>116659</v>
          </cell>
          <cell r="H21">
            <v>0</v>
          </cell>
          <cell r="I21">
            <v>116659</v>
          </cell>
        </row>
        <row r="22">
          <cell r="B22">
            <v>44</v>
          </cell>
          <cell r="C22" t="str">
            <v xml:space="preserve">St. Bernard Parish                                </v>
          </cell>
          <cell r="D22">
            <v>2018</v>
          </cell>
          <cell r="E22" t="str">
            <v>8700</v>
          </cell>
          <cell r="F22" t="str">
            <v>695201718201</v>
          </cell>
          <cell r="G22">
            <v>293061</v>
          </cell>
          <cell r="H22">
            <v>293061</v>
          </cell>
          <cell r="I22">
            <v>0</v>
          </cell>
        </row>
        <row r="23">
          <cell r="B23">
            <v>45</v>
          </cell>
          <cell r="C23" t="str">
            <v xml:space="preserve">St. Charles Parish                                </v>
          </cell>
          <cell r="D23">
            <v>2018</v>
          </cell>
          <cell r="E23" t="str">
            <v>8700</v>
          </cell>
          <cell r="F23" t="str">
            <v>695201718201</v>
          </cell>
          <cell r="G23">
            <v>678392</v>
          </cell>
          <cell r="H23">
            <v>0</v>
          </cell>
          <cell r="I23">
            <v>678392</v>
          </cell>
        </row>
        <row r="24">
          <cell r="B24">
            <v>47</v>
          </cell>
          <cell r="C24" t="str">
            <v xml:space="preserve">St. James Parish                                  </v>
          </cell>
          <cell r="D24">
            <v>2018</v>
          </cell>
          <cell r="E24" t="str">
            <v>8700</v>
          </cell>
          <cell r="F24" t="str">
            <v>695201718201</v>
          </cell>
          <cell r="G24">
            <v>121540</v>
          </cell>
          <cell r="H24">
            <v>0</v>
          </cell>
          <cell r="I24">
            <v>121540</v>
          </cell>
        </row>
        <row r="25">
          <cell r="B25">
            <v>48</v>
          </cell>
          <cell r="C25" t="str">
            <v xml:space="preserve">St. John the Baptist Parish                       </v>
          </cell>
          <cell r="D25">
            <v>2018</v>
          </cell>
          <cell r="E25" t="str">
            <v>8700</v>
          </cell>
          <cell r="F25" t="str">
            <v>695201718201</v>
          </cell>
          <cell r="G25">
            <v>12423</v>
          </cell>
          <cell r="H25">
            <v>12423</v>
          </cell>
          <cell r="I25">
            <v>0</v>
          </cell>
        </row>
        <row r="26">
          <cell r="B26">
            <v>51</v>
          </cell>
          <cell r="C26" t="str">
            <v xml:space="preserve">St. Mary Parish                                   </v>
          </cell>
          <cell r="D26">
            <v>2018</v>
          </cell>
          <cell r="E26" t="str">
            <v>8700</v>
          </cell>
          <cell r="F26" t="str">
            <v>695201718201</v>
          </cell>
          <cell r="G26">
            <v>42684</v>
          </cell>
          <cell r="H26">
            <v>42684</v>
          </cell>
          <cell r="I26">
            <v>0</v>
          </cell>
        </row>
        <row r="27">
          <cell r="B27">
            <v>52</v>
          </cell>
          <cell r="C27" t="str">
            <v xml:space="preserve">St. Tammany Parish                                </v>
          </cell>
          <cell r="D27">
            <v>2018</v>
          </cell>
          <cell r="E27" t="str">
            <v>8700</v>
          </cell>
          <cell r="F27" t="str">
            <v>695201718201</v>
          </cell>
          <cell r="G27">
            <v>934862</v>
          </cell>
          <cell r="H27">
            <v>0</v>
          </cell>
          <cell r="I27">
            <v>934862</v>
          </cell>
        </row>
        <row r="28">
          <cell r="B28">
            <v>55</v>
          </cell>
          <cell r="C28" t="str">
            <v xml:space="preserve">Terrebonne Parish                                 </v>
          </cell>
          <cell r="D28">
            <v>2018</v>
          </cell>
          <cell r="E28" t="str">
            <v>8700</v>
          </cell>
          <cell r="F28" t="str">
            <v>695201718201</v>
          </cell>
          <cell r="G28">
            <v>484275</v>
          </cell>
          <cell r="H28">
            <v>308903</v>
          </cell>
          <cell r="I28">
            <v>175372</v>
          </cell>
        </row>
        <row r="29">
          <cell r="B29">
            <v>57</v>
          </cell>
          <cell r="C29" t="str">
            <v xml:space="preserve">Vermilion Parish                                  </v>
          </cell>
          <cell r="D29">
            <v>2018</v>
          </cell>
          <cell r="E29" t="str">
            <v>8700</v>
          </cell>
          <cell r="F29" t="str">
            <v>695201718201</v>
          </cell>
          <cell r="G29">
            <v>314567</v>
          </cell>
          <cell r="H29">
            <v>0</v>
          </cell>
          <cell r="I29">
            <v>314567</v>
          </cell>
        </row>
        <row r="30">
          <cell r="B30">
            <v>58</v>
          </cell>
          <cell r="C30" t="str">
            <v xml:space="preserve">Vernon Parish                                     </v>
          </cell>
          <cell r="D30">
            <v>2018</v>
          </cell>
          <cell r="E30" t="str">
            <v>8700</v>
          </cell>
          <cell r="F30" t="str">
            <v>695201718201</v>
          </cell>
          <cell r="G30">
            <v>75278</v>
          </cell>
          <cell r="H30">
            <v>75278</v>
          </cell>
          <cell r="I30">
            <v>0</v>
          </cell>
        </row>
        <row r="31">
          <cell r="B31">
            <v>61</v>
          </cell>
          <cell r="C31" t="str">
            <v xml:space="preserve">West Baton Rouge Parish                           </v>
          </cell>
          <cell r="D31">
            <v>2018</v>
          </cell>
          <cell r="E31" t="str">
            <v>8700</v>
          </cell>
          <cell r="F31" t="str">
            <v>695201718201</v>
          </cell>
          <cell r="G31">
            <v>431989</v>
          </cell>
          <cell r="H31">
            <v>0</v>
          </cell>
          <cell r="I31">
            <v>431989</v>
          </cell>
        </row>
        <row r="32">
          <cell r="B32">
            <v>65</v>
          </cell>
          <cell r="C32" t="str">
            <v xml:space="preserve">City of Monroe School District                    </v>
          </cell>
          <cell r="D32">
            <v>2018</v>
          </cell>
          <cell r="E32" t="str">
            <v>8700</v>
          </cell>
          <cell r="F32" t="str">
            <v>695201718201</v>
          </cell>
          <cell r="G32">
            <v>39752</v>
          </cell>
          <cell r="H32">
            <v>39752</v>
          </cell>
          <cell r="I32">
            <v>0</v>
          </cell>
        </row>
        <row r="33">
          <cell r="B33">
            <v>68</v>
          </cell>
          <cell r="C33" t="str">
            <v xml:space="preserve">City of Baker School District                     </v>
          </cell>
          <cell r="D33">
            <v>2018</v>
          </cell>
          <cell r="E33" t="str">
            <v>8700</v>
          </cell>
          <cell r="F33" t="str">
            <v>695201718201</v>
          </cell>
          <cell r="G33">
            <v>56170</v>
          </cell>
          <cell r="H33">
            <v>0</v>
          </cell>
          <cell r="I33">
            <v>56170</v>
          </cell>
        </row>
        <row r="34">
          <cell r="B34">
            <v>337001</v>
          </cell>
          <cell r="C34" t="str">
            <v xml:space="preserve">Belle Chasse Academy, Inc.                        </v>
          </cell>
          <cell r="D34">
            <v>2018</v>
          </cell>
          <cell r="E34" t="str">
            <v>8700</v>
          </cell>
          <cell r="F34" t="str">
            <v>695201718201</v>
          </cell>
          <cell r="G34">
            <v>12528</v>
          </cell>
          <cell r="H34">
            <v>12528</v>
          </cell>
          <cell r="I34">
            <v>0</v>
          </cell>
        </row>
        <row r="35">
          <cell r="B35">
            <v>344001</v>
          </cell>
          <cell r="C35" t="str">
            <v xml:space="preserve">Voices for International Business &amp; Education     </v>
          </cell>
          <cell r="D35">
            <v>2018</v>
          </cell>
          <cell r="E35" t="str">
            <v>8700</v>
          </cell>
          <cell r="F35" t="str">
            <v>695201718201</v>
          </cell>
          <cell r="G35">
            <v>83686</v>
          </cell>
          <cell r="H35">
            <v>83686</v>
          </cell>
          <cell r="I35">
            <v>0</v>
          </cell>
        </row>
        <row r="36">
          <cell r="B36" t="str">
            <v>W11001</v>
          </cell>
          <cell r="C36" t="str">
            <v xml:space="preserve">Nelson Elementary School                          </v>
          </cell>
          <cell r="D36">
            <v>2018</v>
          </cell>
          <cell r="E36" t="str">
            <v>8700</v>
          </cell>
          <cell r="F36" t="str">
            <v>695201718201</v>
          </cell>
          <cell r="G36">
            <v>78855</v>
          </cell>
          <cell r="H36">
            <v>0</v>
          </cell>
          <cell r="I36">
            <v>78855</v>
          </cell>
        </row>
        <row r="37">
          <cell r="B37" t="str">
            <v>W12001</v>
          </cell>
          <cell r="C37" t="str">
            <v xml:space="preserve">Pierre A Capdau Learning Academy                  </v>
          </cell>
          <cell r="D37">
            <v>2018</v>
          </cell>
          <cell r="E37" t="str">
            <v>8700</v>
          </cell>
          <cell r="F37" t="str">
            <v>695201718201</v>
          </cell>
          <cell r="G37">
            <v>87356</v>
          </cell>
          <cell r="H37">
            <v>0</v>
          </cell>
          <cell r="I37">
            <v>87356</v>
          </cell>
        </row>
        <row r="38">
          <cell r="B38" t="str">
            <v>W13001</v>
          </cell>
          <cell r="C38" t="str">
            <v xml:space="preserve">Lake Area New Tech Early College High School      </v>
          </cell>
          <cell r="D38">
            <v>2018</v>
          </cell>
          <cell r="E38" t="str">
            <v>8700</v>
          </cell>
          <cell r="F38" t="str">
            <v>695201718201</v>
          </cell>
          <cell r="G38">
            <v>60500</v>
          </cell>
          <cell r="H38">
            <v>0</v>
          </cell>
          <cell r="I38">
            <v>60500</v>
          </cell>
        </row>
        <row r="39">
          <cell r="B39" t="str">
            <v>W18001</v>
          </cell>
          <cell r="C39" t="str">
            <v xml:space="preserve">Noble Minds                                       </v>
          </cell>
          <cell r="D39">
            <v>2018</v>
          </cell>
          <cell r="E39" t="str">
            <v>8700</v>
          </cell>
          <cell r="F39" t="str">
            <v>695201718201</v>
          </cell>
          <cell r="G39">
            <v>77518</v>
          </cell>
          <cell r="H39">
            <v>50829</v>
          </cell>
          <cell r="I39">
            <v>26689</v>
          </cell>
        </row>
        <row r="40">
          <cell r="B40" t="str">
            <v>W21001</v>
          </cell>
          <cell r="C40" t="str">
            <v xml:space="preserve">James M Singleton Charter School                  </v>
          </cell>
          <cell r="D40">
            <v>2018</v>
          </cell>
          <cell r="E40" t="str">
            <v>8700</v>
          </cell>
          <cell r="F40" t="str">
            <v>695201718201</v>
          </cell>
          <cell r="G40">
            <v>47673</v>
          </cell>
          <cell r="H40">
            <v>0</v>
          </cell>
          <cell r="I40">
            <v>47673</v>
          </cell>
        </row>
        <row r="41">
          <cell r="B41" t="str">
            <v>W2A001</v>
          </cell>
          <cell r="C41" t="str">
            <v xml:space="preserve">Tallulah Charter School                           </v>
          </cell>
          <cell r="D41">
            <v>2018</v>
          </cell>
          <cell r="E41" t="str">
            <v>8700</v>
          </cell>
          <cell r="F41" t="str">
            <v>695201718201</v>
          </cell>
          <cell r="G41">
            <v>11658</v>
          </cell>
          <cell r="H41">
            <v>0</v>
          </cell>
          <cell r="I41">
            <v>11658</v>
          </cell>
        </row>
        <row r="42">
          <cell r="B42" t="str">
            <v>W31001</v>
          </cell>
          <cell r="C42" t="str">
            <v xml:space="preserve">Dr Martin Luther King Charter School for Sci/Tech </v>
          </cell>
          <cell r="D42">
            <v>2018</v>
          </cell>
          <cell r="E42" t="str">
            <v>8700</v>
          </cell>
          <cell r="F42" t="str">
            <v>695201718201</v>
          </cell>
          <cell r="G42">
            <v>23448</v>
          </cell>
          <cell r="H42">
            <v>0</v>
          </cell>
          <cell r="I42">
            <v>23448</v>
          </cell>
        </row>
        <row r="43">
          <cell r="B43" t="str">
            <v>W32001</v>
          </cell>
          <cell r="C43" t="str">
            <v xml:space="preserve">Joseph A Craig Charter School                     </v>
          </cell>
          <cell r="D43">
            <v>2018</v>
          </cell>
          <cell r="E43" t="str">
            <v>8700</v>
          </cell>
          <cell r="F43" t="str">
            <v>695201718201</v>
          </cell>
          <cell r="G43">
            <v>159352</v>
          </cell>
          <cell r="H43">
            <v>0</v>
          </cell>
          <cell r="I43">
            <v>159352</v>
          </cell>
        </row>
        <row r="44">
          <cell r="B44" t="str">
            <v>W51001</v>
          </cell>
          <cell r="C44" t="str">
            <v xml:space="preserve">Lafayette Academy                                 </v>
          </cell>
          <cell r="D44">
            <v>2018</v>
          </cell>
          <cell r="E44" t="str">
            <v>8700</v>
          </cell>
          <cell r="F44" t="str">
            <v>695201718201</v>
          </cell>
          <cell r="G44">
            <v>8492</v>
          </cell>
          <cell r="H44">
            <v>0</v>
          </cell>
          <cell r="I44">
            <v>8492</v>
          </cell>
        </row>
        <row r="45">
          <cell r="B45" t="str">
            <v>W52001</v>
          </cell>
          <cell r="C45" t="str">
            <v xml:space="preserve">Esperanza Charter School                          </v>
          </cell>
          <cell r="D45">
            <v>2018</v>
          </cell>
          <cell r="E45" t="str">
            <v>8700</v>
          </cell>
          <cell r="F45" t="str">
            <v>695201718201</v>
          </cell>
          <cell r="G45">
            <v>23043</v>
          </cell>
          <cell r="H45">
            <v>0</v>
          </cell>
          <cell r="I45">
            <v>23043</v>
          </cell>
        </row>
        <row r="46">
          <cell r="B46" t="str">
            <v>W5A001</v>
          </cell>
          <cell r="C46" t="str">
            <v xml:space="preserve">Mary D Coghill Charter School                     </v>
          </cell>
          <cell r="D46">
            <v>2018</v>
          </cell>
          <cell r="E46" t="str">
            <v>8700</v>
          </cell>
          <cell r="F46" t="str">
            <v>695201718201</v>
          </cell>
          <cell r="G46">
            <v>45153</v>
          </cell>
          <cell r="H46">
            <v>0</v>
          </cell>
          <cell r="I46">
            <v>45153</v>
          </cell>
        </row>
        <row r="47">
          <cell r="B47" t="str">
            <v>W62001</v>
          </cell>
          <cell r="C47" t="str">
            <v xml:space="preserve">Lord Beaconsfield Landry-Oliver Perry Walker High </v>
          </cell>
          <cell r="D47">
            <v>2018</v>
          </cell>
          <cell r="E47" t="str">
            <v>8700</v>
          </cell>
          <cell r="F47" t="str">
            <v>695201718201</v>
          </cell>
          <cell r="G47">
            <v>63270</v>
          </cell>
          <cell r="H47">
            <v>0</v>
          </cell>
          <cell r="I47">
            <v>63270</v>
          </cell>
        </row>
        <row r="48">
          <cell r="B48" t="str">
            <v>W64001</v>
          </cell>
          <cell r="C48" t="str">
            <v xml:space="preserve">William J Fischer Accelerated Academy             </v>
          </cell>
          <cell r="D48">
            <v>2018</v>
          </cell>
          <cell r="E48" t="str">
            <v>8700</v>
          </cell>
          <cell r="F48" t="str">
            <v>695201718201</v>
          </cell>
          <cell r="G48">
            <v>13400</v>
          </cell>
          <cell r="H48">
            <v>0</v>
          </cell>
          <cell r="I48">
            <v>13400</v>
          </cell>
        </row>
        <row r="49">
          <cell r="B49" t="str">
            <v>W65001</v>
          </cell>
          <cell r="C49" t="str">
            <v xml:space="preserve">Dwight D Eisenhower Academy of Global Studies     </v>
          </cell>
          <cell r="D49">
            <v>2018</v>
          </cell>
          <cell r="E49" t="str">
            <v>8700</v>
          </cell>
          <cell r="F49" t="str">
            <v>695201718201</v>
          </cell>
          <cell r="G49">
            <v>32141</v>
          </cell>
          <cell r="H49">
            <v>0</v>
          </cell>
          <cell r="I49">
            <v>32141</v>
          </cell>
        </row>
        <row r="50">
          <cell r="B50" t="str">
            <v>W66001</v>
          </cell>
          <cell r="C50" t="str">
            <v xml:space="preserve">Martin Behrman Elementary School                  </v>
          </cell>
          <cell r="D50">
            <v>2018</v>
          </cell>
          <cell r="E50" t="str">
            <v>8700</v>
          </cell>
          <cell r="F50" t="str">
            <v>695201718201</v>
          </cell>
          <cell r="G50">
            <v>21184</v>
          </cell>
          <cell r="H50">
            <v>0</v>
          </cell>
          <cell r="I50">
            <v>21184</v>
          </cell>
        </row>
        <row r="51">
          <cell r="B51" t="str">
            <v>W81001</v>
          </cell>
          <cell r="C51" t="str">
            <v xml:space="preserve">KIPP Ernest N. Dutch Morial                       </v>
          </cell>
          <cell r="D51">
            <v>2018</v>
          </cell>
          <cell r="E51" t="str">
            <v>8700</v>
          </cell>
          <cell r="F51" t="str">
            <v>695201718201</v>
          </cell>
          <cell r="G51">
            <v>96579</v>
          </cell>
          <cell r="H51">
            <v>0</v>
          </cell>
          <cell r="I51">
            <v>96579</v>
          </cell>
        </row>
        <row r="52">
          <cell r="B52" t="str">
            <v>W82001</v>
          </cell>
          <cell r="C52" t="str">
            <v xml:space="preserve">KIPP Believe                                      </v>
          </cell>
          <cell r="D52">
            <v>2018</v>
          </cell>
          <cell r="E52" t="str">
            <v>8700</v>
          </cell>
          <cell r="F52" t="str">
            <v>695201718201</v>
          </cell>
          <cell r="G52">
            <v>34472</v>
          </cell>
          <cell r="H52">
            <v>0</v>
          </cell>
          <cell r="I52">
            <v>34472</v>
          </cell>
        </row>
        <row r="53">
          <cell r="B53" t="str">
            <v>W84001</v>
          </cell>
          <cell r="C53" t="str">
            <v xml:space="preserve">KIPP Renaissance High School                      </v>
          </cell>
          <cell r="D53">
            <v>2018</v>
          </cell>
          <cell r="E53" t="str">
            <v>8700</v>
          </cell>
          <cell r="F53" t="str">
            <v>695201718201</v>
          </cell>
          <cell r="G53">
            <v>42747</v>
          </cell>
          <cell r="H53">
            <v>0</v>
          </cell>
          <cell r="I53">
            <v>42747</v>
          </cell>
        </row>
        <row r="54">
          <cell r="B54" t="str">
            <v>W85001</v>
          </cell>
          <cell r="C54" t="str">
            <v xml:space="preserve">KIPP Leadership                                   </v>
          </cell>
          <cell r="D54">
            <v>2018</v>
          </cell>
          <cell r="E54" t="str">
            <v>8700</v>
          </cell>
          <cell r="F54" t="str">
            <v>695201718201</v>
          </cell>
          <cell r="G54">
            <v>155972</v>
          </cell>
          <cell r="H54">
            <v>0</v>
          </cell>
          <cell r="I54">
            <v>155972</v>
          </cell>
        </row>
        <row r="55">
          <cell r="B55" t="str">
            <v>W87001</v>
          </cell>
          <cell r="C55" t="str">
            <v xml:space="preserve">KIPP Booker T. Washington                         </v>
          </cell>
          <cell r="D55">
            <v>2018</v>
          </cell>
          <cell r="E55" t="str">
            <v>8700</v>
          </cell>
          <cell r="F55" t="str">
            <v>695201718201</v>
          </cell>
          <cell r="G55">
            <v>83641</v>
          </cell>
          <cell r="H55">
            <v>0</v>
          </cell>
          <cell r="I55">
            <v>83641</v>
          </cell>
        </row>
        <row r="56">
          <cell r="B56" t="str">
            <v>W91001</v>
          </cell>
          <cell r="C56" t="str">
            <v xml:space="preserve">Samuel J Green Charter School                     </v>
          </cell>
          <cell r="D56">
            <v>2018</v>
          </cell>
          <cell r="E56" t="str">
            <v>8700</v>
          </cell>
          <cell r="F56" t="str">
            <v>695201718201</v>
          </cell>
          <cell r="G56">
            <v>71390</v>
          </cell>
          <cell r="H56">
            <v>0</v>
          </cell>
          <cell r="I56">
            <v>71390</v>
          </cell>
        </row>
        <row r="57">
          <cell r="B57" t="str">
            <v>W92001</v>
          </cell>
          <cell r="C57" t="str">
            <v xml:space="preserve">Arthur Ashe Charter School                        </v>
          </cell>
          <cell r="D57">
            <v>2018</v>
          </cell>
          <cell r="E57" t="str">
            <v>8700</v>
          </cell>
          <cell r="F57" t="str">
            <v>695201718201</v>
          </cell>
          <cell r="G57">
            <v>47718</v>
          </cell>
          <cell r="H57">
            <v>0</v>
          </cell>
          <cell r="I57">
            <v>47718</v>
          </cell>
        </row>
        <row r="58">
          <cell r="B58" t="str">
            <v>W94001</v>
          </cell>
          <cell r="C58" t="str">
            <v xml:space="preserve">Phillis Wheatley Community School                 </v>
          </cell>
          <cell r="D58">
            <v>2018</v>
          </cell>
          <cell r="E58" t="str">
            <v>8700</v>
          </cell>
          <cell r="F58" t="str">
            <v>695201718201</v>
          </cell>
          <cell r="G58">
            <v>41051</v>
          </cell>
          <cell r="H58">
            <v>0</v>
          </cell>
          <cell r="I58">
            <v>41051</v>
          </cell>
        </row>
        <row r="59">
          <cell r="B59" t="str">
            <v>W95001</v>
          </cell>
          <cell r="C59" t="str">
            <v xml:space="preserve">Langston Hughes Charter Academy                   </v>
          </cell>
          <cell r="D59">
            <v>2018</v>
          </cell>
          <cell r="E59" t="str">
            <v>8700</v>
          </cell>
          <cell r="F59" t="str">
            <v>695201718201</v>
          </cell>
          <cell r="G59">
            <v>135231</v>
          </cell>
          <cell r="H59">
            <v>0</v>
          </cell>
          <cell r="I59">
            <v>135231</v>
          </cell>
        </row>
        <row r="60">
          <cell r="B60" t="str">
            <v>WAA001</v>
          </cell>
          <cell r="C60" t="str">
            <v xml:space="preserve">Morris Jeff Community School                      </v>
          </cell>
          <cell r="D60">
            <v>2018</v>
          </cell>
          <cell r="E60" t="str">
            <v>8700</v>
          </cell>
          <cell r="F60" t="str">
            <v>695201718201</v>
          </cell>
          <cell r="G60">
            <v>150075</v>
          </cell>
          <cell r="H60">
            <v>121145</v>
          </cell>
          <cell r="I60">
            <v>28930</v>
          </cell>
        </row>
        <row r="61">
          <cell r="B61" t="str">
            <v>WAE001</v>
          </cell>
          <cell r="C61" t="str">
            <v xml:space="preserve">Fannie C Williams Charter School                  </v>
          </cell>
          <cell r="D61">
            <v>2018</v>
          </cell>
          <cell r="E61" t="str">
            <v>8700</v>
          </cell>
          <cell r="F61" t="str">
            <v>695201718201</v>
          </cell>
          <cell r="G61">
            <v>72142</v>
          </cell>
          <cell r="H61">
            <v>72142</v>
          </cell>
          <cell r="I61">
            <v>0</v>
          </cell>
        </row>
        <row r="62">
          <cell r="B62" t="str">
            <v>WAF001</v>
          </cell>
          <cell r="C62" t="str">
            <v xml:space="preserve">Harriet Tubman Charter School                     </v>
          </cell>
          <cell r="D62">
            <v>2018</v>
          </cell>
          <cell r="E62" t="str">
            <v>8700</v>
          </cell>
          <cell r="F62" t="str">
            <v>695201718201</v>
          </cell>
          <cell r="G62">
            <v>46722</v>
          </cell>
          <cell r="H62">
            <v>46722</v>
          </cell>
          <cell r="I62">
            <v>0</v>
          </cell>
        </row>
        <row r="63">
          <cell r="B63" t="str">
            <v>WAM001</v>
          </cell>
          <cell r="C63" t="str">
            <v xml:space="preserve">Paul Habans Charter School                        </v>
          </cell>
          <cell r="D63">
            <v>2018</v>
          </cell>
          <cell r="E63" t="str">
            <v>8700</v>
          </cell>
          <cell r="F63" t="str">
            <v>695201718201</v>
          </cell>
          <cell r="G63">
            <v>60533</v>
          </cell>
          <cell r="H63">
            <v>60533</v>
          </cell>
          <cell r="I63">
            <v>0</v>
          </cell>
        </row>
        <row r="64">
          <cell r="B64" t="str">
            <v>WBC001</v>
          </cell>
          <cell r="C64" t="str">
            <v xml:space="preserve">Alice M Harte Elementary Charter School           </v>
          </cell>
          <cell r="D64">
            <v>2018</v>
          </cell>
          <cell r="E64" t="str">
            <v>8700</v>
          </cell>
          <cell r="F64" t="str">
            <v>695201718201</v>
          </cell>
          <cell r="G64">
            <v>110926</v>
          </cell>
          <cell r="H64">
            <v>96546</v>
          </cell>
          <cell r="I64">
            <v>14380</v>
          </cell>
        </row>
        <row r="65">
          <cell r="B65" t="str">
            <v>WBD001</v>
          </cell>
          <cell r="C65" t="str">
            <v xml:space="preserve">Edna Karr High School                             </v>
          </cell>
          <cell r="D65">
            <v>2018</v>
          </cell>
          <cell r="E65" t="str">
            <v>8700</v>
          </cell>
          <cell r="F65" t="str">
            <v>695201718201</v>
          </cell>
          <cell r="G65">
            <v>158680</v>
          </cell>
          <cell r="H65">
            <v>113967</v>
          </cell>
          <cell r="I65">
            <v>44713</v>
          </cell>
        </row>
        <row r="66">
          <cell r="B66" t="str">
            <v>WBE001</v>
          </cell>
          <cell r="C66" t="str">
            <v xml:space="preserve">Lusher Charter School                             </v>
          </cell>
          <cell r="D66">
            <v>2018</v>
          </cell>
          <cell r="E66" t="str">
            <v>8700</v>
          </cell>
          <cell r="F66" t="str">
            <v>695201718201</v>
          </cell>
          <cell r="G66">
            <v>30984</v>
          </cell>
          <cell r="H66">
            <v>30984</v>
          </cell>
          <cell r="I66">
            <v>0</v>
          </cell>
        </row>
        <row r="67">
          <cell r="B67" t="str">
            <v>WBF001</v>
          </cell>
          <cell r="C67" t="str">
            <v xml:space="preserve">Eleanor McMain Secondary School                   </v>
          </cell>
          <cell r="D67">
            <v>2018</v>
          </cell>
          <cell r="E67" t="str">
            <v>8700</v>
          </cell>
          <cell r="F67" t="str">
            <v>695201718201</v>
          </cell>
          <cell r="G67">
            <v>85501</v>
          </cell>
          <cell r="H67">
            <v>64081</v>
          </cell>
          <cell r="I67">
            <v>21420</v>
          </cell>
        </row>
        <row r="68">
          <cell r="B68" t="str">
            <v>WBJ001</v>
          </cell>
          <cell r="C68" t="str">
            <v xml:space="preserve">ENCORE Academy                                    </v>
          </cell>
          <cell r="D68">
            <v>2018</v>
          </cell>
          <cell r="E68" t="str">
            <v>8700</v>
          </cell>
          <cell r="F68" t="str">
            <v>695201718201</v>
          </cell>
          <cell r="G68">
            <v>57855</v>
          </cell>
          <cell r="H68">
            <v>0</v>
          </cell>
          <cell r="I68">
            <v>57855</v>
          </cell>
        </row>
        <row r="69">
          <cell r="B69" t="str">
            <v>WBL001</v>
          </cell>
          <cell r="C69" t="str">
            <v xml:space="preserve">Wilson Charter School                             </v>
          </cell>
          <cell r="D69">
            <v>2018</v>
          </cell>
          <cell r="E69" t="str">
            <v>8700</v>
          </cell>
          <cell r="F69" t="str">
            <v>695201718201</v>
          </cell>
          <cell r="G69">
            <v>82861</v>
          </cell>
          <cell r="H69">
            <v>61959</v>
          </cell>
          <cell r="I69">
            <v>20902</v>
          </cell>
        </row>
        <row r="70">
          <cell r="B70" t="str">
            <v>WBM001</v>
          </cell>
          <cell r="C70" t="str">
            <v xml:space="preserve">Einstein Charter High School at Sarah Towles Reed </v>
          </cell>
          <cell r="D70">
            <v>2018</v>
          </cell>
          <cell r="E70" t="str">
            <v>8700</v>
          </cell>
          <cell r="F70" t="str">
            <v>695201718201</v>
          </cell>
          <cell r="G70">
            <v>12989</v>
          </cell>
          <cell r="H70">
            <v>12989</v>
          </cell>
          <cell r="I70">
            <v>0</v>
          </cell>
        </row>
        <row r="71">
          <cell r="B71" t="str">
            <v>WBN001</v>
          </cell>
          <cell r="C71" t="str">
            <v xml:space="preserve">Einstein Charter Middle Sch at Sarah Towles Reed  </v>
          </cell>
          <cell r="D71">
            <v>2018</v>
          </cell>
          <cell r="E71" t="str">
            <v>8700</v>
          </cell>
          <cell r="F71" t="str">
            <v>695201718201</v>
          </cell>
          <cell r="G71">
            <v>13386</v>
          </cell>
          <cell r="H71">
            <v>13386</v>
          </cell>
          <cell r="I71">
            <v>0</v>
          </cell>
        </row>
        <row r="72">
          <cell r="B72" t="str">
            <v>WBO001</v>
          </cell>
          <cell r="C72" t="str">
            <v xml:space="preserve">Einstein Charter at Sherwood Forest               </v>
          </cell>
          <cell r="D72">
            <v>2018</v>
          </cell>
          <cell r="E72" t="str">
            <v>8700</v>
          </cell>
          <cell r="F72" t="str">
            <v>695201718201</v>
          </cell>
          <cell r="G72">
            <v>31330</v>
          </cell>
          <cell r="H72">
            <v>31330</v>
          </cell>
          <cell r="I72">
            <v>0</v>
          </cell>
        </row>
        <row r="73">
          <cell r="B73" t="str">
            <v>WE1001</v>
          </cell>
          <cell r="C73" t="str">
            <v xml:space="preserve">Sylvanie Williams College Prep                    </v>
          </cell>
          <cell r="D73">
            <v>2018</v>
          </cell>
          <cell r="E73" t="str">
            <v>8700</v>
          </cell>
          <cell r="F73" t="str">
            <v>695201718201</v>
          </cell>
          <cell r="G73">
            <v>152373</v>
          </cell>
          <cell r="H73">
            <v>125735</v>
          </cell>
          <cell r="I73">
            <v>26638</v>
          </cell>
        </row>
        <row r="74">
          <cell r="B74" t="str">
            <v>WE2001</v>
          </cell>
          <cell r="C74" t="str">
            <v xml:space="preserve">Cohen College Prep                                </v>
          </cell>
          <cell r="D74">
            <v>2018</v>
          </cell>
          <cell r="E74" t="str">
            <v>8700</v>
          </cell>
          <cell r="F74" t="str">
            <v>695201718201</v>
          </cell>
          <cell r="G74">
            <v>205323</v>
          </cell>
          <cell r="H74">
            <v>147198</v>
          </cell>
          <cell r="I74">
            <v>58125</v>
          </cell>
        </row>
        <row r="75">
          <cell r="B75" t="str">
            <v>WE3001</v>
          </cell>
          <cell r="C75" t="str">
            <v xml:space="preserve">Lawrence D Crocker College Prep                   </v>
          </cell>
          <cell r="D75">
            <v>2018</v>
          </cell>
          <cell r="E75" t="str">
            <v>8700</v>
          </cell>
          <cell r="F75" t="str">
            <v>695201718201</v>
          </cell>
          <cell r="G75">
            <v>252133</v>
          </cell>
          <cell r="H75">
            <v>249274</v>
          </cell>
          <cell r="I75">
            <v>2859</v>
          </cell>
        </row>
        <row r="76">
          <cell r="B76" t="str">
            <v>WI1001</v>
          </cell>
          <cell r="C76" t="str">
            <v xml:space="preserve">Akili Academy of New Orleans                      </v>
          </cell>
          <cell r="D76">
            <v>2018</v>
          </cell>
          <cell r="E76" t="str">
            <v>8700</v>
          </cell>
          <cell r="F76" t="str">
            <v>695201718201</v>
          </cell>
          <cell r="G76">
            <v>135278</v>
          </cell>
          <cell r="H76">
            <v>135278</v>
          </cell>
          <cell r="I76">
            <v>0</v>
          </cell>
        </row>
        <row r="77">
          <cell r="B77" t="str">
            <v>WJ1001</v>
          </cell>
          <cell r="C77" t="str">
            <v xml:space="preserve">Sci Academy                                       </v>
          </cell>
          <cell r="D77">
            <v>2018</v>
          </cell>
          <cell r="E77" t="str">
            <v>8700</v>
          </cell>
          <cell r="F77" t="str">
            <v>695201718201</v>
          </cell>
          <cell r="G77">
            <v>179695</v>
          </cell>
          <cell r="H77">
            <v>121520</v>
          </cell>
          <cell r="I77">
            <v>58175</v>
          </cell>
        </row>
        <row r="78">
          <cell r="B78" t="str">
            <v>WJ2001</v>
          </cell>
          <cell r="C78" t="str">
            <v xml:space="preserve">G W Carver Collegiate Academy                     </v>
          </cell>
          <cell r="D78">
            <v>2018</v>
          </cell>
          <cell r="E78" t="str">
            <v>8700</v>
          </cell>
          <cell r="F78" t="str">
            <v>695201718201</v>
          </cell>
          <cell r="G78">
            <v>254647</v>
          </cell>
          <cell r="H78">
            <v>227799</v>
          </cell>
          <cell r="I78">
            <v>26848</v>
          </cell>
        </row>
        <row r="79">
          <cell r="B79" t="str">
            <v>WJ4001</v>
          </cell>
          <cell r="C79" t="str">
            <v xml:space="preserve">Livingston Collegiate Academy                     </v>
          </cell>
          <cell r="D79">
            <v>2018</v>
          </cell>
          <cell r="E79" t="str">
            <v>8700</v>
          </cell>
          <cell r="F79" t="str">
            <v>695201718201</v>
          </cell>
          <cell r="G79">
            <v>141230</v>
          </cell>
          <cell r="H79">
            <v>47896</v>
          </cell>
          <cell r="I79">
            <v>93334</v>
          </cell>
        </row>
        <row r="80">
          <cell r="B80" t="str">
            <v>WJ5001</v>
          </cell>
          <cell r="C80" t="str">
            <v xml:space="preserve">Collegiate Baton Rouge                            </v>
          </cell>
          <cell r="D80">
            <v>2018</v>
          </cell>
          <cell r="E80" t="str">
            <v>8700</v>
          </cell>
          <cell r="F80" t="str">
            <v>695201718201</v>
          </cell>
          <cell r="G80">
            <v>61284</v>
          </cell>
          <cell r="H80">
            <v>22010</v>
          </cell>
          <cell r="I80">
            <v>39274</v>
          </cell>
        </row>
        <row r="81">
          <cell r="B81" t="str">
            <v>WL1001</v>
          </cell>
          <cell r="C81" t="str">
            <v xml:space="preserve">KIPP Central City                                 </v>
          </cell>
          <cell r="D81">
            <v>2018</v>
          </cell>
          <cell r="E81" t="str">
            <v>8700</v>
          </cell>
          <cell r="F81" t="str">
            <v>695201718201</v>
          </cell>
          <cell r="G81">
            <v>79314</v>
          </cell>
          <cell r="H81">
            <v>0</v>
          </cell>
          <cell r="I81">
            <v>79314</v>
          </cell>
        </row>
        <row r="82">
          <cell r="B82" t="str">
            <v>WU1001</v>
          </cell>
          <cell r="C82" t="str">
            <v xml:space="preserve">Success Preparatory Academy                       </v>
          </cell>
          <cell r="D82">
            <v>2018</v>
          </cell>
          <cell r="E82" t="str">
            <v>8700</v>
          </cell>
          <cell r="F82" t="str">
            <v>695201718201</v>
          </cell>
          <cell r="G82">
            <v>187721</v>
          </cell>
          <cell r="H82">
            <v>140337</v>
          </cell>
          <cell r="I82">
            <v>47384</v>
          </cell>
        </row>
        <row r="83">
          <cell r="B83" t="str">
            <v>WV1001</v>
          </cell>
          <cell r="C83" t="str">
            <v xml:space="preserve">Arise Academy                                     </v>
          </cell>
          <cell r="D83">
            <v>2018</v>
          </cell>
          <cell r="E83" t="str">
            <v>8700</v>
          </cell>
          <cell r="F83" t="str">
            <v>695201718201</v>
          </cell>
          <cell r="G83">
            <v>94545</v>
          </cell>
          <cell r="H83">
            <v>0</v>
          </cell>
          <cell r="I83">
            <v>94545</v>
          </cell>
        </row>
        <row r="84">
          <cell r="B84" t="str">
            <v>WZ1001</v>
          </cell>
          <cell r="C84" t="str">
            <v>ReNEW Cultural Arts Academy at Live Oak Elementary</v>
          </cell>
          <cell r="D84">
            <v>2018</v>
          </cell>
          <cell r="E84" t="str">
            <v>8700</v>
          </cell>
          <cell r="F84" t="str">
            <v>695201718201</v>
          </cell>
          <cell r="G84">
            <v>236141</v>
          </cell>
          <cell r="H84">
            <v>130921</v>
          </cell>
          <cell r="I84">
            <v>105220</v>
          </cell>
        </row>
        <row r="85">
          <cell r="B85" t="str">
            <v>WZ2001</v>
          </cell>
          <cell r="C85" t="str">
            <v xml:space="preserve">ReNEW SciTech Academy at Laurel                   </v>
          </cell>
          <cell r="D85">
            <v>2018</v>
          </cell>
          <cell r="E85" t="str">
            <v>8700</v>
          </cell>
          <cell r="F85" t="str">
            <v>695201718201</v>
          </cell>
          <cell r="G85">
            <v>148483</v>
          </cell>
          <cell r="H85">
            <v>78833</v>
          </cell>
          <cell r="I85">
            <v>69650</v>
          </cell>
        </row>
        <row r="86">
          <cell r="B86" t="str">
            <v>WZ3001</v>
          </cell>
          <cell r="C86" t="str">
            <v xml:space="preserve">ReNew Dolores T Aaron Elementary                  </v>
          </cell>
          <cell r="D86">
            <v>2018</v>
          </cell>
          <cell r="E86" t="str">
            <v>8700</v>
          </cell>
          <cell r="F86" t="str">
            <v>695201718201</v>
          </cell>
          <cell r="G86">
            <v>57095</v>
          </cell>
          <cell r="H86">
            <v>35772</v>
          </cell>
          <cell r="I86">
            <v>21323</v>
          </cell>
        </row>
        <row r="87">
          <cell r="B87" t="str">
            <v>WZ5001</v>
          </cell>
          <cell r="C87" t="str">
            <v xml:space="preserve">ReNEW Accelerated High School                     </v>
          </cell>
          <cell r="D87">
            <v>2018</v>
          </cell>
          <cell r="E87" t="str">
            <v>8700</v>
          </cell>
          <cell r="F87" t="str">
            <v>695201718201</v>
          </cell>
          <cell r="G87">
            <v>61178</v>
          </cell>
          <cell r="H87">
            <v>0</v>
          </cell>
          <cell r="I87">
            <v>61178</v>
          </cell>
        </row>
        <row r="88">
          <cell r="B88" t="str">
            <v>WZ6001</v>
          </cell>
          <cell r="C88" t="str">
            <v xml:space="preserve">ReNEW Schaumburg Elementary                       </v>
          </cell>
          <cell r="D88">
            <v>2018</v>
          </cell>
          <cell r="E88" t="str">
            <v>8700</v>
          </cell>
          <cell r="F88" t="str">
            <v>695201718201</v>
          </cell>
          <cell r="G88">
            <v>129626</v>
          </cell>
          <cell r="H88">
            <v>0</v>
          </cell>
          <cell r="I88">
            <v>129626</v>
          </cell>
        </row>
        <row r="89">
          <cell r="B89" t="str">
            <v>WZ7001</v>
          </cell>
          <cell r="C89" t="str">
            <v xml:space="preserve">ReNEW McDonogh City Park Academy                  </v>
          </cell>
          <cell r="D89">
            <v>2018</v>
          </cell>
          <cell r="E89" t="str">
            <v>8700</v>
          </cell>
          <cell r="F89" t="str">
            <v>695201718201</v>
          </cell>
          <cell r="G89">
            <v>100528</v>
          </cell>
          <cell r="H89">
            <v>0</v>
          </cell>
          <cell r="I89">
            <v>100528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P by LEA_MER"/>
      <sheetName val="OPSB Breakout"/>
      <sheetName val="MFP by Site"/>
      <sheetName val="Sheet1"/>
    </sheetNames>
    <sheetDataSet>
      <sheetData sheetId="0">
        <row r="5">
          <cell r="A5">
            <v>1</v>
          </cell>
          <cell r="B5" t="str">
            <v>Acadia Parish</v>
          </cell>
          <cell r="C5">
            <v>769</v>
          </cell>
          <cell r="D5">
            <v>676</v>
          </cell>
          <cell r="E5">
            <v>800</v>
          </cell>
          <cell r="F5">
            <v>43</v>
          </cell>
          <cell r="G5">
            <v>628</v>
          </cell>
          <cell r="H5">
            <v>623</v>
          </cell>
          <cell r="I5">
            <v>538</v>
          </cell>
          <cell r="J5">
            <v>4077</v>
          </cell>
        </row>
        <row r="6">
          <cell r="A6">
            <v>2</v>
          </cell>
          <cell r="B6" t="str">
            <v>Allen Parish</v>
          </cell>
          <cell r="C6">
            <v>274</v>
          </cell>
          <cell r="D6">
            <v>284</v>
          </cell>
          <cell r="E6">
            <v>326</v>
          </cell>
          <cell r="F6">
            <v>6</v>
          </cell>
          <cell r="G6">
            <v>254</v>
          </cell>
          <cell r="H6">
            <v>294</v>
          </cell>
          <cell r="I6">
            <v>261</v>
          </cell>
          <cell r="J6">
            <v>1699</v>
          </cell>
        </row>
        <row r="7">
          <cell r="A7">
            <v>3</v>
          </cell>
          <cell r="B7" t="str">
            <v>Ascension Parish</v>
          </cell>
          <cell r="C7">
            <v>1663</v>
          </cell>
          <cell r="D7">
            <v>1666</v>
          </cell>
          <cell r="E7">
            <v>1649</v>
          </cell>
          <cell r="F7">
            <v>107</v>
          </cell>
          <cell r="G7">
            <v>1663</v>
          </cell>
          <cell r="H7">
            <v>1605</v>
          </cell>
          <cell r="I7">
            <v>1401</v>
          </cell>
          <cell r="J7">
            <v>9754</v>
          </cell>
        </row>
        <row r="8">
          <cell r="A8">
            <v>4</v>
          </cell>
          <cell r="B8" t="str">
            <v>Assumption Parish</v>
          </cell>
          <cell r="C8">
            <v>255</v>
          </cell>
          <cell r="D8">
            <v>248</v>
          </cell>
          <cell r="E8">
            <v>281</v>
          </cell>
          <cell r="F8">
            <v>23</v>
          </cell>
          <cell r="G8">
            <v>254</v>
          </cell>
          <cell r="H8">
            <v>266</v>
          </cell>
          <cell r="I8">
            <v>206</v>
          </cell>
          <cell r="J8">
            <v>1533</v>
          </cell>
        </row>
        <row r="9">
          <cell r="A9">
            <v>5</v>
          </cell>
          <cell r="B9" t="str">
            <v>Avoyelles Parish</v>
          </cell>
          <cell r="C9">
            <v>463</v>
          </cell>
          <cell r="D9">
            <v>419</v>
          </cell>
          <cell r="E9">
            <v>388</v>
          </cell>
          <cell r="F9">
            <v>43</v>
          </cell>
          <cell r="G9">
            <v>398</v>
          </cell>
          <cell r="H9">
            <v>357</v>
          </cell>
          <cell r="I9">
            <v>283</v>
          </cell>
          <cell r="J9">
            <v>2351</v>
          </cell>
        </row>
        <row r="10">
          <cell r="A10">
            <v>6</v>
          </cell>
          <cell r="B10" t="str">
            <v>Beauregard Parish</v>
          </cell>
          <cell r="C10">
            <v>411</v>
          </cell>
          <cell r="D10">
            <v>461</v>
          </cell>
          <cell r="E10">
            <v>427</v>
          </cell>
          <cell r="F10">
            <v>3</v>
          </cell>
          <cell r="G10">
            <v>487</v>
          </cell>
          <cell r="H10">
            <v>438</v>
          </cell>
          <cell r="I10">
            <v>415</v>
          </cell>
          <cell r="J10">
            <v>2642</v>
          </cell>
        </row>
        <row r="11">
          <cell r="A11">
            <v>7</v>
          </cell>
          <cell r="B11" t="str">
            <v>Bienville Parish</v>
          </cell>
          <cell r="C11">
            <v>197</v>
          </cell>
          <cell r="D11">
            <v>166</v>
          </cell>
          <cell r="E11">
            <v>168</v>
          </cell>
          <cell r="F11">
            <v>0</v>
          </cell>
          <cell r="G11">
            <v>151</v>
          </cell>
          <cell r="H11">
            <v>156</v>
          </cell>
          <cell r="I11">
            <v>134</v>
          </cell>
          <cell r="J11">
            <v>972</v>
          </cell>
        </row>
        <row r="12">
          <cell r="A12">
            <v>8</v>
          </cell>
          <cell r="B12" t="str">
            <v>Bossier Parish</v>
          </cell>
          <cell r="C12">
            <v>1683</v>
          </cell>
          <cell r="D12">
            <v>1634</v>
          </cell>
          <cell r="E12">
            <v>1644</v>
          </cell>
          <cell r="F12">
            <v>146</v>
          </cell>
          <cell r="G12">
            <v>1628</v>
          </cell>
          <cell r="H12">
            <v>1534</v>
          </cell>
          <cell r="I12">
            <v>1278</v>
          </cell>
          <cell r="J12">
            <v>9547</v>
          </cell>
        </row>
        <row r="13">
          <cell r="A13">
            <v>9</v>
          </cell>
          <cell r="B13" t="str">
            <v>Caddo Parish</v>
          </cell>
          <cell r="C13">
            <v>2731</v>
          </cell>
          <cell r="D13">
            <v>2870</v>
          </cell>
          <cell r="E13">
            <v>3051</v>
          </cell>
          <cell r="F13">
            <v>161</v>
          </cell>
          <cell r="G13">
            <v>2923</v>
          </cell>
          <cell r="H13">
            <v>2802</v>
          </cell>
          <cell r="I13">
            <v>2398</v>
          </cell>
          <cell r="J13">
            <v>16936</v>
          </cell>
        </row>
        <row r="14">
          <cell r="A14">
            <v>10</v>
          </cell>
          <cell r="B14" t="str">
            <v>Calcasieu Parish</v>
          </cell>
          <cell r="C14">
            <v>2265</v>
          </cell>
          <cell r="D14">
            <v>2265</v>
          </cell>
          <cell r="E14">
            <v>2435</v>
          </cell>
          <cell r="F14">
            <v>88</v>
          </cell>
          <cell r="G14">
            <v>2233</v>
          </cell>
          <cell r="H14">
            <v>2210</v>
          </cell>
          <cell r="I14">
            <v>1914</v>
          </cell>
          <cell r="J14">
            <v>13410</v>
          </cell>
        </row>
        <row r="15">
          <cell r="A15">
            <v>11</v>
          </cell>
          <cell r="B15" t="str">
            <v>Caldwell Parish</v>
          </cell>
          <cell r="C15">
            <v>128</v>
          </cell>
          <cell r="D15">
            <v>115</v>
          </cell>
          <cell r="E15">
            <v>124</v>
          </cell>
          <cell r="F15">
            <v>4</v>
          </cell>
          <cell r="G15">
            <v>105</v>
          </cell>
          <cell r="H15">
            <v>121</v>
          </cell>
          <cell r="I15">
            <v>75</v>
          </cell>
          <cell r="J15">
            <v>672</v>
          </cell>
        </row>
        <row r="16">
          <cell r="A16">
            <v>12</v>
          </cell>
          <cell r="B16" t="str">
            <v>Cameron Parish</v>
          </cell>
          <cell r="C16">
            <v>100</v>
          </cell>
          <cell r="D16">
            <v>92</v>
          </cell>
          <cell r="E16">
            <v>97</v>
          </cell>
          <cell r="F16">
            <v>1</v>
          </cell>
          <cell r="G16">
            <v>118</v>
          </cell>
          <cell r="H16">
            <v>92</v>
          </cell>
          <cell r="I16">
            <v>92</v>
          </cell>
          <cell r="J16">
            <v>592</v>
          </cell>
        </row>
        <row r="17">
          <cell r="A17">
            <v>13</v>
          </cell>
          <cell r="B17" t="str">
            <v>Catahoula Parish</v>
          </cell>
          <cell r="C17">
            <v>96</v>
          </cell>
          <cell r="D17">
            <v>82</v>
          </cell>
          <cell r="E17">
            <v>99</v>
          </cell>
          <cell r="F17">
            <v>0</v>
          </cell>
          <cell r="G17">
            <v>98</v>
          </cell>
          <cell r="H17">
            <v>91</v>
          </cell>
          <cell r="I17">
            <v>70</v>
          </cell>
          <cell r="J17">
            <v>536</v>
          </cell>
        </row>
        <row r="18">
          <cell r="A18">
            <v>14</v>
          </cell>
          <cell r="B18" t="str">
            <v>Claiborne Parish</v>
          </cell>
          <cell r="C18">
            <v>112</v>
          </cell>
          <cell r="D18">
            <v>96</v>
          </cell>
          <cell r="E18">
            <v>132</v>
          </cell>
          <cell r="F18">
            <v>0</v>
          </cell>
          <cell r="G18">
            <v>118</v>
          </cell>
          <cell r="H18">
            <v>114</v>
          </cell>
          <cell r="I18">
            <v>116</v>
          </cell>
          <cell r="J18">
            <v>688</v>
          </cell>
        </row>
        <row r="19">
          <cell r="A19">
            <v>15</v>
          </cell>
          <cell r="B19" t="str">
            <v>Concordia Parish</v>
          </cell>
          <cell r="C19">
            <v>277</v>
          </cell>
          <cell r="D19">
            <v>249</v>
          </cell>
          <cell r="E19">
            <v>260</v>
          </cell>
          <cell r="F19">
            <v>7</v>
          </cell>
          <cell r="G19">
            <v>206</v>
          </cell>
          <cell r="H19">
            <v>211</v>
          </cell>
          <cell r="I19">
            <v>217</v>
          </cell>
          <cell r="J19">
            <v>1427</v>
          </cell>
        </row>
        <row r="20">
          <cell r="A20">
            <v>16</v>
          </cell>
          <cell r="B20" t="str">
            <v>DeSoto Parish</v>
          </cell>
          <cell r="C20">
            <v>393</v>
          </cell>
          <cell r="D20">
            <v>364</v>
          </cell>
          <cell r="E20">
            <v>382</v>
          </cell>
          <cell r="F20">
            <v>0</v>
          </cell>
          <cell r="G20">
            <v>399</v>
          </cell>
          <cell r="H20">
            <v>366</v>
          </cell>
          <cell r="I20">
            <v>278</v>
          </cell>
          <cell r="J20">
            <v>2182</v>
          </cell>
        </row>
        <row r="21">
          <cell r="A21">
            <v>17</v>
          </cell>
          <cell r="B21" t="str">
            <v>East Baton Rouge Parish</v>
          </cell>
          <cell r="C21">
            <v>2814</v>
          </cell>
          <cell r="D21">
            <v>2813</v>
          </cell>
          <cell r="E21">
            <v>3335</v>
          </cell>
          <cell r="F21">
            <v>0</v>
          </cell>
          <cell r="G21">
            <v>2929</v>
          </cell>
          <cell r="H21">
            <v>2615</v>
          </cell>
          <cell r="I21">
            <v>2251</v>
          </cell>
          <cell r="J21">
            <v>16757</v>
          </cell>
        </row>
        <row r="22">
          <cell r="A22">
            <v>18</v>
          </cell>
          <cell r="B22" t="str">
            <v>East Carroll Parish</v>
          </cell>
          <cell r="C22">
            <v>95</v>
          </cell>
          <cell r="D22">
            <v>62</v>
          </cell>
          <cell r="E22">
            <v>70</v>
          </cell>
          <cell r="F22">
            <v>0</v>
          </cell>
          <cell r="G22">
            <v>71</v>
          </cell>
          <cell r="H22">
            <v>61</v>
          </cell>
          <cell r="I22">
            <v>60</v>
          </cell>
          <cell r="J22">
            <v>419</v>
          </cell>
        </row>
        <row r="23">
          <cell r="A23">
            <v>19</v>
          </cell>
          <cell r="B23" t="str">
            <v>East Feliciana Parish</v>
          </cell>
          <cell r="C23">
            <v>130</v>
          </cell>
          <cell r="D23">
            <v>141</v>
          </cell>
          <cell r="E23">
            <v>131</v>
          </cell>
          <cell r="F23">
            <v>21</v>
          </cell>
          <cell r="G23">
            <v>145</v>
          </cell>
          <cell r="H23">
            <v>137</v>
          </cell>
          <cell r="I23">
            <v>115</v>
          </cell>
          <cell r="J23">
            <v>820</v>
          </cell>
        </row>
        <row r="24">
          <cell r="A24">
            <v>20</v>
          </cell>
          <cell r="B24" t="str">
            <v>Evangeline Parish</v>
          </cell>
          <cell r="C24">
            <v>463</v>
          </cell>
          <cell r="D24">
            <v>444</v>
          </cell>
          <cell r="E24">
            <v>397</v>
          </cell>
          <cell r="F24">
            <v>23</v>
          </cell>
          <cell r="G24">
            <v>372</v>
          </cell>
          <cell r="H24">
            <v>341</v>
          </cell>
          <cell r="I24">
            <v>340</v>
          </cell>
          <cell r="J24">
            <v>2380</v>
          </cell>
        </row>
        <row r="25">
          <cell r="A25">
            <v>21</v>
          </cell>
          <cell r="B25" t="str">
            <v>Franklin Parish</v>
          </cell>
          <cell r="C25">
            <v>234</v>
          </cell>
          <cell r="D25">
            <v>199</v>
          </cell>
          <cell r="E25">
            <v>257</v>
          </cell>
          <cell r="F25">
            <v>0</v>
          </cell>
          <cell r="G25">
            <v>202</v>
          </cell>
          <cell r="H25">
            <v>168</v>
          </cell>
          <cell r="I25">
            <v>183</v>
          </cell>
          <cell r="J25">
            <v>1243</v>
          </cell>
        </row>
        <row r="26">
          <cell r="A26">
            <v>22</v>
          </cell>
          <cell r="B26" t="str">
            <v>Grant Parish</v>
          </cell>
          <cell r="C26">
            <v>247</v>
          </cell>
          <cell r="D26">
            <v>230</v>
          </cell>
          <cell r="E26">
            <v>227</v>
          </cell>
          <cell r="F26">
            <v>24</v>
          </cell>
          <cell r="G26">
            <v>254</v>
          </cell>
          <cell r="H26">
            <v>228</v>
          </cell>
          <cell r="I26">
            <v>130</v>
          </cell>
          <cell r="J26">
            <v>1340</v>
          </cell>
        </row>
        <row r="27">
          <cell r="A27">
            <v>23</v>
          </cell>
          <cell r="B27" t="str">
            <v>Iberia Parish</v>
          </cell>
          <cell r="C27">
            <v>974</v>
          </cell>
          <cell r="D27">
            <v>950</v>
          </cell>
          <cell r="E27">
            <v>989</v>
          </cell>
          <cell r="F27">
            <v>88</v>
          </cell>
          <cell r="G27">
            <v>960</v>
          </cell>
          <cell r="H27">
            <v>879</v>
          </cell>
          <cell r="I27">
            <v>744</v>
          </cell>
          <cell r="J27">
            <v>5584</v>
          </cell>
        </row>
        <row r="28">
          <cell r="A28">
            <v>24</v>
          </cell>
          <cell r="B28" t="str">
            <v>Iberville Parish</v>
          </cell>
          <cell r="C28">
            <v>336</v>
          </cell>
          <cell r="D28">
            <v>356</v>
          </cell>
          <cell r="E28">
            <v>355</v>
          </cell>
          <cell r="F28">
            <v>35</v>
          </cell>
          <cell r="G28">
            <v>328</v>
          </cell>
          <cell r="H28">
            <v>328</v>
          </cell>
          <cell r="I28">
            <v>258</v>
          </cell>
          <cell r="J28">
            <v>1996</v>
          </cell>
        </row>
        <row r="29">
          <cell r="A29">
            <v>25</v>
          </cell>
          <cell r="B29" t="str">
            <v>Jackson Parish</v>
          </cell>
          <cell r="C29">
            <v>159</v>
          </cell>
          <cell r="D29">
            <v>179</v>
          </cell>
          <cell r="E29">
            <v>183</v>
          </cell>
          <cell r="F29">
            <v>0</v>
          </cell>
          <cell r="G29">
            <v>169</v>
          </cell>
          <cell r="H29">
            <v>112</v>
          </cell>
          <cell r="I29">
            <v>114</v>
          </cell>
          <cell r="J29">
            <v>916</v>
          </cell>
        </row>
        <row r="30">
          <cell r="A30">
            <v>26</v>
          </cell>
          <cell r="B30" t="str">
            <v>Jefferson Parish</v>
          </cell>
          <cell r="C30">
            <v>3415</v>
          </cell>
          <cell r="D30">
            <v>3484</v>
          </cell>
          <cell r="E30">
            <v>3788</v>
          </cell>
          <cell r="F30">
            <v>299</v>
          </cell>
          <cell r="G30">
            <v>3128</v>
          </cell>
          <cell r="H30">
            <v>2922</v>
          </cell>
          <cell r="I30">
            <v>2464</v>
          </cell>
          <cell r="J30">
            <v>19500</v>
          </cell>
        </row>
        <row r="31">
          <cell r="A31">
            <v>27</v>
          </cell>
          <cell r="B31" t="str">
            <v>Jefferson Davis Parish</v>
          </cell>
          <cell r="C31">
            <v>421</v>
          </cell>
          <cell r="D31">
            <v>444</v>
          </cell>
          <cell r="E31">
            <v>441</v>
          </cell>
          <cell r="F31">
            <v>1</v>
          </cell>
          <cell r="G31">
            <v>460</v>
          </cell>
          <cell r="H31">
            <v>414</v>
          </cell>
          <cell r="I31">
            <v>359</v>
          </cell>
          <cell r="J31">
            <v>2540</v>
          </cell>
        </row>
        <row r="32">
          <cell r="A32">
            <v>28</v>
          </cell>
          <cell r="B32" t="str">
            <v>Lafayette Parish</v>
          </cell>
          <cell r="C32">
            <v>2176</v>
          </cell>
          <cell r="D32">
            <v>2119</v>
          </cell>
          <cell r="E32">
            <v>2487</v>
          </cell>
          <cell r="F32">
            <v>220</v>
          </cell>
          <cell r="G32">
            <v>2304</v>
          </cell>
          <cell r="H32">
            <v>1995</v>
          </cell>
          <cell r="I32">
            <v>1759</v>
          </cell>
          <cell r="J32">
            <v>13060</v>
          </cell>
        </row>
        <row r="33">
          <cell r="A33">
            <v>29</v>
          </cell>
          <cell r="B33" t="str">
            <v>Lafourche Parish</v>
          </cell>
          <cell r="C33">
            <v>1087</v>
          </cell>
          <cell r="D33">
            <v>1036</v>
          </cell>
          <cell r="E33">
            <v>1077</v>
          </cell>
          <cell r="F33">
            <v>77</v>
          </cell>
          <cell r="G33">
            <v>952</v>
          </cell>
          <cell r="H33">
            <v>971</v>
          </cell>
          <cell r="I33">
            <v>825</v>
          </cell>
          <cell r="J33">
            <v>6025</v>
          </cell>
        </row>
        <row r="34">
          <cell r="A34">
            <v>30</v>
          </cell>
          <cell r="B34" t="str">
            <v>LaSalle Parish</v>
          </cell>
          <cell r="C34">
            <v>185</v>
          </cell>
          <cell r="D34">
            <v>187</v>
          </cell>
          <cell r="E34">
            <v>206</v>
          </cell>
          <cell r="F34">
            <v>0</v>
          </cell>
          <cell r="G34">
            <v>182</v>
          </cell>
          <cell r="H34">
            <v>194</v>
          </cell>
          <cell r="I34">
            <v>143</v>
          </cell>
          <cell r="J34">
            <v>1097</v>
          </cell>
        </row>
        <row r="35">
          <cell r="A35">
            <v>31</v>
          </cell>
          <cell r="B35" t="str">
            <v>Lincoln Parish</v>
          </cell>
          <cell r="C35">
            <v>455</v>
          </cell>
          <cell r="D35">
            <v>471</v>
          </cell>
          <cell r="E35">
            <v>436</v>
          </cell>
          <cell r="F35">
            <v>29</v>
          </cell>
          <cell r="G35">
            <v>445</v>
          </cell>
          <cell r="H35">
            <v>409</v>
          </cell>
          <cell r="I35">
            <v>371</v>
          </cell>
          <cell r="J35">
            <v>2616</v>
          </cell>
        </row>
        <row r="36">
          <cell r="A36">
            <v>32</v>
          </cell>
          <cell r="B36" t="str">
            <v>Livingston Parish</v>
          </cell>
          <cell r="C36">
            <v>1998</v>
          </cell>
          <cell r="D36">
            <v>1894</v>
          </cell>
          <cell r="E36">
            <v>1742</v>
          </cell>
          <cell r="F36">
            <v>104</v>
          </cell>
          <cell r="G36">
            <v>1847</v>
          </cell>
          <cell r="H36">
            <v>1653</v>
          </cell>
          <cell r="I36">
            <v>1529</v>
          </cell>
          <cell r="J36">
            <v>10767</v>
          </cell>
        </row>
        <row r="37">
          <cell r="A37">
            <v>33</v>
          </cell>
          <cell r="B37" t="str">
            <v>Madison Parish</v>
          </cell>
          <cell r="C37">
            <v>110</v>
          </cell>
          <cell r="D37">
            <v>97</v>
          </cell>
          <cell r="E37">
            <v>131</v>
          </cell>
          <cell r="F37">
            <v>4</v>
          </cell>
          <cell r="G37">
            <v>124</v>
          </cell>
          <cell r="H37">
            <v>109</v>
          </cell>
          <cell r="I37">
            <v>87</v>
          </cell>
          <cell r="J37">
            <v>662</v>
          </cell>
        </row>
        <row r="38">
          <cell r="A38">
            <v>34</v>
          </cell>
          <cell r="B38" t="str">
            <v>Morehouse Parish</v>
          </cell>
          <cell r="C38">
            <v>320</v>
          </cell>
          <cell r="D38">
            <v>307</v>
          </cell>
          <cell r="E38">
            <v>336</v>
          </cell>
          <cell r="F38">
            <v>0</v>
          </cell>
          <cell r="G38">
            <v>267</v>
          </cell>
          <cell r="H38">
            <v>236</v>
          </cell>
          <cell r="I38">
            <v>221</v>
          </cell>
          <cell r="J38">
            <v>1687</v>
          </cell>
        </row>
        <row r="39">
          <cell r="A39">
            <v>35</v>
          </cell>
          <cell r="B39" t="str">
            <v>Natchitoches Parish</v>
          </cell>
          <cell r="C39">
            <v>520</v>
          </cell>
          <cell r="D39">
            <v>488</v>
          </cell>
          <cell r="E39">
            <v>488</v>
          </cell>
          <cell r="F39">
            <v>2</v>
          </cell>
          <cell r="G39">
            <v>434</v>
          </cell>
          <cell r="H39">
            <v>412</v>
          </cell>
          <cell r="I39">
            <v>347</v>
          </cell>
          <cell r="J39">
            <v>2691</v>
          </cell>
        </row>
        <row r="40">
          <cell r="A40">
            <v>36</v>
          </cell>
          <cell r="B40" t="str">
            <v>Orleans Parish</v>
          </cell>
          <cell r="C40">
            <v>203</v>
          </cell>
          <cell r="D40">
            <v>206</v>
          </cell>
          <cell r="E40">
            <v>427</v>
          </cell>
          <cell r="F40">
            <v>3</v>
          </cell>
          <cell r="G40">
            <v>535</v>
          </cell>
          <cell r="H40">
            <v>514</v>
          </cell>
          <cell r="I40">
            <v>418</v>
          </cell>
          <cell r="J40">
            <v>2306</v>
          </cell>
        </row>
        <row r="41">
          <cell r="A41">
            <v>37</v>
          </cell>
          <cell r="B41" t="str">
            <v>Ouachita Parish</v>
          </cell>
          <cell r="C41">
            <v>1496</v>
          </cell>
          <cell r="D41">
            <v>1439</v>
          </cell>
          <cell r="E41">
            <v>1511</v>
          </cell>
          <cell r="F41">
            <v>6</v>
          </cell>
          <cell r="G41">
            <v>1469</v>
          </cell>
          <cell r="H41">
            <v>1299</v>
          </cell>
          <cell r="I41">
            <v>1315</v>
          </cell>
          <cell r="J41">
            <v>8535</v>
          </cell>
        </row>
        <row r="42">
          <cell r="A42">
            <v>38</v>
          </cell>
          <cell r="B42" t="str">
            <v>Plaquemines Parish</v>
          </cell>
          <cell r="C42">
            <v>313</v>
          </cell>
          <cell r="D42">
            <v>299</v>
          </cell>
          <cell r="E42">
            <v>332</v>
          </cell>
          <cell r="F42">
            <v>7</v>
          </cell>
          <cell r="G42">
            <v>323</v>
          </cell>
          <cell r="H42">
            <v>269</v>
          </cell>
          <cell r="I42">
            <v>293</v>
          </cell>
          <cell r="J42">
            <v>1836</v>
          </cell>
        </row>
        <row r="43">
          <cell r="A43">
            <v>39</v>
          </cell>
          <cell r="B43" t="str">
            <v>Pointe Coupee Parish</v>
          </cell>
          <cell r="C43">
            <v>222</v>
          </cell>
          <cell r="D43">
            <v>202</v>
          </cell>
          <cell r="E43">
            <v>225</v>
          </cell>
          <cell r="F43">
            <v>15</v>
          </cell>
          <cell r="G43">
            <v>173</v>
          </cell>
          <cell r="H43">
            <v>158</v>
          </cell>
          <cell r="I43">
            <v>161</v>
          </cell>
          <cell r="J43">
            <v>1156</v>
          </cell>
        </row>
        <row r="44">
          <cell r="A44">
            <v>40</v>
          </cell>
          <cell r="B44" t="str">
            <v>Rapides Parish</v>
          </cell>
          <cell r="C44">
            <v>1844</v>
          </cell>
          <cell r="D44">
            <v>1739</v>
          </cell>
          <cell r="E44">
            <v>1694</v>
          </cell>
          <cell r="F44">
            <v>285</v>
          </cell>
          <cell r="G44">
            <v>1695</v>
          </cell>
          <cell r="H44">
            <v>1489</v>
          </cell>
          <cell r="I44">
            <v>1347</v>
          </cell>
          <cell r="J44">
            <v>10093</v>
          </cell>
        </row>
        <row r="45">
          <cell r="A45">
            <v>41</v>
          </cell>
          <cell r="B45" t="str">
            <v>Red River Parish</v>
          </cell>
          <cell r="C45">
            <v>111</v>
          </cell>
          <cell r="D45">
            <v>111</v>
          </cell>
          <cell r="E45">
            <v>112</v>
          </cell>
          <cell r="F45">
            <v>22</v>
          </cell>
          <cell r="G45">
            <v>117</v>
          </cell>
          <cell r="H45">
            <v>98</v>
          </cell>
          <cell r="I45">
            <v>71</v>
          </cell>
          <cell r="J45">
            <v>642</v>
          </cell>
        </row>
        <row r="46">
          <cell r="A46">
            <v>42</v>
          </cell>
          <cell r="B46" t="str">
            <v>Richland Parish</v>
          </cell>
          <cell r="C46">
            <v>199</v>
          </cell>
          <cell r="D46">
            <v>224</v>
          </cell>
          <cell r="E46">
            <v>238</v>
          </cell>
          <cell r="F46">
            <v>0</v>
          </cell>
          <cell r="G46">
            <v>242</v>
          </cell>
          <cell r="H46">
            <v>212</v>
          </cell>
          <cell r="I46">
            <v>208</v>
          </cell>
          <cell r="J46">
            <v>1323</v>
          </cell>
        </row>
        <row r="47">
          <cell r="A47">
            <v>43</v>
          </cell>
          <cell r="B47" t="str">
            <v>Sabine Parish</v>
          </cell>
          <cell r="C47">
            <v>354</v>
          </cell>
          <cell r="D47">
            <v>320</v>
          </cell>
          <cell r="E47">
            <v>295</v>
          </cell>
          <cell r="F47">
            <v>0</v>
          </cell>
          <cell r="G47">
            <v>290</v>
          </cell>
          <cell r="H47">
            <v>265</v>
          </cell>
          <cell r="I47">
            <v>257</v>
          </cell>
          <cell r="J47">
            <v>1781</v>
          </cell>
        </row>
        <row r="48">
          <cell r="A48">
            <v>44</v>
          </cell>
          <cell r="B48" t="str">
            <v>St. Bernard Parish</v>
          </cell>
          <cell r="C48">
            <v>576</v>
          </cell>
          <cell r="D48">
            <v>527</v>
          </cell>
          <cell r="E48">
            <v>539</v>
          </cell>
          <cell r="F48">
            <v>23</v>
          </cell>
          <cell r="G48">
            <v>486</v>
          </cell>
          <cell r="H48">
            <v>487</v>
          </cell>
          <cell r="I48">
            <v>308</v>
          </cell>
          <cell r="J48">
            <v>2946</v>
          </cell>
        </row>
        <row r="49">
          <cell r="A49">
            <v>45</v>
          </cell>
          <cell r="B49" t="str">
            <v>St. Charles Parish</v>
          </cell>
          <cell r="C49">
            <v>744</v>
          </cell>
          <cell r="D49">
            <v>681</v>
          </cell>
          <cell r="E49">
            <v>684</v>
          </cell>
          <cell r="F49">
            <v>67</v>
          </cell>
          <cell r="G49">
            <v>709</v>
          </cell>
          <cell r="H49">
            <v>694</v>
          </cell>
          <cell r="I49">
            <v>613</v>
          </cell>
          <cell r="J49">
            <v>4192</v>
          </cell>
        </row>
        <row r="50">
          <cell r="A50">
            <v>46</v>
          </cell>
          <cell r="B50" t="str">
            <v>St. Helena Parish</v>
          </cell>
          <cell r="C50">
            <v>99</v>
          </cell>
          <cell r="D50">
            <v>102</v>
          </cell>
          <cell r="E50">
            <v>76</v>
          </cell>
          <cell r="F50">
            <v>0</v>
          </cell>
          <cell r="G50">
            <v>73</v>
          </cell>
          <cell r="H50">
            <v>72</v>
          </cell>
          <cell r="I50">
            <v>91</v>
          </cell>
          <cell r="J50">
            <v>513</v>
          </cell>
        </row>
        <row r="51">
          <cell r="A51">
            <v>47</v>
          </cell>
          <cell r="B51" t="str">
            <v>St. James Parish</v>
          </cell>
          <cell r="C51">
            <v>258</v>
          </cell>
          <cell r="D51">
            <v>261</v>
          </cell>
          <cell r="E51">
            <v>293</v>
          </cell>
          <cell r="F51">
            <v>26</v>
          </cell>
          <cell r="G51">
            <v>275</v>
          </cell>
          <cell r="H51">
            <v>287</v>
          </cell>
          <cell r="I51">
            <v>238</v>
          </cell>
          <cell r="J51">
            <v>1638</v>
          </cell>
        </row>
        <row r="52">
          <cell r="A52">
            <v>48</v>
          </cell>
          <cell r="B52" t="str">
            <v>St. John the Baptist Parish</v>
          </cell>
          <cell r="C52">
            <v>467</v>
          </cell>
          <cell r="D52">
            <v>433</v>
          </cell>
          <cell r="E52">
            <v>473</v>
          </cell>
          <cell r="F52">
            <v>44</v>
          </cell>
          <cell r="G52">
            <v>357</v>
          </cell>
          <cell r="H52">
            <v>395</v>
          </cell>
          <cell r="I52">
            <v>332</v>
          </cell>
          <cell r="J52">
            <v>2501</v>
          </cell>
        </row>
        <row r="53">
          <cell r="A53">
            <v>49</v>
          </cell>
          <cell r="B53" t="str">
            <v>St. Landry Parish</v>
          </cell>
          <cell r="C53">
            <v>1024</v>
          </cell>
          <cell r="D53">
            <v>961</v>
          </cell>
          <cell r="E53">
            <v>1099</v>
          </cell>
          <cell r="F53">
            <v>34</v>
          </cell>
          <cell r="G53">
            <v>897</v>
          </cell>
          <cell r="H53">
            <v>761</v>
          </cell>
          <cell r="I53">
            <v>736</v>
          </cell>
          <cell r="J53">
            <v>5512</v>
          </cell>
        </row>
        <row r="54">
          <cell r="A54">
            <v>50</v>
          </cell>
          <cell r="B54" t="str">
            <v>St. Martin Parish</v>
          </cell>
          <cell r="C54">
            <v>565</v>
          </cell>
          <cell r="D54">
            <v>537</v>
          </cell>
          <cell r="E54">
            <v>691</v>
          </cell>
          <cell r="F54">
            <v>10</v>
          </cell>
          <cell r="G54">
            <v>546</v>
          </cell>
          <cell r="H54">
            <v>564</v>
          </cell>
          <cell r="I54">
            <v>470</v>
          </cell>
          <cell r="J54">
            <v>3383</v>
          </cell>
        </row>
        <row r="55">
          <cell r="A55">
            <v>51</v>
          </cell>
          <cell r="B55" t="str">
            <v>St. Mary Parish</v>
          </cell>
          <cell r="C55">
            <v>629</v>
          </cell>
          <cell r="D55">
            <v>601</v>
          </cell>
          <cell r="E55">
            <v>736</v>
          </cell>
          <cell r="F55">
            <v>11</v>
          </cell>
          <cell r="G55">
            <v>645</v>
          </cell>
          <cell r="H55">
            <v>613</v>
          </cell>
          <cell r="I55">
            <v>528</v>
          </cell>
          <cell r="J55">
            <v>3763</v>
          </cell>
        </row>
        <row r="56">
          <cell r="A56">
            <v>52</v>
          </cell>
          <cell r="B56" t="str">
            <v>St. Tammany Parish</v>
          </cell>
          <cell r="C56">
            <v>2932</v>
          </cell>
          <cell r="D56">
            <v>2961</v>
          </cell>
          <cell r="E56">
            <v>3035</v>
          </cell>
          <cell r="F56">
            <v>48</v>
          </cell>
          <cell r="G56">
            <v>2767</v>
          </cell>
          <cell r="H56">
            <v>2584</v>
          </cell>
          <cell r="I56">
            <v>2480</v>
          </cell>
          <cell r="J56">
            <v>16807</v>
          </cell>
        </row>
        <row r="57">
          <cell r="A57">
            <v>53</v>
          </cell>
          <cell r="B57" t="str">
            <v>Tangipahoa Parish</v>
          </cell>
          <cell r="C57">
            <v>1463</v>
          </cell>
          <cell r="D57">
            <v>1325</v>
          </cell>
          <cell r="E57">
            <v>1617</v>
          </cell>
          <cell r="F57">
            <v>1</v>
          </cell>
          <cell r="G57">
            <v>1364</v>
          </cell>
          <cell r="H57">
            <v>1218</v>
          </cell>
          <cell r="I57">
            <v>1107</v>
          </cell>
          <cell r="J57">
            <v>8095</v>
          </cell>
        </row>
        <row r="58">
          <cell r="A58">
            <v>54</v>
          </cell>
          <cell r="B58" t="str">
            <v>Tensas Parish</v>
          </cell>
          <cell r="C58">
            <v>59</v>
          </cell>
          <cell r="D58">
            <v>41</v>
          </cell>
          <cell r="E58">
            <v>56</v>
          </cell>
          <cell r="F58">
            <v>0</v>
          </cell>
          <cell r="G58">
            <v>49</v>
          </cell>
          <cell r="H58">
            <v>45</v>
          </cell>
          <cell r="I58">
            <v>49</v>
          </cell>
          <cell r="J58">
            <v>299</v>
          </cell>
        </row>
        <row r="59">
          <cell r="A59">
            <v>55</v>
          </cell>
          <cell r="B59" t="str">
            <v>Terrebonne Parish</v>
          </cell>
          <cell r="C59">
            <v>1235</v>
          </cell>
          <cell r="D59">
            <v>1221</v>
          </cell>
          <cell r="E59">
            <v>1136</v>
          </cell>
          <cell r="F59">
            <v>173</v>
          </cell>
          <cell r="G59">
            <v>1280</v>
          </cell>
          <cell r="H59">
            <v>1174</v>
          </cell>
          <cell r="I59">
            <v>998</v>
          </cell>
          <cell r="J59">
            <v>7217</v>
          </cell>
        </row>
        <row r="60">
          <cell r="A60">
            <v>56</v>
          </cell>
          <cell r="B60" t="str">
            <v>Union Parish</v>
          </cell>
          <cell r="C60">
            <v>139</v>
          </cell>
          <cell r="D60">
            <v>143</v>
          </cell>
          <cell r="E60">
            <v>146</v>
          </cell>
          <cell r="F60">
            <v>25</v>
          </cell>
          <cell r="G60">
            <v>178</v>
          </cell>
          <cell r="H60">
            <v>157</v>
          </cell>
          <cell r="I60">
            <v>130</v>
          </cell>
          <cell r="J60">
            <v>918</v>
          </cell>
        </row>
        <row r="61">
          <cell r="A61">
            <v>57</v>
          </cell>
          <cell r="B61" t="str">
            <v>Vermilion Parish</v>
          </cell>
          <cell r="C61">
            <v>696</v>
          </cell>
          <cell r="D61">
            <v>681</v>
          </cell>
          <cell r="E61">
            <v>696</v>
          </cell>
          <cell r="F61">
            <v>18</v>
          </cell>
          <cell r="G61">
            <v>630</v>
          </cell>
          <cell r="H61">
            <v>617</v>
          </cell>
          <cell r="I61">
            <v>545</v>
          </cell>
          <cell r="J61">
            <v>3883</v>
          </cell>
        </row>
        <row r="62">
          <cell r="A62">
            <v>58</v>
          </cell>
          <cell r="B62" t="str">
            <v>Vernon Parish</v>
          </cell>
          <cell r="C62">
            <v>617</v>
          </cell>
          <cell r="D62">
            <v>587</v>
          </cell>
          <cell r="E62">
            <v>571</v>
          </cell>
          <cell r="F62">
            <v>8</v>
          </cell>
          <cell r="G62">
            <v>570</v>
          </cell>
          <cell r="H62">
            <v>485</v>
          </cell>
          <cell r="I62">
            <v>479</v>
          </cell>
          <cell r="J62">
            <v>3317</v>
          </cell>
        </row>
        <row r="63">
          <cell r="A63">
            <v>59</v>
          </cell>
          <cell r="B63" t="str">
            <v>Washington Parish</v>
          </cell>
          <cell r="C63">
            <v>378</v>
          </cell>
          <cell r="D63">
            <v>438</v>
          </cell>
          <cell r="E63">
            <v>385</v>
          </cell>
          <cell r="F63">
            <v>45</v>
          </cell>
          <cell r="G63">
            <v>385</v>
          </cell>
          <cell r="H63">
            <v>386</v>
          </cell>
          <cell r="I63">
            <v>331</v>
          </cell>
          <cell r="J63">
            <v>2348</v>
          </cell>
        </row>
        <row r="64">
          <cell r="A64">
            <v>60</v>
          </cell>
          <cell r="B64" t="str">
            <v>Webster Parish</v>
          </cell>
          <cell r="C64">
            <v>472</v>
          </cell>
          <cell r="D64">
            <v>445</v>
          </cell>
          <cell r="E64">
            <v>492</v>
          </cell>
          <cell r="F64">
            <v>19</v>
          </cell>
          <cell r="G64">
            <v>514</v>
          </cell>
          <cell r="H64">
            <v>394</v>
          </cell>
          <cell r="I64">
            <v>393</v>
          </cell>
          <cell r="J64">
            <v>2729</v>
          </cell>
        </row>
        <row r="65">
          <cell r="A65">
            <v>61</v>
          </cell>
          <cell r="B65" t="str">
            <v>West Baton Rouge Parish</v>
          </cell>
          <cell r="C65">
            <v>262</v>
          </cell>
          <cell r="D65">
            <v>253</v>
          </cell>
          <cell r="E65">
            <v>275</v>
          </cell>
          <cell r="F65">
            <v>10</v>
          </cell>
          <cell r="G65">
            <v>252</v>
          </cell>
          <cell r="H65">
            <v>218</v>
          </cell>
          <cell r="I65">
            <v>233</v>
          </cell>
          <cell r="J65">
            <v>1503</v>
          </cell>
        </row>
        <row r="66">
          <cell r="A66">
            <v>62</v>
          </cell>
          <cell r="B66" t="str">
            <v>West Carroll Parish</v>
          </cell>
          <cell r="C66">
            <v>168</v>
          </cell>
          <cell r="D66">
            <v>169</v>
          </cell>
          <cell r="E66">
            <v>163</v>
          </cell>
          <cell r="F66">
            <v>0</v>
          </cell>
          <cell r="G66">
            <v>142</v>
          </cell>
          <cell r="H66">
            <v>111</v>
          </cell>
          <cell r="I66">
            <v>122</v>
          </cell>
          <cell r="J66">
            <v>875</v>
          </cell>
        </row>
        <row r="67">
          <cell r="A67">
            <v>63</v>
          </cell>
          <cell r="B67" t="str">
            <v>West Feliciana Parish</v>
          </cell>
          <cell r="C67">
            <v>167</v>
          </cell>
          <cell r="D67">
            <v>141</v>
          </cell>
          <cell r="E67">
            <v>136</v>
          </cell>
          <cell r="F67">
            <v>8</v>
          </cell>
          <cell r="G67">
            <v>162</v>
          </cell>
          <cell r="H67">
            <v>168</v>
          </cell>
          <cell r="I67">
            <v>137</v>
          </cell>
          <cell r="J67">
            <v>919</v>
          </cell>
        </row>
        <row r="68">
          <cell r="A68">
            <v>64</v>
          </cell>
          <cell r="B68" t="str">
            <v>Winn Parish</v>
          </cell>
          <cell r="C68">
            <v>176</v>
          </cell>
          <cell r="D68">
            <v>181</v>
          </cell>
          <cell r="E68">
            <v>142</v>
          </cell>
          <cell r="F68">
            <v>30</v>
          </cell>
          <cell r="G68">
            <v>170</v>
          </cell>
          <cell r="H68">
            <v>170</v>
          </cell>
          <cell r="I68">
            <v>159</v>
          </cell>
          <cell r="J68">
            <v>1028</v>
          </cell>
        </row>
        <row r="69">
          <cell r="A69">
            <v>65</v>
          </cell>
          <cell r="B69" t="str">
            <v>City of Monroe School District</v>
          </cell>
          <cell r="C69">
            <v>542</v>
          </cell>
          <cell r="D69">
            <v>565</v>
          </cell>
          <cell r="E69">
            <v>717</v>
          </cell>
          <cell r="F69">
            <v>20</v>
          </cell>
          <cell r="G69">
            <v>505</v>
          </cell>
          <cell r="H69">
            <v>442</v>
          </cell>
          <cell r="I69">
            <v>457</v>
          </cell>
          <cell r="J69">
            <v>3248</v>
          </cell>
        </row>
        <row r="70">
          <cell r="A70">
            <v>66</v>
          </cell>
          <cell r="B70" t="str">
            <v>City of Bogalusa School District</v>
          </cell>
          <cell r="C70">
            <v>93</v>
          </cell>
          <cell r="D70">
            <v>115</v>
          </cell>
          <cell r="E70">
            <v>114</v>
          </cell>
          <cell r="F70">
            <v>1</v>
          </cell>
          <cell r="G70">
            <v>115</v>
          </cell>
          <cell r="H70">
            <v>95</v>
          </cell>
          <cell r="I70">
            <v>96</v>
          </cell>
          <cell r="J70">
            <v>629</v>
          </cell>
        </row>
        <row r="71">
          <cell r="A71">
            <v>67</v>
          </cell>
          <cell r="B71" t="str">
            <v>Zachary Community School District</v>
          </cell>
          <cell r="C71">
            <v>384</v>
          </cell>
          <cell r="D71">
            <v>421</v>
          </cell>
          <cell r="E71">
            <v>451</v>
          </cell>
          <cell r="F71">
            <v>11</v>
          </cell>
          <cell r="G71">
            <v>380</v>
          </cell>
          <cell r="H71">
            <v>367</v>
          </cell>
          <cell r="I71">
            <v>342</v>
          </cell>
          <cell r="J71">
            <v>2356</v>
          </cell>
        </row>
        <row r="72">
          <cell r="A72">
            <v>68</v>
          </cell>
          <cell r="B72" t="str">
            <v>City of Baker School District</v>
          </cell>
          <cell r="C72">
            <v>117</v>
          </cell>
          <cell r="D72">
            <v>138</v>
          </cell>
          <cell r="E72">
            <v>135</v>
          </cell>
          <cell r="F72">
            <v>1</v>
          </cell>
          <cell r="G72">
            <v>146</v>
          </cell>
          <cell r="H72">
            <v>143</v>
          </cell>
          <cell r="I72">
            <v>103</v>
          </cell>
          <cell r="J72">
            <v>783</v>
          </cell>
        </row>
        <row r="73">
          <cell r="A73">
            <v>69</v>
          </cell>
          <cell r="B73" t="str">
            <v>Central Community School District</v>
          </cell>
          <cell r="C73">
            <v>338</v>
          </cell>
          <cell r="D73">
            <v>362</v>
          </cell>
          <cell r="E73">
            <v>288</v>
          </cell>
          <cell r="F73">
            <v>70</v>
          </cell>
          <cell r="G73">
            <v>344</v>
          </cell>
          <cell r="H73">
            <v>306</v>
          </cell>
          <cell r="I73">
            <v>325</v>
          </cell>
          <cell r="J73">
            <v>2033</v>
          </cell>
        </row>
        <row r="74">
          <cell r="A74" t="str">
            <v>A02</v>
          </cell>
          <cell r="B74" t="str">
            <v>Office of Juvenile Justice</v>
          </cell>
          <cell r="C74">
            <v>4</v>
          </cell>
          <cell r="D74">
            <v>28</v>
          </cell>
          <cell r="E74">
            <v>111</v>
          </cell>
          <cell r="F74">
            <v>3</v>
          </cell>
          <cell r="G74">
            <v>61</v>
          </cell>
          <cell r="H74">
            <v>19</v>
          </cell>
          <cell r="I74">
            <v>9</v>
          </cell>
          <cell r="J74">
            <v>235</v>
          </cell>
        </row>
        <row r="75">
          <cell r="A75">
            <v>302006</v>
          </cell>
          <cell r="B75" t="str">
            <v>Louisiana School for Math Science &amp; the Arts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86</v>
          </cell>
          <cell r="H75">
            <v>114</v>
          </cell>
          <cell r="I75">
            <v>104</v>
          </cell>
          <cell r="J75">
            <v>304</v>
          </cell>
        </row>
        <row r="76">
          <cell r="A76">
            <v>318001</v>
          </cell>
          <cell r="B76" t="str">
            <v>LSU Laboratory School</v>
          </cell>
          <cell r="C76">
            <v>116</v>
          </cell>
          <cell r="D76">
            <v>122</v>
          </cell>
          <cell r="E76">
            <v>110</v>
          </cell>
          <cell r="F76">
            <v>0</v>
          </cell>
          <cell r="G76">
            <v>117</v>
          </cell>
          <cell r="H76">
            <v>117</v>
          </cell>
          <cell r="I76">
            <v>117</v>
          </cell>
          <cell r="J76">
            <v>699</v>
          </cell>
        </row>
        <row r="77">
          <cell r="A77">
            <v>319001</v>
          </cell>
          <cell r="B77" t="str">
            <v>Southern University Lab School</v>
          </cell>
          <cell r="C77">
            <v>75</v>
          </cell>
          <cell r="D77">
            <v>67</v>
          </cell>
          <cell r="E77">
            <v>84</v>
          </cell>
          <cell r="F77">
            <v>0</v>
          </cell>
          <cell r="G77">
            <v>78</v>
          </cell>
          <cell r="H77">
            <v>86</v>
          </cell>
          <cell r="I77">
            <v>75</v>
          </cell>
          <cell r="J77">
            <v>465</v>
          </cell>
        </row>
        <row r="78">
          <cell r="A78">
            <v>321001</v>
          </cell>
          <cell r="B78" t="str">
            <v>New Vision Learning Academy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A79">
            <v>329001</v>
          </cell>
          <cell r="B79" t="str">
            <v>V. B. Glencoe Charter School</v>
          </cell>
          <cell r="C79">
            <v>34</v>
          </cell>
          <cell r="D79">
            <v>33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67</v>
          </cell>
        </row>
        <row r="80">
          <cell r="A80">
            <v>331001</v>
          </cell>
          <cell r="B80" t="str">
            <v>International School of Louisiana</v>
          </cell>
          <cell r="C80">
            <v>83</v>
          </cell>
          <cell r="D80">
            <v>53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136</v>
          </cell>
        </row>
        <row r="81">
          <cell r="A81">
            <v>333001</v>
          </cell>
          <cell r="B81" t="str">
            <v>Avoyelles Public Charter School</v>
          </cell>
          <cell r="C81">
            <v>47</v>
          </cell>
          <cell r="D81">
            <v>48</v>
          </cell>
          <cell r="E81">
            <v>64</v>
          </cell>
          <cell r="F81">
            <v>0</v>
          </cell>
          <cell r="G81">
            <v>67</v>
          </cell>
          <cell r="H81">
            <v>60</v>
          </cell>
          <cell r="I81">
            <v>53</v>
          </cell>
          <cell r="J81">
            <v>339</v>
          </cell>
        </row>
        <row r="82">
          <cell r="A82">
            <v>334001</v>
          </cell>
          <cell r="B82" t="str">
            <v>New Orleans Center for Creative Arts</v>
          </cell>
          <cell r="C82">
            <v>0</v>
          </cell>
          <cell r="D82">
            <v>0</v>
          </cell>
          <cell r="E82">
            <v>67</v>
          </cell>
          <cell r="F82">
            <v>0</v>
          </cell>
          <cell r="G82">
            <v>60</v>
          </cell>
          <cell r="H82">
            <v>53</v>
          </cell>
          <cell r="I82">
            <v>56</v>
          </cell>
          <cell r="J82">
            <v>236</v>
          </cell>
        </row>
        <row r="83">
          <cell r="A83">
            <v>336001</v>
          </cell>
          <cell r="B83" t="str">
            <v>Delhi Charter School</v>
          </cell>
          <cell r="C83">
            <v>68</v>
          </cell>
          <cell r="D83">
            <v>65</v>
          </cell>
          <cell r="E83">
            <v>73</v>
          </cell>
          <cell r="F83">
            <v>0</v>
          </cell>
          <cell r="G83">
            <v>63</v>
          </cell>
          <cell r="H83">
            <v>60</v>
          </cell>
          <cell r="I83">
            <v>39</v>
          </cell>
          <cell r="J83">
            <v>368</v>
          </cell>
        </row>
        <row r="84">
          <cell r="A84">
            <v>337001</v>
          </cell>
          <cell r="B84" t="str">
            <v>Belle Chasse Academy, Inc.</v>
          </cell>
          <cell r="C84">
            <v>106</v>
          </cell>
          <cell r="D84">
            <v>111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217</v>
          </cell>
        </row>
        <row r="85">
          <cell r="A85">
            <v>340001</v>
          </cell>
          <cell r="B85" t="str">
            <v>The MAX Charter School</v>
          </cell>
          <cell r="C85">
            <v>18</v>
          </cell>
          <cell r="D85">
            <v>13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31</v>
          </cell>
        </row>
        <row r="86">
          <cell r="A86">
            <v>341001</v>
          </cell>
          <cell r="B86" t="str">
            <v>D'Arbonne Woods Charter School</v>
          </cell>
          <cell r="C86">
            <v>78</v>
          </cell>
          <cell r="D86">
            <v>75</v>
          </cell>
          <cell r="E86">
            <v>72</v>
          </cell>
          <cell r="F86">
            <v>1</v>
          </cell>
          <cell r="G86">
            <v>60</v>
          </cell>
          <cell r="H86">
            <v>62</v>
          </cell>
          <cell r="I86">
            <v>45</v>
          </cell>
          <cell r="J86">
            <v>393</v>
          </cell>
        </row>
        <row r="87">
          <cell r="A87">
            <v>343001</v>
          </cell>
          <cell r="B87" t="str">
            <v>Community School for Apprenticeship Learning, Inc.</v>
          </cell>
          <cell r="C87">
            <v>0</v>
          </cell>
          <cell r="D87">
            <v>0</v>
          </cell>
          <cell r="E87">
            <v>136</v>
          </cell>
          <cell r="F87">
            <v>0</v>
          </cell>
          <cell r="G87">
            <v>137</v>
          </cell>
          <cell r="H87">
            <v>130</v>
          </cell>
          <cell r="I87">
            <v>94</v>
          </cell>
          <cell r="J87">
            <v>497</v>
          </cell>
        </row>
        <row r="88">
          <cell r="A88">
            <v>344001</v>
          </cell>
          <cell r="B88" t="str">
            <v>Voices for International Business &amp; Education</v>
          </cell>
          <cell r="C88">
            <v>0</v>
          </cell>
          <cell r="D88">
            <v>0</v>
          </cell>
          <cell r="E88">
            <v>132</v>
          </cell>
          <cell r="F88">
            <v>0</v>
          </cell>
          <cell r="G88">
            <v>164</v>
          </cell>
          <cell r="H88">
            <v>142</v>
          </cell>
          <cell r="I88">
            <v>131</v>
          </cell>
          <cell r="J88">
            <v>569</v>
          </cell>
        </row>
        <row r="89">
          <cell r="A89">
            <v>345001</v>
          </cell>
          <cell r="B89" t="str">
            <v>University View Academy, Inc. (FRM LA Connections)</v>
          </cell>
          <cell r="C89">
            <v>212</v>
          </cell>
          <cell r="D89">
            <v>233</v>
          </cell>
          <cell r="E89">
            <v>277</v>
          </cell>
          <cell r="F89">
            <v>8</v>
          </cell>
          <cell r="G89">
            <v>278</v>
          </cell>
          <cell r="H89">
            <v>260</v>
          </cell>
          <cell r="I89">
            <v>249</v>
          </cell>
          <cell r="J89">
            <v>1517</v>
          </cell>
        </row>
        <row r="90">
          <cell r="A90">
            <v>346001</v>
          </cell>
          <cell r="B90" t="str">
            <v>Lake Charles Charter Academy Foundation, Inc.</v>
          </cell>
          <cell r="C90">
            <v>88</v>
          </cell>
          <cell r="D90">
            <v>98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186</v>
          </cell>
        </row>
        <row r="91">
          <cell r="A91">
            <v>347001</v>
          </cell>
          <cell r="B91" t="str">
            <v>Lycee Francais de la Nouvelle-Orleans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>
            <v>348001</v>
          </cell>
          <cell r="B92" t="str">
            <v>New Orleans Military &amp; Maritime Academy</v>
          </cell>
          <cell r="C92">
            <v>0</v>
          </cell>
          <cell r="D92">
            <v>0</v>
          </cell>
          <cell r="E92">
            <v>218</v>
          </cell>
          <cell r="F92">
            <v>9</v>
          </cell>
          <cell r="G92">
            <v>203</v>
          </cell>
          <cell r="H92">
            <v>172</v>
          </cell>
          <cell r="I92">
            <v>139</v>
          </cell>
          <cell r="J92">
            <v>741</v>
          </cell>
        </row>
        <row r="93">
          <cell r="A93" t="str">
            <v>W11001</v>
          </cell>
          <cell r="B93" t="str">
            <v>Nelson Elementary School</v>
          </cell>
          <cell r="C93">
            <v>49</v>
          </cell>
          <cell r="D93">
            <v>55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104</v>
          </cell>
        </row>
        <row r="94">
          <cell r="A94" t="str">
            <v>W12001</v>
          </cell>
          <cell r="B94" t="str">
            <v>Pierre A. Capdau Learning Academy</v>
          </cell>
          <cell r="C94">
            <v>89</v>
          </cell>
          <cell r="D94">
            <v>99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188</v>
          </cell>
        </row>
        <row r="95">
          <cell r="A95" t="str">
            <v>W13001</v>
          </cell>
          <cell r="B95" t="str">
            <v>Lake Area New Tech Early College High School</v>
          </cell>
          <cell r="C95">
            <v>0</v>
          </cell>
          <cell r="D95">
            <v>0</v>
          </cell>
          <cell r="E95">
            <v>211</v>
          </cell>
          <cell r="F95">
            <v>0</v>
          </cell>
          <cell r="G95">
            <v>215</v>
          </cell>
          <cell r="H95">
            <v>163</v>
          </cell>
          <cell r="I95">
            <v>169</v>
          </cell>
          <cell r="J95">
            <v>758</v>
          </cell>
        </row>
        <row r="96">
          <cell r="A96" t="str">
            <v>W1A001</v>
          </cell>
          <cell r="B96" t="str">
            <v>JCFA-East</v>
          </cell>
          <cell r="C96">
            <v>0</v>
          </cell>
          <cell r="D96">
            <v>6</v>
          </cell>
          <cell r="E96">
            <v>104</v>
          </cell>
          <cell r="F96">
            <v>6</v>
          </cell>
          <cell r="G96">
            <v>78</v>
          </cell>
          <cell r="H96">
            <v>61</v>
          </cell>
          <cell r="I96">
            <v>42</v>
          </cell>
          <cell r="J96">
            <v>297</v>
          </cell>
        </row>
        <row r="97">
          <cell r="A97" t="str">
            <v>W1B001</v>
          </cell>
          <cell r="B97" t="str">
            <v>Advantage Charter Academy</v>
          </cell>
          <cell r="C97">
            <v>56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56</v>
          </cell>
        </row>
        <row r="98">
          <cell r="A98" t="str">
            <v>W21001</v>
          </cell>
          <cell r="B98" t="str">
            <v>James M. Singleton Charter School</v>
          </cell>
          <cell r="C98">
            <v>31</v>
          </cell>
          <cell r="D98">
            <v>44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75</v>
          </cell>
        </row>
        <row r="99">
          <cell r="A99" t="str">
            <v>W2A001</v>
          </cell>
          <cell r="B99" t="str">
            <v>Tallulah Charter School</v>
          </cell>
          <cell r="C99">
            <v>41</v>
          </cell>
          <cell r="D99">
            <v>39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80</v>
          </cell>
        </row>
        <row r="100">
          <cell r="A100" t="str">
            <v>W2B001</v>
          </cell>
          <cell r="B100" t="str">
            <v>Willow Charter Academy</v>
          </cell>
          <cell r="C100">
            <v>37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37</v>
          </cell>
        </row>
        <row r="101">
          <cell r="A101" t="str">
            <v>W31001</v>
          </cell>
          <cell r="B101" t="str">
            <v>Dr. Martin Luther King Charter School for Sci/Tech</v>
          </cell>
          <cell r="C101">
            <v>44</v>
          </cell>
          <cell r="D101">
            <v>63</v>
          </cell>
          <cell r="E101">
            <v>181</v>
          </cell>
          <cell r="F101">
            <v>0</v>
          </cell>
          <cell r="G101">
            <v>120</v>
          </cell>
          <cell r="H101">
            <v>50</v>
          </cell>
          <cell r="I101">
            <v>52</v>
          </cell>
          <cell r="J101">
            <v>510</v>
          </cell>
        </row>
        <row r="102">
          <cell r="A102" t="str">
            <v>W32001</v>
          </cell>
          <cell r="B102" t="str">
            <v>Joseph A. Craig Charter School</v>
          </cell>
          <cell r="C102">
            <v>28</v>
          </cell>
          <cell r="D102">
            <v>23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51</v>
          </cell>
        </row>
        <row r="103">
          <cell r="A103" t="str">
            <v>W33001</v>
          </cell>
          <cell r="B103" t="str">
            <v>Lincoln Preparatory School: A TMCF Collegiate Acad</v>
          </cell>
          <cell r="C103">
            <v>26</v>
          </cell>
          <cell r="D103">
            <v>33</v>
          </cell>
          <cell r="E103">
            <v>29</v>
          </cell>
          <cell r="F103">
            <v>0</v>
          </cell>
          <cell r="G103">
            <v>46</v>
          </cell>
          <cell r="H103">
            <v>48</v>
          </cell>
          <cell r="I103">
            <v>25</v>
          </cell>
          <cell r="J103">
            <v>207</v>
          </cell>
        </row>
        <row r="104">
          <cell r="A104" t="str">
            <v>W34001</v>
          </cell>
          <cell r="B104" t="str">
            <v>Laurel Oaks Charter School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 t="str">
            <v>W35001</v>
          </cell>
          <cell r="B105" t="str">
            <v>Appex Collegiate Academy Charter School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 t="str">
            <v>W36001</v>
          </cell>
          <cell r="B106" t="str">
            <v>Smothers Academy Preparatory School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 t="str">
            <v>W37001</v>
          </cell>
          <cell r="B107" t="str">
            <v>Greater Grace Charter Academy Inc.</v>
          </cell>
          <cell r="C107">
            <v>13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13</v>
          </cell>
        </row>
        <row r="108">
          <cell r="A108" t="str">
            <v>W3A001</v>
          </cell>
          <cell r="B108" t="str">
            <v>Baton Rouge Charter Academy at Mid-City</v>
          </cell>
          <cell r="C108">
            <v>57</v>
          </cell>
          <cell r="D108">
            <v>60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117</v>
          </cell>
        </row>
        <row r="109">
          <cell r="A109" t="str">
            <v>W3B001</v>
          </cell>
          <cell r="B109" t="str">
            <v>Iberville Charter Academy</v>
          </cell>
          <cell r="C109">
            <v>29</v>
          </cell>
          <cell r="D109">
            <v>17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46</v>
          </cell>
        </row>
        <row r="110">
          <cell r="A110" t="str">
            <v>W4A001</v>
          </cell>
          <cell r="B110" t="str">
            <v>Delta Charter Group</v>
          </cell>
          <cell r="C110">
            <v>27</v>
          </cell>
          <cell r="D110">
            <v>42</v>
          </cell>
          <cell r="E110">
            <v>46</v>
          </cell>
          <cell r="F110">
            <v>0</v>
          </cell>
          <cell r="G110">
            <v>33</v>
          </cell>
          <cell r="H110">
            <v>39</v>
          </cell>
          <cell r="I110">
            <v>31</v>
          </cell>
          <cell r="J110">
            <v>218</v>
          </cell>
        </row>
        <row r="111">
          <cell r="A111" t="str">
            <v>W4B001</v>
          </cell>
          <cell r="B111" t="str">
            <v>Lake Charles College Prep</v>
          </cell>
          <cell r="C111">
            <v>0</v>
          </cell>
          <cell r="D111">
            <v>0</v>
          </cell>
          <cell r="E111">
            <v>136</v>
          </cell>
          <cell r="F111">
            <v>3</v>
          </cell>
          <cell r="G111">
            <v>131</v>
          </cell>
          <cell r="H111">
            <v>100</v>
          </cell>
          <cell r="I111">
            <v>0</v>
          </cell>
          <cell r="J111">
            <v>370</v>
          </cell>
        </row>
        <row r="112">
          <cell r="A112" t="str">
            <v>W51001</v>
          </cell>
          <cell r="B112" t="str">
            <v>Lafayette Academy</v>
          </cell>
          <cell r="C112">
            <v>105</v>
          </cell>
          <cell r="D112">
            <v>115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220</v>
          </cell>
        </row>
        <row r="113">
          <cell r="A113" t="str">
            <v>W52001</v>
          </cell>
          <cell r="B113" t="str">
            <v>Esperanza Charter School</v>
          </cell>
          <cell r="C113">
            <v>48</v>
          </cell>
          <cell r="D113">
            <v>61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109</v>
          </cell>
        </row>
        <row r="114">
          <cell r="A114" t="str">
            <v>W53001</v>
          </cell>
          <cell r="B114" t="str">
            <v>McDonogh 42 Charter School</v>
          </cell>
          <cell r="C114">
            <v>48</v>
          </cell>
          <cell r="D114">
            <v>50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98</v>
          </cell>
        </row>
        <row r="115">
          <cell r="A115" t="str">
            <v>W5A001</v>
          </cell>
          <cell r="B115" t="str">
            <v>Mary D. Coghill Charter School</v>
          </cell>
          <cell r="C115">
            <v>64</v>
          </cell>
          <cell r="D115">
            <v>67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131</v>
          </cell>
        </row>
        <row r="116">
          <cell r="A116" t="str">
            <v>W5B001</v>
          </cell>
          <cell r="B116" t="str">
            <v>Northeast Claiborne Charter</v>
          </cell>
          <cell r="C116">
            <v>13</v>
          </cell>
          <cell r="D116">
            <v>18</v>
          </cell>
          <cell r="E116">
            <v>9</v>
          </cell>
          <cell r="F116">
            <v>0</v>
          </cell>
          <cell r="G116">
            <v>12</v>
          </cell>
          <cell r="H116">
            <v>14</v>
          </cell>
          <cell r="I116">
            <v>10</v>
          </cell>
          <cell r="J116">
            <v>76</v>
          </cell>
        </row>
        <row r="117">
          <cell r="A117" t="str">
            <v>W62001</v>
          </cell>
          <cell r="B117" t="str">
            <v>Lord Beaconsfield Landry-Oliver Perry Walker High</v>
          </cell>
          <cell r="C117">
            <v>0</v>
          </cell>
          <cell r="D117">
            <v>0</v>
          </cell>
          <cell r="E117">
            <v>306</v>
          </cell>
          <cell r="F117">
            <v>0</v>
          </cell>
          <cell r="G117">
            <v>311</v>
          </cell>
          <cell r="H117">
            <v>259</v>
          </cell>
          <cell r="I117">
            <v>290</v>
          </cell>
          <cell r="J117">
            <v>1166</v>
          </cell>
        </row>
        <row r="118">
          <cell r="A118" t="str">
            <v>W63001</v>
          </cell>
          <cell r="B118" t="str">
            <v>McDonogh #32 Literacy Charter School</v>
          </cell>
          <cell r="C118">
            <v>45</v>
          </cell>
          <cell r="D118">
            <v>65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110</v>
          </cell>
        </row>
        <row r="119">
          <cell r="A119" t="str">
            <v>W64001</v>
          </cell>
          <cell r="B119" t="str">
            <v>William J. Fischer Accelerated Academy</v>
          </cell>
          <cell r="C119">
            <v>45</v>
          </cell>
          <cell r="D119">
            <v>57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102</v>
          </cell>
        </row>
        <row r="120">
          <cell r="A120" t="str">
            <v>W65001</v>
          </cell>
          <cell r="B120" t="str">
            <v>Dwight D. Eisenhower Academy of Global Studies</v>
          </cell>
          <cell r="C120">
            <v>78</v>
          </cell>
          <cell r="D120">
            <v>82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160</v>
          </cell>
        </row>
        <row r="121">
          <cell r="A121" t="str">
            <v>W66001</v>
          </cell>
          <cell r="B121" t="str">
            <v>Martin Behrman Charter Acad of Creative Arts &amp; Sci</v>
          </cell>
          <cell r="C121">
            <v>75</v>
          </cell>
          <cell r="D121">
            <v>74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149</v>
          </cell>
        </row>
        <row r="122">
          <cell r="A122" t="str">
            <v>W6A001</v>
          </cell>
          <cell r="B122" t="str">
            <v>Northshore Charter School, Inc.</v>
          </cell>
          <cell r="C122">
            <v>60</v>
          </cell>
          <cell r="D122">
            <v>17</v>
          </cell>
          <cell r="E122">
            <v>26</v>
          </cell>
          <cell r="F122">
            <v>0</v>
          </cell>
          <cell r="G122">
            <v>31</v>
          </cell>
          <cell r="H122">
            <v>16</v>
          </cell>
          <cell r="I122">
            <v>30</v>
          </cell>
          <cell r="J122">
            <v>180</v>
          </cell>
        </row>
        <row r="123">
          <cell r="A123" t="str">
            <v>W6B001</v>
          </cell>
          <cell r="B123" t="str">
            <v>Acadiana Renaissance Charter Academy</v>
          </cell>
          <cell r="C123">
            <v>96</v>
          </cell>
          <cell r="D123">
            <v>92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188</v>
          </cell>
        </row>
        <row r="124">
          <cell r="A124" t="str">
            <v>W71001</v>
          </cell>
          <cell r="B124" t="str">
            <v>Sophie B. Wright Institute of Academic Excellence</v>
          </cell>
          <cell r="C124">
            <v>0</v>
          </cell>
          <cell r="D124">
            <v>23</v>
          </cell>
          <cell r="E124">
            <v>151</v>
          </cell>
          <cell r="F124">
            <v>0</v>
          </cell>
          <cell r="G124">
            <v>132</v>
          </cell>
          <cell r="H124">
            <v>113</v>
          </cell>
          <cell r="I124">
            <v>75</v>
          </cell>
          <cell r="J124">
            <v>494</v>
          </cell>
        </row>
        <row r="125">
          <cell r="A125" t="str">
            <v>W7A001</v>
          </cell>
          <cell r="B125" t="str">
            <v>Louisiana Key Academy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26">
          <cell r="A126" t="str">
            <v>W7B001</v>
          </cell>
          <cell r="B126" t="str">
            <v>Lafayette Charter Foundation</v>
          </cell>
          <cell r="C126">
            <v>87</v>
          </cell>
          <cell r="D126">
            <v>61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148</v>
          </cell>
        </row>
        <row r="127">
          <cell r="A127" t="str">
            <v>W81001</v>
          </cell>
          <cell r="B127" t="str">
            <v>KIPP McDonogh 15 School for the Creative Arts</v>
          </cell>
          <cell r="C127">
            <v>89</v>
          </cell>
          <cell r="D127">
            <v>99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188</v>
          </cell>
        </row>
        <row r="128">
          <cell r="A128" t="str">
            <v>W82001</v>
          </cell>
          <cell r="B128" t="str">
            <v>KIPP Believe College Prep</v>
          </cell>
          <cell r="C128">
            <v>95</v>
          </cell>
          <cell r="D128">
            <v>109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204</v>
          </cell>
        </row>
        <row r="129">
          <cell r="A129" t="str">
            <v>W84001</v>
          </cell>
          <cell r="B129" t="str">
            <v>KIPP Renaissance High School</v>
          </cell>
          <cell r="C129">
            <v>0</v>
          </cell>
          <cell r="D129">
            <v>0</v>
          </cell>
          <cell r="E129">
            <v>136</v>
          </cell>
          <cell r="F129">
            <v>1</v>
          </cell>
          <cell r="G129">
            <v>119</v>
          </cell>
          <cell r="H129">
            <v>128</v>
          </cell>
          <cell r="I129">
            <v>113</v>
          </cell>
          <cell r="J129">
            <v>497</v>
          </cell>
        </row>
        <row r="130">
          <cell r="A130" t="str">
            <v>W85001</v>
          </cell>
          <cell r="B130" t="str">
            <v>KIPP New Orleans Leadership Academy</v>
          </cell>
          <cell r="C130">
            <v>92</v>
          </cell>
          <cell r="D130">
            <v>97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189</v>
          </cell>
        </row>
        <row r="131">
          <cell r="A131" t="str">
            <v>W86001</v>
          </cell>
          <cell r="B131" t="str">
            <v>KIPP East Community Primary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W87001</v>
          </cell>
          <cell r="B132" t="str">
            <v>KIPP Booker T. Washington High School</v>
          </cell>
          <cell r="C132">
            <v>0</v>
          </cell>
          <cell r="D132">
            <v>0</v>
          </cell>
          <cell r="E132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  <cell r="J132">
            <v>113</v>
          </cell>
        </row>
        <row r="133">
          <cell r="A133" t="str">
            <v>W8A001</v>
          </cell>
          <cell r="B133" t="str">
            <v>Impact Charter Elementary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W8B001</v>
          </cell>
          <cell r="B134" t="str">
            <v>Celerity Crestworth Charter School</v>
          </cell>
          <cell r="C134">
            <v>14</v>
          </cell>
          <cell r="D134">
            <v>25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39</v>
          </cell>
        </row>
        <row r="135">
          <cell r="A135" t="str">
            <v>W91001</v>
          </cell>
          <cell r="B135" t="str">
            <v>Samuel J. Green Charter School</v>
          </cell>
          <cell r="C135">
            <v>54</v>
          </cell>
          <cell r="D135">
            <v>52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106</v>
          </cell>
        </row>
        <row r="136">
          <cell r="A136" t="str">
            <v>W92001</v>
          </cell>
          <cell r="B136" t="str">
            <v>Arthur Ashe Charter School</v>
          </cell>
          <cell r="C136">
            <v>90</v>
          </cell>
          <cell r="D136">
            <v>87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177</v>
          </cell>
        </row>
        <row r="137">
          <cell r="A137" t="str">
            <v>W93001</v>
          </cell>
          <cell r="B137" t="str">
            <v>Joseph S. Clark Preparatory High School</v>
          </cell>
          <cell r="C137">
            <v>0</v>
          </cell>
          <cell r="D137">
            <v>0</v>
          </cell>
          <cell r="E137">
            <v>17</v>
          </cell>
          <cell r="F137">
            <v>0</v>
          </cell>
          <cell r="G137">
            <v>63</v>
          </cell>
          <cell r="H137">
            <v>49</v>
          </cell>
          <cell r="I137">
            <v>72</v>
          </cell>
          <cell r="J137">
            <v>201</v>
          </cell>
        </row>
        <row r="138">
          <cell r="A138" t="str">
            <v>W94001</v>
          </cell>
          <cell r="B138" t="str">
            <v>Phillis Wheatley Community School</v>
          </cell>
          <cell r="C138">
            <v>78</v>
          </cell>
          <cell r="D138">
            <v>59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137</v>
          </cell>
        </row>
        <row r="139">
          <cell r="A139" t="str">
            <v>W95001</v>
          </cell>
          <cell r="B139" t="str">
            <v>Langston Hughes Charter Academy</v>
          </cell>
          <cell r="C139">
            <v>88</v>
          </cell>
          <cell r="D139">
            <v>86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174</v>
          </cell>
        </row>
        <row r="140">
          <cell r="A140" t="str">
            <v>W9A001</v>
          </cell>
          <cell r="B140" t="str">
            <v>Vision Academy</v>
          </cell>
          <cell r="C140">
            <v>0</v>
          </cell>
          <cell r="D140">
            <v>0</v>
          </cell>
          <cell r="E140">
            <v>54</v>
          </cell>
          <cell r="F140">
            <v>0</v>
          </cell>
          <cell r="G140">
            <v>29</v>
          </cell>
          <cell r="H140">
            <v>50</v>
          </cell>
          <cell r="I140">
            <v>27</v>
          </cell>
          <cell r="J140">
            <v>160</v>
          </cell>
        </row>
        <row r="141">
          <cell r="A141" t="str">
            <v>W9B001</v>
          </cell>
          <cell r="B141" t="str">
            <v>Capitol High School</v>
          </cell>
          <cell r="C141">
            <v>0</v>
          </cell>
          <cell r="D141">
            <v>0</v>
          </cell>
          <cell r="E141">
            <v>82</v>
          </cell>
          <cell r="F141">
            <v>17</v>
          </cell>
          <cell r="G141">
            <v>114</v>
          </cell>
          <cell r="H141">
            <v>120</v>
          </cell>
          <cell r="I141">
            <v>77</v>
          </cell>
          <cell r="J141">
            <v>410</v>
          </cell>
        </row>
        <row r="142">
          <cell r="A142" t="str">
            <v>WAA001</v>
          </cell>
          <cell r="B142" t="str">
            <v>Morris Jeff Community School</v>
          </cell>
          <cell r="C142">
            <v>59</v>
          </cell>
          <cell r="D142">
            <v>49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108</v>
          </cell>
        </row>
        <row r="143">
          <cell r="A143" t="str">
            <v>WAB001</v>
          </cell>
          <cell r="B143" t="str">
            <v>Edgar P. Harney Spirit of Excellence Academy</v>
          </cell>
          <cell r="C143">
            <v>20</v>
          </cell>
          <cell r="D143">
            <v>27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47</v>
          </cell>
        </row>
        <row r="144">
          <cell r="A144" t="str">
            <v>WAE001</v>
          </cell>
          <cell r="B144" t="str">
            <v>Fannie C. Williams Charter School</v>
          </cell>
          <cell r="C144">
            <v>48</v>
          </cell>
          <cell r="D144">
            <v>45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93</v>
          </cell>
        </row>
        <row r="145">
          <cell r="A145" t="str">
            <v>WAF001</v>
          </cell>
          <cell r="B145" t="str">
            <v>Harriet Tubman Charter School</v>
          </cell>
          <cell r="C145">
            <v>59</v>
          </cell>
          <cell r="D145">
            <v>61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120</v>
          </cell>
        </row>
        <row r="146">
          <cell r="A146" t="str">
            <v>WAG001</v>
          </cell>
          <cell r="B146" t="str">
            <v>Louisiana Virtual Charter Academy</v>
          </cell>
          <cell r="C146">
            <v>212</v>
          </cell>
          <cell r="D146">
            <v>217</v>
          </cell>
          <cell r="E146">
            <v>184</v>
          </cell>
          <cell r="F146">
            <v>5</v>
          </cell>
          <cell r="G146">
            <v>208</v>
          </cell>
          <cell r="H146">
            <v>78</v>
          </cell>
          <cell r="I146">
            <v>62</v>
          </cell>
          <cell r="J146">
            <v>966</v>
          </cell>
        </row>
        <row r="147">
          <cell r="A147" t="str">
            <v>WAH001</v>
          </cell>
          <cell r="B147" t="str">
            <v>The NET Charter High School</v>
          </cell>
          <cell r="C147">
            <v>0</v>
          </cell>
          <cell r="D147">
            <v>0</v>
          </cell>
          <cell r="E147">
            <v>45</v>
          </cell>
          <cell r="F147">
            <v>0</v>
          </cell>
          <cell r="G147">
            <v>33</v>
          </cell>
          <cell r="H147">
            <v>40</v>
          </cell>
          <cell r="I147">
            <v>46</v>
          </cell>
          <cell r="J147">
            <v>164</v>
          </cell>
        </row>
        <row r="148">
          <cell r="A148" t="str">
            <v>WAI001</v>
          </cell>
          <cell r="B148" t="str">
            <v>Crescent Leadership Academy</v>
          </cell>
          <cell r="C148">
            <v>4</v>
          </cell>
          <cell r="D148">
            <v>11</v>
          </cell>
          <cell r="E148">
            <v>23</v>
          </cell>
          <cell r="F148">
            <v>0</v>
          </cell>
          <cell r="G148">
            <v>30</v>
          </cell>
          <cell r="H148">
            <v>13</v>
          </cell>
          <cell r="I148">
            <v>5</v>
          </cell>
          <cell r="J148">
            <v>86</v>
          </cell>
        </row>
        <row r="149">
          <cell r="A149" t="str">
            <v>WAK001</v>
          </cell>
          <cell r="B149" t="str">
            <v>Southwest Louisiana Charter Academy</v>
          </cell>
          <cell r="C149">
            <v>75</v>
          </cell>
          <cell r="D149">
            <v>76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151</v>
          </cell>
        </row>
        <row r="150">
          <cell r="A150" t="str">
            <v>WAL001</v>
          </cell>
          <cell r="B150" t="str">
            <v>JS Clark Leadership Academy</v>
          </cell>
          <cell r="C150">
            <v>51</v>
          </cell>
          <cell r="D150">
            <v>60</v>
          </cell>
          <cell r="E150">
            <v>49</v>
          </cell>
          <cell r="F150">
            <v>0</v>
          </cell>
          <cell r="G150">
            <v>37</v>
          </cell>
          <cell r="H150">
            <v>26</v>
          </cell>
          <cell r="I150">
            <v>0</v>
          </cell>
          <cell r="J150">
            <v>223</v>
          </cell>
        </row>
        <row r="151">
          <cell r="A151" t="str">
            <v>WAM001</v>
          </cell>
          <cell r="B151" t="str">
            <v>Paul Habans Charter School</v>
          </cell>
          <cell r="C151">
            <v>62</v>
          </cell>
          <cell r="D151">
            <v>55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117</v>
          </cell>
        </row>
        <row r="152">
          <cell r="A152" t="str">
            <v>WAO001</v>
          </cell>
          <cell r="B152" t="str">
            <v>Celerity Dalton Charter School</v>
          </cell>
          <cell r="C152">
            <v>27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27</v>
          </cell>
        </row>
        <row r="153">
          <cell r="A153" t="str">
            <v>WAP001</v>
          </cell>
          <cell r="B153" t="str">
            <v>Celerity Lanier Charter School</v>
          </cell>
          <cell r="C153">
            <v>18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18</v>
          </cell>
        </row>
        <row r="154">
          <cell r="A154" t="str">
            <v>WAQ001</v>
          </cell>
          <cell r="B154" t="str">
            <v>Baton Rouge University Preparatory Elementary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A155" t="str">
            <v>WAR001</v>
          </cell>
          <cell r="B155" t="str">
            <v>Tangipahoa Charter School Association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</row>
        <row r="156">
          <cell r="A156" t="str">
            <v>WAU001</v>
          </cell>
          <cell r="B156" t="str">
            <v>GEO Prep Academy of Greater Baton Rouge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</row>
        <row r="157">
          <cell r="A157" t="str">
            <v>WAV001</v>
          </cell>
          <cell r="B157" t="str">
            <v>Democracy Prep Louisiana Charter School</v>
          </cell>
          <cell r="C157">
            <v>76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76</v>
          </cell>
        </row>
        <row r="158">
          <cell r="A158" t="str">
            <v>WAW001</v>
          </cell>
          <cell r="B158" t="str">
            <v>Baton Rouge Bridge Academy Inc.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59">
          <cell r="A159" t="str">
            <v>WAX001</v>
          </cell>
          <cell r="B159" t="str">
            <v>Baton Rouge College Prep</v>
          </cell>
          <cell r="C159">
            <v>75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75</v>
          </cell>
        </row>
        <row r="160">
          <cell r="A160" t="str">
            <v>WB2001</v>
          </cell>
          <cell r="B160" t="str">
            <v>Kenilworth Science and Technology Charter School</v>
          </cell>
          <cell r="C160">
            <v>198</v>
          </cell>
          <cell r="D160">
            <v>182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380</v>
          </cell>
        </row>
        <row r="161">
          <cell r="A161" t="str">
            <v>WE1001</v>
          </cell>
          <cell r="B161" t="str">
            <v>Sylvanie Williams College Prep</v>
          </cell>
          <cell r="C161">
            <v>36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36</v>
          </cell>
        </row>
        <row r="162">
          <cell r="A162" t="str">
            <v>WE2001</v>
          </cell>
          <cell r="B162" t="str">
            <v>Walter L. Cohen College Prep</v>
          </cell>
          <cell r="C162">
            <v>0</v>
          </cell>
          <cell r="D162">
            <v>0</v>
          </cell>
          <cell r="E162">
            <v>140</v>
          </cell>
          <cell r="F162">
            <v>3</v>
          </cell>
          <cell r="G162">
            <v>110</v>
          </cell>
          <cell r="H162">
            <v>91</v>
          </cell>
          <cell r="I162">
            <v>74</v>
          </cell>
          <cell r="J162">
            <v>418</v>
          </cell>
        </row>
        <row r="163">
          <cell r="A163" t="str">
            <v>WE3001</v>
          </cell>
          <cell r="B163" t="str">
            <v>Lawrence D. Crocker College Prep</v>
          </cell>
          <cell r="C163">
            <v>50</v>
          </cell>
          <cell r="D163">
            <v>56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106</v>
          </cell>
        </row>
        <row r="164">
          <cell r="A164" t="str">
            <v>WI1001</v>
          </cell>
          <cell r="B164" t="str">
            <v>Akili Academy of New Orleans</v>
          </cell>
          <cell r="C164">
            <v>55</v>
          </cell>
          <cell r="D164">
            <v>62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117</v>
          </cell>
        </row>
        <row r="165">
          <cell r="A165" t="str">
            <v>WJ1001</v>
          </cell>
          <cell r="B165" t="str">
            <v>Sci Academy</v>
          </cell>
          <cell r="C165">
            <v>0</v>
          </cell>
          <cell r="D165">
            <v>0</v>
          </cell>
          <cell r="E165">
            <v>191</v>
          </cell>
          <cell r="F165">
            <v>1</v>
          </cell>
          <cell r="G165">
            <v>132</v>
          </cell>
          <cell r="H165">
            <v>119</v>
          </cell>
          <cell r="I165">
            <v>115</v>
          </cell>
          <cell r="J165">
            <v>558</v>
          </cell>
        </row>
        <row r="166">
          <cell r="A166" t="str">
            <v>WJ2001</v>
          </cell>
          <cell r="B166" t="str">
            <v>G. W. Carver Collegiate Academy</v>
          </cell>
          <cell r="C166">
            <v>0</v>
          </cell>
          <cell r="D166">
            <v>0</v>
          </cell>
          <cell r="E166">
            <v>162</v>
          </cell>
          <cell r="F166">
            <v>0</v>
          </cell>
          <cell r="G166">
            <v>243</v>
          </cell>
          <cell r="H166">
            <v>189</v>
          </cell>
          <cell r="I166">
            <v>160</v>
          </cell>
          <cell r="J166">
            <v>754</v>
          </cell>
        </row>
        <row r="167">
          <cell r="A167" t="str">
            <v>WJ4001</v>
          </cell>
          <cell r="B167" t="str">
            <v>Livingston Collegiate Academy</v>
          </cell>
          <cell r="C167">
            <v>0</v>
          </cell>
          <cell r="D167">
            <v>0</v>
          </cell>
          <cell r="E167">
            <v>157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157</v>
          </cell>
        </row>
        <row r="168">
          <cell r="A168" t="str">
            <v>WL1001</v>
          </cell>
          <cell r="B168" t="str">
            <v>KIPP Central City Primary</v>
          </cell>
          <cell r="C168">
            <v>110</v>
          </cell>
          <cell r="D168">
            <v>98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208</v>
          </cell>
        </row>
        <row r="169">
          <cell r="A169" t="str">
            <v>WU1001</v>
          </cell>
          <cell r="B169" t="str">
            <v>Success Preparatory Academy</v>
          </cell>
          <cell r="C169">
            <v>62</v>
          </cell>
          <cell r="D169">
            <v>44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106</v>
          </cell>
        </row>
        <row r="170">
          <cell r="A170" t="str">
            <v>WV1001</v>
          </cell>
          <cell r="B170" t="str">
            <v>Arise Academy</v>
          </cell>
          <cell r="C170">
            <v>51</v>
          </cell>
          <cell r="D170">
            <v>63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114</v>
          </cell>
        </row>
        <row r="171">
          <cell r="A171" t="str">
            <v>WV2001</v>
          </cell>
          <cell r="B171" t="str">
            <v>Mildred Osborne Charter School</v>
          </cell>
          <cell r="C171">
            <v>56</v>
          </cell>
          <cell r="D171">
            <v>55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111</v>
          </cell>
        </row>
        <row r="172">
          <cell r="A172">
            <v>396211</v>
          </cell>
          <cell r="B172" t="str">
            <v>Linwood Public Charter School</v>
          </cell>
          <cell r="C172">
            <v>88</v>
          </cell>
          <cell r="D172">
            <v>108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196</v>
          </cell>
        </row>
        <row r="173">
          <cell r="A173" t="str">
            <v>WZ1001</v>
          </cell>
          <cell r="B173" t="str">
            <v>ReNEW Cultural Arts Academy at Live Oak Elementary</v>
          </cell>
          <cell r="C173">
            <v>81</v>
          </cell>
          <cell r="D173">
            <v>84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165</v>
          </cell>
        </row>
        <row r="174">
          <cell r="A174" t="str">
            <v>WZ2001</v>
          </cell>
          <cell r="B174" t="str">
            <v>ReNEW SciTech Academy at Laurel</v>
          </cell>
          <cell r="C174">
            <v>75</v>
          </cell>
          <cell r="D174">
            <v>73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148</v>
          </cell>
        </row>
        <row r="175">
          <cell r="A175" t="str">
            <v>WZ3001</v>
          </cell>
          <cell r="B175" t="str">
            <v>ReNEW Dolores T. Aaron Elementary</v>
          </cell>
          <cell r="C175">
            <v>93</v>
          </cell>
          <cell r="D175">
            <v>64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157</v>
          </cell>
        </row>
        <row r="176">
          <cell r="A176" t="str">
            <v>WZ5001</v>
          </cell>
          <cell r="B176" t="str">
            <v>ReNEW Accelerated High School</v>
          </cell>
          <cell r="C176">
            <v>0</v>
          </cell>
          <cell r="D176">
            <v>0</v>
          </cell>
          <cell r="E176">
            <v>42</v>
          </cell>
          <cell r="F176">
            <v>0</v>
          </cell>
          <cell r="G176">
            <v>72</v>
          </cell>
          <cell r="H176">
            <v>64</v>
          </cell>
          <cell r="I176">
            <v>73</v>
          </cell>
          <cell r="J176">
            <v>251</v>
          </cell>
        </row>
        <row r="177">
          <cell r="A177" t="str">
            <v>WZ6001</v>
          </cell>
          <cell r="B177" t="str">
            <v>ReNEW Schaumburg Elementary</v>
          </cell>
          <cell r="C177">
            <v>86</v>
          </cell>
          <cell r="D177">
            <v>94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180</v>
          </cell>
        </row>
        <row r="178">
          <cell r="A178" t="str">
            <v>WZ7001</v>
          </cell>
          <cell r="B178" t="str">
            <v>ReNew McDonogh City Park Academy</v>
          </cell>
          <cell r="C178">
            <v>39</v>
          </cell>
          <cell r="D178">
            <v>52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91</v>
          </cell>
        </row>
        <row r="179">
          <cell r="A179">
            <v>999999</v>
          </cell>
          <cell r="B179" t="str">
            <v>Placeholder (Milestone &amp; ATA)</v>
          </cell>
          <cell r="C179">
            <v>47</v>
          </cell>
          <cell r="D179">
            <v>40</v>
          </cell>
          <cell r="E179">
            <v>51</v>
          </cell>
          <cell r="F179">
            <v>0</v>
          </cell>
          <cell r="G179">
            <v>46</v>
          </cell>
          <cell r="H179">
            <v>39</v>
          </cell>
          <cell r="I179">
            <v>49</v>
          </cell>
          <cell r="J179">
            <v>272</v>
          </cell>
        </row>
        <row r="180">
          <cell r="A180">
            <v>36005</v>
          </cell>
          <cell r="B180" t="str">
            <v>Audubon Charter School</v>
          </cell>
          <cell r="C180">
            <v>85</v>
          </cell>
          <cell r="D180">
            <v>62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147</v>
          </cell>
        </row>
        <row r="181">
          <cell r="A181">
            <v>36013</v>
          </cell>
          <cell r="B181" t="str">
            <v>Einstein Charter School at Village De L'Est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</row>
        <row r="182">
          <cell r="A182">
            <v>36043</v>
          </cell>
          <cell r="B182" t="str">
            <v>Benjamin Franklin High School</v>
          </cell>
          <cell r="C182">
            <v>0</v>
          </cell>
          <cell r="D182">
            <v>0</v>
          </cell>
          <cell r="E182">
            <v>254</v>
          </cell>
          <cell r="F182">
            <v>0</v>
          </cell>
          <cell r="G182">
            <v>248</v>
          </cell>
          <cell r="H182">
            <v>195</v>
          </cell>
          <cell r="I182">
            <v>235</v>
          </cell>
          <cell r="J182">
            <v>932</v>
          </cell>
        </row>
        <row r="183">
          <cell r="A183">
            <v>36056</v>
          </cell>
          <cell r="B183" t="str">
            <v>Alice M. Harte Elementary Charter School</v>
          </cell>
          <cell r="C183">
            <v>79</v>
          </cell>
          <cell r="D183">
            <v>81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160</v>
          </cell>
        </row>
        <row r="184">
          <cell r="A184">
            <v>36064</v>
          </cell>
          <cell r="B184" t="str">
            <v>Edna Karr High School</v>
          </cell>
          <cell r="C184">
            <v>0</v>
          </cell>
          <cell r="D184">
            <v>0</v>
          </cell>
          <cell r="E184">
            <v>285</v>
          </cell>
          <cell r="F184">
            <v>0</v>
          </cell>
          <cell r="G184">
            <v>277</v>
          </cell>
          <cell r="H184">
            <v>269</v>
          </cell>
          <cell r="I184">
            <v>263</v>
          </cell>
          <cell r="J184">
            <v>1094</v>
          </cell>
        </row>
        <row r="185">
          <cell r="A185">
            <v>36079</v>
          </cell>
          <cell r="B185" t="str">
            <v>Lusher Charter School</v>
          </cell>
          <cell r="C185">
            <v>153</v>
          </cell>
          <cell r="D185">
            <v>187</v>
          </cell>
          <cell r="E185">
            <v>159</v>
          </cell>
          <cell r="F185">
            <v>0</v>
          </cell>
          <cell r="G185">
            <v>156</v>
          </cell>
          <cell r="H185">
            <v>136</v>
          </cell>
          <cell r="I185">
            <v>117</v>
          </cell>
          <cell r="J185">
            <v>908</v>
          </cell>
        </row>
        <row r="186">
          <cell r="A186">
            <v>36096</v>
          </cell>
          <cell r="B186" t="str">
            <v>Eleanor McMain Secondary School</v>
          </cell>
          <cell r="C186">
            <v>53</v>
          </cell>
          <cell r="D186">
            <v>99</v>
          </cell>
          <cell r="E186">
            <v>178</v>
          </cell>
          <cell r="F186">
            <v>0</v>
          </cell>
          <cell r="G186">
            <v>164</v>
          </cell>
          <cell r="H186">
            <v>149</v>
          </cell>
          <cell r="I186">
            <v>173</v>
          </cell>
          <cell r="J186">
            <v>816</v>
          </cell>
        </row>
        <row r="187">
          <cell r="A187">
            <v>36149</v>
          </cell>
          <cell r="B187" t="str">
            <v>Robert Russa Moton Charter School</v>
          </cell>
          <cell r="C187">
            <v>26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26</v>
          </cell>
        </row>
        <row r="188">
          <cell r="A188">
            <v>36158</v>
          </cell>
          <cell r="B188" t="str">
            <v>Lake Forest Elementary Charter School</v>
          </cell>
          <cell r="C188">
            <v>68</v>
          </cell>
          <cell r="D188">
            <v>57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125</v>
          </cell>
        </row>
        <row r="189">
          <cell r="A189">
            <v>36163</v>
          </cell>
          <cell r="B189" t="str">
            <v>New Orleans Charter Science and Mathematics HS</v>
          </cell>
          <cell r="C189">
            <v>0</v>
          </cell>
          <cell r="D189">
            <v>0</v>
          </cell>
          <cell r="E189">
            <v>119</v>
          </cell>
          <cell r="F189">
            <v>5</v>
          </cell>
          <cell r="G189">
            <v>110</v>
          </cell>
          <cell r="H189">
            <v>113</v>
          </cell>
          <cell r="I189">
            <v>101</v>
          </cell>
          <cell r="J189">
            <v>448</v>
          </cell>
        </row>
        <row r="190">
          <cell r="A190">
            <v>36187</v>
          </cell>
          <cell r="B190" t="str">
            <v>ENCORE Academy</v>
          </cell>
          <cell r="C190">
            <v>32</v>
          </cell>
          <cell r="D190">
            <v>25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57</v>
          </cell>
        </row>
        <row r="191">
          <cell r="A191">
            <v>36188</v>
          </cell>
          <cell r="B191" t="str">
            <v>Bricolage Academy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2">
          <cell r="A192">
            <v>36191</v>
          </cell>
          <cell r="B192" t="str">
            <v>Wilson Charter School</v>
          </cell>
          <cell r="C192">
            <v>53</v>
          </cell>
          <cell r="D192">
            <v>59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112</v>
          </cell>
        </row>
        <row r="193">
          <cell r="A193">
            <v>36194</v>
          </cell>
          <cell r="B193" t="str">
            <v>Einstein Charter High School at Sarah Towles Reed</v>
          </cell>
          <cell r="C193">
            <v>0</v>
          </cell>
          <cell r="D193">
            <v>0</v>
          </cell>
          <cell r="E193">
            <v>83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83</v>
          </cell>
        </row>
        <row r="194">
          <cell r="A194">
            <v>36195</v>
          </cell>
          <cell r="B194" t="str">
            <v>Einstein Charter Middle Sch at Sarah Towles Reed</v>
          </cell>
          <cell r="C194">
            <v>113</v>
          </cell>
          <cell r="D194">
            <v>101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214</v>
          </cell>
        </row>
        <row r="195">
          <cell r="A195">
            <v>36196</v>
          </cell>
          <cell r="B195" t="str">
            <v>Einstein Charter School at Sherwood Forest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A196">
            <v>0</v>
          </cell>
          <cell r="B196" t="str">
            <v>Totals</v>
          </cell>
          <cell r="C196">
            <v>52693</v>
          </cell>
          <cell r="D196">
            <v>51588</v>
          </cell>
          <cell r="E196">
            <v>54384</v>
          </cell>
          <cell r="F196">
            <v>2664</v>
          </cell>
          <cell r="G196">
            <v>50695</v>
          </cell>
          <cell r="H196">
            <v>46727</v>
          </cell>
          <cell r="I196">
            <v>41445</v>
          </cell>
          <cell r="J196">
            <v>300196</v>
          </cell>
        </row>
        <row r="197">
          <cell r="A197">
            <v>999999</v>
          </cell>
          <cell r="B197" t="str">
            <v>Totals With Placeholder</v>
          </cell>
          <cell r="C197">
            <v>52693</v>
          </cell>
          <cell r="D197">
            <v>51588</v>
          </cell>
          <cell r="E197">
            <v>54384</v>
          </cell>
          <cell r="F197">
            <v>2664</v>
          </cell>
          <cell r="G197">
            <v>50695</v>
          </cell>
          <cell r="H197">
            <v>46727</v>
          </cell>
          <cell r="I197">
            <v>41445</v>
          </cell>
          <cell r="J197">
            <v>300196</v>
          </cell>
        </row>
        <row r="198">
          <cell r="A198">
            <v>101001</v>
          </cell>
          <cell r="B198" t="str">
            <v>Special School District</v>
          </cell>
          <cell r="C198">
            <v>21</v>
          </cell>
          <cell r="D198">
            <v>13</v>
          </cell>
          <cell r="E198">
            <v>28</v>
          </cell>
          <cell r="F198">
            <v>0</v>
          </cell>
          <cell r="G198">
            <v>21</v>
          </cell>
          <cell r="H198">
            <v>6</v>
          </cell>
          <cell r="I198">
            <v>40</v>
          </cell>
          <cell r="J198">
            <v>129</v>
          </cell>
        </row>
        <row r="199">
          <cell r="A199">
            <v>304001</v>
          </cell>
          <cell r="B199" t="str">
            <v>LA Schools for the Deaf and Visually Impaired</v>
          </cell>
          <cell r="C199">
            <v>21</v>
          </cell>
          <cell r="D199">
            <v>16</v>
          </cell>
          <cell r="E199">
            <v>28</v>
          </cell>
          <cell r="F199">
            <v>4</v>
          </cell>
          <cell r="G199">
            <v>17</v>
          </cell>
          <cell r="H199">
            <v>14</v>
          </cell>
          <cell r="I199">
            <v>22</v>
          </cell>
          <cell r="J199">
            <v>122</v>
          </cell>
        </row>
        <row r="200">
          <cell r="A200">
            <v>306001</v>
          </cell>
          <cell r="B200" t="str">
            <v>Louisiana Special Education Center</v>
          </cell>
          <cell r="C200">
            <v>2</v>
          </cell>
          <cell r="D200">
            <v>1</v>
          </cell>
          <cell r="E200">
            <v>4</v>
          </cell>
          <cell r="F200">
            <v>0</v>
          </cell>
          <cell r="G200">
            <v>3</v>
          </cell>
          <cell r="H200">
            <v>2</v>
          </cell>
          <cell r="I200">
            <v>12</v>
          </cell>
          <cell r="J200">
            <v>24</v>
          </cell>
        </row>
        <row r="201">
          <cell r="A201">
            <v>0</v>
          </cell>
          <cell r="B201">
            <v>0</v>
          </cell>
          <cell r="C201">
            <v>52737</v>
          </cell>
          <cell r="D201">
            <v>51618</v>
          </cell>
          <cell r="E201">
            <v>54444</v>
          </cell>
          <cell r="F201">
            <v>2668</v>
          </cell>
          <cell r="G201">
            <v>50736</v>
          </cell>
          <cell r="H201">
            <v>46749</v>
          </cell>
          <cell r="I201">
            <v>41519</v>
          </cell>
          <cell r="J201">
            <v>300471</v>
          </cell>
        </row>
        <row r="202">
          <cell r="A202">
            <v>0</v>
          </cell>
          <cell r="B202">
            <v>0</v>
          </cell>
          <cell r="C202">
            <v>52737</v>
          </cell>
          <cell r="D202">
            <v>51618</v>
          </cell>
          <cell r="E202">
            <v>54444</v>
          </cell>
          <cell r="F202">
            <v>2668</v>
          </cell>
          <cell r="G202">
            <v>50736</v>
          </cell>
          <cell r="H202">
            <v>46749</v>
          </cell>
          <cell r="I202">
            <v>41519</v>
          </cell>
          <cell r="J202">
            <v>300471</v>
          </cell>
        </row>
        <row r="204">
          <cell r="A204" t="str">
            <v>W83001</v>
          </cell>
          <cell r="B204" t="str">
            <v>KIPP Central City Academy</v>
          </cell>
          <cell r="C204">
            <v>110</v>
          </cell>
          <cell r="D204">
            <v>98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208</v>
          </cell>
        </row>
        <row r="205">
          <cell r="A205" t="str">
            <v>WL1001</v>
          </cell>
          <cell r="B205" t="str">
            <v>KIPP Central City Primary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WL1001</v>
          </cell>
          <cell r="B206" t="str">
            <v>KIPP Central City Primary</v>
          </cell>
          <cell r="C206">
            <v>110</v>
          </cell>
          <cell r="D206">
            <v>98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208</v>
          </cell>
        </row>
        <row r="207">
          <cell r="C207">
            <v>110</v>
          </cell>
          <cell r="D207">
            <v>98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208</v>
          </cell>
        </row>
        <row r="208">
          <cell r="A208" t="str">
            <v>W12001</v>
          </cell>
          <cell r="B208" t="str">
            <v>Pierre A. Capdau Learning Academy</v>
          </cell>
          <cell r="C208">
            <v>41</v>
          </cell>
          <cell r="D208">
            <v>50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91</v>
          </cell>
        </row>
        <row r="209">
          <cell r="A209" t="str">
            <v>W14001</v>
          </cell>
          <cell r="B209" t="str">
            <v>Gentilly Terrace Elementary School</v>
          </cell>
          <cell r="C209">
            <v>48</v>
          </cell>
          <cell r="D209">
            <v>49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97</v>
          </cell>
        </row>
        <row r="210">
          <cell r="A210" t="str">
            <v>W14001</v>
          </cell>
          <cell r="B210" t="str">
            <v>Gentilly Terrace Elementary School</v>
          </cell>
          <cell r="C210">
            <v>89</v>
          </cell>
          <cell r="D210">
            <v>99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188</v>
          </cell>
        </row>
        <row r="211">
          <cell r="C211">
            <v>89</v>
          </cell>
          <cell r="D211">
            <v>99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188</v>
          </cell>
        </row>
        <row r="212">
          <cell r="A212">
            <v>339001</v>
          </cell>
          <cell r="B212" t="str">
            <v>Innovations in Milestones Inc.</v>
          </cell>
          <cell r="C212">
            <v>47</v>
          </cell>
          <cell r="D212">
            <v>40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87</v>
          </cell>
        </row>
        <row r="213">
          <cell r="A213" t="str">
            <v>W67001</v>
          </cell>
          <cell r="B213" t="str">
            <v>Algiers Technology Academy</v>
          </cell>
          <cell r="C213">
            <v>0</v>
          </cell>
          <cell r="D213">
            <v>0</v>
          </cell>
          <cell r="E213">
            <v>51</v>
          </cell>
          <cell r="F213">
            <v>0</v>
          </cell>
          <cell r="G213">
            <v>46</v>
          </cell>
          <cell r="H213">
            <v>39</v>
          </cell>
          <cell r="I213">
            <v>49</v>
          </cell>
          <cell r="J213">
            <v>185</v>
          </cell>
        </row>
        <row r="214">
          <cell r="A214" t="str">
            <v>W67001</v>
          </cell>
          <cell r="B214" t="str">
            <v>Algiers Technology Academy</v>
          </cell>
          <cell r="C214">
            <v>47</v>
          </cell>
          <cell r="D214">
            <v>40</v>
          </cell>
          <cell r="E214">
            <v>51</v>
          </cell>
          <cell r="F214">
            <v>0</v>
          </cell>
          <cell r="G214">
            <v>46</v>
          </cell>
          <cell r="H214">
            <v>39</v>
          </cell>
          <cell r="I214">
            <v>49</v>
          </cell>
          <cell r="J214">
            <v>272</v>
          </cell>
        </row>
        <row r="215">
          <cell r="A215" t="str">
            <v>3C1001</v>
          </cell>
          <cell r="B215" t="str">
            <v xml:space="preserve">Thrive Academy </v>
          </cell>
          <cell r="C215">
            <v>31</v>
          </cell>
          <cell r="D215">
            <v>32</v>
          </cell>
          <cell r="E215">
            <v>34</v>
          </cell>
          <cell r="F215">
            <v>0</v>
          </cell>
          <cell r="G215">
            <v>19</v>
          </cell>
          <cell r="H215">
            <v>0</v>
          </cell>
          <cell r="I215">
            <v>0</v>
          </cell>
          <cell r="J215">
            <v>116</v>
          </cell>
        </row>
        <row r="216">
          <cell r="A216">
            <v>999999</v>
          </cell>
          <cell r="B216" t="str">
            <v>Placeholder (Milestone &amp; ATA &amp; Northshore)</v>
          </cell>
          <cell r="C216">
            <v>107</v>
          </cell>
          <cell r="D216">
            <v>57</v>
          </cell>
          <cell r="E216">
            <v>77</v>
          </cell>
          <cell r="F216">
            <v>0</v>
          </cell>
          <cell r="G216">
            <v>77</v>
          </cell>
          <cell r="H216">
            <v>55</v>
          </cell>
          <cell r="I216">
            <v>79</v>
          </cell>
          <cell r="J216">
            <v>452</v>
          </cell>
        </row>
        <row r="219">
          <cell r="A219" t="str">
            <v>3C1001</v>
          </cell>
          <cell r="B219" t="str">
            <v xml:space="preserve">Thrive Academy </v>
          </cell>
          <cell r="C219">
            <v>31</v>
          </cell>
          <cell r="D219">
            <v>32</v>
          </cell>
          <cell r="E219">
            <v>34</v>
          </cell>
          <cell r="F219">
            <v>0</v>
          </cell>
          <cell r="G219">
            <v>19</v>
          </cell>
          <cell r="H219">
            <v>0</v>
          </cell>
          <cell r="I219">
            <v>0</v>
          </cell>
          <cell r="J219">
            <v>116</v>
          </cell>
        </row>
      </sheetData>
      <sheetData sheetId="1">
        <row r="2">
          <cell r="A2">
            <v>36005</v>
          </cell>
          <cell r="B2" t="str">
            <v>Audubon Charter School</v>
          </cell>
          <cell r="C2">
            <v>787</v>
          </cell>
        </row>
        <row r="3">
          <cell r="A3">
            <v>36013</v>
          </cell>
          <cell r="B3" t="str">
            <v>Einstein Charter School at Village De L'Est</v>
          </cell>
          <cell r="C3">
            <v>444</v>
          </cell>
        </row>
        <row r="4">
          <cell r="A4">
            <v>36043</v>
          </cell>
          <cell r="B4" t="str">
            <v>Benjamin Franklin High School</v>
          </cell>
          <cell r="C4">
            <v>932</v>
          </cell>
        </row>
        <row r="5">
          <cell r="A5">
            <v>36056</v>
          </cell>
          <cell r="B5" t="str">
            <v>Alice M. Harte Elementary Charter School</v>
          </cell>
          <cell r="C5">
            <v>732</v>
          </cell>
        </row>
        <row r="6">
          <cell r="A6">
            <v>36064</v>
          </cell>
          <cell r="B6" t="str">
            <v>Edna Karr High School</v>
          </cell>
          <cell r="C6">
            <v>1094</v>
          </cell>
        </row>
        <row r="7">
          <cell r="A7">
            <v>36079</v>
          </cell>
          <cell r="B7" t="str">
            <v>Lusher Charter School</v>
          </cell>
          <cell r="C7">
            <v>1732</v>
          </cell>
        </row>
        <row r="8">
          <cell r="A8">
            <v>36096</v>
          </cell>
          <cell r="B8" t="str">
            <v>Eleanor McMain Secondary School</v>
          </cell>
          <cell r="C8">
            <v>816</v>
          </cell>
        </row>
        <row r="9">
          <cell r="A9">
            <v>36149</v>
          </cell>
          <cell r="B9" t="str">
            <v>Robert Russa Moton Charter School</v>
          </cell>
          <cell r="C9">
            <v>327</v>
          </cell>
        </row>
        <row r="10">
          <cell r="A10">
            <v>36158</v>
          </cell>
          <cell r="B10" t="str">
            <v>Lake Forest Elementary Charter School</v>
          </cell>
          <cell r="C10">
            <v>615</v>
          </cell>
        </row>
        <row r="11">
          <cell r="A11">
            <v>36163</v>
          </cell>
          <cell r="B11" t="str">
            <v>New Orleans Charter Science and Mathematics HS</v>
          </cell>
          <cell r="C11">
            <v>448</v>
          </cell>
        </row>
        <row r="12">
          <cell r="A12">
            <v>36187</v>
          </cell>
          <cell r="B12" t="str">
            <v>ENCORE Academy</v>
          </cell>
          <cell r="C12">
            <v>474</v>
          </cell>
        </row>
        <row r="13">
          <cell r="A13">
            <v>36188</v>
          </cell>
          <cell r="B13" t="str">
            <v>Bricolage Academy</v>
          </cell>
          <cell r="C13">
            <v>331</v>
          </cell>
        </row>
        <row r="14">
          <cell r="A14">
            <v>36191</v>
          </cell>
          <cell r="B14" t="str">
            <v>Wilson Charter School</v>
          </cell>
          <cell r="C14">
            <v>551</v>
          </cell>
        </row>
        <row r="15">
          <cell r="A15">
            <v>36194</v>
          </cell>
          <cell r="B15" t="str">
            <v>Einstein Charter High School at Sarah Towles Reed</v>
          </cell>
          <cell r="C15">
            <v>83</v>
          </cell>
        </row>
        <row r="16">
          <cell r="A16">
            <v>36195</v>
          </cell>
          <cell r="B16" t="str">
            <v>Einstein Charter Middle Sch at Sarah Towles Reed</v>
          </cell>
          <cell r="C16">
            <v>321</v>
          </cell>
        </row>
        <row r="17">
          <cell r="A17">
            <v>36196</v>
          </cell>
          <cell r="B17" t="str">
            <v>Einstein Charter School at Sherwood Forest</v>
          </cell>
          <cell r="C17">
            <v>419</v>
          </cell>
        </row>
      </sheetData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ed SCA Allocation Recap"/>
      <sheetName val="Rev FY17-18 SCA Allocation Reca"/>
    </sheetNames>
    <sheetDataSet>
      <sheetData sheetId="0"/>
      <sheetData sheetId="1">
        <row r="2">
          <cell r="T2">
            <v>-49313</v>
          </cell>
        </row>
        <row r="3">
          <cell r="T3">
            <v>23433</v>
          </cell>
        </row>
        <row r="4">
          <cell r="T4">
            <v>371377</v>
          </cell>
        </row>
        <row r="5">
          <cell r="T5">
            <v>11299</v>
          </cell>
        </row>
        <row r="6">
          <cell r="T6">
            <v>-26212.399999999998</v>
          </cell>
        </row>
        <row r="7">
          <cell r="T7">
            <v>29512</v>
          </cell>
        </row>
        <row r="8">
          <cell r="T8">
            <v>360</v>
          </cell>
        </row>
        <row r="9">
          <cell r="T9">
            <v>-82</v>
          </cell>
        </row>
        <row r="10">
          <cell r="T10">
            <v>156825.5</v>
          </cell>
        </row>
        <row r="11">
          <cell r="T11">
            <v>-140495</v>
          </cell>
        </row>
        <row r="12">
          <cell r="T12">
            <v>-53</v>
          </cell>
        </row>
        <row r="13">
          <cell r="T13">
            <v>-2173</v>
          </cell>
        </row>
        <row r="14">
          <cell r="T14">
            <v>43734.400000000001</v>
          </cell>
        </row>
        <row r="15">
          <cell r="T15">
            <v>-20767</v>
          </cell>
        </row>
        <row r="16">
          <cell r="T16">
            <v>44381</v>
          </cell>
        </row>
        <row r="17">
          <cell r="T17">
            <v>-10729.240000000005</v>
          </cell>
        </row>
        <row r="18">
          <cell r="T18">
            <v>67855</v>
          </cell>
        </row>
        <row r="19">
          <cell r="T19">
            <v>110395.3</v>
          </cell>
        </row>
        <row r="20">
          <cell r="T20">
            <v>-5750</v>
          </cell>
        </row>
        <row r="21">
          <cell r="T21">
            <v>76879</v>
          </cell>
        </row>
        <row r="22">
          <cell r="T22">
            <v>-35387</v>
          </cell>
        </row>
        <row r="23">
          <cell r="T23">
            <v>34699.800000000003</v>
          </cell>
        </row>
        <row r="24">
          <cell r="T24">
            <v>-126676</v>
          </cell>
        </row>
        <row r="25">
          <cell r="T25">
            <v>67295</v>
          </cell>
        </row>
        <row r="26">
          <cell r="T26">
            <v>-19319</v>
          </cell>
        </row>
        <row r="27">
          <cell r="T27">
            <v>-176821.5</v>
          </cell>
        </row>
        <row r="28">
          <cell r="T28">
            <v>3081.5</v>
          </cell>
        </row>
        <row r="29">
          <cell r="T29">
            <v>86460.44</v>
          </cell>
        </row>
        <row r="30">
          <cell r="T30">
            <v>-149092.43</v>
          </cell>
        </row>
        <row r="31">
          <cell r="T31">
            <v>-22783</v>
          </cell>
        </row>
        <row r="32">
          <cell r="T32">
            <v>-26094</v>
          </cell>
        </row>
        <row r="33">
          <cell r="T33">
            <v>69352.72</v>
          </cell>
        </row>
        <row r="34">
          <cell r="T34">
            <v>-3733</v>
          </cell>
        </row>
        <row r="35">
          <cell r="T35">
            <v>17227</v>
          </cell>
        </row>
        <row r="36">
          <cell r="T36">
            <v>22488.620000000003</v>
          </cell>
        </row>
        <row r="37">
          <cell r="T37">
            <v>52396</v>
          </cell>
        </row>
        <row r="38">
          <cell r="T38">
            <v>87796.62</v>
          </cell>
        </row>
        <row r="39">
          <cell r="T39">
            <v>-29502.759999999995</v>
          </cell>
        </row>
        <row r="40">
          <cell r="T40">
            <v>-20660</v>
          </cell>
        </row>
        <row r="41">
          <cell r="T41">
            <v>-161657.60999999999</v>
          </cell>
        </row>
        <row r="42">
          <cell r="T42">
            <v>-27893</v>
          </cell>
        </row>
        <row r="43">
          <cell r="T43">
            <v>85843</v>
          </cell>
        </row>
        <row r="44">
          <cell r="T44">
            <v>48581</v>
          </cell>
        </row>
        <row r="45">
          <cell r="T45">
            <v>66301</v>
          </cell>
        </row>
        <row r="46">
          <cell r="T46">
            <v>3126.44</v>
          </cell>
        </row>
        <row r="47">
          <cell r="T47">
            <v>-12124.400000000001</v>
          </cell>
        </row>
        <row r="48">
          <cell r="T48">
            <v>19681</v>
          </cell>
        </row>
        <row r="49">
          <cell r="T49">
            <v>-52461.240000000005</v>
          </cell>
        </row>
        <row r="50">
          <cell r="T50">
            <v>-135727.5</v>
          </cell>
        </row>
        <row r="51">
          <cell r="T51">
            <v>-79947</v>
          </cell>
        </row>
        <row r="52">
          <cell r="T52">
            <v>17091</v>
          </cell>
        </row>
        <row r="53">
          <cell r="T53">
            <v>-15459.959999999963</v>
          </cell>
        </row>
        <row r="54">
          <cell r="T54">
            <v>-10647.260000000009</v>
          </cell>
        </row>
        <row r="55">
          <cell r="T55">
            <v>-74</v>
          </cell>
        </row>
        <row r="56">
          <cell r="T56">
            <v>-23411.440000000002</v>
          </cell>
        </row>
        <row r="57">
          <cell r="T57">
            <v>-37394</v>
          </cell>
        </row>
        <row r="58">
          <cell r="T58">
            <v>-28312</v>
          </cell>
        </row>
        <row r="59">
          <cell r="T59">
            <v>-5627.9800000000105</v>
          </cell>
        </row>
        <row r="60">
          <cell r="T60">
            <v>160165</v>
          </cell>
        </row>
        <row r="61">
          <cell r="T61">
            <v>-17994.5</v>
          </cell>
        </row>
        <row r="62">
          <cell r="T62">
            <v>-4277</v>
          </cell>
        </row>
        <row r="63">
          <cell r="T63">
            <v>109590.6</v>
          </cell>
        </row>
        <row r="64">
          <cell r="T64">
            <v>8124</v>
          </cell>
        </row>
        <row r="65">
          <cell r="T65">
            <v>110413.38</v>
          </cell>
        </row>
        <row r="66">
          <cell r="T66">
            <v>-36938</v>
          </cell>
        </row>
        <row r="67">
          <cell r="T67">
            <v>-3370</v>
          </cell>
        </row>
        <row r="68">
          <cell r="T68">
            <v>-11572</v>
          </cell>
        </row>
        <row r="69">
          <cell r="T69">
            <v>16606</v>
          </cell>
        </row>
        <row r="70">
          <cell r="T70">
            <v>220</v>
          </cell>
        </row>
        <row r="71">
          <cell r="T71">
            <v>-41241</v>
          </cell>
        </row>
        <row r="72">
          <cell r="T72">
            <v>-27435</v>
          </cell>
        </row>
        <row r="73">
          <cell r="T73">
            <v>19903</v>
          </cell>
        </row>
        <row r="74">
          <cell r="T74">
            <v>-13924</v>
          </cell>
        </row>
        <row r="75">
          <cell r="T75">
            <v>2018</v>
          </cell>
        </row>
        <row r="76">
          <cell r="T76">
            <v>-13865</v>
          </cell>
        </row>
        <row r="77">
          <cell r="T77">
            <v>0</v>
          </cell>
        </row>
        <row r="78">
          <cell r="T78">
            <v>10227</v>
          </cell>
        </row>
        <row r="79">
          <cell r="T79">
            <v>-4024</v>
          </cell>
        </row>
        <row r="80">
          <cell r="T80">
            <v>-1290</v>
          </cell>
        </row>
        <row r="81">
          <cell r="T81">
            <v>171</v>
          </cell>
        </row>
        <row r="82">
          <cell r="T82">
            <v>-643</v>
          </cell>
        </row>
        <row r="83">
          <cell r="T83">
            <v>-1829</v>
          </cell>
        </row>
        <row r="84">
          <cell r="T84">
            <v>3953</v>
          </cell>
        </row>
        <row r="85">
          <cell r="T85">
            <v>-16423</v>
          </cell>
        </row>
        <row r="86">
          <cell r="T86">
            <v>1512</v>
          </cell>
        </row>
        <row r="87">
          <cell r="T87">
            <v>-32934.519999999997</v>
          </cell>
        </row>
        <row r="88">
          <cell r="T88">
            <v>199</v>
          </cell>
        </row>
        <row r="89">
          <cell r="T89">
            <v>0</v>
          </cell>
        </row>
        <row r="90">
          <cell r="T90">
            <v>-6704</v>
          </cell>
        </row>
        <row r="91">
          <cell r="T91">
            <v>0</v>
          </cell>
        </row>
        <row r="92">
          <cell r="T92">
            <v>-17523</v>
          </cell>
        </row>
        <row r="93">
          <cell r="T93">
            <v>-3304</v>
          </cell>
        </row>
        <row r="94">
          <cell r="T94">
            <v>0</v>
          </cell>
        </row>
        <row r="95">
          <cell r="T95">
            <v>-4720</v>
          </cell>
        </row>
        <row r="96">
          <cell r="T96">
            <v>-2183</v>
          </cell>
        </row>
        <row r="97">
          <cell r="T97">
            <v>15873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-767</v>
          </cell>
        </row>
        <row r="102">
          <cell r="T102">
            <v>-6903</v>
          </cell>
        </row>
        <row r="103">
          <cell r="T103">
            <v>-2714</v>
          </cell>
        </row>
        <row r="104">
          <cell r="T104">
            <v>2824</v>
          </cell>
        </row>
        <row r="105">
          <cell r="T105">
            <v>-19430</v>
          </cell>
        </row>
        <row r="106">
          <cell r="T106">
            <v>-4484</v>
          </cell>
        </row>
        <row r="108">
          <cell r="T108">
            <v>-11092</v>
          </cell>
        </row>
        <row r="109">
          <cell r="T109">
            <v>0</v>
          </cell>
        </row>
        <row r="110">
          <cell r="T110">
            <v>-8732</v>
          </cell>
        </row>
        <row r="111">
          <cell r="T111">
            <v>0</v>
          </cell>
        </row>
        <row r="112">
          <cell r="T112">
            <v>-9440</v>
          </cell>
        </row>
        <row r="113">
          <cell r="T113">
            <v>-41739.270000000004</v>
          </cell>
        </row>
        <row r="114">
          <cell r="T114">
            <v>-8909</v>
          </cell>
        </row>
        <row r="115">
          <cell r="T115">
            <v>131682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-8673</v>
          </cell>
        </row>
        <row r="121">
          <cell r="T121">
            <v>0</v>
          </cell>
        </row>
        <row r="122">
          <cell r="T122">
            <v>-25838</v>
          </cell>
        </row>
        <row r="123">
          <cell r="T123">
            <v>-9440</v>
          </cell>
        </row>
        <row r="124">
          <cell r="T124">
            <v>-28944.25</v>
          </cell>
        </row>
        <row r="125">
          <cell r="T125">
            <v>-49572</v>
          </cell>
        </row>
        <row r="126">
          <cell r="T126">
            <v>-4255</v>
          </cell>
        </row>
        <row r="127">
          <cell r="T127">
            <v>-1534</v>
          </cell>
        </row>
        <row r="128">
          <cell r="T128">
            <v>-7375</v>
          </cell>
        </row>
        <row r="129">
          <cell r="T129">
            <v>3168</v>
          </cell>
        </row>
        <row r="130">
          <cell r="T130">
            <v>-3363</v>
          </cell>
        </row>
        <row r="131">
          <cell r="T131">
            <v>0</v>
          </cell>
        </row>
        <row r="132">
          <cell r="T132">
            <v>-6608</v>
          </cell>
        </row>
        <row r="133">
          <cell r="T133">
            <v>-4897</v>
          </cell>
        </row>
        <row r="134">
          <cell r="T134">
            <v>-12626</v>
          </cell>
        </row>
        <row r="135">
          <cell r="T135">
            <v>0</v>
          </cell>
        </row>
        <row r="136">
          <cell r="T136">
            <v>-5782</v>
          </cell>
        </row>
        <row r="137">
          <cell r="T137">
            <v>-5142</v>
          </cell>
        </row>
        <row r="138">
          <cell r="T138">
            <v>14369</v>
          </cell>
        </row>
        <row r="139">
          <cell r="T139">
            <v>-17256</v>
          </cell>
        </row>
        <row r="140">
          <cell r="T140">
            <v>-12980</v>
          </cell>
        </row>
        <row r="141">
          <cell r="T141">
            <v>-6431</v>
          </cell>
        </row>
        <row r="142">
          <cell r="T142">
            <v>-7729</v>
          </cell>
        </row>
        <row r="143">
          <cell r="T143">
            <v>-1648</v>
          </cell>
        </row>
        <row r="144">
          <cell r="T144">
            <v>-6254</v>
          </cell>
        </row>
        <row r="145">
          <cell r="T145">
            <v>-10443</v>
          </cell>
        </row>
        <row r="146">
          <cell r="T146">
            <v>-8083</v>
          </cell>
        </row>
        <row r="147">
          <cell r="T147">
            <v>-10266</v>
          </cell>
        </row>
        <row r="148">
          <cell r="T148">
            <v>-2773</v>
          </cell>
        </row>
        <row r="149">
          <cell r="T149">
            <v>11658</v>
          </cell>
        </row>
        <row r="150">
          <cell r="T150">
            <v>-11564</v>
          </cell>
        </row>
        <row r="151">
          <cell r="T151">
            <v>-2301</v>
          </cell>
        </row>
        <row r="152">
          <cell r="T152">
            <v>-140</v>
          </cell>
        </row>
        <row r="153">
          <cell r="T153">
            <v>-1593</v>
          </cell>
        </row>
        <row r="154">
          <cell r="T154">
            <v>-1062</v>
          </cell>
        </row>
        <row r="155">
          <cell r="T155">
            <v>-4484</v>
          </cell>
        </row>
        <row r="156">
          <cell r="T156">
            <v>0</v>
          </cell>
        </row>
        <row r="157">
          <cell r="T157">
            <v>-4425</v>
          </cell>
        </row>
        <row r="158">
          <cell r="T158">
            <v>-22420</v>
          </cell>
        </row>
        <row r="159">
          <cell r="T159">
            <v>-1236</v>
          </cell>
        </row>
        <row r="160">
          <cell r="T160">
            <v>-4425</v>
          </cell>
        </row>
        <row r="161">
          <cell r="T161">
            <v>-3009</v>
          </cell>
        </row>
        <row r="162">
          <cell r="T162">
            <v>126846</v>
          </cell>
        </row>
        <row r="163">
          <cell r="T163">
            <v>-6490</v>
          </cell>
        </row>
        <row r="164">
          <cell r="T164">
            <v>-6018</v>
          </cell>
        </row>
        <row r="165">
          <cell r="T165">
            <v>-9440</v>
          </cell>
        </row>
        <row r="166">
          <cell r="T166">
            <v>-8791</v>
          </cell>
        </row>
        <row r="167">
          <cell r="T167">
            <v>-25576</v>
          </cell>
        </row>
        <row r="168">
          <cell r="T168">
            <v>-11092</v>
          </cell>
        </row>
        <row r="169">
          <cell r="T169">
            <v>-12036</v>
          </cell>
        </row>
        <row r="170">
          <cell r="T170">
            <v>-11151</v>
          </cell>
        </row>
        <row r="171">
          <cell r="T171">
            <v>0</v>
          </cell>
        </row>
        <row r="172">
          <cell r="T172">
            <v>-6667</v>
          </cell>
        </row>
        <row r="173">
          <cell r="T173">
            <v>-1221.5</v>
          </cell>
        </row>
        <row r="174">
          <cell r="T174">
            <v>-6372</v>
          </cell>
        </row>
        <row r="175">
          <cell r="T175">
            <v>-5487</v>
          </cell>
        </row>
        <row r="176">
          <cell r="T176">
            <v>-7080</v>
          </cell>
        </row>
        <row r="177">
          <cell r="T177">
            <v>13993</v>
          </cell>
        </row>
        <row r="178">
          <cell r="T178">
            <v>-3814</v>
          </cell>
        </row>
        <row r="179">
          <cell r="T179">
            <v>-6903</v>
          </cell>
        </row>
        <row r="180">
          <cell r="T180">
            <v>-2124</v>
          </cell>
        </row>
        <row r="181">
          <cell r="T181">
            <v>21845</v>
          </cell>
        </row>
        <row r="182">
          <cell r="T182">
            <v>-6254</v>
          </cell>
        </row>
        <row r="183">
          <cell r="T183">
            <v>-6903</v>
          </cell>
        </row>
        <row r="184">
          <cell r="T184">
            <v>-8176</v>
          </cell>
        </row>
        <row r="185">
          <cell r="T185">
            <v>-9263</v>
          </cell>
        </row>
        <row r="186">
          <cell r="T186">
            <v>-12272</v>
          </cell>
        </row>
        <row r="187">
          <cell r="T187">
            <v>-4926.5</v>
          </cell>
        </row>
        <row r="188">
          <cell r="T188">
            <v>-6726</v>
          </cell>
        </row>
        <row r="189">
          <cell r="T189">
            <v>-6549</v>
          </cell>
        </row>
        <row r="190">
          <cell r="T190">
            <v>-9735</v>
          </cell>
        </row>
        <row r="191">
          <cell r="T191">
            <v>-8732</v>
          </cell>
        </row>
        <row r="192">
          <cell r="T192">
            <v>-9263</v>
          </cell>
        </row>
        <row r="193">
          <cell r="T193">
            <v>-10664</v>
          </cell>
        </row>
        <row r="194">
          <cell r="T194">
            <v>-557.5</v>
          </cell>
        </row>
        <row r="195">
          <cell r="T195">
            <v>-5369</v>
          </cell>
        </row>
        <row r="196">
          <cell r="T196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P by School System MER"/>
      <sheetName val="MFP by Site MER"/>
      <sheetName val="MFP by School System"/>
      <sheetName val="MFP by Site"/>
    </sheetNames>
    <sheetDataSet>
      <sheetData sheetId="0">
        <row r="8">
          <cell r="A8">
            <v>1</v>
          </cell>
          <cell r="B8">
            <v>0</v>
          </cell>
          <cell r="C8" t="str">
            <v>Acadia Parish</v>
          </cell>
          <cell r="D8">
            <v>740</v>
          </cell>
          <cell r="E8">
            <v>37</v>
          </cell>
          <cell r="F8">
            <v>717</v>
          </cell>
          <cell r="G8">
            <v>558</v>
          </cell>
          <cell r="H8">
            <v>628</v>
          </cell>
          <cell r="I8">
            <v>2680</v>
          </cell>
        </row>
        <row r="9">
          <cell r="A9">
            <v>2</v>
          </cell>
          <cell r="B9">
            <v>0</v>
          </cell>
          <cell r="C9" t="str">
            <v>Allen Parish</v>
          </cell>
          <cell r="D9">
            <v>308</v>
          </cell>
          <cell r="E9">
            <v>1</v>
          </cell>
          <cell r="F9">
            <v>313</v>
          </cell>
          <cell r="G9">
            <v>247</v>
          </cell>
          <cell r="H9">
            <v>276</v>
          </cell>
          <cell r="I9">
            <v>1145</v>
          </cell>
        </row>
        <row r="10">
          <cell r="A10">
            <v>3</v>
          </cell>
          <cell r="B10">
            <v>0</v>
          </cell>
          <cell r="C10" t="str">
            <v>Ascension Parish</v>
          </cell>
          <cell r="D10">
            <v>1737</v>
          </cell>
          <cell r="E10">
            <v>111</v>
          </cell>
          <cell r="F10">
            <v>1664</v>
          </cell>
          <cell r="G10">
            <v>1634</v>
          </cell>
          <cell r="H10">
            <v>1481</v>
          </cell>
          <cell r="I10">
            <v>6627</v>
          </cell>
        </row>
        <row r="11">
          <cell r="A11">
            <v>4</v>
          </cell>
          <cell r="B11">
            <v>0</v>
          </cell>
          <cell r="C11" t="str">
            <v>Assumption Parish</v>
          </cell>
          <cell r="D11">
            <v>237</v>
          </cell>
          <cell r="E11">
            <v>24</v>
          </cell>
          <cell r="F11">
            <v>267</v>
          </cell>
          <cell r="G11">
            <v>241</v>
          </cell>
          <cell r="H11">
            <v>251</v>
          </cell>
          <cell r="I11">
            <v>1020</v>
          </cell>
        </row>
        <row r="12">
          <cell r="A12">
            <v>5</v>
          </cell>
          <cell r="B12">
            <v>0</v>
          </cell>
          <cell r="C12" t="str">
            <v>Avoyelles Parish</v>
          </cell>
          <cell r="D12">
            <v>392</v>
          </cell>
          <cell r="E12">
            <v>72</v>
          </cell>
          <cell r="F12">
            <v>393</v>
          </cell>
          <cell r="G12">
            <v>362</v>
          </cell>
          <cell r="H12">
            <v>313</v>
          </cell>
          <cell r="I12">
            <v>1532</v>
          </cell>
        </row>
        <row r="13">
          <cell r="A13">
            <v>6</v>
          </cell>
          <cell r="B13">
            <v>0</v>
          </cell>
          <cell r="C13" t="str">
            <v>Beauregard Parish</v>
          </cell>
          <cell r="D13">
            <v>479</v>
          </cell>
          <cell r="E13">
            <v>2</v>
          </cell>
          <cell r="F13">
            <v>434</v>
          </cell>
          <cell r="G13">
            <v>424</v>
          </cell>
          <cell r="H13">
            <v>465</v>
          </cell>
          <cell r="I13">
            <v>1804</v>
          </cell>
        </row>
        <row r="14">
          <cell r="A14">
            <v>7</v>
          </cell>
          <cell r="B14">
            <v>0</v>
          </cell>
          <cell r="C14" t="str">
            <v>Bienville Parish</v>
          </cell>
          <cell r="D14">
            <v>157</v>
          </cell>
          <cell r="E14">
            <v>0</v>
          </cell>
          <cell r="F14">
            <v>167</v>
          </cell>
          <cell r="G14">
            <v>140</v>
          </cell>
          <cell r="H14">
            <v>153</v>
          </cell>
          <cell r="I14">
            <v>617</v>
          </cell>
        </row>
        <row r="15">
          <cell r="A15">
            <v>8</v>
          </cell>
          <cell r="B15">
            <v>0</v>
          </cell>
          <cell r="C15" t="str">
            <v>Bossier Parish</v>
          </cell>
          <cell r="D15">
            <v>1680</v>
          </cell>
          <cell r="E15">
            <v>130</v>
          </cell>
          <cell r="F15">
            <v>1699</v>
          </cell>
          <cell r="G15">
            <v>1488</v>
          </cell>
          <cell r="H15">
            <v>1498</v>
          </cell>
          <cell r="I15">
            <v>6495</v>
          </cell>
        </row>
        <row r="16">
          <cell r="A16">
            <v>9</v>
          </cell>
          <cell r="B16">
            <v>0</v>
          </cell>
          <cell r="C16" t="str">
            <v>Caddo Parish</v>
          </cell>
          <cell r="D16">
            <v>3083</v>
          </cell>
          <cell r="E16">
            <v>91</v>
          </cell>
          <cell r="F16">
            <v>3008</v>
          </cell>
          <cell r="G16">
            <v>2697</v>
          </cell>
          <cell r="H16">
            <v>2731</v>
          </cell>
          <cell r="I16">
            <v>11610</v>
          </cell>
        </row>
        <row r="17">
          <cell r="A17">
            <v>10</v>
          </cell>
          <cell r="B17">
            <v>0</v>
          </cell>
          <cell r="C17" t="str">
            <v>Calcasieu Parish</v>
          </cell>
          <cell r="D17">
            <v>2502</v>
          </cell>
          <cell r="E17">
            <v>97</v>
          </cell>
          <cell r="F17">
            <v>2275</v>
          </cell>
          <cell r="G17">
            <v>2129</v>
          </cell>
          <cell r="H17">
            <v>2099</v>
          </cell>
          <cell r="I17">
            <v>9102</v>
          </cell>
        </row>
        <row r="18">
          <cell r="A18">
            <v>11</v>
          </cell>
          <cell r="B18">
            <v>0</v>
          </cell>
          <cell r="C18" t="str">
            <v>Caldwell Parish</v>
          </cell>
          <cell r="D18">
            <v>116</v>
          </cell>
          <cell r="E18">
            <v>4</v>
          </cell>
          <cell r="F18">
            <v>110</v>
          </cell>
          <cell r="G18">
            <v>103</v>
          </cell>
          <cell r="H18">
            <v>112</v>
          </cell>
          <cell r="I18">
            <v>445</v>
          </cell>
        </row>
        <row r="19">
          <cell r="A19">
            <v>12</v>
          </cell>
          <cell r="B19">
            <v>0</v>
          </cell>
          <cell r="C19" t="str">
            <v>Cameron Parish</v>
          </cell>
          <cell r="D19">
            <v>93</v>
          </cell>
          <cell r="E19">
            <v>0</v>
          </cell>
          <cell r="F19">
            <v>85</v>
          </cell>
          <cell r="G19">
            <v>116</v>
          </cell>
          <cell r="H19">
            <v>94</v>
          </cell>
          <cell r="I19">
            <v>388</v>
          </cell>
        </row>
        <row r="20">
          <cell r="A20">
            <v>13</v>
          </cell>
          <cell r="B20">
            <v>0</v>
          </cell>
          <cell r="C20" t="str">
            <v>Catahoula Parish</v>
          </cell>
          <cell r="D20">
            <v>86</v>
          </cell>
          <cell r="E20">
            <v>0</v>
          </cell>
          <cell r="F20">
            <v>93</v>
          </cell>
          <cell r="G20">
            <v>79</v>
          </cell>
          <cell r="H20">
            <v>76</v>
          </cell>
          <cell r="I20">
            <v>334</v>
          </cell>
        </row>
        <row r="21">
          <cell r="A21">
            <v>14</v>
          </cell>
          <cell r="B21">
            <v>0</v>
          </cell>
          <cell r="C21" t="str">
            <v>Claiborne Parish</v>
          </cell>
          <cell r="D21">
            <v>100</v>
          </cell>
          <cell r="E21">
            <v>0</v>
          </cell>
          <cell r="F21">
            <v>134</v>
          </cell>
          <cell r="G21">
            <v>111</v>
          </cell>
          <cell r="H21">
            <v>113</v>
          </cell>
          <cell r="I21">
            <v>458</v>
          </cell>
        </row>
        <row r="22">
          <cell r="A22">
            <v>15</v>
          </cell>
          <cell r="B22">
            <v>0</v>
          </cell>
          <cell r="C22" t="str">
            <v>Concordia Parish</v>
          </cell>
          <cell r="D22">
            <v>262</v>
          </cell>
          <cell r="E22">
            <v>1</v>
          </cell>
          <cell r="F22">
            <v>229</v>
          </cell>
          <cell r="G22">
            <v>206</v>
          </cell>
          <cell r="H22">
            <v>207</v>
          </cell>
          <cell r="I22">
            <v>905</v>
          </cell>
        </row>
        <row r="23">
          <cell r="A23">
            <v>16</v>
          </cell>
          <cell r="B23">
            <v>0</v>
          </cell>
          <cell r="C23" t="str">
            <v>DeSoto Parish</v>
          </cell>
          <cell r="D23">
            <v>369</v>
          </cell>
          <cell r="E23">
            <v>8</v>
          </cell>
          <cell r="F23">
            <v>344</v>
          </cell>
          <cell r="G23">
            <v>384</v>
          </cell>
          <cell r="H23">
            <v>348</v>
          </cell>
          <cell r="I23">
            <v>1453</v>
          </cell>
        </row>
        <row r="24">
          <cell r="A24">
            <v>17</v>
          </cell>
          <cell r="B24">
            <v>0</v>
          </cell>
          <cell r="C24" t="str">
            <v>East Baton Rouge Parish</v>
          </cell>
          <cell r="D24">
            <v>3050</v>
          </cell>
          <cell r="E24">
            <v>1</v>
          </cell>
          <cell r="F24">
            <v>2965</v>
          </cell>
          <cell r="G24">
            <v>2693</v>
          </cell>
          <cell r="H24">
            <v>2536</v>
          </cell>
          <cell r="I24">
            <v>11245</v>
          </cell>
        </row>
        <row r="25">
          <cell r="A25">
            <v>18</v>
          </cell>
          <cell r="B25">
            <v>0</v>
          </cell>
          <cell r="C25" t="str">
            <v>East Carroll Parish</v>
          </cell>
          <cell r="D25">
            <v>60</v>
          </cell>
          <cell r="E25">
            <v>0</v>
          </cell>
          <cell r="F25">
            <v>71</v>
          </cell>
          <cell r="G25">
            <v>67</v>
          </cell>
          <cell r="H25">
            <v>61</v>
          </cell>
          <cell r="I25">
            <v>259</v>
          </cell>
        </row>
        <row r="26">
          <cell r="A26">
            <v>19</v>
          </cell>
          <cell r="B26">
            <v>0</v>
          </cell>
          <cell r="C26" t="str">
            <v>East Feliciana Parish</v>
          </cell>
          <cell r="D26">
            <v>104</v>
          </cell>
          <cell r="E26">
            <v>33</v>
          </cell>
          <cell r="F26">
            <v>148</v>
          </cell>
          <cell r="G26">
            <v>136</v>
          </cell>
          <cell r="H26">
            <v>133</v>
          </cell>
          <cell r="I26">
            <v>554</v>
          </cell>
        </row>
        <row r="27">
          <cell r="A27">
            <v>20</v>
          </cell>
          <cell r="B27">
            <v>0</v>
          </cell>
          <cell r="C27" t="str">
            <v>Evangeline Parish</v>
          </cell>
          <cell r="D27">
            <v>435</v>
          </cell>
          <cell r="E27">
            <v>19</v>
          </cell>
          <cell r="F27">
            <v>358</v>
          </cell>
          <cell r="G27">
            <v>342</v>
          </cell>
          <cell r="H27">
            <v>340</v>
          </cell>
          <cell r="I27">
            <v>1494</v>
          </cell>
        </row>
        <row r="28">
          <cell r="A28">
            <v>21</v>
          </cell>
          <cell r="B28">
            <v>0</v>
          </cell>
          <cell r="C28" t="str">
            <v>Franklin Parish</v>
          </cell>
          <cell r="D28">
            <v>232</v>
          </cell>
          <cell r="E28">
            <v>0</v>
          </cell>
          <cell r="F28">
            <v>221</v>
          </cell>
          <cell r="G28">
            <v>182</v>
          </cell>
          <cell r="H28">
            <v>161</v>
          </cell>
          <cell r="I28">
            <v>796</v>
          </cell>
        </row>
        <row r="29">
          <cell r="A29">
            <v>22</v>
          </cell>
          <cell r="B29">
            <v>0</v>
          </cell>
          <cell r="C29" t="str">
            <v>Grant Parish</v>
          </cell>
          <cell r="D29">
            <v>225</v>
          </cell>
          <cell r="E29">
            <v>33</v>
          </cell>
          <cell r="F29">
            <v>201</v>
          </cell>
          <cell r="G29">
            <v>229</v>
          </cell>
          <cell r="H29">
            <v>186</v>
          </cell>
          <cell r="I29">
            <v>874</v>
          </cell>
        </row>
        <row r="30">
          <cell r="A30">
            <v>23</v>
          </cell>
          <cell r="B30">
            <v>0</v>
          </cell>
          <cell r="C30" t="str">
            <v>Iberia Parish</v>
          </cell>
          <cell r="D30">
            <v>902</v>
          </cell>
          <cell r="E30">
            <v>178</v>
          </cell>
          <cell r="F30">
            <v>897</v>
          </cell>
          <cell r="G30">
            <v>883</v>
          </cell>
          <cell r="H30">
            <v>847</v>
          </cell>
          <cell r="I30">
            <v>3707</v>
          </cell>
        </row>
        <row r="31">
          <cell r="A31">
            <v>24</v>
          </cell>
          <cell r="B31">
            <v>0</v>
          </cell>
          <cell r="C31" t="str">
            <v>Iberville Parish</v>
          </cell>
          <cell r="D31">
            <v>335</v>
          </cell>
          <cell r="E31">
            <v>49</v>
          </cell>
          <cell r="F31">
            <v>289</v>
          </cell>
          <cell r="G31">
            <v>323</v>
          </cell>
          <cell r="H31">
            <v>314</v>
          </cell>
          <cell r="I31">
            <v>1310</v>
          </cell>
        </row>
        <row r="32">
          <cell r="A32">
            <v>25</v>
          </cell>
          <cell r="B32">
            <v>0</v>
          </cell>
          <cell r="C32" t="str">
            <v>Jackson Parish</v>
          </cell>
          <cell r="D32">
            <v>194</v>
          </cell>
          <cell r="E32">
            <v>0</v>
          </cell>
          <cell r="F32">
            <v>169</v>
          </cell>
          <cell r="G32">
            <v>162</v>
          </cell>
          <cell r="H32">
            <v>117</v>
          </cell>
          <cell r="I32">
            <v>642</v>
          </cell>
        </row>
        <row r="33">
          <cell r="A33">
            <v>26</v>
          </cell>
          <cell r="B33">
            <v>0</v>
          </cell>
          <cell r="C33" t="str">
            <v>Jefferson Parish</v>
          </cell>
          <cell r="D33">
            <v>3164</v>
          </cell>
          <cell r="E33">
            <v>730</v>
          </cell>
          <cell r="F33">
            <v>3363</v>
          </cell>
          <cell r="G33">
            <v>3017</v>
          </cell>
          <cell r="H33">
            <v>2753</v>
          </cell>
          <cell r="I33">
            <v>13027</v>
          </cell>
        </row>
        <row r="34">
          <cell r="A34">
            <v>27</v>
          </cell>
          <cell r="B34">
            <v>0</v>
          </cell>
          <cell r="C34" t="str">
            <v>Jefferson Davis Parish</v>
          </cell>
          <cell r="D34">
            <v>469</v>
          </cell>
          <cell r="E34">
            <v>1</v>
          </cell>
          <cell r="F34">
            <v>430</v>
          </cell>
          <cell r="G34">
            <v>441</v>
          </cell>
          <cell r="H34">
            <v>401</v>
          </cell>
          <cell r="I34">
            <v>1742</v>
          </cell>
        </row>
        <row r="35">
          <cell r="A35">
            <v>28</v>
          </cell>
          <cell r="B35">
            <v>0</v>
          </cell>
          <cell r="C35" t="str">
            <v>Lafayette Parish</v>
          </cell>
          <cell r="D35">
            <v>2400</v>
          </cell>
          <cell r="E35">
            <v>374</v>
          </cell>
          <cell r="F35">
            <v>2305</v>
          </cell>
          <cell r="G35">
            <v>2138</v>
          </cell>
          <cell r="H35">
            <v>1805</v>
          </cell>
          <cell r="I35">
            <v>9022</v>
          </cell>
        </row>
        <row r="36">
          <cell r="A36">
            <v>29</v>
          </cell>
          <cell r="B36">
            <v>0</v>
          </cell>
          <cell r="C36" t="str">
            <v>Lafourche Parish</v>
          </cell>
          <cell r="D36">
            <v>988</v>
          </cell>
          <cell r="E36">
            <v>137</v>
          </cell>
          <cell r="F36">
            <v>1044</v>
          </cell>
          <cell r="G36">
            <v>914</v>
          </cell>
          <cell r="H36">
            <v>913</v>
          </cell>
          <cell r="I36">
            <v>3996</v>
          </cell>
        </row>
        <row r="37">
          <cell r="A37">
            <v>30</v>
          </cell>
          <cell r="B37">
            <v>0</v>
          </cell>
          <cell r="C37" t="str">
            <v>LaSalle Parish</v>
          </cell>
          <cell r="D37">
            <v>211</v>
          </cell>
          <cell r="E37">
            <v>0</v>
          </cell>
          <cell r="F37">
            <v>198</v>
          </cell>
          <cell r="G37">
            <v>168</v>
          </cell>
          <cell r="H37">
            <v>193</v>
          </cell>
          <cell r="I37">
            <v>770</v>
          </cell>
        </row>
        <row r="38">
          <cell r="A38">
            <v>31</v>
          </cell>
          <cell r="B38">
            <v>0</v>
          </cell>
          <cell r="C38" t="str">
            <v>Lincoln Parish</v>
          </cell>
          <cell r="D38">
            <v>419</v>
          </cell>
          <cell r="E38">
            <v>69</v>
          </cell>
          <cell r="F38">
            <v>442</v>
          </cell>
          <cell r="G38">
            <v>421</v>
          </cell>
          <cell r="H38">
            <v>380</v>
          </cell>
          <cell r="I38">
            <v>1731</v>
          </cell>
        </row>
        <row r="39">
          <cell r="A39">
            <v>32</v>
          </cell>
          <cell r="B39">
            <v>0</v>
          </cell>
          <cell r="C39" t="str">
            <v>Livingston Parish</v>
          </cell>
          <cell r="D39">
            <v>1794</v>
          </cell>
          <cell r="E39">
            <v>110</v>
          </cell>
          <cell r="F39">
            <v>1767</v>
          </cell>
          <cell r="G39">
            <v>1709</v>
          </cell>
          <cell r="H39">
            <v>1626</v>
          </cell>
          <cell r="I39">
            <v>7006</v>
          </cell>
        </row>
        <row r="40">
          <cell r="A40">
            <v>33</v>
          </cell>
          <cell r="B40">
            <v>0</v>
          </cell>
          <cell r="C40" t="str">
            <v>Madison Parish</v>
          </cell>
          <cell r="D40">
            <v>114</v>
          </cell>
          <cell r="E40">
            <v>0</v>
          </cell>
          <cell r="F40">
            <v>125</v>
          </cell>
          <cell r="G40">
            <v>96</v>
          </cell>
          <cell r="H40">
            <v>98</v>
          </cell>
          <cell r="I40">
            <v>433</v>
          </cell>
        </row>
        <row r="41">
          <cell r="A41">
            <v>34</v>
          </cell>
          <cell r="B41">
            <v>0</v>
          </cell>
          <cell r="C41" t="str">
            <v>Morehouse Parish</v>
          </cell>
          <cell r="D41">
            <v>287</v>
          </cell>
          <cell r="E41">
            <v>0</v>
          </cell>
          <cell r="F41">
            <v>309</v>
          </cell>
          <cell r="G41">
            <v>228</v>
          </cell>
          <cell r="H41">
            <v>216</v>
          </cell>
          <cell r="I41">
            <v>1040</v>
          </cell>
        </row>
        <row r="42">
          <cell r="A42">
            <v>35</v>
          </cell>
          <cell r="B42">
            <v>0</v>
          </cell>
          <cell r="C42" t="str">
            <v>Natchitoches Parish</v>
          </cell>
          <cell r="D42">
            <v>476</v>
          </cell>
          <cell r="E42">
            <v>0</v>
          </cell>
          <cell r="F42">
            <v>499</v>
          </cell>
          <cell r="G42">
            <v>400</v>
          </cell>
          <cell r="H42">
            <v>395</v>
          </cell>
          <cell r="I42">
            <v>1770</v>
          </cell>
        </row>
        <row r="43">
          <cell r="A43">
            <v>36</v>
          </cell>
          <cell r="B43">
            <v>0</v>
          </cell>
          <cell r="C43" t="str">
            <v>Orleans Parish*</v>
          </cell>
          <cell r="D43">
            <v>559</v>
          </cell>
          <cell r="E43">
            <v>8</v>
          </cell>
          <cell r="F43">
            <v>437</v>
          </cell>
          <cell r="G43">
            <v>451</v>
          </cell>
          <cell r="H43">
            <v>495</v>
          </cell>
          <cell r="I43">
            <v>1950</v>
          </cell>
        </row>
        <row r="44">
          <cell r="A44">
            <v>37</v>
          </cell>
          <cell r="B44">
            <v>0</v>
          </cell>
          <cell r="C44" t="str">
            <v>Ouachita Parish</v>
          </cell>
          <cell r="D44">
            <v>1429</v>
          </cell>
          <cell r="E44">
            <v>15</v>
          </cell>
          <cell r="F44">
            <v>1416</v>
          </cell>
          <cell r="G44">
            <v>1382</v>
          </cell>
          <cell r="H44">
            <v>1293</v>
          </cell>
          <cell r="I44">
            <v>5535</v>
          </cell>
        </row>
        <row r="45">
          <cell r="A45">
            <v>38</v>
          </cell>
          <cell r="B45">
            <v>0</v>
          </cell>
          <cell r="C45" t="str">
            <v>Plaquemines Parish</v>
          </cell>
          <cell r="D45">
            <v>348</v>
          </cell>
          <cell r="E45">
            <v>6</v>
          </cell>
          <cell r="F45">
            <v>322</v>
          </cell>
          <cell r="G45">
            <v>298</v>
          </cell>
          <cell r="H45">
            <v>287</v>
          </cell>
          <cell r="I45">
            <v>1261</v>
          </cell>
        </row>
        <row r="46">
          <cell r="A46">
            <v>39</v>
          </cell>
          <cell r="B46">
            <v>0</v>
          </cell>
          <cell r="C46" t="str">
            <v>Pointe Coupee Parish</v>
          </cell>
          <cell r="D46">
            <v>217</v>
          </cell>
          <cell r="E46">
            <v>17</v>
          </cell>
          <cell r="F46">
            <v>214</v>
          </cell>
          <cell r="G46">
            <v>147</v>
          </cell>
          <cell r="H46">
            <v>143</v>
          </cell>
          <cell r="I46">
            <v>738</v>
          </cell>
        </row>
        <row r="47">
          <cell r="A47">
            <v>40</v>
          </cell>
          <cell r="B47">
            <v>0</v>
          </cell>
          <cell r="C47" t="str">
            <v>Rapides Parish</v>
          </cell>
          <cell r="D47">
            <v>1571</v>
          </cell>
          <cell r="E47">
            <v>382</v>
          </cell>
          <cell r="F47">
            <v>1727</v>
          </cell>
          <cell r="G47">
            <v>1559</v>
          </cell>
          <cell r="H47">
            <v>1433</v>
          </cell>
          <cell r="I47">
            <v>6672</v>
          </cell>
        </row>
        <row r="48">
          <cell r="A48">
            <v>41</v>
          </cell>
          <cell r="B48">
            <v>0</v>
          </cell>
          <cell r="C48" t="str">
            <v>Red River Parish</v>
          </cell>
          <cell r="D48">
            <v>115</v>
          </cell>
          <cell r="E48">
            <v>1</v>
          </cell>
          <cell r="F48">
            <v>115</v>
          </cell>
          <cell r="G48">
            <v>110</v>
          </cell>
          <cell r="H48">
            <v>80</v>
          </cell>
          <cell r="I48">
            <v>421</v>
          </cell>
        </row>
        <row r="49">
          <cell r="A49">
            <v>42</v>
          </cell>
          <cell r="B49">
            <v>0</v>
          </cell>
          <cell r="C49" t="str">
            <v>Richland Parish</v>
          </cell>
          <cell r="D49">
            <v>226</v>
          </cell>
          <cell r="E49">
            <v>0</v>
          </cell>
          <cell r="F49">
            <v>206</v>
          </cell>
          <cell r="G49">
            <v>235</v>
          </cell>
          <cell r="H49">
            <v>210</v>
          </cell>
          <cell r="I49">
            <v>877</v>
          </cell>
        </row>
        <row r="50">
          <cell r="A50">
            <v>43</v>
          </cell>
          <cell r="B50">
            <v>0</v>
          </cell>
          <cell r="C50" t="str">
            <v>Sabine Parish</v>
          </cell>
          <cell r="D50">
            <v>333</v>
          </cell>
          <cell r="E50">
            <v>1</v>
          </cell>
          <cell r="F50">
            <v>279</v>
          </cell>
          <cell r="G50">
            <v>279</v>
          </cell>
          <cell r="H50">
            <v>265</v>
          </cell>
          <cell r="I50">
            <v>1157</v>
          </cell>
        </row>
        <row r="51">
          <cell r="A51">
            <v>44</v>
          </cell>
          <cell r="B51">
            <v>0</v>
          </cell>
          <cell r="C51" t="str">
            <v>St. Bernard Parish</v>
          </cell>
          <cell r="D51">
            <v>522</v>
          </cell>
          <cell r="E51">
            <v>36</v>
          </cell>
          <cell r="F51">
            <v>533</v>
          </cell>
          <cell r="G51">
            <v>452</v>
          </cell>
          <cell r="H51">
            <v>425</v>
          </cell>
          <cell r="I51">
            <v>1968</v>
          </cell>
        </row>
        <row r="52">
          <cell r="A52">
            <v>45</v>
          </cell>
          <cell r="B52">
            <v>0</v>
          </cell>
          <cell r="C52" t="str">
            <v>St. Charles Parish</v>
          </cell>
          <cell r="D52">
            <v>725</v>
          </cell>
          <cell r="E52">
            <v>43</v>
          </cell>
          <cell r="F52">
            <v>640</v>
          </cell>
          <cell r="G52">
            <v>727</v>
          </cell>
          <cell r="H52">
            <v>681</v>
          </cell>
          <cell r="I52">
            <v>2816</v>
          </cell>
        </row>
        <row r="53">
          <cell r="A53">
            <v>46</v>
          </cell>
          <cell r="B53">
            <v>0</v>
          </cell>
          <cell r="C53" t="str">
            <v>St. Helena Parish</v>
          </cell>
          <cell r="D53">
            <v>103</v>
          </cell>
          <cell r="E53">
            <v>0</v>
          </cell>
          <cell r="F53">
            <v>73</v>
          </cell>
          <cell r="G53">
            <v>71</v>
          </cell>
          <cell r="H53">
            <v>75</v>
          </cell>
          <cell r="I53">
            <v>322</v>
          </cell>
        </row>
        <row r="54">
          <cell r="A54">
            <v>47</v>
          </cell>
          <cell r="B54">
            <v>0</v>
          </cell>
          <cell r="C54" t="str">
            <v>St. James Parish</v>
          </cell>
          <cell r="D54">
            <v>293</v>
          </cell>
          <cell r="E54">
            <v>0</v>
          </cell>
          <cell r="F54">
            <v>296</v>
          </cell>
          <cell r="G54">
            <v>261</v>
          </cell>
          <cell r="H54">
            <v>282</v>
          </cell>
          <cell r="I54">
            <v>1132</v>
          </cell>
        </row>
        <row r="55">
          <cell r="A55">
            <v>48</v>
          </cell>
          <cell r="B55">
            <v>0</v>
          </cell>
          <cell r="C55" t="str">
            <v>St. John the Baptist Parish</v>
          </cell>
          <cell r="D55">
            <v>463</v>
          </cell>
          <cell r="E55">
            <v>7</v>
          </cell>
          <cell r="F55">
            <v>403</v>
          </cell>
          <cell r="G55">
            <v>370</v>
          </cell>
          <cell r="H55">
            <v>374</v>
          </cell>
          <cell r="I55">
            <v>1617</v>
          </cell>
        </row>
        <row r="56">
          <cell r="A56">
            <v>49</v>
          </cell>
          <cell r="B56">
            <v>0</v>
          </cell>
          <cell r="C56" t="str">
            <v>St. Landry Parish</v>
          </cell>
          <cell r="D56">
            <v>1135</v>
          </cell>
          <cell r="E56">
            <v>21</v>
          </cell>
          <cell r="F56">
            <v>918</v>
          </cell>
          <cell r="G56">
            <v>771</v>
          </cell>
          <cell r="H56">
            <v>765</v>
          </cell>
          <cell r="I56">
            <v>3610</v>
          </cell>
        </row>
        <row r="57">
          <cell r="A57">
            <v>50</v>
          </cell>
          <cell r="B57">
            <v>0</v>
          </cell>
          <cell r="C57" t="str">
            <v>St. Martin Parish</v>
          </cell>
          <cell r="D57">
            <v>589</v>
          </cell>
          <cell r="E57">
            <v>0</v>
          </cell>
          <cell r="F57">
            <v>602</v>
          </cell>
          <cell r="G57">
            <v>517</v>
          </cell>
          <cell r="H57">
            <v>542</v>
          </cell>
          <cell r="I57">
            <v>2250</v>
          </cell>
        </row>
        <row r="58">
          <cell r="A58">
            <v>51</v>
          </cell>
          <cell r="B58">
            <v>0</v>
          </cell>
          <cell r="C58" t="str">
            <v>St. Mary Parish</v>
          </cell>
          <cell r="D58">
            <v>645</v>
          </cell>
          <cell r="E58">
            <v>34</v>
          </cell>
          <cell r="F58">
            <v>663</v>
          </cell>
          <cell r="G58">
            <v>618</v>
          </cell>
          <cell r="H58">
            <v>609</v>
          </cell>
          <cell r="I58">
            <v>2569</v>
          </cell>
        </row>
        <row r="59">
          <cell r="A59">
            <v>52</v>
          </cell>
          <cell r="B59">
            <v>0</v>
          </cell>
          <cell r="C59" t="str">
            <v>St. Tammany Parish</v>
          </cell>
          <cell r="D59">
            <v>3115</v>
          </cell>
          <cell r="E59">
            <v>40</v>
          </cell>
          <cell r="F59">
            <v>2858</v>
          </cell>
          <cell r="G59">
            <v>2656</v>
          </cell>
          <cell r="H59">
            <v>2505</v>
          </cell>
          <cell r="I59">
            <v>11174</v>
          </cell>
        </row>
        <row r="60">
          <cell r="A60">
            <v>53</v>
          </cell>
          <cell r="B60">
            <v>0</v>
          </cell>
          <cell r="C60" t="str">
            <v>Tangipahoa Parish</v>
          </cell>
          <cell r="D60">
            <v>1472</v>
          </cell>
          <cell r="E60">
            <v>0</v>
          </cell>
          <cell r="F60">
            <v>1459</v>
          </cell>
          <cell r="G60">
            <v>1265</v>
          </cell>
          <cell r="H60">
            <v>1156</v>
          </cell>
          <cell r="I60">
            <v>5352</v>
          </cell>
        </row>
        <row r="61">
          <cell r="A61">
            <v>54</v>
          </cell>
          <cell r="B61">
            <v>0</v>
          </cell>
          <cell r="C61" t="str">
            <v>Tensas Parish</v>
          </cell>
          <cell r="D61">
            <v>35</v>
          </cell>
          <cell r="E61">
            <v>0</v>
          </cell>
          <cell r="F61">
            <v>51</v>
          </cell>
          <cell r="G61">
            <v>43</v>
          </cell>
          <cell r="H61">
            <v>48</v>
          </cell>
          <cell r="I61">
            <v>177</v>
          </cell>
        </row>
        <row r="62">
          <cell r="A62">
            <v>55</v>
          </cell>
          <cell r="B62">
            <v>0</v>
          </cell>
          <cell r="C62" t="str">
            <v>Terrebonne Parish</v>
          </cell>
          <cell r="D62">
            <v>1228</v>
          </cell>
          <cell r="E62">
            <v>79</v>
          </cell>
          <cell r="F62">
            <v>1221</v>
          </cell>
          <cell r="G62">
            <v>1230</v>
          </cell>
          <cell r="H62">
            <v>1121</v>
          </cell>
          <cell r="I62">
            <v>4879</v>
          </cell>
        </row>
        <row r="63">
          <cell r="A63">
            <v>56</v>
          </cell>
          <cell r="B63">
            <v>0</v>
          </cell>
          <cell r="C63" t="str">
            <v>Union Parish</v>
          </cell>
          <cell r="D63">
            <v>131</v>
          </cell>
          <cell r="E63">
            <v>21</v>
          </cell>
          <cell r="F63">
            <v>166</v>
          </cell>
          <cell r="G63">
            <v>166</v>
          </cell>
          <cell r="H63">
            <v>133</v>
          </cell>
          <cell r="I63">
            <v>617</v>
          </cell>
        </row>
        <row r="64">
          <cell r="A64">
            <v>57</v>
          </cell>
          <cell r="B64">
            <v>0</v>
          </cell>
          <cell r="C64" t="str">
            <v>Vermilion Parish</v>
          </cell>
          <cell r="D64">
            <v>661</v>
          </cell>
          <cell r="E64">
            <v>40</v>
          </cell>
          <cell r="F64">
            <v>659</v>
          </cell>
          <cell r="G64">
            <v>608</v>
          </cell>
          <cell r="H64">
            <v>605</v>
          </cell>
          <cell r="I64">
            <v>2573</v>
          </cell>
        </row>
        <row r="65">
          <cell r="A65">
            <v>58</v>
          </cell>
          <cell r="B65">
            <v>0</v>
          </cell>
          <cell r="C65" t="str">
            <v>Vernon Parish</v>
          </cell>
          <cell r="D65">
            <v>558</v>
          </cell>
          <cell r="E65">
            <v>18</v>
          </cell>
          <cell r="F65">
            <v>535</v>
          </cell>
          <cell r="G65">
            <v>546</v>
          </cell>
          <cell r="H65">
            <v>483</v>
          </cell>
          <cell r="I65">
            <v>2140</v>
          </cell>
        </row>
        <row r="66">
          <cell r="A66">
            <v>59</v>
          </cell>
          <cell r="B66">
            <v>0</v>
          </cell>
          <cell r="C66" t="str">
            <v>Washington Parish</v>
          </cell>
          <cell r="D66">
            <v>420</v>
          </cell>
          <cell r="E66">
            <v>39</v>
          </cell>
          <cell r="F66">
            <v>415</v>
          </cell>
          <cell r="G66">
            <v>364</v>
          </cell>
          <cell r="H66">
            <v>370</v>
          </cell>
          <cell r="I66">
            <v>1608</v>
          </cell>
        </row>
        <row r="67">
          <cell r="A67">
            <v>60</v>
          </cell>
          <cell r="B67">
            <v>0</v>
          </cell>
          <cell r="C67" t="str">
            <v>Webster Parish</v>
          </cell>
          <cell r="D67">
            <v>437</v>
          </cell>
          <cell r="E67">
            <v>22</v>
          </cell>
          <cell r="F67">
            <v>496</v>
          </cell>
          <cell r="G67">
            <v>454</v>
          </cell>
          <cell r="H67">
            <v>385</v>
          </cell>
          <cell r="I67">
            <v>1794</v>
          </cell>
        </row>
        <row r="68">
          <cell r="A68">
            <v>61</v>
          </cell>
          <cell r="B68">
            <v>0</v>
          </cell>
          <cell r="C68" t="str">
            <v>West Baton Rouge Parish</v>
          </cell>
          <cell r="D68">
            <v>282</v>
          </cell>
          <cell r="E68">
            <v>15</v>
          </cell>
          <cell r="F68">
            <v>240</v>
          </cell>
          <cell r="G68">
            <v>228</v>
          </cell>
          <cell r="H68">
            <v>224</v>
          </cell>
          <cell r="I68">
            <v>989</v>
          </cell>
        </row>
        <row r="69">
          <cell r="A69">
            <v>62</v>
          </cell>
          <cell r="B69">
            <v>0</v>
          </cell>
          <cell r="C69" t="str">
            <v>West Carroll Parish</v>
          </cell>
          <cell r="D69">
            <v>170</v>
          </cell>
          <cell r="E69">
            <v>0</v>
          </cell>
          <cell r="F69">
            <v>144</v>
          </cell>
          <cell r="G69">
            <v>130</v>
          </cell>
          <cell r="H69">
            <v>98</v>
          </cell>
          <cell r="I69">
            <v>542</v>
          </cell>
        </row>
        <row r="70">
          <cell r="A70">
            <v>63</v>
          </cell>
          <cell r="B70">
            <v>0</v>
          </cell>
          <cell r="C70" t="str">
            <v>West Feliciana Parish</v>
          </cell>
          <cell r="D70">
            <v>149</v>
          </cell>
          <cell r="E70">
            <v>0</v>
          </cell>
          <cell r="F70">
            <v>136</v>
          </cell>
          <cell r="G70">
            <v>152</v>
          </cell>
          <cell r="H70">
            <v>178</v>
          </cell>
          <cell r="I70">
            <v>615</v>
          </cell>
        </row>
        <row r="71">
          <cell r="A71">
            <v>64</v>
          </cell>
          <cell r="B71">
            <v>0</v>
          </cell>
          <cell r="C71" t="str">
            <v>Winn Parish</v>
          </cell>
          <cell r="D71">
            <v>133</v>
          </cell>
          <cell r="E71">
            <v>47</v>
          </cell>
          <cell r="F71">
            <v>156</v>
          </cell>
          <cell r="G71">
            <v>156</v>
          </cell>
          <cell r="H71">
            <v>154</v>
          </cell>
          <cell r="I71">
            <v>646</v>
          </cell>
        </row>
        <row r="72">
          <cell r="A72">
            <v>65</v>
          </cell>
          <cell r="B72">
            <v>0</v>
          </cell>
          <cell r="C72" t="str">
            <v>City of Monroe School District</v>
          </cell>
          <cell r="D72">
            <v>598</v>
          </cell>
          <cell r="E72">
            <v>95</v>
          </cell>
          <cell r="F72">
            <v>543</v>
          </cell>
          <cell r="G72">
            <v>482</v>
          </cell>
          <cell r="H72">
            <v>479</v>
          </cell>
          <cell r="I72">
            <v>2197</v>
          </cell>
        </row>
        <row r="73">
          <cell r="A73">
            <v>66</v>
          </cell>
          <cell r="B73">
            <v>0</v>
          </cell>
          <cell r="C73" t="str">
            <v>City of Bogalusa School District</v>
          </cell>
          <cell r="D73">
            <v>124</v>
          </cell>
          <cell r="E73">
            <v>15</v>
          </cell>
          <cell r="F73">
            <v>124</v>
          </cell>
          <cell r="G73">
            <v>111</v>
          </cell>
          <cell r="H73">
            <v>120</v>
          </cell>
          <cell r="I73">
            <v>494</v>
          </cell>
        </row>
        <row r="74">
          <cell r="A74">
            <v>67</v>
          </cell>
          <cell r="B74">
            <v>0</v>
          </cell>
          <cell r="C74" t="str">
            <v>Zachary Community School District</v>
          </cell>
          <cell r="D74">
            <v>418</v>
          </cell>
          <cell r="E74">
            <v>38</v>
          </cell>
          <cell r="F74">
            <v>415</v>
          </cell>
          <cell r="G74">
            <v>355</v>
          </cell>
          <cell r="H74">
            <v>360</v>
          </cell>
          <cell r="I74">
            <v>1586</v>
          </cell>
        </row>
        <row r="75">
          <cell r="A75">
            <v>68</v>
          </cell>
          <cell r="B75">
            <v>0</v>
          </cell>
          <cell r="C75" t="str">
            <v>City of Baker School District</v>
          </cell>
          <cell r="D75">
            <v>145</v>
          </cell>
          <cell r="E75">
            <v>0</v>
          </cell>
          <cell r="F75">
            <v>126</v>
          </cell>
          <cell r="G75">
            <v>140</v>
          </cell>
          <cell r="H75">
            <v>142</v>
          </cell>
          <cell r="I75">
            <v>553</v>
          </cell>
        </row>
        <row r="76">
          <cell r="A76">
            <v>69</v>
          </cell>
          <cell r="B76">
            <v>0</v>
          </cell>
          <cell r="C76" t="str">
            <v>Central Community School District</v>
          </cell>
          <cell r="D76">
            <v>349</v>
          </cell>
          <cell r="E76">
            <v>35</v>
          </cell>
          <cell r="F76">
            <v>319</v>
          </cell>
          <cell r="G76">
            <v>325</v>
          </cell>
          <cell r="H76">
            <v>302</v>
          </cell>
          <cell r="I76">
            <v>1330</v>
          </cell>
        </row>
        <row r="77">
          <cell r="A77">
            <v>302006</v>
          </cell>
          <cell r="B77">
            <v>0</v>
          </cell>
          <cell r="C77" t="str">
            <v>Louisiana School for Math Science &amp; the Arts</v>
          </cell>
          <cell r="D77">
            <v>0</v>
          </cell>
          <cell r="E77">
            <v>0</v>
          </cell>
          <cell r="F77">
            <v>102</v>
          </cell>
          <cell r="G77">
            <v>129</v>
          </cell>
          <cell r="H77">
            <v>117</v>
          </cell>
          <cell r="I77">
            <v>348</v>
          </cell>
        </row>
        <row r="78">
          <cell r="A78">
            <v>318001</v>
          </cell>
          <cell r="B78">
            <v>0</v>
          </cell>
          <cell r="C78" t="str">
            <v>LSU Laboratory School</v>
          </cell>
          <cell r="D78">
            <v>118</v>
          </cell>
          <cell r="E78">
            <v>0</v>
          </cell>
          <cell r="F78">
            <v>111</v>
          </cell>
          <cell r="G78">
            <v>119</v>
          </cell>
          <cell r="H78">
            <v>119</v>
          </cell>
          <cell r="I78">
            <v>467</v>
          </cell>
        </row>
        <row r="79">
          <cell r="A79">
            <v>319001</v>
          </cell>
          <cell r="B79">
            <v>0</v>
          </cell>
          <cell r="C79" t="str">
            <v>Southern University Lab School</v>
          </cell>
          <cell r="D79">
            <v>63</v>
          </cell>
          <cell r="E79">
            <v>0</v>
          </cell>
          <cell r="F79">
            <v>59</v>
          </cell>
          <cell r="G79">
            <v>98</v>
          </cell>
          <cell r="H79">
            <v>75</v>
          </cell>
          <cell r="I79">
            <v>295</v>
          </cell>
        </row>
        <row r="80">
          <cell r="A80">
            <v>334001</v>
          </cell>
          <cell r="B80">
            <v>0</v>
          </cell>
          <cell r="C80" t="str">
            <v>New Orleans Center for Creative Arts</v>
          </cell>
          <cell r="D80">
            <v>65</v>
          </cell>
          <cell r="E80">
            <v>0</v>
          </cell>
          <cell r="F80">
            <v>57</v>
          </cell>
          <cell r="G80">
            <v>53</v>
          </cell>
          <cell r="H80">
            <v>53</v>
          </cell>
          <cell r="I80">
            <v>228</v>
          </cell>
        </row>
        <row r="81">
          <cell r="A81" t="str">
            <v>3C1001</v>
          </cell>
          <cell r="B81">
            <v>0</v>
          </cell>
          <cell r="C81" t="str">
            <v>Thrive Academy</v>
          </cell>
          <cell r="D81">
            <v>31</v>
          </cell>
          <cell r="E81">
            <v>0</v>
          </cell>
          <cell r="F81">
            <v>30</v>
          </cell>
          <cell r="G81">
            <v>19</v>
          </cell>
          <cell r="H81">
            <v>0</v>
          </cell>
          <cell r="I81">
            <v>80</v>
          </cell>
        </row>
        <row r="82">
          <cell r="A82" t="str">
            <v>A02</v>
          </cell>
          <cell r="B82">
            <v>0</v>
          </cell>
          <cell r="C82" t="str">
            <v>Office of Juvenile Justice</v>
          </cell>
          <cell r="D82">
            <v>74</v>
          </cell>
          <cell r="E82">
            <v>3</v>
          </cell>
          <cell r="F82">
            <v>81</v>
          </cell>
          <cell r="G82">
            <v>38</v>
          </cell>
          <cell r="H82">
            <v>15</v>
          </cell>
          <cell r="I82">
            <v>211</v>
          </cell>
        </row>
        <row r="83">
          <cell r="A83">
            <v>321001</v>
          </cell>
          <cell r="B83">
            <v>0</v>
          </cell>
          <cell r="C83" t="str">
            <v>New Vision Learning Academy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>
            <v>329001</v>
          </cell>
          <cell r="B84">
            <v>0</v>
          </cell>
          <cell r="C84" t="str">
            <v>V. B. Glencoe Charter School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>
            <v>331001</v>
          </cell>
          <cell r="B85">
            <v>0</v>
          </cell>
          <cell r="C85" t="str">
            <v>International School of Louisiana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>
            <v>333001</v>
          </cell>
          <cell r="B86">
            <v>0</v>
          </cell>
          <cell r="C86" t="str">
            <v>Avoyelles Public Charter School</v>
          </cell>
          <cell r="D86">
            <v>66</v>
          </cell>
          <cell r="E86">
            <v>0</v>
          </cell>
          <cell r="F86">
            <v>60</v>
          </cell>
          <cell r="G86">
            <v>65</v>
          </cell>
          <cell r="H86">
            <v>54</v>
          </cell>
          <cell r="I86">
            <v>245</v>
          </cell>
        </row>
        <row r="87">
          <cell r="A87">
            <v>336001</v>
          </cell>
          <cell r="B87">
            <v>0</v>
          </cell>
          <cell r="C87" t="str">
            <v>Delhi Charter School</v>
          </cell>
          <cell r="D87">
            <v>69</v>
          </cell>
          <cell r="E87">
            <v>0</v>
          </cell>
          <cell r="F87">
            <v>71</v>
          </cell>
          <cell r="G87">
            <v>63</v>
          </cell>
          <cell r="H87">
            <v>59</v>
          </cell>
          <cell r="I87">
            <v>262</v>
          </cell>
        </row>
        <row r="88">
          <cell r="A88">
            <v>337001</v>
          </cell>
          <cell r="B88">
            <v>0</v>
          </cell>
          <cell r="C88" t="str">
            <v>Belle Chasse Academy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>
            <v>340001</v>
          </cell>
          <cell r="B89">
            <v>0</v>
          </cell>
          <cell r="C89" t="str">
            <v>The MAX Charter School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>
            <v>341001</v>
          </cell>
          <cell r="B90">
            <v>0</v>
          </cell>
          <cell r="C90" t="str">
            <v>D'Arbonne Woods Charter School</v>
          </cell>
          <cell r="D90">
            <v>72</v>
          </cell>
          <cell r="E90">
            <v>0</v>
          </cell>
          <cell r="F90">
            <v>67</v>
          </cell>
          <cell r="G90">
            <v>55</v>
          </cell>
          <cell r="H90">
            <v>58</v>
          </cell>
          <cell r="I90">
            <v>252</v>
          </cell>
        </row>
        <row r="91">
          <cell r="A91">
            <v>343001</v>
          </cell>
          <cell r="B91">
            <v>0</v>
          </cell>
          <cell r="C91" t="str">
            <v>Madison Preparatory Academy</v>
          </cell>
          <cell r="D91">
            <v>149</v>
          </cell>
          <cell r="E91">
            <v>4</v>
          </cell>
          <cell r="F91">
            <v>133</v>
          </cell>
          <cell r="G91">
            <v>146</v>
          </cell>
          <cell r="H91">
            <v>144</v>
          </cell>
          <cell r="I91">
            <v>576</v>
          </cell>
        </row>
        <row r="92">
          <cell r="A92">
            <v>344001</v>
          </cell>
          <cell r="B92">
            <v>0</v>
          </cell>
          <cell r="C92" t="str">
            <v>International High School of New Orleans</v>
          </cell>
          <cell r="D92">
            <v>81</v>
          </cell>
          <cell r="E92">
            <v>49</v>
          </cell>
          <cell r="F92">
            <v>135</v>
          </cell>
          <cell r="G92">
            <v>146</v>
          </cell>
          <cell r="H92">
            <v>147</v>
          </cell>
          <cell r="I92">
            <v>558</v>
          </cell>
        </row>
        <row r="93">
          <cell r="A93">
            <v>345001</v>
          </cell>
          <cell r="B93">
            <v>0</v>
          </cell>
          <cell r="C93" t="str">
            <v>University View Academy, Inc. (FRM LA Connections)</v>
          </cell>
          <cell r="D93">
            <v>267</v>
          </cell>
          <cell r="E93">
            <v>65</v>
          </cell>
          <cell r="F93">
            <v>267</v>
          </cell>
          <cell r="G93">
            <v>272</v>
          </cell>
          <cell r="H93">
            <v>239</v>
          </cell>
          <cell r="I93">
            <v>1110</v>
          </cell>
        </row>
        <row r="94">
          <cell r="A94">
            <v>346001</v>
          </cell>
          <cell r="B94">
            <v>0</v>
          </cell>
          <cell r="C94" t="str">
            <v>Lake Charles Charter Academy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>
            <v>347001</v>
          </cell>
          <cell r="B95">
            <v>0</v>
          </cell>
          <cell r="C95" t="str">
            <v>Lycee Francais de la Nouvelle-Orleans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>
            <v>348001</v>
          </cell>
          <cell r="B96">
            <v>0</v>
          </cell>
          <cell r="C96" t="str">
            <v>New Orleans Military &amp; Maritime Academy</v>
          </cell>
          <cell r="D96">
            <v>207</v>
          </cell>
          <cell r="E96">
            <v>10</v>
          </cell>
          <cell r="F96">
            <v>195</v>
          </cell>
          <cell r="G96">
            <v>187</v>
          </cell>
          <cell r="H96">
            <v>164</v>
          </cell>
          <cell r="I96">
            <v>763</v>
          </cell>
        </row>
        <row r="97">
          <cell r="A97" t="str">
            <v>W18001</v>
          </cell>
          <cell r="B97">
            <v>0</v>
          </cell>
          <cell r="C97" t="str">
            <v>Noble Minds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W1A001</v>
          </cell>
          <cell r="B98">
            <v>0</v>
          </cell>
          <cell r="C98" t="str">
            <v>JCFA-East</v>
          </cell>
          <cell r="D98">
            <v>95</v>
          </cell>
          <cell r="E98">
            <v>9</v>
          </cell>
          <cell r="F98">
            <v>62</v>
          </cell>
          <cell r="G98">
            <v>55</v>
          </cell>
          <cell r="H98">
            <v>45</v>
          </cell>
          <cell r="I98">
            <v>266</v>
          </cell>
        </row>
        <row r="99">
          <cell r="A99" t="str">
            <v>W1B001</v>
          </cell>
          <cell r="B99">
            <v>0</v>
          </cell>
          <cell r="C99" t="str">
            <v>Advantage Charter Academy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W1D001</v>
          </cell>
          <cell r="B100">
            <v>0</v>
          </cell>
          <cell r="C100" t="str">
            <v>JCFA Lafayette</v>
          </cell>
          <cell r="D100">
            <v>14</v>
          </cell>
          <cell r="E100">
            <v>1</v>
          </cell>
          <cell r="F100">
            <v>5</v>
          </cell>
          <cell r="G100">
            <v>6</v>
          </cell>
          <cell r="H100">
            <v>1</v>
          </cell>
          <cell r="I100">
            <v>27</v>
          </cell>
        </row>
        <row r="101">
          <cell r="A101" t="str">
            <v>W2A001</v>
          </cell>
          <cell r="B101">
            <v>0</v>
          </cell>
          <cell r="C101" t="str">
            <v>Tallulah Charter School</v>
          </cell>
          <cell r="D101">
            <v>30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30</v>
          </cell>
        </row>
        <row r="102">
          <cell r="A102" t="str">
            <v>W2B001</v>
          </cell>
          <cell r="B102">
            <v>0</v>
          </cell>
          <cell r="C102" t="str">
            <v>Willow Charter Academy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W33001</v>
          </cell>
          <cell r="B103">
            <v>0</v>
          </cell>
          <cell r="C103" t="str">
            <v>Lincoln Preparatory School</v>
          </cell>
          <cell r="D103">
            <v>36</v>
          </cell>
          <cell r="E103">
            <v>0</v>
          </cell>
          <cell r="F103">
            <v>25</v>
          </cell>
          <cell r="G103">
            <v>43</v>
          </cell>
          <cell r="H103">
            <v>41</v>
          </cell>
          <cell r="I103">
            <v>145</v>
          </cell>
        </row>
        <row r="104">
          <cell r="A104" t="str">
            <v>W34001</v>
          </cell>
          <cell r="B104">
            <v>0</v>
          </cell>
          <cell r="C104" t="str">
            <v>Laurel Oaks Charter School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W35001</v>
          </cell>
          <cell r="B105">
            <v>0</v>
          </cell>
          <cell r="C105" t="str">
            <v>Apex Collegiate Academy Charter School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W36001</v>
          </cell>
          <cell r="B106">
            <v>0</v>
          </cell>
          <cell r="C106" t="str">
            <v>Smothers Academy Preparatory School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W37001</v>
          </cell>
          <cell r="B107">
            <v>0</v>
          </cell>
          <cell r="C107" t="str">
            <v>Greater Grace Charter Academy Inc.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W3B001</v>
          </cell>
          <cell r="B108">
            <v>0</v>
          </cell>
          <cell r="C108" t="str">
            <v>Iberville Charter Academy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W4A001</v>
          </cell>
          <cell r="B109">
            <v>0</v>
          </cell>
          <cell r="C109" t="str">
            <v>Delta Charter School MST</v>
          </cell>
          <cell r="D109">
            <v>38</v>
          </cell>
          <cell r="E109">
            <v>0</v>
          </cell>
          <cell r="F109">
            <v>43</v>
          </cell>
          <cell r="G109">
            <v>29</v>
          </cell>
          <cell r="H109">
            <v>38</v>
          </cell>
          <cell r="I109">
            <v>148</v>
          </cell>
        </row>
        <row r="110">
          <cell r="A110" t="str">
            <v>W4B001</v>
          </cell>
          <cell r="B110">
            <v>0</v>
          </cell>
          <cell r="C110" t="str">
            <v>Lake Charles College Prep</v>
          </cell>
          <cell r="D110">
            <v>116</v>
          </cell>
          <cell r="E110">
            <v>1</v>
          </cell>
          <cell r="F110">
            <v>129</v>
          </cell>
          <cell r="G110">
            <v>108</v>
          </cell>
          <cell r="H110">
            <v>87</v>
          </cell>
          <cell r="I110">
            <v>441</v>
          </cell>
        </row>
        <row r="111">
          <cell r="A111" t="str">
            <v>W5B001</v>
          </cell>
          <cell r="B111">
            <v>0</v>
          </cell>
          <cell r="C111" t="str">
            <v>Northeast Claiborne Charter</v>
          </cell>
          <cell r="D111">
            <v>13</v>
          </cell>
          <cell r="E111">
            <v>0</v>
          </cell>
          <cell r="F111">
            <v>9</v>
          </cell>
          <cell r="G111">
            <v>11</v>
          </cell>
          <cell r="H111">
            <v>13</v>
          </cell>
          <cell r="I111">
            <v>46</v>
          </cell>
        </row>
        <row r="112">
          <cell r="A112" t="str">
            <v>W6B001</v>
          </cell>
          <cell r="B112">
            <v>0</v>
          </cell>
          <cell r="C112" t="str">
            <v>Acadiana Renaissance Charter Academy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W7A001</v>
          </cell>
          <cell r="B113">
            <v>0</v>
          </cell>
          <cell r="C113" t="str">
            <v>Louisiana Key Academy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W7B001</v>
          </cell>
          <cell r="B114">
            <v>0</v>
          </cell>
          <cell r="C114" t="str">
            <v>Lafayette Renaissance Charter Academy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W8A001</v>
          </cell>
          <cell r="B115">
            <v>0</v>
          </cell>
          <cell r="C115" t="str">
            <v>Impact Charter Elementary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W9A001</v>
          </cell>
          <cell r="B116">
            <v>0</v>
          </cell>
          <cell r="C116" t="str">
            <v>Vision Academy</v>
          </cell>
          <cell r="D116">
            <v>18</v>
          </cell>
          <cell r="E116">
            <v>0</v>
          </cell>
          <cell r="F116">
            <v>39</v>
          </cell>
          <cell r="G116">
            <v>26</v>
          </cell>
          <cell r="H116">
            <v>21</v>
          </cell>
          <cell r="I116">
            <v>104</v>
          </cell>
        </row>
        <row r="117">
          <cell r="A117" t="str">
            <v>WAG001</v>
          </cell>
          <cell r="B117">
            <v>0</v>
          </cell>
          <cell r="C117" t="str">
            <v>Louisiana Virtual Charter Academy</v>
          </cell>
          <cell r="D117">
            <v>242</v>
          </cell>
          <cell r="E117">
            <v>0</v>
          </cell>
          <cell r="F117">
            <v>236</v>
          </cell>
          <cell r="G117">
            <v>120</v>
          </cell>
          <cell r="H117">
            <v>46</v>
          </cell>
          <cell r="I117">
            <v>644</v>
          </cell>
        </row>
        <row r="118">
          <cell r="A118" t="str">
            <v>WAK001</v>
          </cell>
          <cell r="B118">
            <v>0</v>
          </cell>
          <cell r="C118" t="str">
            <v>Southwest Louisiana Charter Academy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WAL001</v>
          </cell>
          <cell r="B119">
            <v>0</v>
          </cell>
          <cell r="C119" t="str">
            <v>JS Clark Leadership Academy</v>
          </cell>
          <cell r="D119">
            <v>36</v>
          </cell>
          <cell r="E119">
            <v>0</v>
          </cell>
          <cell r="F119">
            <v>41</v>
          </cell>
          <cell r="G119">
            <v>19</v>
          </cell>
          <cell r="H119">
            <v>32</v>
          </cell>
          <cell r="I119">
            <v>128</v>
          </cell>
        </row>
        <row r="120">
          <cell r="A120" t="str">
            <v>WAQ001</v>
          </cell>
          <cell r="B120">
            <v>0</v>
          </cell>
          <cell r="C120" t="str">
            <v>Baton Rouge University Preparatory Elementary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WAR001</v>
          </cell>
          <cell r="B121">
            <v>0</v>
          </cell>
          <cell r="C121" t="str">
            <v>Tangi Academy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WAU001</v>
          </cell>
          <cell r="B122">
            <v>0</v>
          </cell>
          <cell r="C122" t="str">
            <v>GEO Prep Academy of Greater Baton Rouge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WJ5001</v>
          </cell>
          <cell r="B123">
            <v>0</v>
          </cell>
          <cell r="C123" t="str">
            <v>Collegiate Baton Rouge</v>
          </cell>
          <cell r="D123">
            <v>103</v>
          </cell>
          <cell r="E123">
            <v>25</v>
          </cell>
          <cell r="F123">
            <v>0</v>
          </cell>
          <cell r="G123">
            <v>0</v>
          </cell>
          <cell r="H123">
            <v>0</v>
          </cell>
          <cell r="I123">
            <v>128</v>
          </cell>
        </row>
        <row r="124">
          <cell r="A124" t="str">
            <v>WZ8001</v>
          </cell>
          <cell r="B124">
            <v>0</v>
          </cell>
          <cell r="C124" t="str">
            <v>GEO Prep Mid-City of Greater Baton Rouge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WB2001</v>
          </cell>
          <cell r="B125">
            <v>0</v>
          </cell>
          <cell r="C125" t="str">
            <v>Kenilworth Science and Technology Charter School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WAP001</v>
          </cell>
          <cell r="B126">
            <v>0</v>
          </cell>
          <cell r="C126" t="str">
            <v>Celerity Lanier Charter School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W8B001</v>
          </cell>
          <cell r="B127">
            <v>0</v>
          </cell>
          <cell r="C127" t="str">
            <v>Celerity Crestworth Charter School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WAO001</v>
          </cell>
          <cell r="B128">
            <v>0</v>
          </cell>
          <cell r="C128" t="str">
            <v>Celerity Dalton Charter School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W9B001</v>
          </cell>
          <cell r="B129">
            <v>0</v>
          </cell>
          <cell r="C129" t="str">
            <v>Capitol High School</v>
          </cell>
          <cell r="D129">
            <v>76</v>
          </cell>
          <cell r="E129">
            <v>12</v>
          </cell>
          <cell r="F129">
            <v>114</v>
          </cell>
          <cell r="G129">
            <v>109</v>
          </cell>
          <cell r="H129">
            <v>85</v>
          </cell>
          <cell r="I129">
            <v>396</v>
          </cell>
        </row>
        <row r="130">
          <cell r="A130" t="str">
            <v>WAV001</v>
          </cell>
          <cell r="B130">
            <v>0</v>
          </cell>
          <cell r="C130" t="str">
            <v>Democracy Prep Baton Rouge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WAW001</v>
          </cell>
          <cell r="B131">
            <v>0</v>
          </cell>
          <cell r="C131" t="str">
            <v>Baton Rouge Bridge Academy Inc.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WAX001</v>
          </cell>
          <cell r="B132">
            <v>0</v>
          </cell>
          <cell r="C132" t="str">
            <v>Baton Rouge College Prep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>
            <v>396211</v>
          </cell>
          <cell r="B133">
            <v>0</v>
          </cell>
          <cell r="C133" t="str">
            <v>Linwood Charter School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W12001</v>
          </cell>
          <cell r="B134">
            <v>0</v>
          </cell>
          <cell r="C134" t="str">
            <v>Pierre A. Capdau Charter School at Avery Alexander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W11001</v>
          </cell>
          <cell r="B135">
            <v>0</v>
          </cell>
          <cell r="C135" t="str">
            <v>Nelson Elementary School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W13001</v>
          </cell>
          <cell r="B136">
            <v>0</v>
          </cell>
          <cell r="C136" t="str">
            <v>Lake Area New Tech Early College High School</v>
          </cell>
          <cell r="D136">
            <v>146</v>
          </cell>
          <cell r="E136">
            <v>0</v>
          </cell>
          <cell r="F136">
            <v>197</v>
          </cell>
          <cell r="G136">
            <v>167</v>
          </cell>
          <cell r="H136">
            <v>167</v>
          </cell>
          <cell r="I136">
            <v>677</v>
          </cell>
        </row>
        <row r="137">
          <cell r="A137" t="str">
            <v>WAH001</v>
          </cell>
          <cell r="B137">
            <v>0</v>
          </cell>
          <cell r="C137" t="str">
            <v>The NET Charter High School</v>
          </cell>
          <cell r="D137">
            <v>29</v>
          </cell>
          <cell r="E137">
            <v>0</v>
          </cell>
          <cell r="F137">
            <v>42</v>
          </cell>
          <cell r="G137">
            <v>36</v>
          </cell>
          <cell r="H137">
            <v>28</v>
          </cell>
          <cell r="I137">
            <v>135</v>
          </cell>
        </row>
        <row r="138">
          <cell r="A138" t="str">
            <v>WZ9001</v>
          </cell>
          <cell r="B138">
            <v>0</v>
          </cell>
          <cell r="C138" t="str">
            <v>The NET 2 Charter High School</v>
          </cell>
          <cell r="D138">
            <v>43</v>
          </cell>
          <cell r="E138">
            <v>2</v>
          </cell>
          <cell r="F138">
            <v>37</v>
          </cell>
          <cell r="G138">
            <v>37</v>
          </cell>
          <cell r="H138">
            <v>31</v>
          </cell>
          <cell r="I138">
            <v>150</v>
          </cell>
        </row>
        <row r="139">
          <cell r="A139" t="str">
            <v>WAI001</v>
          </cell>
          <cell r="B139">
            <v>0</v>
          </cell>
          <cell r="C139" t="str">
            <v>Crescent Leadership Academy</v>
          </cell>
          <cell r="D139">
            <v>12</v>
          </cell>
          <cell r="E139">
            <v>0</v>
          </cell>
          <cell r="F139">
            <v>14</v>
          </cell>
          <cell r="G139">
            <v>24</v>
          </cell>
          <cell r="H139">
            <v>6</v>
          </cell>
          <cell r="I139">
            <v>56</v>
          </cell>
        </row>
        <row r="140">
          <cell r="A140" t="str">
            <v>WAF001</v>
          </cell>
          <cell r="B140">
            <v>0</v>
          </cell>
          <cell r="C140" t="str">
            <v>Harriet Tubman Charter School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WAM001</v>
          </cell>
          <cell r="B141">
            <v>0</v>
          </cell>
          <cell r="C141" t="str">
            <v>Paul Habans Charter School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WAE001</v>
          </cell>
          <cell r="B142">
            <v>0</v>
          </cell>
          <cell r="C142" t="str">
            <v>Fannie C. Williams Charter School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WAB001</v>
          </cell>
          <cell r="B143">
            <v>0</v>
          </cell>
          <cell r="C143" t="str">
            <v>Edgar P. Harney Spirit of Excellence Academy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WAA001</v>
          </cell>
          <cell r="B144">
            <v>0</v>
          </cell>
          <cell r="C144" t="str">
            <v>Morris Jeff Community School</v>
          </cell>
          <cell r="D144">
            <v>79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80</v>
          </cell>
        </row>
        <row r="145">
          <cell r="A145" t="str">
            <v>WZ1001</v>
          </cell>
          <cell r="B145">
            <v>0</v>
          </cell>
          <cell r="C145" t="str">
            <v>ReNEW Cultural Arts Academy at Live Oak Elementary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WZ2001</v>
          </cell>
          <cell r="B146">
            <v>0</v>
          </cell>
          <cell r="C146" t="str">
            <v>ReNEW SciTech Academy at Laurel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A147" t="str">
            <v>WZ3001</v>
          </cell>
          <cell r="B147">
            <v>0</v>
          </cell>
          <cell r="C147" t="str">
            <v>ReNEW Dolores T. Aaron Elementary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WZ5001</v>
          </cell>
          <cell r="B148">
            <v>0</v>
          </cell>
          <cell r="C148" t="str">
            <v>ReNEW Accelerated High School</v>
          </cell>
          <cell r="D148">
            <v>54</v>
          </cell>
          <cell r="E148">
            <v>0</v>
          </cell>
          <cell r="F148">
            <v>101</v>
          </cell>
          <cell r="G148">
            <v>79</v>
          </cell>
          <cell r="H148">
            <v>82</v>
          </cell>
          <cell r="I148">
            <v>316</v>
          </cell>
        </row>
        <row r="149">
          <cell r="A149" t="str">
            <v>WZ6001</v>
          </cell>
          <cell r="B149">
            <v>0</v>
          </cell>
          <cell r="C149" t="str">
            <v>ReNEW Schaumburg Elementary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WZ7001</v>
          </cell>
          <cell r="B150">
            <v>0</v>
          </cell>
          <cell r="C150" t="str">
            <v>ReNew McDonogh City Park Academy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WV1001</v>
          </cell>
          <cell r="B151">
            <v>0</v>
          </cell>
          <cell r="C151" t="str">
            <v>Arise Academy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WV2001</v>
          </cell>
          <cell r="B152">
            <v>0</v>
          </cell>
          <cell r="C152" t="str">
            <v>Mildred Osborne Charter School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WU1001</v>
          </cell>
          <cell r="B153">
            <v>0</v>
          </cell>
          <cell r="C153" t="str">
            <v>Success Preparatory Academy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WI1001</v>
          </cell>
          <cell r="B154">
            <v>0</v>
          </cell>
          <cell r="C154" t="str">
            <v>Akili Academy of New Orleans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WJ1001</v>
          </cell>
          <cell r="B155">
            <v>0</v>
          </cell>
          <cell r="C155" t="str">
            <v>Abramson Sci Academy</v>
          </cell>
          <cell r="D155">
            <v>151</v>
          </cell>
          <cell r="E155">
            <v>23</v>
          </cell>
          <cell r="F155">
            <v>156</v>
          </cell>
          <cell r="G155">
            <v>126</v>
          </cell>
          <cell r="H155">
            <v>134</v>
          </cell>
          <cell r="I155">
            <v>590</v>
          </cell>
        </row>
        <row r="156">
          <cell r="A156" t="str">
            <v>WJ2001</v>
          </cell>
          <cell r="B156">
            <v>0</v>
          </cell>
          <cell r="C156" t="str">
            <v>G W Carver High School</v>
          </cell>
          <cell r="D156">
            <v>157</v>
          </cell>
          <cell r="E156">
            <v>42</v>
          </cell>
          <cell r="F156">
            <v>194</v>
          </cell>
          <cell r="G156">
            <v>225</v>
          </cell>
          <cell r="H156">
            <v>201</v>
          </cell>
          <cell r="I156">
            <v>819</v>
          </cell>
        </row>
        <row r="157">
          <cell r="A157" t="str">
            <v>WJ4001</v>
          </cell>
          <cell r="B157">
            <v>0</v>
          </cell>
          <cell r="C157" t="str">
            <v>Livingston Collegiate Academy</v>
          </cell>
          <cell r="D157">
            <v>130</v>
          </cell>
          <cell r="E157">
            <v>27</v>
          </cell>
          <cell r="F157">
            <v>151</v>
          </cell>
          <cell r="G157">
            <v>0</v>
          </cell>
          <cell r="H157">
            <v>0</v>
          </cell>
          <cell r="I157">
            <v>308</v>
          </cell>
        </row>
        <row r="158">
          <cell r="A158" t="str">
            <v>WE1001</v>
          </cell>
          <cell r="B158">
            <v>0</v>
          </cell>
          <cell r="C158" t="str">
            <v>Sylvanie Williams College Prep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A159" t="str">
            <v>WE2001</v>
          </cell>
          <cell r="B159">
            <v>0</v>
          </cell>
          <cell r="C159" t="str">
            <v>Walter L. Cohen College Prep</v>
          </cell>
          <cell r="D159">
            <v>87</v>
          </cell>
          <cell r="E159">
            <v>0</v>
          </cell>
          <cell r="F159">
            <v>119</v>
          </cell>
          <cell r="G159">
            <v>110</v>
          </cell>
          <cell r="H159">
            <v>100</v>
          </cell>
          <cell r="I159">
            <v>416</v>
          </cell>
        </row>
        <row r="160">
          <cell r="A160" t="str">
            <v>WE3001</v>
          </cell>
          <cell r="B160">
            <v>0</v>
          </cell>
          <cell r="C160" t="str">
            <v>Lawrence D. Crocker College Prep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W21001</v>
          </cell>
          <cell r="B161">
            <v>0</v>
          </cell>
          <cell r="C161" t="str">
            <v>James M. Singleton Charter School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W51001</v>
          </cell>
          <cell r="B162">
            <v>0</v>
          </cell>
          <cell r="C162" t="str">
            <v>Lafayette Academy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W52001</v>
          </cell>
          <cell r="B163">
            <v>0</v>
          </cell>
          <cell r="C163" t="str">
            <v>Esperanza Charter School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W66001</v>
          </cell>
          <cell r="B164">
            <v>0</v>
          </cell>
          <cell r="C164" t="str">
            <v>Martin Behrman Charter Acad of Creative Arts &amp; Sci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W65001</v>
          </cell>
          <cell r="B165">
            <v>0</v>
          </cell>
          <cell r="C165" t="str">
            <v>Dwight D. Eisenhower Academy of Global Studies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W64001</v>
          </cell>
          <cell r="B166">
            <v>0</v>
          </cell>
          <cell r="C166" t="str">
            <v>William J. Fischer Accelerated Academy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W63001</v>
          </cell>
          <cell r="B167">
            <v>0</v>
          </cell>
          <cell r="C167" t="str">
            <v>McDonogh #32 Literacy Charter School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W62001</v>
          </cell>
          <cell r="B168">
            <v>0</v>
          </cell>
          <cell r="C168" t="str">
            <v>Lord Beaconsfield Landry-Oliver Perry Walker High</v>
          </cell>
          <cell r="D168">
            <v>273</v>
          </cell>
          <cell r="E168">
            <v>0</v>
          </cell>
          <cell r="F168">
            <v>303</v>
          </cell>
          <cell r="G168">
            <v>296</v>
          </cell>
          <cell r="H168">
            <v>283</v>
          </cell>
          <cell r="I168">
            <v>1155</v>
          </cell>
        </row>
        <row r="169">
          <cell r="A169" t="str">
            <v>W71001</v>
          </cell>
          <cell r="B169">
            <v>0</v>
          </cell>
          <cell r="C169" t="str">
            <v>Sophie B. Wright Institute of Academic Excellence</v>
          </cell>
          <cell r="D169">
            <v>139</v>
          </cell>
          <cell r="E169">
            <v>0</v>
          </cell>
          <cell r="F169">
            <v>128</v>
          </cell>
          <cell r="G169">
            <v>140</v>
          </cell>
          <cell r="H169">
            <v>101</v>
          </cell>
          <cell r="I169">
            <v>508</v>
          </cell>
        </row>
        <row r="170">
          <cell r="A170" t="str">
            <v>W82001</v>
          </cell>
          <cell r="B170">
            <v>0</v>
          </cell>
          <cell r="C170" t="str">
            <v>KIPP Believe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W81001</v>
          </cell>
          <cell r="B171">
            <v>0</v>
          </cell>
          <cell r="C171" t="str">
            <v>KIPP Morial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WL1001</v>
          </cell>
          <cell r="B172">
            <v>0</v>
          </cell>
          <cell r="C172" t="str">
            <v>KIPP Central City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W84001</v>
          </cell>
          <cell r="B173">
            <v>0</v>
          </cell>
          <cell r="C173" t="str">
            <v>KIPP Renaissance</v>
          </cell>
          <cell r="D173">
            <v>147</v>
          </cell>
          <cell r="E173">
            <v>7</v>
          </cell>
          <cell r="F173">
            <v>137</v>
          </cell>
          <cell r="G173">
            <v>132</v>
          </cell>
          <cell r="H173">
            <v>130</v>
          </cell>
          <cell r="I173">
            <v>553</v>
          </cell>
        </row>
        <row r="174">
          <cell r="A174" t="str">
            <v>W85001</v>
          </cell>
          <cell r="B174">
            <v>0</v>
          </cell>
          <cell r="C174" t="str">
            <v>KIPP Leadership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W86001</v>
          </cell>
          <cell r="B175">
            <v>0</v>
          </cell>
          <cell r="C175" t="str">
            <v>KIPP East Community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A176" t="str">
            <v>W87001</v>
          </cell>
          <cell r="B176">
            <v>0</v>
          </cell>
          <cell r="C176" t="str">
            <v>KIPP Booker T Washington</v>
          </cell>
          <cell r="D176">
            <v>110</v>
          </cell>
          <cell r="E176">
            <v>3</v>
          </cell>
          <cell r="F176">
            <v>111</v>
          </cell>
          <cell r="G176">
            <v>0</v>
          </cell>
          <cell r="H176">
            <v>0</v>
          </cell>
          <cell r="I176">
            <v>224</v>
          </cell>
        </row>
        <row r="177">
          <cell r="A177" t="str">
            <v>W91001</v>
          </cell>
          <cell r="B177">
            <v>0</v>
          </cell>
          <cell r="C177" t="str">
            <v>Samuel J. Green Charter School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W92001</v>
          </cell>
          <cell r="B178">
            <v>0</v>
          </cell>
          <cell r="C178" t="str">
            <v>Arthur Ashe Charter School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W93001</v>
          </cell>
          <cell r="B179">
            <v>0</v>
          </cell>
          <cell r="C179" t="str">
            <v>Joseph S. Clark Preparatory High School</v>
          </cell>
          <cell r="D179">
            <v>1</v>
          </cell>
          <cell r="E179">
            <v>0</v>
          </cell>
          <cell r="F179">
            <v>6</v>
          </cell>
          <cell r="G179">
            <v>45</v>
          </cell>
          <cell r="H179">
            <v>45</v>
          </cell>
          <cell r="I179">
            <v>97</v>
          </cell>
        </row>
        <row r="180">
          <cell r="A180" t="str">
            <v>W94001</v>
          </cell>
          <cell r="B180">
            <v>0</v>
          </cell>
          <cell r="C180" t="str">
            <v>Phillis Wheatley Community School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W95001</v>
          </cell>
          <cell r="B181">
            <v>0</v>
          </cell>
          <cell r="C181" t="str">
            <v>Langston Hughes Charter Academy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W5A001</v>
          </cell>
          <cell r="B182">
            <v>0</v>
          </cell>
          <cell r="C182" t="str">
            <v>Mary D. Coghill Charter School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W31001</v>
          </cell>
          <cell r="B183">
            <v>0</v>
          </cell>
          <cell r="C183" t="str">
            <v>Dr. Martin Luther King Charter School for Sci/Tech</v>
          </cell>
          <cell r="D183">
            <v>121</v>
          </cell>
          <cell r="E183">
            <v>0</v>
          </cell>
          <cell r="F183">
            <v>148</v>
          </cell>
          <cell r="G183">
            <v>113</v>
          </cell>
          <cell r="H183">
            <v>48</v>
          </cell>
          <cell r="I183">
            <v>430</v>
          </cell>
        </row>
        <row r="184">
          <cell r="A184" t="str">
            <v>W32001</v>
          </cell>
          <cell r="B184">
            <v>0</v>
          </cell>
          <cell r="C184" t="str">
            <v>Joseph A. Craig Charter School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>
            <v>36005</v>
          </cell>
          <cell r="B185" t="str">
            <v>WAZ001</v>
          </cell>
          <cell r="C185" t="str">
            <v>Audubon Charter School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>
            <v>36013</v>
          </cell>
          <cell r="B186" t="str">
            <v>WBA001</v>
          </cell>
          <cell r="C186" t="str">
            <v>Einstein Charter School at Village De L'Est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>
            <v>36043</v>
          </cell>
          <cell r="B187" t="str">
            <v>WBB001</v>
          </cell>
          <cell r="C187" t="str">
            <v>Benjamin Franklin High School</v>
          </cell>
          <cell r="D187">
            <v>284</v>
          </cell>
          <cell r="E187">
            <v>0</v>
          </cell>
          <cell r="F187">
            <v>264</v>
          </cell>
          <cell r="G187">
            <v>229</v>
          </cell>
          <cell r="H187">
            <v>193</v>
          </cell>
          <cell r="I187">
            <v>970</v>
          </cell>
        </row>
        <row r="188">
          <cell r="A188">
            <v>36056</v>
          </cell>
          <cell r="B188" t="str">
            <v>WBC001</v>
          </cell>
          <cell r="C188" t="str">
            <v>Alice M Harte Elementary Charter School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A189">
            <v>36064</v>
          </cell>
          <cell r="B189" t="str">
            <v>WBD001</v>
          </cell>
          <cell r="C189" t="str">
            <v>Edna Karr High School</v>
          </cell>
          <cell r="D189">
            <v>295</v>
          </cell>
          <cell r="E189">
            <v>0</v>
          </cell>
          <cell r="F189">
            <v>267</v>
          </cell>
          <cell r="G189">
            <v>269</v>
          </cell>
          <cell r="H189">
            <v>275</v>
          </cell>
          <cell r="I189">
            <v>1106</v>
          </cell>
        </row>
        <row r="190">
          <cell r="A190">
            <v>36079</v>
          </cell>
          <cell r="B190" t="str">
            <v>WBE001</v>
          </cell>
          <cell r="C190" t="str">
            <v>Lusher Charter School</v>
          </cell>
          <cell r="D190">
            <v>167</v>
          </cell>
          <cell r="E190">
            <v>0</v>
          </cell>
          <cell r="F190">
            <v>155</v>
          </cell>
          <cell r="G190">
            <v>151</v>
          </cell>
          <cell r="H190">
            <v>133</v>
          </cell>
          <cell r="I190">
            <v>606</v>
          </cell>
        </row>
        <row r="191">
          <cell r="A191">
            <v>36096</v>
          </cell>
          <cell r="B191" t="str">
            <v>WBF001</v>
          </cell>
          <cell r="C191" t="str">
            <v>Eleanor McMain Secondary School</v>
          </cell>
          <cell r="D191">
            <v>232</v>
          </cell>
          <cell r="E191">
            <v>0</v>
          </cell>
          <cell r="F191">
            <v>199</v>
          </cell>
          <cell r="G191">
            <v>162</v>
          </cell>
          <cell r="H191">
            <v>149</v>
          </cell>
          <cell r="I191">
            <v>742</v>
          </cell>
        </row>
        <row r="192">
          <cell r="A192">
            <v>36149</v>
          </cell>
          <cell r="B192" t="str">
            <v>WBG001</v>
          </cell>
          <cell r="C192" t="str">
            <v>Robert Russa Moton Charter School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>
            <v>36158</v>
          </cell>
          <cell r="B193" t="str">
            <v>WBH001</v>
          </cell>
          <cell r="C193" t="str">
            <v>Lake Forest Elementary Charter School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>
            <v>36163</v>
          </cell>
          <cell r="B194" t="str">
            <v>WBI001</v>
          </cell>
          <cell r="C194" t="str">
            <v>New Orleans Charter Science and Mathematics HS</v>
          </cell>
          <cell r="D194">
            <v>126</v>
          </cell>
          <cell r="E194">
            <v>1</v>
          </cell>
          <cell r="F194">
            <v>124</v>
          </cell>
          <cell r="G194">
            <v>115</v>
          </cell>
          <cell r="H194">
            <v>107</v>
          </cell>
          <cell r="I194">
            <v>473</v>
          </cell>
        </row>
        <row r="195">
          <cell r="A195">
            <v>36187</v>
          </cell>
          <cell r="B195" t="str">
            <v>WBJ001</v>
          </cell>
          <cell r="C195" t="str">
            <v>ENCORE Academy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>
            <v>36188</v>
          </cell>
          <cell r="B196" t="str">
            <v>WBK001</v>
          </cell>
          <cell r="C196" t="str">
            <v>Bricolage Academy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>
            <v>36191</v>
          </cell>
          <cell r="B197" t="str">
            <v>WBL001</v>
          </cell>
          <cell r="C197" t="str">
            <v>Wilson Charter School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>
            <v>36194</v>
          </cell>
          <cell r="B198" t="str">
            <v>WBM001</v>
          </cell>
          <cell r="C198" t="str">
            <v>Einstein Charter High School at Sarah Towles Reed</v>
          </cell>
          <cell r="D198">
            <v>73</v>
          </cell>
          <cell r="E198">
            <v>4</v>
          </cell>
          <cell r="F198">
            <v>84</v>
          </cell>
          <cell r="G198">
            <v>0</v>
          </cell>
          <cell r="H198">
            <v>0</v>
          </cell>
          <cell r="I198">
            <v>161</v>
          </cell>
        </row>
        <row r="199">
          <cell r="A199">
            <v>36195</v>
          </cell>
          <cell r="B199" t="str">
            <v>WBN001</v>
          </cell>
          <cell r="C199" t="str">
            <v>Einstein Charter Middle Sch at Sarah Towles Reed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36196</v>
          </cell>
          <cell r="B200" t="str">
            <v>WBO001</v>
          </cell>
          <cell r="C200" t="str">
            <v>Einstein Charter at Sherwood Forest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W53001</v>
          </cell>
          <cell r="B201" t="str">
            <v>WBP001</v>
          </cell>
          <cell r="C201" t="str">
            <v>McDonogh 42 Charter School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</sheetData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_summary"/>
      <sheetName val="ADM_Detail"/>
    </sheetNames>
    <sheetDataSet>
      <sheetData sheetId="0">
        <row r="6">
          <cell r="A6">
            <v>1</v>
          </cell>
          <cell r="B6" t="str">
            <v>Acadia Parish</v>
          </cell>
          <cell r="C6">
            <v>1.076924</v>
          </cell>
        </row>
        <row r="7">
          <cell r="A7">
            <v>2</v>
          </cell>
          <cell r="B7" t="str">
            <v>Allen Parish</v>
          </cell>
          <cell r="C7">
            <v>0.92307700000000004</v>
          </cell>
        </row>
        <row r="8">
          <cell r="A8">
            <v>3</v>
          </cell>
          <cell r="B8" t="str">
            <v>Ascension Parish</v>
          </cell>
          <cell r="C8">
            <v>2.1703290000000002</v>
          </cell>
        </row>
        <row r="9">
          <cell r="A9">
            <v>5</v>
          </cell>
          <cell r="B9" t="str">
            <v>Avoyelles Parish</v>
          </cell>
          <cell r="C9">
            <v>2.7527469999999998</v>
          </cell>
        </row>
        <row r="10">
          <cell r="A10">
            <v>6</v>
          </cell>
          <cell r="B10" t="str">
            <v>Beauregard Parish</v>
          </cell>
          <cell r="C10">
            <v>1</v>
          </cell>
        </row>
        <row r="11">
          <cell r="A11">
            <v>7</v>
          </cell>
          <cell r="B11" t="str">
            <v>Bienville Parish</v>
          </cell>
          <cell r="C11">
            <v>1.54945</v>
          </cell>
        </row>
        <row r="12">
          <cell r="A12">
            <v>8</v>
          </cell>
          <cell r="B12" t="str">
            <v>Bossier Parish</v>
          </cell>
          <cell r="C12">
            <v>2.7527469999999998</v>
          </cell>
        </row>
        <row r="13">
          <cell r="A13">
            <v>9</v>
          </cell>
          <cell r="B13" t="str">
            <v>Caddo Parish</v>
          </cell>
          <cell r="C13">
            <v>26.824176000000001</v>
          </cell>
        </row>
        <row r="14">
          <cell r="A14">
            <v>10</v>
          </cell>
          <cell r="B14" t="str">
            <v>Calcasieu Parish</v>
          </cell>
          <cell r="C14">
            <v>11.307694</v>
          </cell>
        </row>
        <row r="15">
          <cell r="A15">
            <v>14</v>
          </cell>
          <cell r="B15" t="str">
            <v>Claiborne Parish</v>
          </cell>
          <cell r="C15">
            <v>0.66483499999999995</v>
          </cell>
        </row>
        <row r="16">
          <cell r="A16">
            <v>15</v>
          </cell>
          <cell r="B16" t="str">
            <v>Concordia Parish</v>
          </cell>
          <cell r="C16">
            <v>1.087912</v>
          </cell>
        </row>
        <row r="17">
          <cell r="A17">
            <v>16</v>
          </cell>
          <cell r="B17" t="str">
            <v>DeSoto Parish</v>
          </cell>
          <cell r="C17">
            <v>1</v>
          </cell>
        </row>
        <row r="18">
          <cell r="A18">
            <v>17</v>
          </cell>
          <cell r="B18" t="str">
            <v>East Baton Rouge Parish</v>
          </cell>
          <cell r="C18">
            <v>30.945055</v>
          </cell>
        </row>
        <row r="19">
          <cell r="A19">
            <v>18</v>
          </cell>
          <cell r="B19" t="str">
            <v>East Carroll Parish</v>
          </cell>
          <cell r="C19">
            <v>1.7472529999999999</v>
          </cell>
        </row>
        <row r="20">
          <cell r="A20">
            <v>19</v>
          </cell>
          <cell r="B20" t="str">
            <v>East Feliciana Parish</v>
          </cell>
          <cell r="C20">
            <v>1.142857</v>
          </cell>
        </row>
        <row r="21">
          <cell r="A21">
            <v>20</v>
          </cell>
          <cell r="B21" t="str">
            <v>Evangeline Parish</v>
          </cell>
          <cell r="C21">
            <v>4.3626379999999996</v>
          </cell>
        </row>
        <row r="22">
          <cell r="A22">
            <v>21</v>
          </cell>
          <cell r="B22" t="str">
            <v>Franklin Parish</v>
          </cell>
          <cell r="C22">
            <v>2.785714</v>
          </cell>
        </row>
        <row r="23">
          <cell r="A23">
            <v>23</v>
          </cell>
          <cell r="B23" t="str">
            <v>Iberia Parish</v>
          </cell>
          <cell r="C23">
            <v>0.725275</v>
          </cell>
        </row>
        <row r="24">
          <cell r="A24">
            <v>24</v>
          </cell>
          <cell r="B24" t="str">
            <v>Iberville Parish</v>
          </cell>
          <cell r="C24">
            <v>1.8736269999999999</v>
          </cell>
        </row>
        <row r="25">
          <cell r="A25">
            <v>26</v>
          </cell>
          <cell r="B25" t="str">
            <v>Jefferson Parish</v>
          </cell>
          <cell r="C25">
            <v>13.439562</v>
          </cell>
        </row>
        <row r="26">
          <cell r="A26">
            <v>27</v>
          </cell>
          <cell r="B26" t="str">
            <v>Jefferson Davis Parish</v>
          </cell>
          <cell r="C26">
            <v>2.0219779999999998</v>
          </cell>
        </row>
        <row r="27">
          <cell r="A27">
            <v>28</v>
          </cell>
          <cell r="B27" t="str">
            <v>Lafayette Parish</v>
          </cell>
          <cell r="C27">
            <v>5.9285730000000001</v>
          </cell>
        </row>
        <row r="28">
          <cell r="A28">
            <v>29</v>
          </cell>
          <cell r="B28" t="str">
            <v>Lafourche Parish</v>
          </cell>
          <cell r="C28">
            <v>5.5219779999999998</v>
          </cell>
        </row>
        <row r="29">
          <cell r="A29">
            <v>31</v>
          </cell>
          <cell r="B29" t="str">
            <v>Lincoln Parish</v>
          </cell>
          <cell r="C29">
            <v>1.2252749999999999</v>
          </cell>
        </row>
        <row r="30">
          <cell r="A30">
            <v>32</v>
          </cell>
          <cell r="B30" t="str">
            <v>Livingston Parish</v>
          </cell>
          <cell r="C30">
            <v>2.8956040000000001</v>
          </cell>
        </row>
        <row r="31">
          <cell r="A31">
            <v>33</v>
          </cell>
          <cell r="B31" t="str">
            <v>Madison Parish</v>
          </cell>
          <cell r="C31">
            <v>4.9395600000000002</v>
          </cell>
        </row>
        <row r="32">
          <cell r="A32">
            <v>34</v>
          </cell>
          <cell r="B32" t="str">
            <v>Morehouse Parish</v>
          </cell>
          <cell r="C32">
            <v>4.2032980000000002</v>
          </cell>
        </row>
        <row r="33">
          <cell r="A33">
            <v>35</v>
          </cell>
          <cell r="B33" t="str">
            <v>Natchitoches Parish</v>
          </cell>
          <cell r="C33">
            <v>0.725275</v>
          </cell>
        </row>
        <row r="34">
          <cell r="A34">
            <v>36</v>
          </cell>
          <cell r="B34" t="str">
            <v>Orleans Parish</v>
          </cell>
          <cell r="C34">
            <v>18.824182</v>
          </cell>
        </row>
        <row r="35">
          <cell r="A35">
            <v>37</v>
          </cell>
          <cell r="B35" t="str">
            <v>Ouachita Parish</v>
          </cell>
          <cell r="C35">
            <v>2.6648360000000002</v>
          </cell>
        </row>
        <row r="36">
          <cell r="A36">
            <v>38</v>
          </cell>
          <cell r="B36" t="str">
            <v>Plaquemines Parish</v>
          </cell>
          <cell r="C36">
            <v>1</v>
          </cell>
        </row>
        <row r="37">
          <cell r="A37">
            <v>40</v>
          </cell>
          <cell r="B37" t="str">
            <v>Rapides Parish</v>
          </cell>
          <cell r="C37">
            <v>6.7087899999999996</v>
          </cell>
        </row>
        <row r="38">
          <cell r="A38">
            <v>42</v>
          </cell>
          <cell r="B38" t="str">
            <v>Richland Parish</v>
          </cell>
          <cell r="C38">
            <v>5.8296720000000004</v>
          </cell>
        </row>
        <row r="39">
          <cell r="A39">
            <v>43</v>
          </cell>
          <cell r="B39" t="str">
            <v>Sabine Parish</v>
          </cell>
          <cell r="C39">
            <v>1.7472529999999999</v>
          </cell>
        </row>
        <row r="40">
          <cell r="A40">
            <v>44</v>
          </cell>
          <cell r="B40" t="str">
            <v>St. Bernard Parish</v>
          </cell>
          <cell r="C40">
            <v>1.6538470000000001</v>
          </cell>
        </row>
        <row r="41">
          <cell r="A41">
            <v>45</v>
          </cell>
          <cell r="B41" t="str">
            <v>St. Charles Parish</v>
          </cell>
          <cell r="C41">
            <v>5.653848</v>
          </cell>
        </row>
        <row r="42">
          <cell r="A42">
            <v>48</v>
          </cell>
          <cell r="B42" t="str">
            <v>St. John the Baptist Parish</v>
          </cell>
          <cell r="C42">
            <v>0.46153899999999998</v>
          </cell>
        </row>
        <row r="43">
          <cell r="A43">
            <v>49</v>
          </cell>
          <cell r="B43" t="str">
            <v>St. Landry Parish</v>
          </cell>
          <cell r="C43">
            <v>2.5714290000000002</v>
          </cell>
        </row>
        <row r="44">
          <cell r="A44">
            <v>50</v>
          </cell>
          <cell r="B44" t="str">
            <v>St. Martin Parish</v>
          </cell>
          <cell r="C44">
            <v>2.7912089999999998</v>
          </cell>
        </row>
        <row r="45">
          <cell r="A45">
            <v>51</v>
          </cell>
          <cell r="B45" t="str">
            <v>St. Mary Parish</v>
          </cell>
          <cell r="C45">
            <v>1.159341</v>
          </cell>
        </row>
        <row r="46">
          <cell r="A46">
            <v>52</v>
          </cell>
          <cell r="B46" t="str">
            <v>St. Tammany Parish</v>
          </cell>
          <cell r="C46">
            <v>4.928572</v>
          </cell>
        </row>
        <row r="47">
          <cell r="A47">
            <v>53</v>
          </cell>
          <cell r="B47" t="str">
            <v>Tangipahoa Parish</v>
          </cell>
          <cell r="C47">
            <v>5.0989000000000004</v>
          </cell>
        </row>
        <row r="48">
          <cell r="A48">
            <v>54</v>
          </cell>
          <cell r="B48" t="str">
            <v>Tensas Parish</v>
          </cell>
          <cell r="C48">
            <v>1</v>
          </cell>
        </row>
        <row r="49">
          <cell r="A49">
            <v>55</v>
          </cell>
          <cell r="B49" t="str">
            <v>Terrebonne Parish</v>
          </cell>
          <cell r="C49">
            <v>9.2582419999999992</v>
          </cell>
        </row>
        <row r="50">
          <cell r="A50">
            <v>56</v>
          </cell>
          <cell r="B50" t="str">
            <v>Union Parish</v>
          </cell>
          <cell r="C50">
            <v>1</v>
          </cell>
        </row>
        <row r="51">
          <cell r="A51">
            <v>57</v>
          </cell>
          <cell r="B51" t="str">
            <v>Vermilion Parish</v>
          </cell>
          <cell r="C51">
            <v>3.807693</v>
          </cell>
        </row>
        <row r="52">
          <cell r="A52">
            <v>58</v>
          </cell>
          <cell r="B52" t="str">
            <v>Vernon Parish</v>
          </cell>
          <cell r="C52">
            <v>2.340659</v>
          </cell>
        </row>
        <row r="53">
          <cell r="A53">
            <v>59</v>
          </cell>
          <cell r="B53" t="str">
            <v>Washington Parish</v>
          </cell>
          <cell r="C53">
            <v>1.2472529999999999</v>
          </cell>
        </row>
        <row r="54">
          <cell r="A54">
            <v>60</v>
          </cell>
          <cell r="B54" t="str">
            <v>Webster Parish</v>
          </cell>
          <cell r="C54">
            <v>4.7802189999999998</v>
          </cell>
        </row>
        <row r="55">
          <cell r="A55">
            <v>61</v>
          </cell>
          <cell r="B55" t="str">
            <v>West Baton Rouge Parish</v>
          </cell>
          <cell r="C55">
            <v>0.96703300000000003</v>
          </cell>
        </row>
        <row r="56">
          <cell r="A56">
            <v>62</v>
          </cell>
          <cell r="B56" t="str">
            <v>West Carroll Parish</v>
          </cell>
          <cell r="C56">
            <v>1.7472529999999999</v>
          </cell>
        </row>
        <row r="57">
          <cell r="A57">
            <v>65</v>
          </cell>
          <cell r="B57" t="str">
            <v>City of Monroe School District</v>
          </cell>
          <cell r="C57">
            <v>4.5439559999999997</v>
          </cell>
        </row>
        <row r="58">
          <cell r="A58">
            <v>67</v>
          </cell>
          <cell r="B58" t="str">
            <v>Zachary Community School District</v>
          </cell>
          <cell r="C58">
            <v>1</v>
          </cell>
        </row>
        <row r="59">
          <cell r="A59">
            <v>68</v>
          </cell>
          <cell r="B59" t="str">
            <v>City of Baker School District</v>
          </cell>
          <cell r="C59">
            <v>1.5274730000000001</v>
          </cell>
        </row>
        <row r="60">
          <cell r="A60">
            <v>69</v>
          </cell>
          <cell r="B60" t="str">
            <v>Central Community School District</v>
          </cell>
          <cell r="C60">
            <v>0.88461599999999996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At-Risk"/>
      <sheetName val="SWD"/>
      <sheetName val="GT"/>
      <sheetName val="CTE"/>
      <sheetName val="10.1.17 3B&amp;5"/>
      <sheetName val="Exceptions"/>
    </sheetNames>
    <sheetDataSet>
      <sheetData sheetId="0">
        <row r="7">
          <cell r="C7">
            <v>9516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3">
          <cell r="A3" t="str">
            <v>WL1001</v>
          </cell>
        </row>
      </sheetData>
      <sheetData sheetId="6">
        <row r="5">
          <cell r="C5">
            <v>503</v>
          </cell>
        </row>
        <row r="15">
          <cell r="C15">
            <v>426</v>
          </cell>
        </row>
        <row r="16">
          <cell r="C16">
            <v>0</v>
          </cell>
        </row>
        <row r="20">
          <cell r="C20">
            <v>615</v>
          </cell>
        </row>
        <row r="21">
          <cell r="C21">
            <v>142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Y17-18 MFP"/>
    </sheetNames>
    <sheetDataSet>
      <sheetData sheetId="0">
        <row r="7">
          <cell r="A7">
            <v>1</v>
          </cell>
          <cell r="B7">
            <v>1</v>
          </cell>
          <cell r="C7" t="str">
            <v>Acadia</v>
          </cell>
          <cell r="D7">
            <v>0</v>
          </cell>
          <cell r="E7">
            <v>-19401.684544672433</v>
          </cell>
          <cell r="F7">
            <v>-5612</v>
          </cell>
          <cell r="G7">
            <v>0</v>
          </cell>
          <cell r="H7">
            <v>0</v>
          </cell>
          <cell r="I7">
            <v>0</v>
          </cell>
          <cell r="J7">
            <v>-5338</v>
          </cell>
          <cell r="K7">
            <v>0</v>
          </cell>
          <cell r="L7">
            <v>0</v>
          </cell>
          <cell r="M7">
            <v>-30351.684544672433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>
            <v>2</v>
          </cell>
          <cell r="B8">
            <v>2</v>
          </cell>
          <cell r="C8" t="str">
            <v>Allen</v>
          </cell>
          <cell r="D8">
            <v>-7158.946641738672</v>
          </cell>
          <cell r="E8">
            <v>-17897.366604346666</v>
          </cell>
          <cell r="F8">
            <v>-7189</v>
          </cell>
          <cell r="G8">
            <v>-10783.5</v>
          </cell>
          <cell r="H8">
            <v>0</v>
          </cell>
          <cell r="I8">
            <v>0</v>
          </cell>
          <cell r="J8">
            <v>-16276</v>
          </cell>
          <cell r="K8">
            <v>21594</v>
          </cell>
          <cell r="L8">
            <v>0</v>
          </cell>
          <cell r="M8">
            <v>-37710.813246085338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>
            <v>3</v>
          </cell>
          <cell r="B9">
            <v>3</v>
          </cell>
          <cell r="C9" t="str">
            <v>Ascension</v>
          </cell>
          <cell r="D9">
            <v>-71280.393041095231</v>
          </cell>
          <cell r="E9">
            <v>7128.0393041095231</v>
          </cell>
          <cell r="F9">
            <v>-27396</v>
          </cell>
          <cell r="G9">
            <v>-27396</v>
          </cell>
          <cell r="H9">
            <v>0</v>
          </cell>
          <cell r="I9">
            <v>0</v>
          </cell>
          <cell r="J9">
            <v>-54143</v>
          </cell>
          <cell r="K9">
            <v>17772</v>
          </cell>
          <cell r="L9">
            <v>0</v>
          </cell>
          <cell r="M9">
            <v>-155315.35373698571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>
            <v>4</v>
          </cell>
          <cell r="B10">
            <v>4</v>
          </cell>
          <cell r="C10" t="str">
            <v>Assumption</v>
          </cell>
          <cell r="D10">
            <v>0</v>
          </cell>
          <cell r="E10">
            <v>-3352.4090723439294</v>
          </cell>
          <cell r="F10">
            <v>-19563</v>
          </cell>
          <cell r="G10">
            <v>-9781.5</v>
          </cell>
          <cell r="H10">
            <v>0</v>
          </cell>
          <cell r="I10">
            <v>0</v>
          </cell>
          <cell r="J10">
            <v>-20107</v>
          </cell>
          <cell r="K10">
            <v>19353</v>
          </cell>
          <cell r="L10">
            <v>0</v>
          </cell>
          <cell r="M10">
            <v>-33450.909072343929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>
            <v>5</v>
          </cell>
          <cell r="B11">
            <v>5</v>
          </cell>
          <cell r="C11" t="str">
            <v>Avoyelles</v>
          </cell>
          <cell r="D11">
            <v>-40773.953962069354</v>
          </cell>
          <cell r="E11">
            <v>-17474.55169802974</v>
          </cell>
          <cell r="F11">
            <v>-35328</v>
          </cell>
          <cell r="G11">
            <v>5888</v>
          </cell>
          <cell r="H11">
            <v>0</v>
          </cell>
          <cell r="I11">
            <v>0</v>
          </cell>
          <cell r="J11">
            <v>7551</v>
          </cell>
          <cell r="K11">
            <v>-18000</v>
          </cell>
          <cell r="L11">
            <v>0</v>
          </cell>
          <cell r="M11">
            <v>-98137.505660099094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A12">
            <v>6</v>
          </cell>
          <cell r="B12">
            <v>6</v>
          </cell>
          <cell r="C12" t="str">
            <v>Beauregard</v>
          </cell>
          <cell r="D12">
            <v>-29619.943062477934</v>
          </cell>
          <cell r="E12">
            <v>8885.9829187433788</v>
          </cell>
          <cell r="F12">
            <v>-5783</v>
          </cell>
          <cell r="G12">
            <v>14457.5</v>
          </cell>
          <cell r="H12">
            <v>0</v>
          </cell>
          <cell r="I12">
            <v>-65431</v>
          </cell>
          <cell r="J12">
            <v>13743</v>
          </cell>
          <cell r="K12">
            <v>-40810</v>
          </cell>
          <cell r="L12">
            <v>0</v>
          </cell>
          <cell r="M12">
            <v>-104557.46014373456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A13">
            <v>7</v>
          </cell>
          <cell r="B13">
            <v>7</v>
          </cell>
          <cell r="C13" t="str">
            <v>Bienville</v>
          </cell>
          <cell r="D13">
            <v>0</v>
          </cell>
          <cell r="E13">
            <v>-7499.8079908675791</v>
          </cell>
          <cell r="F13">
            <v>0</v>
          </cell>
          <cell r="G13">
            <v>29051</v>
          </cell>
          <cell r="H13">
            <v>0</v>
          </cell>
          <cell r="I13">
            <v>0</v>
          </cell>
          <cell r="J13">
            <v>46144</v>
          </cell>
          <cell r="K13">
            <v>-60610</v>
          </cell>
          <cell r="L13">
            <v>0</v>
          </cell>
          <cell r="M13">
            <v>7085.1920091324137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>
            <v>8</v>
          </cell>
          <cell r="B14">
            <v>8</v>
          </cell>
          <cell r="C14" t="str">
            <v>Bossier</v>
          </cell>
          <cell r="D14">
            <v>-32373.374757352984</v>
          </cell>
          <cell r="E14">
            <v>-32373.374757353158</v>
          </cell>
          <cell r="F14">
            <v>-48906</v>
          </cell>
          <cell r="G14">
            <v>-2717</v>
          </cell>
          <cell r="H14">
            <v>0</v>
          </cell>
          <cell r="I14">
            <v>0</v>
          </cell>
          <cell r="J14">
            <v>-4817</v>
          </cell>
          <cell r="K14">
            <v>-5510</v>
          </cell>
          <cell r="L14">
            <v>0</v>
          </cell>
          <cell r="M14">
            <v>-126696.74951470614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>
            <v>9</v>
          </cell>
          <cell r="B15">
            <v>9</v>
          </cell>
          <cell r="C15" t="str">
            <v>Caddo</v>
          </cell>
          <cell r="D15">
            <v>-204334.41727377105</v>
          </cell>
          <cell r="E15">
            <v>2688.6107536022319</v>
          </cell>
          <cell r="F15">
            <v>-170912</v>
          </cell>
          <cell r="G15">
            <v>-93467.5</v>
          </cell>
          <cell r="H15">
            <v>0</v>
          </cell>
          <cell r="I15">
            <v>0</v>
          </cell>
          <cell r="J15">
            <v>-297696</v>
          </cell>
          <cell r="K15">
            <v>16104</v>
          </cell>
          <cell r="L15">
            <v>0</v>
          </cell>
          <cell r="M15">
            <v>-747617.30652016879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>
            <v>10</v>
          </cell>
          <cell r="B16">
            <v>10</v>
          </cell>
          <cell r="C16" t="str">
            <v>Calcasieu</v>
          </cell>
          <cell r="D16">
            <v>-34946.903137429268</v>
          </cell>
          <cell r="E16">
            <v>-4992.414733918471</v>
          </cell>
          <cell r="F16">
            <v>-24785</v>
          </cell>
          <cell r="G16">
            <v>-17349.5</v>
          </cell>
          <cell r="H16">
            <v>0</v>
          </cell>
          <cell r="I16">
            <v>0</v>
          </cell>
          <cell r="J16">
            <v>-56958</v>
          </cell>
          <cell r="K16">
            <v>9442</v>
          </cell>
          <cell r="L16">
            <v>0</v>
          </cell>
          <cell r="M16">
            <v>-129589.81787134774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>
            <v>11</v>
          </cell>
          <cell r="B17">
            <v>11</v>
          </cell>
          <cell r="C17" t="str">
            <v>Caldwell</v>
          </cell>
          <cell r="D17">
            <v>-15610.174447270692</v>
          </cell>
          <cell r="E17">
            <v>3902.5436118176731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-566</v>
          </cell>
          <cell r="K17">
            <v>0</v>
          </cell>
          <cell r="L17">
            <v>0</v>
          </cell>
          <cell r="M17">
            <v>-12273.630835453019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>
            <v>12</v>
          </cell>
          <cell r="B18">
            <v>12</v>
          </cell>
          <cell r="C18" t="str">
            <v>Cameron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-2016</v>
          </cell>
          <cell r="K18">
            <v>0</v>
          </cell>
          <cell r="L18">
            <v>0</v>
          </cell>
          <cell r="M18">
            <v>-2016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A19">
            <v>13</v>
          </cell>
          <cell r="B19">
            <v>13</v>
          </cell>
          <cell r="C19" t="str">
            <v>Catahoula</v>
          </cell>
          <cell r="D19">
            <v>-14366.119551666443</v>
          </cell>
          <cell r="E19">
            <v>3591.5298879166075</v>
          </cell>
          <cell r="F19">
            <v>-14678</v>
          </cell>
          <cell r="G19">
            <v>7339</v>
          </cell>
          <cell r="H19">
            <v>0</v>
          </cell>
          <cell r="I19">
            <v>0</v>
          </cell>
          <cell r="J19">
            <v>10864</v>
          </cell>
          <cell r="K19">
            <v>-14596</v>
          </cell>
          <cell r="L19">
            <v>0</v>
          </cell>
          <cell r="M19">
            <v>-21845.589663749837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>
            <v>14</v>
          </cell>
          <cell r="B20">
            <v>14</v>
          </cell>
          <cell r="C20" t="str">
            <v>Claiborne</v>
          </cell>
          <cell r="D20">
            <v>0</v>
          </cell>
          <cell r="E20">
            <v>-3072.4654706250003</v>
          </cell>
          <cell r="F20">
            <v>-6556</v>
          </cell>
          <cell r="G20">
            <v>-16390</v>
          </cell>
          <cell r="H20">
            <v>0</v>
          </cell>
          <cell r="I20">
            <v>0</v>
          </cell>
          <cell r="J20">
            <v>-29765</v>
          </cell>
          <cell r="K20">
            <v>33210</v>
          </cell>
          <cell r="L20">
            <v>0</v>
          </cell>
          <cell r="M20">
            <v>-22573.465470625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A21">
            <v>15</v>
          </cell>
          <cell r="B21">
            <v>15</v>
          </cell>
          <cell r="C21" t="str">
            <v>Concordia</v>
          </cell>
          <cell r="D21">
            <v>-12607.257042811994</v>
          </cell>
          <cell r="E21">
            <v>0</v>
          </cell>
          <cell r="F21">
            <v>0</v>
          </cell>
          <cell r="G21">
            <v>-6506</v>
          </cell>
          <cell r="H21">
            <v>0</v>
          </cell>
          <cell r="I21">
            <v>0</v>
          </cell>
          <cell r="J21">
            <v>-16059</v>
          </cell>
          <cell r="K21">
            <v>13220</v>
          </cell>
          <cell r="L21">
            <v>0</v>
          </cell>
          <cell r="M21">
            <v>-21952.257042811994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A22">
            <v>16</v>
          </cell>
          <cell r="B22">
            <v>16</v>
          </cell>
          <cell r="C22" t="str">
            <v>DeSoto</v>
          </cell>
          <cell r="D22">
            <v>-2666.9794354342012</v>
          </cell>
          <cell r="E22">
            <v>-10667.917741736808</v>
          </cell>
          <cell r="F22">
            <v>-5158</v>
          </cell>
          <cell r="G22">
            <v>2579</v>
          </cell>
          <cell r="H22">
            <v>0</v>
          </cell>
          <cell r="I22">
            <v>0</v>
          </cell>
          <cell r="J22">
            <v>4077</v>
          </cell>
          <cell r="K22">
            <v>-5160</v>
          </cell>
          <cell r="L22">
            <v>0</v>
          </cell>
          <cell r="M22">
            <v>-16996.897177171009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17</v>
          </cell>
          <cell r="B23">
            <v>17</v>
          </cell>
          <cell r="C23" t="str">
            <v>East Baton Rouge</v>
          </cell>
          <cell r="D23">
            <v>-295720.37193053984</v>
          </cell>
          <cell r="E23">
            <v>31238.067457451383</v>
          </cell>
          <cell r="F23">
            <v>-97865</v>
          </cell>
          <cell r="G23">
            <v>-82972.5</v>
          </cell>
          <cell r="H23">
            <v>0</v>
          </cell>
          <cell r="I23">
            <v>0</v>
          </cell>
          <cell r="J23">
            <v>-163921</v>
          </cell>
          <cell r="K23">
            <v>88830</v>
          </cell>
          <cell r="L23">
            <v>0</v>
          </cell>
          <cell r="M23">
            <v>-520410.80447308847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A24">
            <v>18</v>
          </cell>
          <cell r="B24">
            <v>18</v>
          </cell>
          <cell r="C24" t="str">
            <v>East Carroll</v>
          </cell>
          <cell r="D24">
            <v>0</v>
          </cell>
          <cell r="E24">
            <v>-3600.2516750237846</v>
          </cell>
          <cell r="F24">
            <v>-6906</v>
          </cell>
          <cell r="G24">
            <v>3453</v>
          </cell>
          <cell r="H24">
            <v>0</v>
          </cell>
          <cell r="I24">
            <v>0</v>
          </cell>
          <cell r="J24">
            <v>5153</v>
          </cell>
          <cell r="K24">
            <v>-7007</v>
          </cell>
          <cell r="L24">
            <v>0</v>
          </cell>
          <cell r="M24">
            <v>-8907.2516750237846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A25">
            <v>19</v>
          </cell>
          <cell r="B25">
            <v>19</v>
          </cell>
          <cell r="C25" t="str">
            <v>East Feliciana</v>
          </cell>
          <cell r="D25">
            <v>-6219.8221869460449</v>
          </cell>
          <cell r="E25">
            <v>0</v>
          </cell>
          <cell r="F25">
            <v>0</v>
          </cell>
          <cell r="G25">
            <v>6224</v>
          </cell>
          <cell r="H25">
            <v>0</v>
          </cell>
          <cell r="I25">
            <v>46608</v>
          </cell>
          <cell r="J25">
            <v>4860</v>
          </cell>
          <cell r="K25">
            <v>-18195</v>
          </cell>
          <cell r="L25">
            <v>0</v>
          </cell>
          <cell r="M25">
            <v>33277.177813053953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>
            <v>20</v>
          </cell>
          <cell r="B26">
            <v>20</v>
          </cell>
          <cell r="C26" t="str">
            <v>Evangeline</v>
          </cell>
          <cell r="D26">
            <v>-5864.6901565562002</v>
          </cell>
          <cell r="E26">
            <v>-2932.3450782781001</v>
          </cell>
          <cell r="F26">
            <v>-12042</v>
          </cell>
          <cell r="G26">
            <v>-15052.5</v>
          </cell>
          <cell r="H26">
            <v>0</v>
          </cell>
          <cell r="I26">
            <v>0</v>
          </cell>
          <cell r="J26">
            <v>-35449</v>
          </cell>
          <cell r="K26">
            <v>30610</v>
          </cell>
          <cell r="L26">
            <v>0</v>
          </cell>
          <cell r="M26">
            <v>-40730.5352348343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>
            <v>21</v>
          </cell>
          <cell r="B27">
            <v>21</v>
          </cell>
          <cell r="C27" t="str">
            <v>Franklin</v>
          </cell>
          <cell r="D27">
            <v>0</v>
          </cell>
          <cell r="E27">
            <v>-3346.3271147933847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-3346.3271147933847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>
            <v>22</v>
          </cell>
          <cell r="B28">
            <v>22</v>
          </cell>
          <cell r="C28" t="str">
            <v>Grant</v>
          </cell>
          <cell r="D28">
            <v>-13824.939961639175</v>
          </cell>
          <cell r="E28">
            <v>-10368.704971229396</v>
          </cell>
          <cell r="F28">
            <v>-49651</v>
          </cell>
          <cell r="G28">
            <v>-17732.5</v>
          </cell>
          <cell r="H28">
            <v>0</v>
          </cell>
          <cell r="I28">
            <v>0</v>
          </cell>
          <cell r="J28">
            <v>-39472</v>
          </cell>
          <cell r="K28">
            <v>36640</v>
          </cell>
          <cell r="L28">
            <v>0</v>
          </cell>
          <cell r="M28">
            <v>-94409.14493286857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>
            <v>23</v>
          </cell>
          <cell r="B29">
            <v>23</v>
          </cell>
          <cell r="C29" t="str">
            <v>Iberia</v>
          </cell>
          <cell r="D29">
            <v>-11399.203053195844</v>
          </cell>
          <cell r="E29">
            <v>-37047.409922886465</v>
          </cell>
          <cell r="F29">
            <v>-28365</v>
          </cell>
          <cell r="G29">
            <v>-28365</v>
          </cell>
          <cell r="H29">
            <v>0</v>
          </cell>
          <cell r="I29">
            <v>0</v>
          </cell>
          <cell r="J29">
            <v>-49655</v>
          </cell>
          <cell r="K29">
            <v>11332</v>
          </cell>
          <cell r="L29">
            <v>0</v>
          </cell>
          <cell r="M29">
            <v>-143499.61297608231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>
            <v>24</v>
          </cell>
          <cell r="B30">
            <v>24</v>
          </cell>
          <cell r="C30" t="str">
            <v>Iberville</v>
          </cell>
          <cell r="D30">
            <v>0</v>
          </cell>
          <cell r="E30">
            <v>-5198.8860542365437</v>
          </cell>
          <cell r="F30">
            <v>0</v>
          </cell>
          <cell r="G30">
            <v>8512.5</v>
          </cell>
          <cell r="H30">
            <v>0</v>
          </cell>
          <cell r="I30">
            <v>0</v>
          </cell>
          <cell r="J30">
            <v>7151</v>
          </cell>
          <cell r="K30">
            <v>-15685</v>
          </cell>
          <cell r="L30">
            <v>0</v>
          </cell>
          <cell r="M30">
            <v>-5220.3860542365437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A31">
            <v>25</v>
          </cell>
          <cell r="B31">
            <v>25</v>
          </cell>
          <cell r="C31" t="str">
            <v>Jackson</v>
          </cell>
          <cell r="D31">
            <v>-9653.6040549891331</v>
          </cell>
          <cell r="E31">
            <v>2413.4010137472796</v>
          </cell>
          <cell r="F31">
            <v>0</v>
          </cell>
          <cell r="G31">
            <v>-2385.5</v>
          </cell>
          <cell r="H31">
            <v>0</v>
          </cell>
          <cell r="I31">
            <v>0</v>
          </cell>
          <cell r="J31">
            <v>-4112</v>
          </cell>
          <cell r="K31">
            <v>4841</v>
          </cell>
          <cell r="L31">
            <v>0</v>
          </cell>
          <cell r="M31">
            <v>-8896.7030412418535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>
            <v>26</v>
          </cell>
          <cell r="B32">
            <v>26</v>
          </cell>
          <cell r="C32" t="str">
            <v>Jefferson</v>
          </cell>
          <cell r="D32">
            <v>-93750.689935255796</v>
          </cell>
          <cell r="E32">
            <v>-110796.26992348421</v>
          </cell>
          <cell r="F32">
            <v>-178840</v>
          </cell>
          <cell r="G32">
            <v>-76007</v>
          </cell>
          <cell r="H32">
            <v>0</v>
          </cell>
          <cell r="I32">
            <v>0</v>
          </cell>
          <cell r="J32">
            <v>-285224</v>
          </cell>
          <cell r="K32">
            <v>95067</v>
          </cell>
          <cell r="L32">
            <v>0</v>
          </cell>
          <cell r="M32">
            <v>-649550.95985873998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>
            <v>27</v>
          </cell>
          <cell r="B33">
            <v>27</v>
          </cell>
          <cell r="C33" t="str">
            <v>Jefferson Davis</v>
          </cell>
          <cell r="D33">
            <v>0</v>
          </cell>
          <cell r="E33">
            <v>-6497.9613839976955</v>
          </cell>
          <cell r="F33">
            <v>-12900</v>
          </cell>
          <cell r="G33">
            <v>3225</v>
          </cell>
          <cell r="H33">
            <v>0</v>
          </cell>
          <cell r="I33">
            <v>0</v>
          </cell>
          <cell r="J33">
            <v>5168</v>
          </cell>
          <cell r="K33">
            <v>-6521</v>
          </cell>
          <cell r="L33">
            <v>0</v>
          </cell>
          <cell r="M33">
            <v>-17525.961383997696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>
            <v>28</v>
          </cell>
          <cell r="B34">
            <v>28</v>
          </cell>
          <cell r="C34" t="str">
            <v>Lafayette</v>
          </cell>
          <cell r="D34">
            <v>-34486.342961911578</v>
          </cell>
          <cell r="E34">
            <v>-30654.527077255058</v>
          </cell>
          <cell r="F34">
            <v>-42339</v>
          </cell>
          <cell r="G34">
            <v>-9622.5</v>
          </cell>
          <cell r="H34">
            <v>0</v>
          </cell>
          <cell r="I34">
            <v>22434</v>
          </cell>
          <cell r="J34">
            <v>-38016</v>
          </cell>
          <cell r="K34">
            <v>-11877</v>
          </cell>
          <cell r="L34">
            <v>0</v>
          </cell>
          <cell r="M34">
            <v>-144561.37003916665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>
            <v>29</v>
          </cell>
          <cell r="B35">
            <v>29</v>
          </cell>
          <cell r="C35" t="str">
            <v>Lafourche</v>
          </cell>
          <cell r="D35">
            <v>-4593.9623210174032</v>
          </cell>
          <cell r="E35">
            <v>-2296.9811605087016</v>
          </cell>
          <cell r="F35">
            <v>0</v>
          </cell>
          <cell r="G35">
            <v>-2293</v>
          </cell>
          <cell r="H35">
            <v>0</v>
          </cell>
          <cell r="I35">
            <v>0</v>
          </cell>
          <cell r="J35">
            <v>-6939</v>
          </cell>
          <cell r="K35">
            <v>0</v>
          </cell>
          <cell r="L35">
            <v>0</v>
          </cell>
          <cell r="M35">
            <v>-16122.943481526105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>
            <v>30</v>
          </cell>
          <cell r="B36">
            <v>30</v>
          </cell>
          <cell r="C36" t="str">
            <v>LaSalle</v>
          </cell>
          <cell r="D36">
            <v>-13063.405454799329</v>
          </cell>
          <cell r="E36">
            <v>6531.7027273996791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-6531.70272739965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>
            <v>31</v>
          </cell>
          <cell r="B37">
            <v>31</v>
          </cell>
          <cell r="C37" t="str">
            <v>Lincoln</v>
          </cell>
          <cell r="D37">
            <v>-5141.4476716868521</v>
          </cell>
          <cell r="E37">
            <v>2570.7238358434261</v>
          </cell>
          <cell r="F37">
            <v>0</v>
          </cell>
          <cell r="G37">
            <v>-5231</v>
          </cell>
          <cell r="H37">
            <v>0</v>
          </cell>
          <cell r="I37">
            <v>0</v>
          </cell>
          <cell r="J37">
            <v>-8590</v>
          </cell>
          <cell r="K37">
            <v>10354</v>
          </cell>
          <cell r="L37">
            <v>0</v>
          </cell>
          <cell r="M37">
            <v>-6037.7238358434261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>
            <v>32</v>
          </cell>
          <cell r="B38">
            <v>32</v>
          </cell>
          <cell r="C38" t="str">
            <v>Livingston</v>
          </cell>
          <cell r="D38">
            <v>-18637.767567183357</v>
          </cell>
          <cell r="E38">
            <v>-12425.178378122277</v>
          </cell>
          <cell r="F38">
            <v>-31235</v>
          </cell>
          <cell r="G38">
            <v>28111.5</v>
          </cell>
          <cell r="H38">
            <v>0</v>
          </cell>
          <cell r="I38">
            <v>0</v>
          </cell>
          <cell r="J38">
            <v>12946</v>
          </cell>
          <cell r="K38">
            <v>-101936</v>
          </cell>
          <cell r="L38">
            <v>0</v>
          </cell>
          <cell r="M38">
            <v>-123176.44594530563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A39">
            <v>33</v>
          </cell>
          <cell r="B39">
            <v>33</v>
          </cell>
          <cell r="C39" t="str">
            <v>Madison</v>
          </cell>
          <cell r="D39">
            <v>-67226.890013893775</v>
          </cell>
          <cell r="E39">
            <v>30557.677279042618</v>
          </cell>
          <cell r="F39">
            <v>0</v>
          </cell>
          <cell r="G39">
            <v>-6168</v>
          </cell>
          <cell r="H39">
            <v>0</v>
          </cell>
          <cell r="I39">
            <v>0</v>
          </cell>
          <cell r="J39">
            <v>-15282</v>
          </cell>
          <cell r="K39">
            <v>6340</v>
          </cell>
          <cell r="L39">
            <v>0</v>
          </cell>
          <cell r="M39">
            <v>-51779.212734851157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>
            <v>34</v>
          </cell>
          <cell r="B40">
            <v>34</v>
          </cell>
          <cell r="C40" t="str">
            <v>Morehouse</v>
          </cell>
          <cell r="D40">
            <v>-55489.661474231281</v>
          </cell>
          <cell r="E40">
            <v>6936.2076842789029</v>
          </cell>
          <cell r="F40">
            <v>-6883</v>
          </cell>
          <cell r="G40">
            <v>20649</v>
          </cell>
          <cell r="H40">
            <v>0</v>
          </cell>
          <cell r="I40">
            <v>0</v>
          </cell>
          <cell r="J40">
            <v>25407</v>
          </cell>
          <cell r="K40">
            <v>-41442</v>
          </cell>
          <cell r="L40">
            <v>0</v>
          </cell>
          <cell r="M40">
            <v>-50822.453789952378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>
            <v>35</v>
          </cell>
          <cell r="B41">
            <v>35</v>
          </cell>
          <cell r="C41" t="str">
            <v>Natchitoches</v>
          </cell>
          <cell r="D41">
            <v>-34225.249236286618</v>
          </cell>
          <cell r="E41">
            <v>-39929.457442334322</v>
          </cell>
          <cell r="F41">
            <v>0</v>
          </cell>
          <cell r="G41">
            <v>-5460</v>
          </cell>
          <cell r="H41">
            <v>0</v>
          </cell>
          <cell r="I41">
            <v>0</v>
          </cell>
          <cell r="J41">
            <v>-50784</v>
          </cell>
          <cell r="K41">
            <v>11138</v>
          </cell>
          <cell r="L41">
            <v>0</v>
          </cell>
          <cell r="M41">
            <v>-119260.70667862095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>
            <v>36</v>
          </cell>
          <cell r="B42">
            <v>36</v>
          </cell>
          <cell r="C42" t="str">
            <v>Orleans</v>
          </cell>
          <cell r="D42">
            <v>-12989.798324617092</v>
          </cell>
          <cell r="E42">
            <v>-15154.764712053235</v>
          </cell>
          <cell r="F42">
            <v>-26556</v>
          </cell>
          <cell r="G42">
            <v>-4426</v>
          </cell>
          <cell r="H42">
            <v>0</v>
          </cell>
          <cell r="I42">
            <v>0</v>
          </cell>
          <cell r="J42">
            <v>-8926</v>
          </cell>
          <cell r="K42">
            <v>8836</v>
          </cell>
          <cell r="L42">
            <v>0</v>
          </cell>
          <cell r="M42">
            <v>-59216.563036670326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>
            <v>37</v>
          </cell>
          <cell r="B43">
            <v>37</v>
          </cell>
          <cell r="C43" t="str">
            <v>Ouachita</v>
          </cell>
          <cell r="D43">
            <v>-88465.914964444819</v>
          </cell>
          <cell r="E43">
            <v>-15797.484815079486</v>
          </cell>
          <cell r="F43">
            <v>-37860</v>
          </cell>
          <cell r="G43">
            <v>-28395</v>
          </cell>
          <cell r="H43">
            <v>0</v>
          </cell>
          <cell r="I43">
            <v>0</v>
          </cell>
          <cell r="J43">
            <v>-78572</v>
          </cell>
          <cell r="K43">
            <v>25300</v>
          </cell>
          <cell r="L43">
            <v>0</v>
          </cell>
          <cell r="M43">
            <v>-223790.3997795243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>
            <v>38</v>
          </cell>
          <cell r="B44">
            <v>38</v>
          </cell>
          <cell r="C44" t="str">
            <v>Plaquemines</v>
          </cell>
          <cell r="D44">
            <v>-2918.7217552916845</v>
          </cell>
          <cell r="E44">
            <v>-27727.856675271039</v>
          </cell>
          <cell r="F44">
            <v>-2815</v>
          </cell>
          <cell r="G44">
            <v>-7037.5</v>
          </cell>
          <cell r="H44">
            <v>0</v>
          </cell>
          <cell r="I44">
            <v>0</v>
          </cell>
          <cell r="J44">
            <v>-15703</v>
          </cell>
          <cell r="K44">
            <v>13675</v>
          </cell>
          <cell r="L44">
            <v>0</v>
          </cell>
          <cell r="M44">
            <v>-42527.078430562724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39</v>
          </cell>
          <cell r="B45">
            <v>39</v>
          </cell>
          <cell r="C45" t="str">
            <v>Pointe Coupee</v>
          </cell>
          <cell r="D45">
            <v>-4436.561411357332</v>
          </cell>
          <cell r="E45">
            <v>-2218.2807056786696</v>
          </cell>
          <cell r="F45">
            <v>0</v>
          </cell>
          <cell r="G45">
            <v>-2128.5</v>
          </cell>
          <cell r="H45">
            <v>0</v>
          </cell>
          <cell r="I45">
            <v>0</v>
          </cell>
          <cell r="J45">
            <v>-3482</v>
          </cell>
          <cell r="K45">
            <v>4176</v>
          </cell>
          <cell r="L45">
            <v>0</v>
          </cell>
          <cell r="M45">
            <v>-8089.3421170360016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A46">
            <v>40</v>
          </cell>
          <cell r="B46">
            <v>40</v>
          </cell>
          <cell r="C46" t="str">
            <v>Rapides</v>
          </cell>
          <cell r="D46">
            <v>-69864.9723428383</v>
          </cell>
          <cell r="E46">
            <v>-104797.4585142571</v>
          </cell>
          <cell r="F46">
            <v>-52551</v>
          </cell>
          <cell r="G46">
            <v>-72987.5</v>
          </cell>
          <cell r="H46">
            <v>0</v>
          </cell>
          <cell r="I46">
            <v>0</v>
          </cell>
          <cell r="J46">
            <v>-139613</v>
          </cell>
          <cell r="K46">
            <v>142848</v>
          </cell>
          <cell r="L46">
            <v>0</v>
          </cell>
          <cell r="M46">
            <v>-296965.9308570954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>
            <v>41</v>
          </cell>
          <cell r="B47">
            <v>41</v>
          </cell>
          <cell r="C47" t="str">
            <v>Red River</v>
          </cell>
          <cell r="D47">
            <v>-4177.4148574716528</v>
          </cell>
          <cell r="E47">
            <v>-6266.1222862074719</v>
          </cell>
          <cell r="F47">
            <v>0</v>
          </cell>
          <cell r="G47">
            <v>-3381</v>
          </cell>
          <cell r="H47">
            <v>0</v>
          </cell>
          <cell r="I47">
            <v>0</v>
          </cell>
          <cell r="J47">
            <v>-17572</v>
          </cell>
          <cell r="K47">
            <v>3534</v>
          </cell>
          <cell r="L47">
            <v>0</v>
          </cell>
          <cell r="M47">
            <v>-27862.537143679125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A48">
            <v>42</v>
          </cell>
          <cell r="B48">
            <v>42</v>
          </cell>
          <cell r="C48" t="str">
            <v>Richland</v>
          </cell>
          <cell r="D48">
            <v>0</v>
          </cell>
          <cell r="E48">
            <v>-2823.9438875684318</v>
          </cell>
          <cell r="F48">
            <v>-10804</v>
          </cell>
          <cell r="G48">
            <v>-10804</v>
          </cell>
          <cell r="H48">
            <v>0</v>
          </cell>
          <cell r="I48">
            <v>0</v>
          </cell>
          <cell r="J48">
            <v>-27574</v>
          </cell>
          <cell r="K48">
            <v>11634</v>
          </cell>
          <cell r="L48">
            <v>0</v>
          </cell>
          <cell r="M48">
            <v>-40371.943887568428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>
            <v>43</v>
          </cell>
          <cell r="B49">
            <v>43</v>
          </cell>
          <cell r="C49" t="str">
            <v>Sabine</v>
          </cell>
          <cell r="D49">
            <v>-38180.123232356811</v>
          </cell>
          <cell r="E49">
            <v>6363.3538720594697</v>
          </cell>
          <cell r="F49">
            <v>-12814</v>
          </cell>
          <cell r="G49">
            <v>-19221</v>
          </cell>
          <cell r="H49">
            <v>0</v>
          </cell>
          <cell r="I49">
            <v>0</v>
          </cell>
          <cell r="J49">
            <v>-38989</v>
          </cell>
          <cell r="K49">
            <v>38988</v>
          </cell>
          <cell r="L49">
            <v>0</v>
          </cell>
          <cell r="M49">
            <v>-63852.769360297345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>
            <v>44</v>
          </cell>
          <cell r="B50">
            <v>44</v>
          </cell>
          <cell r="C50" t="str">
            <v>St. Bernard</v>
          </cell>
          <cell r="D50">
            <v>-5560.755815182114</v>
          </cell>
          <cell r="E50">
            <v>-22243.023260728136</v>
          </cell>
          <cell r="F50">
            <v>-11282</v>
          </cell>
          <cell r="G50">
            <v>-14102.5</v>
          </cell>
          <cell r="H50">
            <v>0</v>
          </cell>
          <cell r="I50">
            <v>0</v>
          </cell>
          <cell r="J50">
            <v>-30555</v>
          </cell>
          <cell r="K50">
            <v>22532</v>
          </cell>
          <cell r="L50">
            <v>0</v>
          </cell>
          <cell r="M50">
            <v>-61211.27907591025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>
            <v>45</v>
          </cell>
          <cell r="B51">
            <v>45</v>
          </cell>
          <cell r="C51" t="str">
            <v>St. Charles</v>
          </cell>
          <cell r="D51">
            <v>-14040.036249734563</v>
          </cell>
          <cell r="E51">
            <v>-1404.0036249734549</v>
          </cell>
          <cell r="F51">
            <v>-3028</v>
          </cell>
          <cell r="G51">
            <v>-3028</v>
          </cell>
          <cell r="H51">
            <v>0</v>
          </cell>
          <cell r="I51">
            <v>0</v>
          </cell>
          <cell r="J51">
            <v>-11040</v>
          </cell>
          <cell r="K51">
            <v>6318</v>
          </cell>
          <cell r="L51">
            <v>0</v>
          </cell>
          <cell r="M51">
            <v>-26222.039874708018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>
            <v>46</v>
          </cell>
          <cell r="B52">
            <v>46</v>
          </cell>
          <cell r="C52" t="str">
            <v>St. Helena</v>
          </cell>
          <cell r="D52">
            <v>-6779.2744468088495</v>
          </cell>
          <cell r="E52">
            <v>-6779.2744468088349</v>
          </cell>
          <cell r="F52">
            <v>0</v>
          </cell>
          <cell r="G52">
            <v>0</v>
          </cell>
          <cell r="H52">
            <v>0</v>
          </cell>
          <cell r="I52">
            <v>-1145</v>
          </cell>
          <cell r="J52">
            <v>-4844</v>
          </cell>
          <cell r="K52">
            <v>0</v>
          </cell>
          <cell r="L52">
            <v>0</v>
          </cell>
          <cell r="M52">
            <v>-19547.548893617684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>
            <v>47</v>
          </cell>
          <cell r="B53">
            <v>47</v>
          </cell>
          <cell r="C53" t="str">
            <v>St. James</v>
          </cell>
          <cell r="D53">
            <v>-3434.908525764673</v>
          </cell>
          <cell r="E53">
            <v>-10304.725577294021</v>
          </cell>
          <cell r="F53">
            <v>-3311</v>
          </cell>
          <cell r="G53">
            <v>4966.5</v>
          </cell>
          <cell r="H53">
            <v>0</v>
          </cell>
          <cell r="I53">
            <v>0</v>
          </cell>
          <cell r="J53">
            <v>6180</v>
          </cell>
          <cell r="K53">
            <v>-14348</v>
          </cell>
          <cell r="L53">
            <v>0</v>
          </cell>
          <cell r="M53">
            <v>-20252.134103058692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>
            <v>48</v>
          </cell>
          <cell r="B54">
            <v>48</v>
          </cell>
          <cell r="C54" t="str">
            <v>St. John the Baptist</v>
          </cell>
          <cell r="D54">
            <v>-19417.713011920277</v>
          </cell>
          <cell r="E54">
            <v>0</v>
          </cell>
          <cell r="F54">
            <v>-67802</v>
          </cell>
          <cell r="G54">
            <v>-26636.5</v>
          </cell>
          <cell r="H54">
            <v>0</v>
          </cell>
          <cell r="I54">
            <v>-194773</v>
          </cell>
          <cell r="J54">
            <v>-42168</v>
          </cell>
          <cell r="K54">
            <v>51579</v>
          </cell>
          <cell r="L54">
            <v>0</v>
          </cell>
          <cell r="M54">
            <v>-299218.21301192028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>
            <v>49</v>
          </cell>
          <cell r="B55">
            <v>49</v>
          </cell>
          <cell r="C55" t="str">
            <v>St. Landry</v>
          </cell>
          <cell r="D55">
            <v>-38992.208720961469</v>
          </cell>
          <cell r="E55">
            <v>-58488.313081442146</v>
          </cell>
          <cell r="F55">
            <v>-67344</v>
          </cell>
          <cell r="G55">
            <v>-5612</v>
          </cell>
          <cell r="H55">
            <v>0</v>
          </cell>
          <cell r="I55">
            <v>106224</v>
          </cell>
          <cell r="J55">
            <v>-48168</v>
          </cell>
          <cell r="K55">
            <v>0</v>
          </cell>
          <cell r="L55">
            <v>0</v>
          </cell>
          <cell r="M55">
            <v>-112380.52180240361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>
            <v>50</v>
          </cell>
          <cell r="B56">
            <v>50</v>
          </cell>
          <cell r="C56" t="str">
            <v>St. Martin</v>
          </cell>
          <cell r="D56">
            <v>0</v>
          </cell>
          <cell r="E56">
            <v>-14530.373180675437</v>
          </cell>
          <cell r="F56">
            <v>-11378</v>
          </cell>
          <cell r="G56">
            <v>-5689</v>
          </cell>
          <cell r="H56">
            <v>0</v>
          </cell>
          <cell r="I56">
            <v>0</v>
          </cell>
          <cell r="J56">
            <v>-13058</v>
          </cell>
          <cell r="K56">
            <v>0</v>
          </cell>
          <cell r="L56">
            <v>0</v>
          </cell>
          <cell r="M56">
            <v>-44655.373180675437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A57">
            <v>51</v>
          </cell>
          <cell r="B57">
            <v>51</v>
          </cell>
          <cell r="C57" t="str">
            <v>St. Mary</v>
          </cell>
          <cell r="D57">
            <v>-9721.705720435828</v>
          </cell>
          <cell r="E57">
            <v>-51038.955032287951</v>
          </cell>
          <cell r="F57">
            <v>-5068</v>
          </cell>
          <cell r="G57">
            <v>-22806</v>
          </cell>
          <cell r="H57">
            <v>0</v>
          </cell>
          <cell r="I57">
            <v>0</v>
          </cell>
          <cell r="J57">
            <v>-45752</v>
          </cell>
          <cell r="K57">
            <v>48519</v>
          </cell>
          <cell r="L57">
            <v>0</v>
          </cell>
          <cell r="M57">
            <v>-85867.660752723779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>
            <v>52</v>
          </cell>
          <cell r="B58">
            <v>52</v>
          </cell>
          <cell r="C58" t="str">
            <v>St. Tammany</v>
          </cell>
          <cell r="D58">
            <v>-114412.89169045642</v>
          </cell>
          <cell r="E58">
            <v>-14301.611461307039</v>
          </cell>
          <cell r="F58">
            <v>-68976</v>
          </cell>
          <cell r="G58">
            <v>-17244</v>
          </cell>
          <cell r="H58">
            <v>0</v>
          </cell>
          <cell r="I58">
            <v>0</v>
          </cell>
          <cell r="J58">
            <v>-33591</v>
          </cell>
          <cell r="K58">
            <v>5802</v>
          </cell>
          <cell r="L58">
            <v>0</v>
          </cell>
          <cell r="M58">
            <v>-242723.50315176346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>
            <v>53</v>
          </cell>
          <cell r="B59">
            <v>53</v>
          </cell>
          <cell r="C59" t="str">
            <v>Tangipahoa</v>
          </cell>
          <cell r="D59">
            <v>-22999.563277618203</v>
          </cell>
          <cell r="E59">
            <v>0</v>
          </cell>
          <cell r="F59">
            <v>0</v>
          </cell>
          <cell r="G59">
            <v>8655</v>
          </cell>
          <cell r="H59">
            <v>0</v>
          </cell>
          <cell r="I59">
            <v>0</v>
          </cell>
          <cell r="J59">
            <v>13378</v>
          </cell>
          <cell r="K59">
            <v>-17682</v>
          </cell>
          <cell r="L59">
            <v>0</v>
          </cell>
          <cell r="M59">
            <v>-18648.563277618203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A60">
            <v>54</v>
          </cell>
          <cell r="B60">
            <v>54</v>
          </cell>
          <cell r="C60" t="str">
            <v>Tensas</v>
          </cell>
          <cell r="D60">
            <v>0</v>
          </cell>
          <cell r="E60">
            <v>-23864.85442968085</v>
          </cell>
          <cell r="F60">
            <v>0</v>
          </cell>
          <cell r="G60">
            <v>6831</v>
          </cell>
          <cell r="H60">
            <v>0</v>
          </cell>
          <cell r="I60">
            <v>0</v>
          </cell>
          <cell r="J60">
            <v>10004</v>
          </cell>
          <cell r="K60">
            <v>-14026</v>
          </cell>
          <cell r="L60">
            <v>0</v>
          </cell>
          <cell r="M60">
            <v>-21055.85442968085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A61">
            <v>55</v>
          </cell>
          <cell r="B61">
            <v>55</v>
          </cell>
          <cell r="C61" t="str">
            <v>Terrebonne</v>
          </cell>
          <cell r="D61">
            <v>-15185.887647389551</v>
          </cell>
          <cell r="E61">
            <v>-17716.868921954476</v>
          </cell>
          <cell r="F61">
            <v>-9986</v>
          </cell>
          <cell r="G61">
            <v>-19972</v>
          </cell>
          <cell r="H61">
            <v>0</v>
          </cell>
          <cell r="I61">
            <v>0</v>
          </cell>
          <cell r="J61">
            <v>-36759</v>
          </cell>
          <cell r="K61">
            <v>36519</v>
          </cell>
          <cell r="L61">
            <v>0</v>
          </cell>
          <cell r="M61">
            <v>-63100.756569344027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>
            <v>56</v>
          </cell>
          <cell r="B62">
            <v>56</v>
          </cell>
          <cell r="C62" t="str">
            <v>Union</v>
          </cell>
          <cell r="D62">
            <v>-16929.452822486521</v>
          </cell>
          <cell r="E62">
            <v>0</v>
          </cell>
          <cell r="F62">
            <v>-5864</v>
          </cell>
          <cell r="G62">
            <v>-23456</v>
          </cell>
          <cell r="H62">
            <v>0</v>
          </cell>
          <cell r="I62">
            <v>0</v>
          </cell>
          <cell r="J62">
            <v>-43372</v>
          </cell>
          <cell r="K62">
            <v>53824</v>
          </cell>
          <cell r="L62">
            <v>0</v>
          </cell>
          <cell r="M62">
            <v>-35797.452822486521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A63">
            <v>57</v>
          </cell>
          <cell r="B63">
            <v>57</v>
          </cell>
          <cell r="C63" t="str">
            <v>Vermilion</v>
          </cell>
          <cell r="D63">
            <v>0</v>
          </cell>
          <cell r="E63">
            <v>-8085.7534468845988</v>
          </cell>
          <cell r="F63">
            <v>-10382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-18467.753446884599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A64">
            <v>58</v>
          </cell>
          <cell r="B64">
            <v>58</v>
          </cell>
          <cell r="C64" t="str">
            <v>Vernon</v>
          </cell>
          <cell r="D64">
            <v>-31850.764818941243</v>
          </cell>
          <cell r="E64">
            <v>0</v>
          </cell>
          <cell r="F64">
            <v>-6409</v>
          </cell>
          <cell r="G64">
            <v>-3204.5</v>
          </cell>
          <cell r="H64">
            <v>0</v>
          </cell>
          <cell r="I64">
            <v>0</v>
          </cell>
          <cell r="J64">
            <v>-100456</v>
          </cell>
          <cell r="K64">
            <v>6478</v>
          </cell>
          <cell r="L64">
            <v>0</v>
          </cell>
          <cell r="M64">
            <v>-135442.26481894124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>
            <v>59</v>
          </cell>
          <cell r="B65">
            <v>59</v>
          </cell>
          <cell r="C65" t="str">
            <v>Washington</v>
          </cell>
          <cell r="D65">
            <v>-7311.4662935218439</v>
          </cell>
          <cell r="E65">
            <v>-10967.199440282771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-778</v>
          </cell>
          <cell r="K65">
            <v>0</v>
          </cell>
          <cell r="L65">
            <v>0</v>
          </cell>
          <cell r="M65">
            <v>-19056.665733804613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A66">
            <v>60</v>
          </cell>
          <cell r="B66">
            <v>60</v>
          </cell>
          <cell r="C66" t="str">
            <v>Webster</v>
          </cell>
          <cell r="D66">
            <v>-17685.792270191479</v>
          </cell>
          <cell r="E66">
            <v>-23581.056360255316</v>
          </cell>
          <cell r="F66">
            <v>-5918</v>
          </cell>
          <cell r="G66">
            <v>5918</v>
          </cell>
          <cell r="H66">
            <v>0</v>
          </cell>
          <cell r="I66">
            <v>0</v>
          </cell>
          <cell r="J66">
            <v>4682</v>
          </cell>
          <cell r="K66">
            <v>-11910</v>
          </cell>
          <cell r="L66">
            <v>0</v>
          </cell>
          <cell r="M66">
            <v>-48494.848630446795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>
            <v>61</v>
          </cell>
          <cell r="B67">
            <v>61</v>
          </cell>
          <cell r="C67" t="str">
            <v>West Baton Rouge</v>
          </cell>
          <cell r="D67">
            <v>0</v>
          </cell>
          <cell r="E67">
            <v>-3687.8675356369204</v>
          </cell>
          <cell r="F67">
            <v>-7670</v>
          </cell>
          <cell r="G67">
            <v>-3835</v>
          </cell>
          <cell r="H67">
            <v>0</v>
          </cell>
          <cell r="I67">
            <v>0</v>
          </cell>
          <cell r="J67">
            <v>-25875</v>
          </cell>
          <cell r="K67">
            <v>7192</v>
          </cell>
          <cell r="L67">
            <v>0</v>
          </cell>
          <cell r="M67">
            <v>-33875.86753563692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>
            <v>62</v>
          </cell>
          <cell r="B68">
            <v>62</v>
          </cell>
          <cell r="C68" t="str">
            <v>West Carroll</v>
          </cell>
          <cell r="D68">
            <v>0</v>
          </cell>
          <cell r="E68">
            <v>-3208.5772692580067</v>
          </cell>
          <cell r="F68">
            <v>-19431</v>
          </cell>
          <cell r="G68">
            <v>-3238.5</v>
          </cell>
          <cell r="H68">
            <v>0</v>
          </cell>
          <cell r="I68">
            <v>0</v>
          </cell>
          <cell r="J68">
            <v>-5571</v>
          </cell>
          <cell r="K68">
            <v>6616</v>
          </cell>
          <cell r="L68">
            <v>0</v>
          </cell>
          <cell r="M68">
            <v>-24833.077269258007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>
            <v>63</v>
          </cell>
          <cell r="B69">
            <v>63</v>
          </cell>
          <cell r="C69" t="str">
            <v>West Feliciana</v>
          </cell>
          <cell r="D69">
            <v>-9762.3426963696256</v>
          </cell>
          <cell r="E69">
            <v>4881.1713481848128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-3048</v>
          </cell>
          <cell r="K69">
            <v>0</v>
          </cell>
          <cell r="L69">
            <v>0</v>
          </cell>
          <cell r="M69">
            <v>-7929.1713481848128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>
            <v>64</v>
          </cell>
          <cell r="B70">
            <v>64</v>
          </cell>
          <cell r="C70" t="str">
            <v>Winn</v>
          </cell>
          <cell r="D70">
            <v>-6870.4907532778307</v>
          </cell>
          <cell r="E70">
            <v>0</v>
          </cell>
          <cell r="F70">
            <v>0</v>
          </cell>
          <cell r="G70">
            <v>-6945</v>
          </cell>
          <cell r="H70">
            <v>0</v>
          </cell>
          <cell r="I70">
            <v>0</v>
          </cell>
          <cell r="J70">
            <v>-11318</v>
          </cell>
          <cell r="K70">
            <v>14044</v>
          </cell>
          <cell r="L70">
            <v>0</v>
          </cell>
          <cell r="M70">
            <v>-11089.490753277831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>
            <v>65</v>
          </cell>
          <cell r="B71">
            <v>65</v>
          </cell>
          <cell r="C71" t="str">
            <v>City of Monroe</v>
          </cell>
          <cell r="D71">
            <v>-16812.841663183062</v>
          </cell>
          <cell r="E71">
            <v>-19614.981940380268</v>
          </cell>
          <cell r="F71">
            <v>-22768</v>
          </cell>
          <cell r="G71">
            <v>-2846</v>
          </cell>
          <cell r="H71">
            <v>0</v>
          </cell>
          <cell r="I71">
            <v>-8249</v>
          </cell>
          <cell r="J71">
            <v>-12315</v>
          </cell>
          <cell r="K71">
            <v>-23232</v>
          </cell>
          <cell r="L71">
            <v>0</v>
          </cell>
          <cell r="M71">
            <v>-105837.82360356333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66</v>
          </cell>
          <cell r="B72">
            <v>66</v>
          </cell>
          <cell r="C72" t="str">
            <v>City of Bogalusa</v>
          </cell>
          <cell r="D72">
            <v>-7294.0685433908366</v>
          </cell>
          <cell r="E72">
            <v>0</v>
          </cell>
          <cell r="F72">
            <v>0</v>
          </cell>
          <cell r="G72">
            <v>-7529</v>
          </cell>
          <cell r="H72">
            <v>0</v>
          </cell>
          <cell r="I72">
            <v>0</v>
          </cell>
          <cell r="J72">
            <v>-7092</v>
          </cell>
          <cell r="K72">
            <v>14948</v>
          </cell>
          <cell r="L72">
            <v>0</v>
          </cell>
          <cell r="M72">
            <v>-6967.0685433908366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</row>
        <row r="73">
          <cell r="A73">
            <v>67</v>
          </cell>
          <cell r="B73">
            <v>67</v>
          </cell>
          <cell r="C73" t="str">
            <v>Zachary Community</v>
          </cell>
          <cell r="D73">
            <v>0</v>
          </cell>
          <cell r="E73">
            <v>-2872.3783868067039</v>
          </cell>
          <cell r="F73">
            <v>-17739</v>
          </cell>
          <cell r="G73">
            <v>-11826</v>
          </cell>
          <cell r="H73">
            <v>0</v>
          </cell>
          <cell r="I73">
            <v>0</v>
          </cell>
          <cell r="J73">
            <v>-24425</v>
          </cell>
          <cell r="K73">
            <v>23808</v>
          </cell>
          <cell r="L73">
            <v>0</v>
          </cell>
          <cell r="M73">
            <v>-33054.378386806704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>
            <v>68</v>
          </cell>
          <cell r="B74">
            <v>68</v>
          </cell>
          <cell r="C74" t="str">
            <v>City of Baker</v>
          </cell>
          <cell r="D74">
            <v>-7188.8644202558789</v>
          </cell>
          <cell r="E74">
            <v>-3594.4322101280268</v>
          </cell>
          <cell r="F74">
            <v>-7356</v>
          </cell>
          <cell r="G74">
            <v>-11034</v>
          </cell>
          <cell r="H74">
            <v>0</v>
          </cell>
          <cell r="I74">
            <v>3670</v>
          </cell>
          <cell r="J74">
            <v>-25384</v>
          </cell>
          <cell r="K74">
            <v>22290</v>
          </cell>
          <cell r="L74">
            <v>0</v>
          </cell>
          <cell r="M74">
            <v>-28597.296630383906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</row>
        <row r="75">
          <cell r="A75">
            <v>69</v>
          </cell>
          <cell r="B75">
            <v>69</v>
          </cell>
          <cell r="C75" t="str">
            <v>Central Community</v>
          </cell>
          <cell r="D75">
            <v>0</v>
          </cell>
          <cell r="E75">
            <v>-3214.0823960640628</v>
          </cell>
          <cell r="F75">
            <v>0</v>
          </cell>
          <cell r="G75">
            <v>-6557</v>
          </cell>
          <cell r="H75">
            <v>0</v>
          </cell>
          <cell r="I75">
            <v>0</v>
          </cell>
          <cell r="J75">
            <v>-15659</v>
          </cell>
          <cell r="K75">
            <v>13136</v>
          </cell>
          <cell r="L75">
            <v>0</v>
          </cell>
          <cell r="M75">
            <v>-12294.082396064063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>
            <v>0</v>
          </cell>
          <cell r="B76">
            <v>0</v>
          </cell>
          <cell r="C76" t="str">
            <v>Total City/Parish</v>
          </cell>
          <cell r="D76">
            <v>-1728321.0466095179</v>
          </cell>
          <cell r="E76">
            <v>-738421.52470081113</v>
          </cell>
          <cell r="F76">
            <v>-1334004</v>
          </cell>
          <cell r="G76">
            <v>-623762</v>
          </cell>
          <cell r="I76">
            <v>-90662</v>
          </cell>
          <cell r="J76">
            <v>-1895536</v>
          </cell>
          <cell r="K76">
            <v>579896</v>
          </cell>
          <cell r="L76">
            <v>0</v>
          </cell>
          <cell r="M76">
            <v>-5830810.5713103293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>
            <v>318001</v>
          </cell>
          <cell r="B78">
            <v>318001</v>
          </cell>
          <cell r="C78" t="str">
            <v>LSU Lab School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>
            <v>319001</v>
          </cell>
          <cell r="B79">
            <v>319001</v>
          </cell>
          <cell r="C79" t="str">
            <v>Southern Lab School</v>
          </cell>
          <cell r="D79">
            <v>-25899.137706548441</v>
          </cell>
          <cell r="E79">
            <v>0</v>
          </cell>
          <cell r="F79">
            <v>0</v>
          </cell>
          <cell r="G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-25899.137706548441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>
            <v>302006</v>
          </cell>
          <cell r="B80">
            <v>302006</v>
          </cell>
          <cell r="C80" t="str">
            <v>LA School for Math, Science and the Arts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</row>
        <row r="81">
          <cell r="A81">
            <v>334001</v>
          </cell>
          <cell r="B81">
            <v>334001</v>
          </cell>
          <cell r="C81" t="str">
            <v>New Orleans Center for Creative Arts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A02</v>
          </cell>
          <cell r="B82" t="str">
            <v>A02</v>
          </cell>
          <cell r="C82" t="str">
            <v>Office of Juvenile Justice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>
            <v>0</v>
          </cell>
          <cell r="B83">
            <v>0</v>
          </cell>
          <cell r="C83" t="str">
            <v>Total Lab &amp; State Approved Schools</v>
          </cell>
          <cell r="D83">
            <v>-25899.137706548441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-25899.137706548441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A85">
            <v>321001</v>
          </cell>
          <cell r="B85">
            <v>321001</v>
          </cell>
          <cell r="C85" t="str">
            <v>New Vision Learning</v>
          </cell>
          <cell r="D85">
            <v>0</v>
          </cell>
          <cell r="E85">
            <v>0</v>
          </cell>
          <cell r="F85">
            <v>-7484.4259712692019</v>
          </cell>
          <cell r="G85">
            <v>21372.45273857101</v>
          </cell>
          <cell r="H85">
            <v>0</v>
          </cell>
          <cell r="I85">
            <v>0</v>
          </cell>
          <cell r="J85">
            <v>21717</v>
          </cell>
          <cell r="K85">
            <v>-23113</v>
          </cell>
          <cell r="L85">
            <v>0</v>
          </cell>
          <cell r="M85">
            <v>12492.02676730181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>
            <v>329001</v>
          </cell>
          <cell r="B86">
            <v>329001</v>
          </cell>
          <cell r="C86" t="str">
            <v>Glencoe Charter School</v>
          </cell>
          <cell r="D86">
            <v>0</v>
          </cell>
          <cell r="E86">
            <v>0</v>
          </cell>
          <cell r="F86">
            <v>540.36750243170309</v>
          </cell>
          <cell r="G86">
            <v>479.80222836368011</v>
          </cell>
          <cell r="H86">
            <v>0</v>
          </cell>
          <cell r="I86">
            <v>0</v>
          </cell>
          <cell r="J86">
            <v>-228</v>
          </cell>
          <cell r="K86">
            <v>154</v>
          </cell>
          <cell r="L86">
            <v>0</v>
          </cell>
          <cell r="M86">
            <v>946.1697307953832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>
            <v>331001</v>
          </cell>
          <cell r="B87">
            <v>331001</v>
          </cell>
          <cell r="C87" t="str">
            <v>International School of LA</v>
          </cell>
          <cell r="D87">
            <v>0</v>
          </cell>
          <cell r="E87">
            <v>0</v>
          </cell>
          <cell r="F87">
            <v>0</v>
          </cell>
          <cell r="G87">
            <v>7209.5971689790676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7209.5971689790676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A88">
            <v>333001</v>
          </cell>
          <cell r="B88">
            <v>333001</v>
          </cell>
          <cell r="C88" t="str">
            <v>Avoyelles Public Charter School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>
            <v>336001</v>
          </cell>
          <cell r="B89">
            <v>336001</v>
          </cell>
          <cell r="C89" t="str">
            <v>Delhi Charter School</v>
          </cell>
          <cell r="D89">
            <v>0</v>
          </cell>
          <cell r="E89">
            <v>-9055.6313192784037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-9055.6313192784037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>
            <v>337001</v>
          </cell>
          <cell r="B90">
            <v>337001</v>
          </cell>
          <cell r="C90" t="str">
            <v>Belle Chasse Academy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>
            <v>339001</v>
          </cell>
          <cell r="B91">
            <v>339001</v>
          </cell>
          <cell r="C91" t="str">
            <v>Milestone Academy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340001</v>
          </cell>
          <cell r="B92">
            <v>340001</v>
          </cell>
          <cell r="C92" t="str">
            <v>The MAX Charter School</v>
          </cell>
          <cell r="D92">
            <v>0</v>
          </cell>
          <cell r="E92">
            <v>0</v>
          </cell>
          <cell r="F92">
            <v>0</v>
          </cell>
          <cell r="G92">
            <v>4153.5258937130284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4153.5258937130284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</row>
        <row r="93">
          <cell r="A93">
            <v>0</v>
          </cell>
          <cell r="B93">
            <v>0</v>
          </cell>
          <cell r="C93" t="str">
            <v>Total Legacy Type 2 Charter Schools</v>
          </cell>
          <cell r="D93">
            <v>0</v>
          </cell>
          <cell r="E93">
            <v>-9055.6313192784037</v>
          </cell>
          <cell r="F93">
            <v>-6944.0584688374984</v>
          </cell>
          <cell r="G93">
            <v>33215.378029626787</v>
          </cell>
          <cell r="H93">
            <v>0</v>
          </cell>
          <cell r="I93">
            <v>0</v>
          </cell>
          <cell r="J93">
            <v>21489</v>
          </cell>
          <cell r="K93">
            <v>-22959</v>
          </cell>
          <cell r="L93">
            <v>0</v>
          </cell>
          <cell r="M93">
            <v>15745.688241510885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>
            <v>341001</v>
          </cell>
          <cell r="B95">
            <v>341001</v>
          </cell>
          <cell r="C95" t="str">
            <v xml:space="preserve">D'Arbonne Woods </v>
          </cell>
          <cell r="D95">
            <v>0</v>
          </cell>
          <cell r="E95">
            <v>0</v>
          </cell>
          <cell r="F95">
            <v>0</v>
          </cell>
          <cell r="G95">
            <v>-6003.3864755490149</v>
          </cell>
          <cell r="H95">
            <v>0</v>
          </cell>
          <cell r="I95">
            <v>0</v>
          </cell>
          <cell r="J95">
            <v>-6278</v>
          </cell>
          <cell r="K95">
            <v>6278</v>
          </cell>
          <cell r="L95">
            <v>0</v>
          </cell>
          <cell r="M95">
            <v>-6003.386475549014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343001</v>
          </cell>
          <cell r="B96">
            <v>343001</v>
          </cell>
          <cell r="C96" t="str">
            <v>Madison Prep</v>
          </cell>
          <cell r="D96">
            <v>0</v>
          </cell>
          <cell r="E96">
            <v>0</v>
          </cell>
          <cell r="F96">
            <v>0</v>
          </cell>
          <cell r="G96">
            <v>-7797.11250983025</v>
          </cell>
          <cell r="H96">
            <v>0</v>
          </cell>
          <cell r="I96">
            <v>0</v>
          </cell>
          <cell r="J96">
            <v>-7769</v>
          </cell>
          <cell r="K96">
            <v>-3748</v>
          </cell>
          <cell r="L96">
            <v>0</v>
          </cell>
          <cell r="M96">
            <v>-19314.112509830251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-7113</v>
          </cell>
          <cell r="S96">
            <v>0</v>
          </cell>
          <cell r="T96">
            <v>0</v>
          </cell>
          <cell r="U96">
            <v>-14614</v>
          </cell>
          <cell r="V96">
            <v>-7307</v>
          </cell>
          <cell r="W96">
            <v>0</v>
          </cell>
          <cell r="X96">
            <v>-29034</v>
          </cell>
        </row>
        <row r="97">
          <cell r="A97">
            <v>344001</v>
          </cell>
          <cell r="B97">
            <v>344001</v>
          </cell>
          <cell r="C97" t="str">
            <v xml:space="preserve">Int'l High School of N. O. </v>
          </cell>
          <cell r="D97">
            <v>0</v>
          </cell>
          <cell r="E97">
            <v>-8697.4691181532435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-8697.4691181532435</v>
          </cell>
          <cell r="N97">
            <v>0</v>
          </cell>
          <cell r="O97">
            <v>0</v>
          </cell>
          <cell r="P97">
            <v>-9618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-9618</v>
          </cell>
        </row>
        <row r="98">
          <cell r="A98">
            <v>345001</v>
          </cell>
          <cell r="B98">
            <v>345001</v>
          </cell>
          <cell r="C98" t="str">
            <v>University View Academy</v>
          </cell>
          <cell r="D98">
            <v>0</v>
          </cell>
          <cell r="E98">
            <v>-15578.446024990899</v>
          </cell>
          <cell r="F98">
            <v>-4139.7593428519303</v>
          </cell>
          <cell r="G98">
            <v>-34431.798741729122</v>
          </cell>
          <cell r="H98">
            <v>0</v>
          </cell>
          <cell r="I98">
            <v>0</v>
          </cell>
          <cell r="J98">
            <v>0</v>
          </cell>
          <cell r="K98">
            <v>37503</v>
          </cell>
          <cell r="L98">
            <v>0</v>
          </cell>
          <cell r="M98">
            <v>-16647.00410957195</v>
          </cell>
          <cell r="N98">
            <v>0</v>
          </cell>
          <cell r="O98">
            <v>0</v>
          </cell>
          <cell r="P98">
            <v>-16187.850000000002</v>
          </cell>
          <cell r="Q98">
            <v>-2771</v>
          </cell>
          <cell r="R98">
            <v>-6587</v>
          </cell>
          <cell r="S98">
            <v>0</v>
          </cell>
          <cell r="T98">
            <v>0</v>
          </cell>
          <cell r="U98">
            <v>0</v>
          </cell>
          <cell r="V98">
            <v>5978.7</v>
          </cell>
          <cell r="W98">
            <v>0</v>
          </cell>
          <cell r="X98">
            <v>-19567.150000000001</v>
          </cell>
        </row>
        <row r="99">
          <cell r="A99">
            <v>346001</v>
          </cell>
          <cell r="B99">
            <v>346001</v>
          </cell>
          <cell r="C99" t="str">
            <v xml:space="preserve">Lake Charles Charter Academy 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347001</v>
          </cell>
          <cell r="B100">
            <v>347001</v>
          </cell>
          <cell r="C100" t="str">
            <v xml:space="preserve">Lycee Francois de la Nouvelle Orleans 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>
            <v>348001</v>
          </cell>
          <cell r="B101">
            <v>348001</v>
          </cell>
          <cell r="C101" t="str">
            <v xml:space="preserve">New Orleans Military/Maritime Acdmy </v>
          </cell>
          <cell r="D101">
            <v>0</v>
          </cell>
          <cell r="E101">
            <v>0</v>
          </cell>
          <cell r="F101">
            <v>0</v>
          </cell>
          <cell r="G101">
            <v>-3236.3957534686015</v>
          </cell>
          <cell r="H101">
            <v>0</v>
          </cell>
          <cell r="I101">
            <v>0</v>
          </cell>
          <cell r="J101">
            <v>-3206</v>
          </cell>
          <cell r="K101">
            <v>3206</v>
          </cell>
          <cell r="L101">
            <v>0</v>
          </cell>
          <cell r="M101">
            <v>-3236.3957534686015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W1A001</v>
          </cell>
          <cell r="B102" t="str">
            <v>3A1001</v>
          </cell>
          <cell r="C102" t="str">
            <v xml:space="preserve">Jefferson Chamber Foundation </v>
          </cell>
          <cell r="D102">
            <v>0</v>
          </cell>
          <cell r="E102">
            <v>-6392.0924955856262</v>
          </cell>
          <cell r="F102">
            <v>0</v>
          </cell>
          <cell r="G102">
            <v>-14532.743728447651</v>
          </cell>
          <cell r="H102">
            <v>0</v>
          </cell>
          <cell r="I102">
            <v>0</v>
          </cell>
          <cell r="J102">
            <v>-14527</v>
          </cell>
          <cell r="K102">
            <v>11543</v>
          </cell>
          <cell r="L102">
            <v>0</v>
          </cell>
          <cell r="M102">
            <v>-23908.836224033279</v>
          </cell>
          <cell r="N102">
            <v>0</v>
          </cell>
          <cell r="O102">
            <v>0</v>
          </cell>
          <cell r="P102">
            <v>-7729.5</v>
          </cell>
          <cell r="Q102">
            <v>0</v>
          </cell>
          <cell r="R102">
            <v>-17549</v>
          </cell>
          <cell r="S102">
            <v>0</v>
          </cell>
          <cell r="T102">
            <v>0</v>
          </cell>
          <cell r="U102">
            <v>-17799</v>
          </cell>
          <cell r="V102">
            <v>12616</v>
          </cell>
          <cell r="W102">
            <v>0</v>
          </cell>
          <cell r="X102">
            <v>-30461.5</v>
          </cell>
        </row>
        <row r="103">
          <cell r="A103" t="str">
            <v>W1B001</v>
          </cell>
          <cell r="B103" t="str">
            <v>3B1001</v>
          </cell>
          <cell r="C103" t="str">
            <v>Advantage Charter Academy</v>
          </cell>
          <cell r="D103">
            <v>0</v>
          </cell>
          <cell r="E103">
            <v>0</v>
          </cell>
          <cell r="F103">
            <v>-4348.445942362182</v>
          </cell>
          <cell r="G103">
            <v>65994.272008097993</v>
          </cell>
          <cell r="H103">
            <v>0</v>
          </cell>
          <cell r="I103">
            <v>0</v>
          </cell>
          <cell r="J103">
            <v>-4557</v>
          </cell>
          <cell r="K103">
            <v>5286</v>
          </cell>
          <cell r="L103">
            <v>0</v>
          </cell>
          <cell r="M103">
            <v>62374.826065735811</v>
          </cell>
          <cell r="N103">
            <v>0</v>
          </cell>
          <cell r="O103">
            <v>0</v>
          </cell>
          <cell r="P103">
            <v>0</v>
          </cell>
          <cell r="Q103">
            <v>6742</v>
          </cell>
          <cell r="R103">
            <v>31002</v>
          </cell>
          <cell r="S103">
            <v>0</v>
          </cell>
          <cell r="T103">
            <v>0</v>
          </cell>
          <cell r="U103">
            <v>9046</v>
          </cell>
          <cell r="V103">
            <v>-9046</v>
          </cell>
          <cell r="W103">
            <v>0</v>
          </cell>
          <cell r="X103">
            <v>37744</v>
          </cell>
        </row>
        <row r="104">
          <cell r="A104" t="str">
            <v>W2A001</v>
          </cell>
          <cell r="B104" t="str">
            <v>3A2001</v>
          </cell>
          <cell r="C104" t="str">
            <v xml:space="preserve">Tallulah Charter School </v>
          </cell>
          <cell r="D104">
            <v>0</v>
          </cell>
          <cell r="E104">
            <v>-9167.3031837127855</v>
          </cell>
          <cell r="F104">
            <v>0</v>
          </cell>
          <cell r="G104">
            <v>-5097.2208325899692</v>
          </cell>
          <cell r="H104">
            <v>0</v>
          </cell>
          <cell r="I104">
            <v>0</v>
          </cell>
          <cell r="J104">
            <v>-5188</v>
          </cell>
          <cell r="K104">
            <v>6085</v>
          </cell>
          <cell r="L104">
            <v>0</v>
          </cell>
          <cell r="M104">
            <v>-13367.524016302756</v>
          </cell>
          <cell r="N104">
            <v>0</v>
          </cell>
          <cell r="O104">
            <v>0</v>
          </cell>
          <cell r="P104">
            <v>-5676</v>
          </cell>
          <cell r="Q104">
            <v>0</v>
          </cell>
          <cell r="R104">
            <v>-3576</v>
          </cell>
          <cell r="S104">
            <v>0</v>
          </cell>
          <cell r="T104">
            <v>0</v>
          </cell>
          <cell r="U104">
            <v>-3551</v>
          </cell>
          <cell r="V104">
            <v>3551</v>
          </cell>
          <cell r="W104">
            <v>0</v>
          </cell>
          <cell r="X104">
            <v>-9252</v>
          </cell>
        </row>
        <row r="105">
          <cell r="A105" t="str">
            <v>W2B001</v>
          </cell>
          <cell r="B105" t="str">
            <v>3B1002</v>
          </cell>
          <cell r="C105" t="str">
            <v>Willow Charter Academy</v>
          </cell>
          <cell r="D105">
            <v>0</v>
          </cell>
          <cell r="E105">
            <v>-3831.8158846568822</v>
          </cell>
          <cell r="F105">
            <v>0</v>
          </cell>
          <cell r="G105">
            <v>-163723.23345349421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-167555.04933815109</v>
          </cell>
          <cell r="N105">
            <v>0</v>
          </cell>
          <cell r="O105">
            <v>0</v>
          </cell>
          <cell r="P105">
            <v>-5816</v>
          </cell>
          <cell r="Q105">
            <v>0</v>
          </cell>
          <cell r="R105">
            <v>-219500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-225316</v>
          </cell>
        </row>
        <row r="106">
          <cell r="A106" t="str">
            <v>W3A001</v>
          </cell>
          <cell r="B106" t="str">
            <v>3A3001</v>
          </cell>
          <cell r="C106" t="str">
            <v xml:space="preserve">Baton Rouge Charter Academy at Mid-City </v>
          </cell>
          <cell r="D106">
            <v>0</v>
          </cell>
          <cell r="E106">
            <v>-2082.5378304967589</v>
          </cell>
          <cell r="F106">
            <v>247.89441547157048</v>
          </cell>
          <cell r="G106">
            <v>-103284.33649986226</v>
          </cell>
          <cell r="H106">
            <v>0</v>
          </cell>
          <cell r="I106">
            <v>0</v>
          </cell>
          <cell r="J106">
            <v>144</v>
          </cell>
          <cell r="K106">
            <v>-263</v>
          </cell>
          <cell r="L106">
            <v>0</v>
          </cell>
          <cell r="M106">
            <v>-105237.97991488744</v>
          </cell>
          <cell r="N106">
            <v>0</v>
          </cell>
          <cell r="O106">
            <v>0</v>
          </cell>
          <cell r="P106">
            <v>-3477</v>
          </cell>
          <cell r="Q106">
            <v>815</v>
          </cell>
          <cell r="R106">
            <v>-197702</v>
          </cell>
          <cell r="S106">
            <v>0</v>
          </cell>
          <cell r="T106">
            <v>0</v>
          </cell>
          <cell r="U106">
            <v>1624</v>
          </cell>
          <cell r="V106">
            <v>-1624</v>
          </cell>
          <cell r="W106">
            <v>0</v>
          </cell>
          <cell r="X106">
            <v>-200364</v>
          </cell>
        </row>
        <row r="107">
          <cell r="A107" t="str">
            <v>W3B001</v>
          </cell>
          <cell r="B107" t="str">
            <v>3A3002</v>
          </cell>
          <cell r="C107" t="str">
            <v>Iberville Charter Academy</v>
          </cell>
          <cell r="D107">
            <v>-10397.772108473</v>
          </cell>
          <cell r="E107">
            <v>5198.8860542365501</v>
          </cell>
          <cell r="F107">
            <v>808.31687583983057</v>
          </cell>
          <cell r="G107">
            <v>-111355.02459839938</v>
          </cell>
          <cell r="H107">
            <v>0</v>
          </cell>
          <cell r="I107">
            <v>0</v>
          </cell>
          <cell r="J107">
            <v>1025</v>
          </cell>
          <cell r="K107">
            <v>-1109</v>
          </cell>
          <cell r="L107">
            <v>0</v>
          </cell>
          <cell r="M107">
            <v>-115829.593776796</v>
          </cell>
          <cell r="N107">
            <v>0</v>
          </cell>
          <cell r="O107">
            <v>-33153</v>
          </cell>
          <cell r="P107">
            <v>16576.5</v>
          </cell>
          <cell r="Q107">
            <v>-5080</v>
          </cell>
          <cell r="R107">
            <v>-391293</v>
          </cell>
          <cell r="S107">
            <v>0</v>
          </cell>
          <cell r="T107">
            <v>0</v>
          </cell>
          <cell r="U107">
            <v>-4961</v>
          </cell>
          <cell r="V107">
            <v>4961</v>
          </cell>
          <cell r="W107">
            <v>0</v>
          </cell>
          <cell r="X107">
            <v>-412949.5</v>
          </cell>
        </row>
        <row r="108">
          <cell r="A108" t="str">
            <v>W4A001</v>
          </cell>
          <cell r="B108" t="str">
            <v>3A4001</v>
          </cell>
          <cell r="C108" t="str">
            <v xml:space="preserve">Delta Charter School </v>
          </cell>
          <cell r="D108">
            <v>0</v>
          </cell>
          <cell r="E108">
            <v>0</v>
          </cell>
          <cell r="F108">
            <v>0</v>
          </cell>
          <cell r="G108">
            <v>73356.269052605203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73356.269052605203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23360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23360</v>
          </cell>
        </row>
        <row r="109">
          <cell r="A109" t="str">
            <v>W4B001</v>
          </cell>
          <cell r="B109">
            <v>328002</v>
          </cell>
          <cell r="C109" t="str">
            <v>Lake Charles College Prep</v>
          </cell>
          <cell r="D109">
            <v>0</v>
          </cell>
          <cell r="E109">
            <v>0</v>
          </cell>
          <cell r="F109">
            <v>0</v>
          </cell>
          <cell r="G109">
            <v>5044.4882045704226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5044.4882045704226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5125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5125</v>
          </cell>
        </row>
        <row r="110">
          <cell r="A110" t="str">
            <v>W5B001</v>
          </cell>
          <cell r="B110" t="str">
            <v>3B5001</v>
          </cell>
          <cell r="C110" t="str">
            <v>Northeast Claiborne Charter</v>
          </cell>
          <cell r="D110">
            <v>0</v>
          </cell>
          <cell r="E110">
            <v>0</v>
          </cell>
          <cell r="F110">
            <v>0</v>
          </cell>
          <cell r="G110">
            <v>-7842.0126641447423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-7842.0126641447423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3168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3168</v>
          </cell>
        </row>
        <row r="111">
          <cell r="A111" t="str">
            <v>W6A001</v>
          </cell>
          <cell r="B111" t="str">
            <v>3A6001</v>
          </cell>
          <cell r="C111" t="str">
            <v xml:space="preserve">Northshore Charter School </v>
          </cell>
          <cell r="D111">
            <v>0</v>
          </cell>
          <cell r="E111">
            <v>0</v>
          </cell>
          <cell r="F111">
            <v>0</v>
          </cell>
          <cell r="G111">
            <v>67656.482835158356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67656.482835158356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-42311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-42311</v>
          </cell>
        </row>
        <row r="112">
          <cell r="A112" t="str">
            <v>W6B001</v>
          </cell>
          <cell r="B112" t="str">
            <v>3B6001</v>
          </cell>
          <cell r="C112" t="str">
            <v>Acadiana Renaissance</v>
          </cell>
          <cell r="D112">
            <v>0</v>
          </cell>
          <cell r="E112">
            <v>0</v>
          </cell>
          <cell r="F112">
            <v>0</v>
          </cell>
          <cell r="G112">
            <v>52987.83928510332</v>
          </cell>
          <cell r="H112">
            <v>0</v>
          </cell>
          <cell r="I112">
            <v>0</v>
          </cell>
          <cell r="J112">
            <v>-505</v>
          </cell>
          <cell r="K112">
            <v>665</v>
          </cell>
          <cell r="L112">
            <v>0</v>
          </cell>
          <cell r="M112">
            <v>53147.83928510332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-8596</v>
          </cell>
          <cell r="S112">
            <v>0</v>
          </cell>
          <cell r="T112">
            <v>0</v>
          </cell>
          <cell r="U112">
            <v>3275</v>
          </cell>
          <cell r="V112">
            <v>-3275</v>
          </cell>
          <cell r="W112">
            <v>0</v>
          </cell>
          <cell r="X112">
            <v>-8596</v>
          </cell>
        </row>
        <row r="113">
          <cell r="A113" t="str">
            <v>W7A001</v>
          </cell>
          <cell r="B113" t="str">
            <v>3A7001</v>
          </cell>
          <cell r="C113" t="str">
            <v xml:space="preserve">Louisiana Key Academy </v>
          </cell>
          <cell r="D113">
            <v>0</v>
          </cell>
          <cell r="E113">
            <v>0</v>
          </cell>
          <cell r="F113">
            <v>40520.284276441344</v>
          </cell>
          <cell r="G113">
            <v>-3669.5810953257414</v>
          </cell>
          <cell r="H113">
            <v>0</v>
          </cell>
          <cell r="I113">
            <v>0</v>
          </cell>
          <cell r="J113">
            <v>-3583</v>
          </cell>
          <cell r="K113">
            <v>3583</v>
          </cell>
          <cell r="L113">
            <v>0</v>
          </cell>
          <cell r="M113">
            <v>36850.703181115605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W7B001</v>
          </cell>
          <cell r="B114" t="str">
            <v>3B6002</v>
          </cell>
          <cell r="C114" t="str">
            <v>Lafayette Renaissance</v>
          </cell>
          <cell r="D114">
            <v>0</v>
          </cell>
          <cell r="E114">
            <v>0</v>
          </cell>
          <cell r="F114">
            <v>-2458.3331701061707</v>
          </cell>
          <cell r="G114">
            <v>12408.666517862308</v>
          </cell>
          <cell r="H114">
            <v>0</v>
          </cell>
          <cell r="I114">
            <v>0</v>
          </cell>
          <cell r="J114">
            <v>-2679</v>
          </cell>
          <cell r="K114">
            <v>3126</v>
          </cell>
          <cell r="L114">
            <v>0</v>
          </cell>
          <cell r="M114">
            <v>10397.333347756137</v>
          </cell>
          <cell r="N114">
            <v>0</v>
          </cell>
          <cell r="O114">
            <v>0</v>
          </cell>
          <cell r="P114">
            <v>0</v>
          </cell>
          <cell r="Q114">
            <v>4138</v>
          </cell>
          <cell r="R114">
            <v>-43688</v>
          </cell>
          <cell r="S114">
            <v>0</v>
          </cell>
          <cell r="T114">
            <v>0</v>
          </cell>
          <cell r="U114">
            <v>5384</v>
          </cell>
          <cell r="V114">
            <v>-5384</v>
          </cell>
          <cell r="W114">
            <v>0</v>
          </cell>
          <cell r="X114">
            <v>-39550</v>
          </cell>
        </row>
        <row r="115">
          <cell r="A115" t="str">
            <v>W8A001</v>
          </cell>
          <cell r="B115" t="str">
            <v>3A8001</v>
          </cell>
          <cell r="C115" t="str">
            <v>Impact Charter</v>
          </cell>
          <cell r="D115">
            <v>0</v>
          </cell>
          <cell r="E115">
            <v>0</v>
          </cell>
          <cell r="F115">
            <v>-2174.222971181091</v>
          </cell>
          <cell r="G115">
            <v>-11832.094680958735</v>
          </cell>
          <cell r="H115">
            <v>0</v>
          </cell>
          <cell r="I115">
            <v>0</v>
          </cell>
          <cell r="J115">
            <v>-12028</v>
          </cell>
          <cell r="K115">
            <v>12392</v>
          </cell>
          <cell r="L115">
            <v>0</v>
          </cell>
          <cell r="M115">
            <v>-13642.317652139827</v>
          </cell>
          <cell r="N115">
            <v>0</v>
          </cell>
          <cell r="O115">
            <v>0</v>
          </cell>
          <cell r="P115">
            <v>0</v>
          </cell>
          <cell r="Q115">
            <v>3371</v>
          </cell>
          <cell r="R115">
            <v>4283</v>
          </cell>
          <cell r="S115">
            <v>0</v>
          </cell>
          <cell r="T115">
            <v>0</v>
          </cell>
          <cell r="U115">
            <v>4523</v>
          </cell>
          <cell r="V115">
            <v>-4523</v>
          </cell>
          <cell r="W115">
            <v>0</v>
          </cell>
          <cell r="X115">
            <v>7654</v>
          </cell>
        </row>
        <row r="116">
          <cell r="A116" t="str">
            <v>W9A001</v>
          </cell>
          <cell r="B116" t="str">
            <v>3A9001</v>
          </cell>
          <cell r="C116" t="str">
            <v>Vision Academy</v>
          </cell>
          <cell r="D116">
            <v>-5604.2805543943541</v>
          </cell>
          <cell r="E116">
            <v>-357.35668581870232</v>
          </cell>
          <cell r="F116">
            <v>0</v>
          </cell>
          <cell r="G116">
            <v>113423.07914672059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107461.44190650753</v>
          </cell>
          <cell r="N116">
            <v>0</v>
          </cell>
          <cell r="O116">
            <v>-5107</v>
          </cell>
          <cell r="P116">
            <v>827</v>
          </cell>
          <cell r="Q116">
            <v>0</v>
          </cell>
          <cell r="R116">
            <v>39557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35277</v>
          </cell>
        </row>
        <row r="117">
          <cell r="A117" t="str">
            <v>WAG001</v>
          </cell>
          <cell r="B117">
            <v>343002</v>
          </cell>
          <cell r="C117" t="str">
            <v>Louisiana Virtual Charter Academy</v>
          </cell>
          <cell r="D117">
            <v>-14805.677536237996</v>
          </cell>
          <cell r="E117">
            <v>-16673.193212016129</v>
          </cell>
          <cell r="F117">
            <v>-16316.991389544408</v>
          </cell>
          <cell r="G117">
            <v>-85312.110261504786</v>
          </cell>
          <cell r="H117">
            <v>0</v>
          </cell>
          <cell r="I117">
            <v>0</v>
          </cell>
          <cell r="J117">
            <v>-84657</v>
          </cell>
          <cell r="K117">
            <v>86397</v>
          </cell>
          <cell r="L117">
            <v>0</v>
          </cell>
          <cell r="M117">
            <v>-131367.97239930331</v>
          </cell>
          <cell r="N117">
            <v>0</v>
          </cell>
          <cell r="O117">
            <v>-10680.300000000001</v>
          </cell>
          <cell r="P117">
            <v>-17092.8</v>
          </cell>
          <cell r="Q117">
            <v>-5181</v>
          </cell>
          <cell r="R117">
            <v>-31722</v>
          </cell>
          <cell r="S117">
            <v>0</v>
          </cell>
          <cell r="T117">
            <v>0</v>
          </cell>
          <cell r="U117">
            <v>-33645.600000000006</v>
          </cell>
          <cell r="V117">
            <v>27069.300000000003</v>
          </cell>
          <cell r="W117">
            <v>0</v>
          </cell>
          <cell r="X117">
            <v>-71252.400000000009</v>
          </cell>
        </row>
        <row r="118">
          <cell r="A118" t="str">
            <v>WAK001</v>
          </cell>
          <cell r="B118">
            <v>328001</v>
          </cell>
          <cell r="C118" t="str">
            <v xml:space="preserve">Southwest LA Charter School 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WAL001</v>
          </cell>
          <cell r="B119">
            <v>349001</v>
          </cell>
          <cell r="C119" t="str">
            <v xml:space="preserve">J. S. Clark Leadership Academy </v>
          </cell>
          <cell r="D119">
            <v>-5570.3155315659242</v>
          </cell>
          <cell r="E119">
            <v>2785.1577657829594</v>
          </cell>
          <cell r="F119">
            <v>0</v>
          </cell>
          <cell r="G119">
            <v>-168.60424493273149</v>
          </cell>
          <cell r="H119">
            <v>0</v>
          </cell>
          <cell r="I119">
            <v>0</v>
          </cell>
          <cell r="J119">
            <v>-102</v>
          </cell>
          <cell r="K119">
            <v>61</v>
          </cell>
          <cell r="L119">
            <v>0</v>
          </cell>
          <cell r="M119">
            <v>-2994.7620107156963</v>
          </cell>
          <cell r="N119">
            <v>0</v>
          </cell>
          <cell r="O119">
            <v>-2399</v>
          </cell>
          <cell r="P119">
            <v>1199.5</v>
          </cell>
          <cell r="Q119">
            <v>0</v>
          </cell>
          <cell r="R119">
            <v>494</v>
          </cell>
          <cell r="S119">
            <v>0</v>
          </cell>
          <cell r="T119">
            <v>0</v>
          </cell>
          <cell r="U119">
            <v>439</v>
          </cell>
          <cell r="V119">
            <v>-439</v>
          </cell>
          <cell r="W119">
            <v>0</v>
          </cell>
          <cell r="X119">
            <v>-705.5</v>
          </cell>
        </row>
        <row r="120">
          <cell r="A120" t="str">
            <v>WAR001</v>
          </cell>
          <cell r="B120" t="str">
            <v>WAR001</v>
          </cell>
          <cell r="C120" t="str">
            <v>Tangi Academy</v>
          </cell>
          <cell r="D120">
            <v>0</v>
          </cell>
          <cell r="E120">
            <v>0</v>
          </cell>
          <cell r="F120">
            <v>-4546.2389186878254</v>
          </cell>
          <cell r="G120">
            <v>5230.1320240195291</v>
          </cell>
          <cell r="H120">
            <v>0</v>
          </cell>
          <cell r="I120">
            <v>0</v>
          </cell>
          <cell r="J120">
            <v>5360</v>
          </cell>
          <cell r="K120">
            <v>-6167</v>
          </cell>
          <cell r="L120">
            <v>0</v>
          </cell>
          <cell r="M120">
            <v>-123.10689466829626</v>
          </cell>
          <cell r="N120">
            <v>0</v>
          </cell>
          <cell r="O120">
            <v>0</v>
          </cell>
          <cell r="P120">
            <v>0</v>
          </cell>
          <cell r="Q120">
            <v>-2125</v>
          </cell>
          <cell r="R120">
            <v>2482</v>
          </cell>
          <cell r="S120">
            <v>0</v>
          </cell>
          <cell r="T120">
            <v>0</v>
          </cell>
          <cell r="U120">
            <v>2528</v>
          </cell>
          <cell r="V120">
            <v>-2528</v>
          </cell>
          <cell r="W120">
            <v>0</v>
          </cell>
          <cell r="X120">
            <v>357</v>
          </cell>
        </row>
        <row r="121">
          <cell r="A121" t="str">
            <v>WAU001</v>
          </cell>
          <cell r="B121" t="str">
            <v>WAU001</v>
          </cell>
          <cell r="C121" t="str">
            <v>GEO</v>
          </cell>
          <cell r="D121">
            <v>0</v>
          </cell>
          <cell r="E121">
            <v>0</v>
          </cell>
          <cell r="F121">
            <v>0</v>
          </cell>
          <cell r="G121">
            <v>-2957.2959420086486</v>
          </cell>
          <cell r="I121">
            <v>0</v>
          </cell>
          <cell r="J121">
            <v>-2969</v>
          </cell>
          <cell r="K121">
            <v>2969</v>
          </cell>
          <cell r="L121">
            <v>0</v>
          </cell>
          <cell r="M121">
            <v>-2957.2959420086481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>
            <v>0</v>
          </cell>
          <cell r="B122">
            <v>0</v>
          </cell>
          <cell r="C122" t="str">
            <v>Total New Type 2 Charter Schools</v>
          </cell>
          <cell r="D122">
            <v>-36378.045730671278</v>
          </cell>
          <cell r="E122">
            <v>-54796.170615411516</v>
          </cell>
          <cell r="F122">
            <v>7592.503833019141</v>
          </cell>
          <cell r="G122">
            <v>-165141.72240810809</v>
          </cell>
          <cell r="H122">
            <v>0</v>
          </cell>
          <cell r="I122">
            <v>0</v>
          </cell>
          <cell r="J122">
            <v>-141519</v>
          </cell>
          <cell r="K122">
            <v>167807</v>
          </cell>
          <cell r="L122">
            <v>0</v>
          </cell>
          <cell r="M122">
            <v>-222435.43492117178</v>
          </cell>
          <cell r="N122">
            <v>0</v>
          </cell>
          <cell r="O122">
            <v>-51339.3</v>
          </cell>
          <cell r="P122">
            <v>-46994.150000000009</v>
          </cell>
          <cell r="Q122">
            <v>-91</v>
          </cell>
          <cell r="R122">
            <v>-860166</v>
          </cell>
          <cell r="S122">
            <v>0</v>
          </cell>
          <cell r="T122">
            <v>0</v>
          </cell>
          <cell r="U122">
            <v>-47751.600000000006</v>
          </cell>
          <cell r="V122">
            <v>20050.000000000004</v>
          </cell>
          <cell r="W122">
            <v>0</v>
          </cell>
          <cell r="X122">
            <v>-986292.05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 t="str">
            <v>W12001</v>
          </cell>
          <cell r="B124">
            <v>300001</v>
          </cell>
          <cell r="C124" t="str">
            <v xml:space="preserve">Pierre A. Capdau Learning Acdmy </v>
          </cell>
          <cell r="D124">
            <v>0</v>
          </cell>
          <cell r="E124">
            <v>-4370.4228446029247</v>
          </cell>
          <cell r="F124">
            <v>0</v>
          </cell>
          <cell r="G124">
            <v>-2215.1248127863855</v>
          </cell>
          <cell r="H124">
            <v>0</v>
          </cell>
          <cell r="I124">
            <v>0</v>
          </cell>
          <cell r="J124">
            <v>-3476</v>
          </cell>
          <cell r="K124">
            <v>4145</v>
          </cell>
          <cell r="L124">
            <v>0</v>
          </cell>
          <cell r="M124">
            <v>-10265.54765738931</v>
          </cell>
          <cell r="N124">
            <v>0</v>
          </cell>
          <cell r="O124">
            <v>0</v>
          </cell>
          <cell r="P124">
            <v>-4809</v>
          </cell>
          <cell r="Q124">
            <v>0</v>
          </cell>
          <cell r="R124">
            <v>-5052</v>
          </cell>
          <cell r="S124">
            <v>0</v>
          </cell>
          <cell r="T124">
            <v>0</v>
          </cell>
          <cell r="U124">
            <v>-5264</v>
          </cell>
          <cell r="V124">
            <v>5264</v>
          </cell>
          <cell r="W124">
            <v>0</v>
          </cell>
          <cell r="X124">
            <v>-14670</v>
          </cell>
        </row>
        <row r="125">
          <cell r="A125" t="str">
            <v>W13001</v>
          </cell>
          <cell r="B125">
            <v>300003</v>
          </cell>
          <cell r="C125" t="str">
            <v xml:space="preserve">Lake Area New Tech Early College 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-4488</v>
          </cell>
          <cell r="K125">
            <v>4488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A126" t="str">
            <v>W31001</v>
          </cell>
          <cell r="B126">
            <v>391001</v>
          </cell>
          <cell r="C126" t="str">
            <v>Dr. Martin Luther King Jr Charter for Sci &amp; Tech</v>
          </cell>
          <cell r="D126">
            <v>-4323.9843771354135</v>
          </cell>
          <cell r="E126">
            <v>0</v>
          </cell>
          <cell r="F126">
            <v>143030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138706.01562286459</v>
          </cell>
          <cell r="N126">
            <v>0</v>
          </cell>
          <cell r="O126">
            <v>-4809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-4809</v>
          </cell>
        </row>
        <row r="127">
          <cell r="A127" t="str">
            <v>W5A001</v>
          </cell>
          <cell r="B127" t="str">
            <v>3A5001</v>
          </cell>
          <cell r="C127" t="str">
            <v xml:space="preserve">Mary D. Coghill Accelerated </v>
          </cell>
          <cell r="D127">
            <v>0</v>
          </cell>
          <cell r="E127">
            <v>0</v>
          </cell>
          <cell r="F127">
            <v>0</v>
          </cell>
          <cell r="G127">
            <v>-2204.2806700232336</v>
          </cell>
          <cell r="H127">
            <v>0</v>
          </cell>
          <cell r="I127">
            <v>0</v>
          </cell>
          <cell r="J127">
            <v>-16747</v>
          </cell>
          <cell r="K127">
            <v>17405</v>
          </cell>
          <cell r="L127">
            <v>0</v>
          </cell>
          <cell r="M127">
            <v>-1546.2806700232322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-5052</v>
          </cell>
          <cell r="S127">
            <v>0</v>
          </cell>
          <cell r="T127">
            <v>0</v>
          </cell>
          <cell r="U127">
            <v>-5264</v>
          </cell>
          <cell r="V127">
            <v>5264</v>
          </cell>
          <cell r="W127">
            <v>0</v>
          </cell>
          <cell r="X127">
            <v>-5052</v>
          </cell>
        </row>
        <row r="128">
          <cell r="A128" t="str">
            <v>W84001</v>
          </cell>
          <cell r="B128">
            <v>398005</v>
          </cell>
          <cell r="C128" t="str">
            <v xml:space="preserve">KIPP Renaissance High </v>
          </cell>
          <cell r="D128">
            <v>0</v>
          </cell>
          <cell r="E128">
            <v>0</v>
          </cell>
          <cell r="F128">
            <v>-4408.5613400464672</v>
          </cell>
          <cell r="G128">
            <v>-8817.1226800929344</v>
          </cell>
          <cell r="H128">
            <v>0</v>
          </cell>
          <cell r="I128">
            <v>0</v>
          </cell>
          <cell r="J128">
            <v>-22107</v>
          </cell>
          <cell r="K128">
            <v>24741</v>
          </cell>
          <cell r="L128">
            <v>0</v>
          </cell>
          <cell r="M128">
            <v>-10591.684020139401</v>
          </cell>
          <cell r="N128">
            <v>0</v>
          </cell>
          <cell r="O128">
            <v>0</v>
          </cell>
          <cell r="P128">
            <v>0</v>
          </cell>
          <cell r="Q128">
            <v>-5052</v>
          </cell>
          <cell r="R128">
            <v>-20208</v>
          </cell>
          <cell r="S128">
            <v>0</v>
          </cell>
          <cell r="T128">
            <v>0</v>
          </cell>
          <cell r="U128">
            <v>-21056</v>
          </cell>
          <cell r="V128">
            <v>21056</v>
          </cell>
          <cell r="W128">
            <v>0</v>
          </cell>
          <cell r="X128">
            <v>-25260</v>
          </cell>
        </row>
        <row r="129">
          <cell r="A129">
            <v>0</v>
          </cell>
          <cell r="B129">
            <v>0</v>
          </cell>
          <cell r="C129" t="str">
            <v>Total Type 3B Charters - Orleans</v>
          </cell>
          <cell r="D129">
            <v>-4323.9843771354135</v>
          </cell>
          <cell r="E129">
            <v>-4370.4228446029247</v>
          </cell>
          <cell r="F129">
            <v>138621.43865995354</v>
          </cell>
          <cell r="G129">
            <v>-13236.528162902554</v>
          </cell>
          <cell r="H129">
            <v>0</v>
          </cell>
          <cell r="I129">
            <v>0</v>
          </cell>
          <cell r="J129">
            <v>-46818</v>
          </cell>
          <cell r="K129">
            <v>50779</v>
          </cell>
          <cell r="L129">
            <v>0</v>
          </cell>
          <cell r="M129">
            <v>116302.50327531266</v>
          </cell>
          <cell r="N129">
            <v>0</v>
          </cell>
          <cell r="O129">
            <v>-4809</v>
          </cell>
          <cell r="P129">
            <v>-4809</v>
          </cell>
          <cell r="Q129">
            <v>-5052</v>
          </cell>
          <cell r="R129">
            <v>-30312</v>
          </cell>
          <cell r="S129">
            <v>0</v>
          </cell>
          <cell r="T129">
            <v>0</v>
          </cell>
          <cell r="U129">
            <v>-31584</v>
          </cell>
          <cell r="V129">
            <v>31584</v>
          </cell>
          <cell r="W129">
            <v>0</v>
          </cell>
          <cell r="X129">
            <v>-49791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>WX1001</v>
          </cell>
          <cell r="B131">
            <v>371001</v>
          </cell>
          <cell r="C131" t="str">
            <v>Linwood Public Charter</v>
          </cell>
          <cell r="D131">
            <v>0</v>
          </cell>
          <cell r="E131">
            <v>-2688.610753602261</v>
          </cell>
          <cell r="F131">
            <v>-5340.2755481774266</v>
          </cell>
          <cell r="G131">
            <v>2670.1377740887133</v>
          </cell>
          <cell r="H131">
            <v>0</v>
          </cell>
          <cell r="I131">
            <v>0</v>
          </cell>
          <cell r="J131">
            <v>5368</v>
          </cell>
          <cell r="K131">
            <v>-5368</v>
          </cell>
          <cell r="L131">
            <v>0</v>
          </cell>
          <cell r="M131">
            <v>-5358.7485276909738</v>
          </cell>
          <cell r="N131">
            <v>0</v>
          </cell>
          <cell r="O131">
            <v>0</v>
          </cell>
          <cell r="P131">
            <v>-2092.5</v>
          </cell>
          <cell r="Q131">
            <v>-4336</v>
          </cell>
          <cell r="R131">
            <v>4336</v>
          </cell>
          <cell r="S131">
            <v>0</v>
          </cell>
          <cell r="T131">
            <v>0</v>
          </cell>
          <cell r="U131">
            <v>4307</v>
          </cell>
          <cell r="V131">
            <v>-4307</v>
          </cell>
          <cell r="W131">
            <v>0</v>
          </cell>
          <cell r="X131">
            <v>-2092.5</v>
          </cell>
        </row>
        <row r="132">
          <cell r="A132" t="str">
            <v>W8B001</v>
          </cell>
          <cell r="B132" t="str">
            <v>3AP002</v>
          </cell>
          <cell r="C132" t="str">
            <v>Celerity Crestworth Charter School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</row>
        <row r="133">
          <cell r="A133" t="str">
            <v>W9B001</v>
          </cell>
          <cell r="B133" t="str">
            <v>3B9001</v>
          </cell>
          <cell r="C133" t="str">
            <v>Capitol High School</v>
          </cell>
          <cell r="D133">
            <v>0</v>
          </cell>
          <cell r="E133">
            <v>-33320.605287948143</v>
          </cell>
          <cell r="F133">
            <v>-4247.864753095776</v>
          </cell>
          <cell r="G133">
            <v>-21239.323765478879</v>
          </cell>
          <cell r="H133">
            <v>0</v>
          </cell>
          <cell r="I133">
            <v>0</v>
          </cell>
          <cell r="J133">
            <v>-42234</v>
          </cell>
          <cell r="K133">
            <v>42234</v>
          </cell>
          <cell r="L133">
            <v>0</v>
          </cell>
          <cell r="M133">
            <v>-58807.793806522794</v>
          </cell>
          <cell r="N133">
            <v>0</v>
          </cell>
          <cell r="O133">
            <v>0</v>
          </cell>
          <cell r="P133">
            <v>-48536</v>
          </cell>
          <cell r="Q133">
            <v>-6201</v>
          </cell>
          <cell r="R133">
            <v>-62010</v>
          </cell>
          <cell r="S133">
            <v>0</v>
          </cell>
          <cell r="T133">
            <v>0</v>
          </cell>
          <cell r="U133">
            <v>-63790</v>
          </cell>
          <cell r="V133">
            <v>63790</v>
          </cell>
          <cell r="W133">
            <v>0</v>
          </cell>
          <cell r="X133">
            <v>-116747</v>
          </cell>
        </row>
        <row r="134">
          <cell r="A134" t="str">
            <v>WAO001</v>
          </cell>
          <cell r="B134" t="str">
            <v>3AP003</v>
          </cell>
          <cell r="C134" t="str">
            <v>Celerity Dalton Charter School</v>
          </cell>
          <cell r="D134">
            <v>0</v>
          </cell>
          <cell r="E134">
            <v>0</v>
          </cell>
          <cell r="F134">
            <v>-4247.864753095776</v>
          </cell>
          <cell r="G134">
            <v>-2123.932376547888</v>
          </cell>
          <cell r="H134">
            <v>0</v>
          </cell>
          <cell r="I134">
            <v>0</v>
          </cell>
          <cell r="J134">
            <v>-4223</v>
          </cell>
          <cell r="K134">
            <v>4223</v>
          </cell>
          <cell r="L134">
            <v>0</v>
          </cell>
          <cell r="M134">
            <v>-6371.7971296436644</v>
          </cell>
          <cell r="N134">
            <v>0</v>
          </cell>
          <cell r="O134">
            <v>0</v>
          </cell>
          <cell r="P134">
            <v>0</v>
          </cell>
          <cell r="Q134">
            <v>-6201</v>
          </cell>
          <cell r="R134">
            <v>-6201</v>
          </cell>
          <cell r="S134">
            <v>0</v>
          </cell>
          <cell r="T134">
            <v>0</v>
          </cell>
          <cell r="U134">
            <v>-6379</v>
          </cell>
          <cell r="V134">
            <v>6379</v>
          </cell>
          <cell r="W134">
            <v>0</v>
          </cell>
          <cell r="X134">
            <v>-12402</v>
          </cell>
        </row>
        <row r="135">
          <cell r="A135" t="str">
            <v>WAP001</v>
          </cell>
          <cell r="B135" t="str">
            <v>3AP001</v>
          </cell>
          <cell r="C135" t="str">
            <v>Celerity Lanier Charter School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A136" t="str">
            <v>WAQ001</v>
          </cell>
          <cell r="B136" t="str">
            <v>3AQ001</v>
          </cell>
          <cell r="C136" t="str">
            <v>Baton Rouge University Prep</v>
          </cell>
          <cell r="D136">
            <v>-4165.0756609935179</v>
          </cell>
          <cell r="E136">
            <v>2082.5378304967599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-2082.537830496758</v>
          </cell>
          <cell r="N136">
            <v>0</v>
          </cell>
          <cell r="O136">
            <v>-6067</v>
          </cell>
          <cell r="P136">
            <v>3033.5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-3033.5</v>
          </cell>
        </row>
        <row r="137">
          <cell r="A137" t="str">
            <v>WAV001</v>
          </cell>
          <cell r="B137" t="str">
            <v>WAV001</v>
          </cell>
          <cell r="C137" t="str">
            <v>Democracy Prep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</row>
        <row r="138">
          <cell r="A138" t="str">
            <v>WAW001</v>
          </cell>
          <cell r="B138" t="str">
            <v>WAW001</v>
          </cell>
          <cell r="C138" t="str">
            <v>Baton Rouge Bridge Academy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</row>
        <row r="139">
          <cell r="A139" t="str">
            <v>WAX001</v>
          </cell>
          <cell r="B139" t="str">
            <v>WAX001</v>
          </cell>
          <cell r="C139" t="str">
            <v>Baton Rouge College Prep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>WB2001</v>
          </cell>
          <cell r="B140">
            <v>389002</v>
          </cell>
          <cell r="C140" t="str">
            <v>Kenilworth Science and Tech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A141">
            <v>0</v>
          </cell>
          <cell r="B141">
            <v>0</v>
          </cell>
          <cell r="C141" t="str">
            <v>Total Type 5 Charters - LA</v>
          </cell>
          <cell r="D141">
            <v>-4165.0756609935179</v>
          </cell>
          <cell r="E141">
            <v>-33926.678211053644</v>
          </cell>
          <cell r="F141">
            <v>-13836.005054368979</v>
          </cell>
          <cell r="G141">
            <v>-20693.118367938052</v>
          </cell>
          <cell r="H141">
            <v>0</v>
          </cell>
          <cell r="I141">
            <v>0</v>
          </cell>
          <cell r="J141">
            <v>-41089</v>
          </cell>
          <cell r="K141">
            <v>41089</v>
          </cell>
          <cell r="L141">
            <v>0</v>
          </cell>
          <cell r="M141">
            <v>-72620.877294354184</v>
          </cell>
          <cell r="N141">
            <v>0</v>
          </cell>
          <cell r="O141">
            <v>-6067</v>
          </cell>
          <cell r="P141">
            <v>-47595</v>
          </cell>
          <cell r="Q141">
            <v>-16738</v>
          </cell>
          <cell r="R141">
            <v>-63875</v>
          </cell>
          <cell r="S141">
            <v>0</v>
          </cell>
          <cell r="T141">
            <v>0</v>
          </cell>
          <cell r="U141">
            <v>-65862</v>
          </cell>
          <cell r="V141">
            <v>65862</v>
          </cell>
          <cell r="W141">
            <v>0</v>
          </cell>
          <cell r="X141">
            <v>-134275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>W11001</v>
          </cell>
          <cell r="B143">
            <v>300002</v>
          </cell>
          <cell r="C143" t="str">
            <v xml:space="preserve">Medard H. Nelson Elem </v>
          </cell>
          <cell r="D143">
            <v>-4333.3705039639899</v>
          </cell>
          <cell r="E143">
            <v>0</v>
          </cell>
          <cell r="F143">
            <v>0</v>
          </cell>
          <cell r="G143">
            <v>-2196.5986424669181</v>
          </cell>
          <cell r="H143">
            <v>0</v>
          </cell>
          <cell r="I143">
            <v>0</v>
          </cell>
          <cell r="J143">
            <v>-4373</v>
          </cell>
          <cell r="K143">
            <v>4373</v>
          </cell>
          <cell r="L143">
            <v>0</v>
          </cell>
          <cell r="M143">
            <v>-6529.9691464309071</v>
          </cell>
          <cell r="N143">
            <v>0</v>
          </cell>
          <cell r="O143">
            <v>-4809</v>
          </cell>
          <cell r="P143">
            <v>0</v>
          </cell>
          <cell r="Q143">
            <v>0</v>
          </cell>
          <cell r="R143">
            <v>-5052</v>
          </cell>
          <cell r="S143">
            <v>0</v>
          </cell>
          <cell r="T143">
            <v>0</v>
          </cell>
          <cell r="U143">
            <v>-5264</v>
          </cell>
          <cell r="V143">
            <v>5264</v>
          </cell>
          <cell r="W143">
            <v>0</v>
          </cell>
          <cell r="X143">
            <v>-9861</v>
          </cell>
        </row>
        <row r="144">
          <cell r="A144" t="str">
            <v>W14001</v>
          </cell>
          <cell r="B144">
            <v>300004</v>
          </cell>
          <cell r="C144" t="str">
            <v xml:space="preserve">Gentilly Terrace Elem </v>
          </cell>
          <cell r="D144">
            <v>0</v>
          </cell>
          <cell r="E144">
            <v>-4348.7345590766217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-4809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A145" t="str">
            <v>W21001</v>
          </cell>
          <cell r="B145">
            <v>390001</v>
          </cell>
          <cell r="C145" t="str">
            <v xml:space="preserve">James M. Singleton Charter </v>
          </cell>
          <cell r="D145">
            <v>0</v>
          </cell>
          <cell r="E145">
            <v>-4253.2533460875566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-4253.2533460875566</v>
          </cell>
          <cell r="N145">
            <v>0</v>
          </cell>
          <cell r="O145">
            <v>0</v>
          </cell>
          <cell r="P145">
            <v>-5469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-5469</v>
          </cell>
        </row>
        <row r="146">
          <cell r="A146" t="str">
            <v>W32001</v>
          </cell>
          <cell r="B146">
            <v>391002</v>
          </cell>
          <cell r="C146" t="str">
            <v xml:space="preserve">Joseph A. Craig </v>
          </cell>
          <cell r="D146">
            <v>-13046.203677229867</v>
          </cell>
          <cell r="E146">
            <v>-4348.7345590766126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-17394.93823630648</v>
          </cell>
          <cell r="N146">
            <v>0</v>
          </cell>
          <cell r="O146">
            <v>-14427</v>
          </cell>
          <cell r="P146">
            <v>-4809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-19236</v>
          </cell>
        </row>
        <row r="147">
          <cell r="A147" t="str">
            <v>W51001</v>
          </cell>
          <cell r="B147">
            <v>393001</v>
          </cell>
          <cell r="C147" t="str">
            <v xml:space="preserve">Lafayette Academy </v>
          </cell>
          <cell r="D147">
            <v>0</v>
          </cell>
          <cell r="E147">
            <v>-2189.8022202531247</v>
          </cell>
          <cell r="F147">
            <v>0</v>
          </cell>
          <cell r="G147">
            <v>2219.715610738047</v>
          </cell>
          <cell r="H147">
            <v>0</v>
          </cell>
          <cell r="I147">
            <v>0</v>
          </cell>
          <cell r="J147">
            <v>4419</v>
          </cell>
          <cell r="K147">
            <v>-4419</v>
          </cell>
          <cell r="L147">
            <v>0</v>
          </cell>
          <cell r="M147">
            <v>29.913390484922274</v>
          </cell>
          <cell r="N147">
            <v>0</v>
          </cell>
          <cell r="O147">
            <v>0</v>
          </cell>
          <cell r="P147">
            <v>-2404.5</v>
          </cell>
          <cell r="Q147">
            <v>0</v>
          </cell>
          <cell r="R147">
            <v>5052</v>
          </cell>
          <cell r="S147">
            <v>0</v>
          </cell>
          <cell r="T147">
            <v>0</v>
          </cell>
          <cell r="U147">
            <v>5264</v>
          </cell>
          <cell r="V147">
            <v>-5264</v>
          </cell>
          <cell r="W147">
            <v>0</v>
          </cell>
          <cell r="X147">
            <v>2647.5</v>
          </cell>
        </row>
        <row r="148">
          <cell r="A148" t="str">
            <v>W52001</v>
          </cell>
          <cell r="B148">
            <v>393002</v>
          </cell>
          <cell r="C148" t="str">
            <v xml:space="preserve">Esperanza Charter </v>
          </cell>
          <cell r="D148">
            <v>0</v>
          </cell>
          <cell r="E148">
            <v>-2122.7958262841566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-2122.7958262841566</v>
          </cell>
          <cell r="N148">
            <v>0</v>
          </cell>
          <cell r="O148">
            <v>0</v>
          </cell>
          <cell r="P148">
            <v>-2404.5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-2404.5</v>
          </cell>
        </row>
        <row r="149">
          <cell r="A149" t="str">
            <v>W53001</v>
          </cell>
          <cell r="B149">
            <v>393003</v>
          </cell>
          <cell r="C149" t="str">
            <v xml:space="preserve">McDonogh #42 Elem Charter </v>
          </cell>
          <cell r="D149">
            <v>0</v>
          </cell>
          <cell r="E149">
            <v>0</v>
          </cell>
          <cell r="F149">
            <v>-4408.5613400464672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-4408.5613400464672</v>
          </cell>
          <cell r="N149">
            <v>0</v>
          </cell>
          <cell r="O149">
            <v>0</v>
          </cell>
          <cell r="P149">
            <v>0</v>
          </cell>
          <cell r="Q149">
            <v>-5819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-5819</v>
          </cell>
        </row>
        <row r="150">
          <cell r="A150" t="str">
            <v>W62001</v>
          </cell>
          <cell r="B150">
            <v>395005</v>
          </cell>
          <cell r="C150" t="str">
            <v xml:space="preserve">LB Landry-OP Walker College &amp; Career Prep </v>
          </cell>
          <cell r="D150">
            <v>-4194.7562875410076</v>
          </cell>
          <cell r="E150">
            <v>-60823.966169343592</v>
          </cell>
          <cell r="F150">
            <v>0</v>
          </cell>
          <cell r="G150">
            <v>-29782.081479575481</v>
          </cell>
          <cell r="H150">
            <v>0</v>
          </cell>
          <cell r="I150">
            <v>0</v>
          </cell>
          <cell r="J150">
            <v>-59284</v>
          </cell>
          <cell r="K150">
            <v>42346</v>
          </cell>
          <cell r="L150">
            <v>0</v>
          </cell>
          <cell r="M150">
            <v>-111738.80393646008</v>
          </cell>
          <cell r="N150">
            <v>0</v>
          </cell>
          <cell r="O150">
            <v>-4809</v>
          </cell>
          <cell r="P150">
            <v>-69730.5</v>
          </cell>
          <cell r="Q150">
            <v>0</v>
          </cell>
          <cell r="R150">
            <v>-70728</v>
          </cell>
          <cell r="S150">
            <v>0</v>
          </cell>
          <cell r="T150">
            <v>0</v>
          </cell>
          <cell r="U150">
            <v>-73696</v>
          </cell>
          <cell r="V150">
            <v>52640</v>
          </cell>
          <cell r="W150">
            <v>0</v>
          </cell>
          <cell r="X150">
            <v>-166323.5</v>
          </cell>
        </row>
        <row r="151">
          <cell r="A151" t="str">
            <v>W63001</v>
          </cell>
          <cell r="B151">
            <v>395004</v>
          </cell>
          <cell r="C151" t="str">
            <v xml:space="preserve">McDonogh #32 Elem 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>W64001</v>
          </cell>
          <cell r="B152">
            <v>395003</v>
          </cell>
          <cell r="C152" t="str">
            <v xml:space="preserve">William J. Fischer </v>
          </cell>
          <cell r="D152">
            <v>-4364.0597544530192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-4364.0597544530192</v>
          </cell>
          <cell r="N152">
            <v>0</v>
          </cell>
          <cell r="O152">
            <v>-4809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-4809</v>
          </cell>
        </row>
        <row r="153">
          <cell r="A153" t="str">
            <v>W65001</v>
          </cell>
          <cell r="B153">
            <v>395002</v>
          </cell>
          <cell r="C153" t="str">
            <v xml:space="preserve">Dwight D. Eisenhower </v>
          </cell>
          <cell r="D153">
            <v>0</v>
          </cell>
          <cell r="E153">
            <v>0</v>
          </cell>
          <cell r="F153">
            <v>0</v>
          </cell>
          <cell r="G153">
            <v>-2174.7250943069948</v>
          </cell>
          <cell r="H153">
            <v>0</v>
          </cell>
          <cell r="I153">
            <v>0</v>
          </cell>
          <cell r="J153">
            <v>-4329</v>
          </cell>
          <cell r="K153">
            <v>4329</v>
          </cell>
          <cell r="L153">
            <v>0</v>
          </cell>
          <cell r="M153">
            <v>-2174.7250943069948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-5052</v>
          </cell>
          <cell r="S153">
            <v>0</v>
          </cell>
          <cell r="T153">
            <v>0</v>
          </cell>
          <cell r="U153">
            <v>-5264</v>
          </cell>
          <cell r="V153">
            <v>5264</v>
          </cell>
          <cell r="W153">
            <v>0</v>
          </cell>
          <cell r="X153">
            <v>-5052</v>
          </cell>
        </row>
        <row r="154">
          <cell r="A154" t="str">
            <v>W66001</v>
          </cell>
          <cell r="B154">
            <v>395001</v>
          </cell>
          <cell r="C154" t="str">
            <v xml:space="preserve">Martin Behrman </v>
          </cell>
          <cell r="D154">
            <v>0</v>
          </cell>
          <cell r="E154">
            <v>-2140.5414691539518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-2140.5414691539518</v>
          </cell>
          <cell r="N154">
            <v>0</v>
          </cell>
          <cell r="O154">
            <v>0</v>
          </cell>
          <cell r="P154">
            <v>-2404.5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-2404.5</v>
          </cell>
        </row>
        <row r="155">
          <cell r="A155" t="str">
            <v>W71001</v>
          </cell>
          <cell r="B155">
            <v>397001</v>
          </cell>
          <cell r="C155" t="str">
            <v xml:space="preserve">Sophie B. Wright Learning Acdmy </v>
          </cell>
          <cell r="D155">
            <v>0</v>
          </cell>
          <cell r="E155">
            <v>-8688.8492712813259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-8688.8492712813259</v>
          </cell>
          <cell r="N155">
            <v>0</v>
          </cell>
          <cell r="O155">
            <v>0</v>
          </cell>
          <cell r="P155">
            <v>-9618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-9618</v>
          </cell>
        </row>
        <row r="156">
          <cell r="A156" t="str">
            <v>W81001</v>
          </cell>
          <cell r="B156">
            <v>398002</v>
          </cell>
          <cell r="C156" t="str">
            <v xml:space="preserve">KIPP McDonogh 15 Sch. for the Creative Arts </v>
          </cell>
          <cell r="D156">
            <v>0</v>
          </cell>
          <cell r="E156">
            <v>-4327.4934993988572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-4327.4934993988572</v>
          </cell>
          <cell r="N156">
            <v>0</v>
          </cell>
          <cell r="O156">
            <v>0</v>
          </cell>
          <cell r="P156">
            <v>-4809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-4809</v>
          </cell>
        </row>
        <row r="157">
          <cell r="A157" t="str">
            <v>W82001</v>
          </cell>
          <cell r="B157">
            <v>398001</v>
          </cell>
          <cell r="C157" t="str">
            <v xml:space="preserve">KIPP Believe College Prep </v>
          </cell>
          <cell r="D157">
            <v>0</v>
          </cell>
          <cell r="E157">
            <v>0</v>
          </cell>
          <cell r="F157">
            <v>0</v>
          </cell>
          <cell r="G157">
            <v>-2153.2377833855953</v>
          </cell>
          <cell r="H157">
            <v>0</v>
          </cell>
          <cell r="I157">
            <v>0</v>
          </cell>
          <cell r="J157">
            <v>-4286</v>
          </cell>
          <cell r="K157">
            <v>4286</v>
          </cell>
          <cell r="L157">
            <v>0</v>
          </cell>
          <cell r="M157">
            <v>-2153.2377833855953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-5052</v>
          </cell>
          <cell r="S157">
            <v>0</v>
          </cell>
          <cell r="T157">
            <v>0</v>
          </cell>
          <cell r="U157">
            <v>-5264</v>
          </cell>
          <cell r="V157">
            <v>5264</v>
          </cell>
          <cell r="W157">
            <v>0</v>
          </cell>
          <cell r="X157">
            <v>-5052</v>
          </cell>
        </row>
        <row r="158">
          <cell r="A158" t="str">
            <v>W83001</v>
          </cell>
          <cell r="B158">
            <v>398003</v>
          </cell>
          <cell r="C158" t="str">
            <v xml:space="preserve">KIPP Central City Acdmy </v>
          </cell>
          <cell r="D158">
            <v>0</v>
          </cell>
          <cell r="E158">
            <v>-2097.6160198762673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-2097.6160198762673</v>
          </cell>
          <cell r="N158">
            <v>0</v>
          </cell>
          <cell r="O158">
            <v>0</v>
          </cell>
          <cell r="P158">
            <v>-2404.5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-2404.5</v>
          </cell>
        </row>
        <row r="159">
          <cell r="A159" t="str">
            <v>W85001</v>
          </cell>
          <cell r="B159">
            <v>398006</v>
          </cell>
          <cell r="C159" t="str">
            <v xml:space="preserve">KIPP N.O. Leadership Acdmy </v>
          </cell>
          <cell r="D159">
            <v>-4348.7345590766636</v>
          </cell>
          <cell r="E159">
            <v>0</v>
          </cell>
          <cell r="F159">
            <v>0</v>
          </cell>
          <cell r="G159">
            <v>2204.2806700232336</v>
          </cell>
          <cell r="H159">
            <v>0</v>
          </cell>
          <cell r="I159">
            <v>0</v>
          </cell>
          <cell r="J159">
            <v>4389</v>
          </cell>
          <cell r="K159">
            <v>-4389</v>
          </cell>
          <cell r="L159">
            <v>0</v>
          </cell>
          <cell r="M159">
            <v>-2144.45388905343</v>
          </cell>
          <cell r="N159">
            <v>0</v>
          </cell>
          <cell r="O159">
            <v>-4809</v>
          </cell>
          <cell r="P159">
            <v>0</v>
          </cell>
          <cell r="Q159">
            <v>0</v>
          </cell>
          <cell r="R159">
            <v>5052</v>
          </cell>
          <cell r="S159">
            <v>0</v>
          </cell>
          <cell r="T159">
            <v>0</v>
          </cell>
          <cell r="U159">
            <v>5264</v>
          </cell>
          <cell r="V159">
            <v>-5264</v>
          </cell>
          <cell r="W159">
            <v>0</v>
          </cell>
          <cell r="X159">
            <v>243</v>
          </cell>
        </row>
        <row r="160">
          <cell r="A160" t="str">
            <v>W86001</v>
          </cell>
          <cell r="B160">
            <v>398007</v>
          </cell>
          <cell r="C160" t="str">
            <v xml:space="preserve">KIPP East </v>
          </cell>
          <cell r="D160">
            <v>0</v>
          </cell>
          <cell r="E160">
            <v>-2174.36727953831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-2174.36727953831</v>
          </cell>
          <cell r="N160">
            <v>0</v>
          </cell>
          <cell r="O160">
            <v>0</v>
          </cell>
          <cell r="P160">
            <v>-2404.5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-2404.5</v>
          </cell>
        </row>
        <row r="161">
          <cell r="A161" t="str">
            <v>W91001</v>
          </cell>
          <cell r="B161">
            <v>399001</v>
          </cell>
          <cell r="C161" t="str">
            <v xml:space="preserve">S.J. Green Charter 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A162" t="str">
            <v>W92001</v>
          </cell>
          <cell r="B162">
            <v>399002</v>
          </cell>
          <cell r="C162" t="str">
            <v xml:space="preserve">Arthur Ashe Charter 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</row>
        <row r="163">
          <cell r="A163" t="str">
            <v>W93001</v>
          </cell>
          <cell r="B163">
            <v>399003</v>
          </cell>
          <cell r="C163" t="str">
            <v xml:space="preserve">Joseph Clark High </v>
          </cell>
          <cell r="D163">
            <v>0</v>
          </cell>
          <cell r="E163">
            <v>-4348.7345590766236</v>
          </cell>
          <cell r="F163">
            <v>0</v>
          </cell>
          <cell r="G163">
            <v>2204.2806700232336</v>
          </cell>
          <cell r="H163">
            <v>0</v>
          </cell>
          <cell r="I163">
            <v>0</v>
          </cell>
          <cell r="J163">
            <v>4389</v>
          </cell>
          <cell r="K163">
            <v>-4389</v>
          </cell>
          <cell r="L163">
            <v>0</v>
          </cell>
          <cell r="M163">
            <v>-2144.45388905339</v>
          </cell>
          <cell r="N163">
            <v>0</v>
          </cell>
          <cell r="O163">
            <v>0</v>
          </cell>
          <cell r="P163">
            <v>-4809</v>
          </cell>
          <cell r="Q163">
            <v>0</v>
          </cell>
          <cell r="R163">
            <v>5052</v>
          </cell>
          <cell r="S163">
            <v>0</v>
          </cell>
          <cell r="T163">
            <v>0</v>
          </cell>
          <cell r="U163">
            <v>5264</v>
          </cell>
          <cell r="V163">
            <v>-5264</v>
          </cell>
          <cell r="W163">
            <v>0</v>
          </cell>
          <cell r="X163">
            <v>243</v>
          </cell>
        </row>
        <row r="164">
          <cell r="A164" t="str">
            <v>W94001</v>
          </cell>
          <cell r="B164">
            <v>399004</v>
          </cell>
          <cell r="C164" t="str">
            <v>Phillis Wheatley Community School</v>
          </cell>
          <cell r="D164">
            <v>0</v>
          </cell>
          <cell r="E164">
            <v>0</v>
          </cell>
          <cell r="F164">
            <v>0</v>
          </cell>
          <cell r="G164">
            <v>2204.2806700232336</v>
          </cell>
          <cell r="H164">
            <v>0</v>
          </cell>
          <cell r="I164">
            <v>0</v>
          </cell>
          <cell r="J164">
            <v>4389</v>
          </cell>
          <cell r="K164">
            <v>-4389</v>
          </cell>
          <cell r="L164">
            <v>0</v>
          </cell>
          <cell r="M164">
            <v>2204.2806700232341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5819</v>
          </cell>
          <cell r="S164">
            <v>0</v>
          </cell>
          <cell r="T164">
            <v>0</v>
          </cell>
          <cell r="U164">
            <v>6058</v>
          </cell>
          <cell r="V164">
            <v>-6058</v>
          </cell>
          <cell r="W164">
            <v>0</v>
          </cell>
          <cell r="X164">
            <v>5819</v>
          </cell>
        </row>
        <row r="165">
          <cell r="A165" t="str">
            <v>W95001</v>
          </cell>
          <cell r="B165">
            <v>399005</v>
          </cell>
          <cell r="C165" t="str">
            <v xml:space="preserve">Langston Hughes Acdmy 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A166" t="str">
            <v>WAA001</v>
          </cell>
          <cell r="B166">
            <v>368001</v>
          </cell>
          <cell r="C166" t="str">
            <v xml:space="preserve">Morris Jeff Community School </v>
          </cell>
          <cell r="D166">
            <v>0</v>
          </cell>
          <cell r="E166">
            <v>-6523.1018386149326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-6523.1018386149326</v>
          </cell>
          <cell r="N166">
            <v>0</v>
          </cell>
          <cell r="O166">
            <v>0</v>
          </cell>
          <cell r="P166">
            <v>-7213.5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-7213.5</v>
          </cell>
        </row>
        <row r="167">
          <cell r="A167" t="str">
            <v>WAB001</v>
          </cell>
          <cell r="B167">
            <v>367001</v>
          </cell>
          <cell r="C167" t="str">
            <v xml:space="preserve">Edgar P. Harney Spirit of Excellence Acdmy </v>
          </cell>
          <cell r="D167">
            <v>0</v>
          </cell>
          <cell r="E167">
            <v>-2174.3672795383118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-2174.3672795383118</v>
          </cell>
          <cell r="N167">
            <v>0</v>
          </cell>
          <cell r="O167">
            <v>0</v>
          </cell>
          <cell r="P167">
            <v>-2404.5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-2404.5</v>
          </cell>
        </row>
        <row r="168">
          <cell r="A168" t="str">
            <v>WAE001</v>
          </cell>
          <cell r="B168">
            <v>364001</v>
          </cell>
          <cell r="C168" t="str">
            <v xml:space="preserve">Fannie C. Williams Charter School 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</row>
        <row r="169">
          <cell r="A169" t="str">
            <v>WAF001</v>
          </cell>
          <cell r="B169">
            <v>363001</v>
          </cell>
          <cell r="C169" t="str">
            <v xml:space="preserve">Harriet Tubman Charter School 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>WAH001</v>
          </cell>
          <cell r="B170">
            <v>360001</v>
          </cell>
          <cell r="C170" t="str">
            <v xml:space="preserve">The NET Charter School </v>
          </cell>
          <cell r="D170">
            <v>0</v>
          </cell>
          <cell r="E170">
            <v>0</v>
          </cell>
          <cell r="F170">
            <v>0</v>
          </cell>
          <cell r="G170">
            <v>-4408.5613400464672</v>
          </cell>
          <cell r="H170">
            <v>0</v>
          </cell>
          <cell r="I170">
            <v>0</v>
          </cell>
          <cell r="J170">
            <v>-8777</v>
          </cell>
          <cell r="K170">
            <v>4389</v>
          </cell>
          <cell r="L170">
            <v>0</v>
          </cell>
          <cell r="M170">
            <v>-8796.5613400464681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-11638</v>
          </cell>
          <cell r="S170">
            <v>0</v>
          </cell>
          <cell r="T170">
            <v>0</v>
          </cell>
          <cell r="U170">
            <v>-12116</v>
          </cell>
          <cell r="V170">
            <v>6058</v>
          </cell>
          <cell r="W170">
            <v>0</v>
          </cell>
          <cell r="X170">
            <v>-17696</v>
          </cell>
        </row>
        <row r="171">
          <cell r="A171" t="str">
            <v>WAI001</v>
          </cell>
          <cell r="B171">
            <v>361001</v>
          </cell>
          <cell r="C171" t="str">
            <v xml:space="preserve">Crescent Leadership Acdmy </v>
          </cell>
          <cell r="D171">
            <v>0</v>
          </cell>
          <cell r="E171">
            <v>-8697.4691181532435</v>
          </cell>
          <cell r="F171">
            <v>0</v>
          </cell>
          <cell r="G171">
            <v>2204.2806700232336</v>
          </cell>
          <cell r="H171">
            <v>0</v>
          </cell>
          <cell r="I171">
            <v>0</v>
          </cell>
          <cell r="J171">
            <v>4389</v>
          </cell>
          <cell r="K171">
            <v>-4389</v>
          </cell>
          <cell r="L171">
            <v>0</v>
          </cell>
          <cell r="M171">
            <v>-6493.1884481300094</v>
          </cell>
          <cell r="N171">
            <v>0</v>
          </cell>
          <cell r="O171">
            <v>0</v>
          </cell>
          <cell r="P171">
            <v>-10938</v>
          </cell>
          <cell r="Q171">
            <v>0</v>
          </cell>
          <cell r="R171">
            <v>5819</v>
          </cell>
          <cell r="S171">
            <v>0</v>
          </cell>
          <cell r="T171">
            <v>0</v>
          </cell>
          <cell r="U171">
            <v>6058</v>
          </cell>
          <cell r="V171">
            <v>-6058</v>
          </cell>
          <cell r="W171">
            <v>0</v>
          </cell>
          <cell r="X171">
            <v>-5119</v>
          </cell>
        </row>
        <row r="172">
          <cell r="A172" t="str">
            <v>WAM001</v>
          </cell>
          <cell r="B172">
            <v>363002</v>
          </cell>
          <cell r="C172" t="str">
            <v xml:space="preserve">Paul Habans Elem </v>
          </cell>
          <cell r="D172">
            <v>0</v>
          </cell>
          <cell r="E172">
            <v>-2174.3672795383109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-2174.3672795383109</v>
          </cell>
          <cell r="N172">
            <v>0</v>
          </cell>
          <cell r="O172">
            <v>0</v>
          </cell>
          <cell r="P172">
            <v>-2404.5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-2404.5</v>
          </cell>
        </row>
        <row r="173">
          <cell r="A173" t="str">
            <v>WE1001</v>
          </cell>
          <cell r="B173">
            <v>385001</v>
          </cell>
          <cell r="C173" t="str">
            <v xml:space="preserve">Sylvanie Williams College Prep 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A174" t="str">
            <v>WE2001</v>
          </cell>
          <cell r="B174">
            <v>385002</v>
          </cell>
          <cell r="C174" t="str">
            <v xml:space="preserve">Cohen College Prep </v>
          </cell>
          <cell r="D174">
            <v>-4348.7345590766199</v>
          </cell>
          <cell r="E174">
            <v>0</v>
          </cell>
          <cell r="F174">
            <v>-4408.5613400464672</v>
          </cell>
          <cell r="G174">
            <v>-6612.8420100697003</v>
          </cell>
          <cell r="H174">
            <v>0</v>
          </cell>
          <cell r="I174">
            <v>0</v>
          </cell>
          <cell r="J174">
            <v>-13166</v>
          </cell>
          <cell r="K174">
            <v>13166</v>
          </cell>
          <cell r="L174">
            <v>0</v>
          </cell>
          <cell r="M174">
            <v>-15370.137909192788</v>
          </cell>
          <cell r="N174">
            <v>0</v>
          </cell>
          <cell r="O174">
            <v>-4809</v>
          </cell>
          <cell r="P174">
            <v>0</v>
          </cell>
          <cell r="Q174">
            <v>-5052</v>
          </cell>
          <cell r="R174">
            <v>-15156</v>
          </cell>
          <cell r="S174">
            <v>0</v>
          </cell>
          <cell r="T174">
            <v>0</v>
          </cell>
          <cell r="U174">
            <v>-15792</v>
          </cell>
          <cell r="V174">
            <v>15792</v>
          </cell>
          <cell r="W174">
            <v>0</v>
          </cell>
          <cell r="X174">
            <v>-25017</v>
          </cell>
        </row>
        <row r="175">
          <cell r="A175" t="str">
            <v>WE3001</v>
          </cell>
          <cell r="B175">
            <v>385003</v>
          </cell>
          <cell r="C175" t="str">
            <v xml:space="preserve">Crocker College Prep 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>WI1001</v>
          </cell>
          <cell r="B176">
            <v>381001</v>
          </cell>
          <cell r="C176" t="str">
            <v xml:space="preserve">Akili Academy of N.O. 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A177" t="str">
            <v>WJ1001</v>
          </cell>
          <cell r="B177">
            <v>382001</v>
          </cell>
          <cell r="C177" t="str">
            <v xml:space="preserve">Sci Academy </v>
          </cell>
          <cell r="D177">
            <v>0</v>
          </cell>
          <cell r="E177">
            <v>-2193.1251975115738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-2193.1251975115738</v>
          </cell>
          <cell r="N177">
            <v>0</v>
          </cell>
          <cell r="O177">
            <v>0</v>
          </cell>
          <cell r="P177">
            <v>-2404.5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-2404.5</v>
          </cell>
        </row>
        <row r="178">
          <cell r="A178" t="str">
            <v>WJ2001</v>
          </cell>
          <cell r="B178">
            <v>382002</v>
          </cell>
          <cell r="C178" t="str">
            <v>G.W. Carver Collegiate Acdmy (+ 382003)</v>
          </cell>
          <cell r="D178">
            <v>0</v>
          </cell>
          <cell r="E178">
            <v>-2174.3672795383118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-8777</v>
          </cell>
          <cell r="L178">
            <v>0</v>
          </cell>
          <cell r="M178">
            <v>-10951.367279538312</v>
          </cell>
          <cell r="N178">
            <v>0</v>
          </cell>
          <cell r="O178">
            <v>0</v>
          </cell>
          <cell r="P178">
            <v>-2404.5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-10528</v>
          </cell>
          <cell r="W178">
            <v>0</v>
          </cell>
          <cell r="X178">
            <v>-12932.5</v>
          </cell>
        </row>
        <row r="179">
          <cell r="A179" t="str">
            <v>WL1001</v>
          </cell>
          <cell r="B179">
            <v>398004</v>
          </cell>
          <cell r="C179" t="str">
            <v xml:space="preserve">KIPP Central City Primary 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A180" t="str">
            <v>WU1001</v>
          </cell>
          <cell r="B180">
            <v>374001</v>
          </cell>
          <cell r="C180" t="str">
            <v xml:space="preserve">Success Preparatory Academy 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A181" t="str">
            <v>WV1001</v>
          </cell>
          <cell r="B181">
            <v>373001</v>
          </cell>
          <cell r="C181" t="str">
            <v xml:space="preserve">Arise Academy 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>WV2001</v>
          </cell>
          <cell r="B182">
            <v>373002</v>
          </cell>
          <cell r="C182" t="str">
            <v xml:space="preserve">Mildred Osborne Elem 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A183" t="str">
            <v>WZ1001</v>
          </cell>
          <cell r="B183">
            <v>369001</v>
          </cell>
          <cell r="C183" t="str">
            <v xml:space="preserve">ReNEW Cultural Arts Acdmy. 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A184" t="str">
            <v>WZ2001</v>
          </cell>
          <cell r="B184">
            <v>369002</v>
          </cell>
          <cell r="C184" t="str">
            <v xml:space="preserve">ReNEW SciTech Acdmy. </v>
          </cell>
          <cell r="D184">
            <v>-8697.4691181532435</v>
          </cell>
          <cell r="E184">
            <v>4348.7345590766199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-4348.7345590766236</v>
          </cell>
          <cell r="N184">
            <v>0</v>
          </cell>
          <cell r="O184">
            <v>-9618</v>
          </cell>
          <cell r="P184">
            <v>4809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-4809</v>
          </cell>
        </row>
        <row r="185">
          <cell r="A185" t="str">
            <v>WZ3001</v>
          </cell>
          <cell r="B185">
            <v>369003</v>
          </cell>
          <cell r="C185" t="str">
            <v xml:space="preserve">ReNEW Delores T. Aaron Elem </v>
          </cell>
          <cell r="D185">
            <v>-4348.7345590766199</v>
          </cell>
          <cell r="E185">
            <v>2174.3672795383109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-2174.367279538309</v>
          </cell>
          <cell r="N185">
            <v>0</v>
          </cell>
          <cell r="O185">
            <v>-4809</v>
          </cell>
          <cell r="P185">
            <v>2404.5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-2404.5</v>
          </cell>
        </row>
        <row r="186">
          <cell r="A186" t="str">
            <v>WZ5001</v>
          </cell>
          <cell r="B186">
            <v>369005</v>
          </cell>
          <cell r="C186" t="str">
            <v xml:space="preserve">ReNEW Accelerated High, City Park </v>
          </cell>
          <cell r="D186">
            <v>0</v>
          </cell>
          <cell r="E186">
            <v>-45661.712870304531</v>
          </cell>
          <cell r="F186">
            <v>0</v>
          </cell>
          <cell r="G186">
            <v>-30859.929380325269</v>
          </cell>
          <cell r="H186">
            <v>0</v>
          </cell>
          <cell r="I186">
            <v>0</v>
          </cell>
          <cell r="J186">
            <v>-61440</v>
          </cell>
          <cell r="K186">
            <v>48274</v>
          </cell>
          <cell r="L186">
            <v>0</v>
          </cell>
          <cell r="M186">
            <v>-89687.642250629782</v>
          </cell>
          <cell r="N186">
            <v>0</v>
          </cell>
          <cell r="O186">
            <v>0</v>
          </cell>
          <cell r="P186">
            <v>-50494.5</v>
          </cell>
          <cell r="Q186">
            <v>0</v>
          </cell>
          <cell r="R186">
            <v>-70728</v>
          </cell>
          <cell r="S186">
            <v>0</v>
          </cell>
          <cell r="T186">
            <v>0</v>
          </cell>
          <cell r="U186">
            <v>-73696</v>
          </cell>
          <cell r="V186">
            <v>57904</v>
          </cell>
          <cell r="W186">
            <v>0</v>
          </cell>
          <cell r="X186">
            <v>-137014.5</v>
          </cell>
        </row>
        <row r="187">
          <cell r="A187" t="str">
            <v>WZ6001</v>
          </cell>
          <cell r="B187">
            <v>369006</v>
          </cell>
          <cell r="C187" t="str">
            <v xml:space="preserve">ReNEW Schaumburg Elem 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>WZ7001</v>
          </cell>
          <cell r="B188">
            <v>369007</v>
          </cell>
          <cell r="C188" t="str">
            <v xml:space="preserve">ReNEW McDonogh City Park Acdmy 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A189">
            <v>0</v>
          </cell>
          <cell r="B189">
            <v>0</v>
          </cell>
          <cell r="C189" t="str">
            <v>Total Type 5 Charters - Orleans</v>
          </cell>
          <cell r="D189">
            <v>-47682.063018571032</v>
          </cell>
          <cell r="E189">
            <v>-164940.29780303131</v>
          </cell>
          <cell r="F189">
            <v>-8817.1226800929344</v>
          </cell>
          <cell r="G189">
            <v>-67151.137439345446</v>
          </cell>
          <cell r="H189">
            <v>0</v>
          </cell>
          <cell r="I189">
            <v>0</v>
          </cell>
          <cell r="J189">
            <v>-133680</v>
          </cell>
          <cell r="K189">
            <v>90411</v>
          </cell>
          <cell r="L189">
            <v>0</v>
          </cell>
          <cell r="M189">
            <v>-327510.88638196402</v>
          </cell>
          <cell r="N189">
            <v>0</v>
          </cell>
          <cell r="O189">
            <v>-52899</v>
          </cell>
          <cell r="P189">
            <v>-187126.5</v>
          </cell>
          <cell r="Q189">
            <v>-10871</v>
          </cell>
          <cell r="R189">
            <v>-156612</v>
          </cell>
          <cell r="S189">
            <v>0</v>
          </cell>
          <cell r="T189">
            <v>0</v>
          </cell>
          <cell r="U189">
            <v>-163184</v>
          </cell>
          <cell r="V189">
            <v>109750</v>
          </cell>
          <cell r="W189">
            <v>0</v>
          </cell>
          <cell r="X189">
            <v>-456133.5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>
            <v>0</v>
          </cell>
          <cell r="B191">
            <v>0</v>
          </cell>
          <cell r="C191" t="str">
            <v>Total Statewide</v>
          </cell>
          <cell r="D191">
            <v>-1846769.3531034379</v>
          </cell>
          <cell r="E191">
            <v>-1005510.7254941888</v>
          </cell>
          <cell r="F191">
            <v>-1217387.2437103265</v>
          </cell>
          <cell r="G191">
            <v>-856769.12834866741</v>
          </cell>
          <cell r="H191">
            <v>0</v>
          </cell>
          <cell r="I191">
            <v>-90662</v>
          </cell>
          <cell r="J191">
            <v>-2237153</v>
          </cell>
          <cell r="K191">
            <v>907023</v>
          </cell>
          <cell r="L191">
            <v>0</v>
          </cell>
          <cell r="M191">
            <v>-6347228.7160975449</v>
          </cell>
          <cell r="N191">
            <v>0</v>
          </cell>
          <cell r="O191">
            <v>-115114.3</v>
          </cell>
          <cell r="P191">
            <v>-286524.65000000002</v>
          </cell>
          <cell r="Q191">
            <v>-32752</v>
          </cell>
          <cell r="R191">
            <v>-1110965</v>
          </cell>
          <cell r="S191">
            <v>0</v>
          </cell>
          <cell r="T191">
            <v>0</v>
          </cell>
          <cell r="U191">
            <v>-308381.59999999998</v>
          </cell>
          <cell r="V191">
            <v>227246</v>
          </cell>
          <cell r="W191">
            <v>0</v>
          </cell>
          <cell r="X191">
            <v>-1626491.55</v>
          </cell>
        </row>
        <row r="192">
          <cell r="A192">
            <v>0</v>
          </cell>
          <cell r="B192">
            <v>0</v>
          </cell>
          <cell r="C192" t="str">
            <v>OJJ</v>
          </cell>
          <cell r="D192">
            <v>3247422.3932988974</v>
          </cell>
          <cell r="E192">
            <v>3247422.3932988974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3247422.3932988974</v>
          </cell>
          <cell r="P192">
            <v>3247422.3932988974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>
            <v>0</v>
          </cell>
          <cell r="B194">
            <v>0</v>
          </cell>
          <cell r="D194">
            <v>21745649.125899043</v>
          </cell>
          <cell r="E194">
            <v>21745649.125899043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21745649.125899043</v>
          </cell>
          <cell r="P194">
            <v>21745649.125899043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A195">
            <v>0</v>
          </cell>
          <cell r="B195">
            <v>0</v>
          </cell>
          <cell r="D195">
            <v>-18530525.464380842</v>
          </cell>
          <cell r="E195">
            <v>-18530525.464380842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-18530525.464380842</v>
          </cell>
          <cell r="P195">
            <v>-18530525.464380842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20932992.67014211</v>
          </cell>
          <cell r="E198">
            <v>20932992.67014211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20932992.67014211</v>
          </cell>
          <cell r="P198">
            <v>20932992.67014211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815613.75169894099</v>
          </cell>
          <cell r="E199">
            <v>815613.75169894099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815613.75169894099</v>
          </cell>
          <cell r="P199">
            <v>815613.75169894099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At-Risk"/>
      <sheetName val="SWD"/>
      <sheetName val="GT"/>
      <sheetName val="CTE"/>
      <sheetName val="2.1.18 3B&amp;5"/>
      <sheetName val="Exceptions"/>
    </sheetNames>
    <sheetDataSet>
      <sheetData sheetId="0">
        <row r="7">
          <cell r="C7">
            <v>9403</v>
          </cell>
        </row>
      </sheetData>
      <sheetData sheetId="1">
        <row r="7">
          <cell r="F7">
            <v>0</v>
          </cell>
        </row>
      </sheetData>
      <sheetData sheetId="2">
        <row r="7">
          <cell r="I7">
            <v>5</v>
          </cell>
        </row>
      </sheetData>
      <sheetData sheetId="3">
        <row r="7">
          <cell r="I7">
            <v>2</v>
          </cell>
        </row>
      </sheetData>
      <sheetData sheetId="4"/>
      <sheetData sheetId="5">
        <row r="3">
          <cell r="A3" t="str">
            <v>WL1001</v>
          </cell>
        </row>
      </sheetData>
      <sheetData sheetId="6">
        <row r="5">
          <cell r="C5">
            <v>506</v>
          </cell>
        </row>
        <row r="16">
          <cell r="C16">
            <v>410</v>
          </cell>
        </row>
        <row r="17">
          <cell r="C17">
            <v>0</v>
          </cell>
        </row>
        <row r="21">
          <cell r="C21">
            <v>641</v>
          </cell>
        </row>
        <row r="22">
          <cell r="C22">
            <v>181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P"/>
      <sheetName val="Check #s"/>
      <sheetName val="RSD Deductions"/>
      <sheetName val="MFP Transfers"/>
      <sheetName val="Type 2 new site codes"/>
      <sheetName val="RSD LA new site codes"/>
      <sheetName val="RSD NO new site codes"/>
    </sheetNames>
    <sheetDataSet>
      <sheetData sheetId="0">
        <row r="145">
          <cell r="A145">
            <v>36005</v>
          </cell>
        </row>
        <row r="290">
          <cell r="HI290">
            <v>4356538</v>
          </cell>
          <cell r="HJ290">
            <v>4143988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ial &amp; Final Comparison"/>
      <sheetName val="16-17 Final_Type1,1B,2,3,3B,4"/>
      <sheetName val="FY16-17 Final Type 5"/>
      <sheetName val="Detail Calculation exclude debt"/>
      <sheetName val="Detail Calculation for debt"/>
      <sheetName val="Detail"/>
      <sheetName val="10.1.17 SIS"/>
    </sheetNames>
    <sheetDataSet>
      <sheetData sheetId="0"/>
      <sheetData sheetId="1">
        <row r="4">
          <cell r="K4">
            <v>2482</v>
          </cell>
          <cell r="N4">
            <v>2482</v>
          </cell>
        </row>
        <row r="5">
          <cell r="K5">
            <v>2538</v>
          </cell>
          <cell r="N5">
            <v>2923</v>
          </cell>
        </row>
        <row r="6">
          <cell r="K6">
            <v>5638</v>
          </cell>
          <cell r="N6">
            <v>6412</v>
          </cell>
        </row>
        <row r="7">
          <cell r="K7">
            <v>3853</v>
          </cell>
          <cell r="N7">
            <v>3853</v>
          </cell>
        </row>
        <row r="8">
          <cell r="K8">
            <v>2120</v>
          </cell>
          <cell r="N8">
            <v>2120</v>
          </cell>
        </row>
        <row r="9">
          <cell r="K9">
            <v>3155</v>
          </cell>
          <cell r="N9">
            <v>3800</v>
          </cell>
        </row>
        <row r="10">
          <cell r="K10">
            <v>10554</v>
          </cell>
          <cell r="N10">
            <v>10976</v>
          </cell>
        </row>
        <row r="11">
          <cell r="K11">
            <v>4115</v>
          </cell>
          <cell r="N11">
            <v>4706</v>
          </cell>
        </row>
        <row r="12">
          <cell r="K12">
            <v>4284</v>
          </cell>
          <cell r="N12">
            <v>4995</v>
          </cell>
        </row>
        <row r="13">
          <cell r="K13">
            <v>6001</v>
          </cell>
          <cell r="N13">
            <v>6714</v>
          </cell>
        </row>
        <row r="14">
          <cell r="K14">
            <v>2754</v>
          </cell>
          <cell r="N14">
            <v>3424</v>
          </cell>
        </row>
        <row r="15">
          <cell r="K15">
            <v>6710</v>
          </cell>
          <cell r="N15">
            <v>6710</v>
          </cell>
        </row>
        <row r="16">
          <cell r="K16">
            <v>2764</v>
          </cell>
          <cell r="N16">
            <v>2826</v>
          </cell>
        </row>
        <row r="17">
          <cell r="K17">
            <v>3002</v>
          </cell>
          <cell r="N17">
            <v>3635</v>
          </cell>
        </row>
        <row r="18">
          <cell r="K18">
            <v>2960</v>
          </cell>
          <cell r="N18">
            <v>2960</v>
          </cell>
        </row>
        <row r="19">
          <cell r="K19">
            <v>10692</v>
          </cell>
          <cell r="N19">
            <v>11789</v>
          </cell>
        </row>
        <row r="20">
          <cell r="K20">
            <v>6703</v>
          </cell>
          <cell r="N20">
            <v>7721</v>
          </cell>
        </row>
        <row r="21">
          <cell r="K21">
            <v>2670</v>
          </cell>
          <cell r="N21">
            <v>2670</v>
          </cell>
        </row>
        <row r="22">
          <cell r="K22">
            <v>3329</v>
          </cell>
          <cell r="N22">
            <v>3329</v>
          </cell>
        </row>
        <row r="23">
          <cell r="K23">
            <v>2496</v>
          </cell>
          <cell r="N23">
            <v>2576</v>
          </cell>
        </row>
        <row r="24">
          <cell r="K24">
            <v>1787</v>
          </cell>
          <cell r="N24">
            <v>2603</v>
          </cell>
        </row>
        <row r="25">
          <cell r="K25">
            <v>1121</v>
          </cell>
          <cell r="N25">
            <v>1930</v>
          </cell>
        </row>
        <row r="26">
          <cell r="K26">
            <v>2353</v>
          </cell>
          <cell r="N26">
            <v>3356</v>
          </cell>
        </row>
        <row r="27">
          <cell r="K27">
            <v>12957</v>
          </cell>
          <cell r="N27">
            <v>13593</v>
          </cell>
        </row>
        <row r="28">
          <cell r="K28">
            <v>5262</v>
          </cell>
          <cell r="N28">
            <v>5262</v>
          </cell>
        </row>
        <row r="29">
          <cell r="K29">
            <v>4619</v>
          </cell>
          <cell r="N29">
            <v>5208</v>
          </cell>
        </row>
        <row r="30">
          <cell r="K30">
            <v>2719</v>
          </cell>
          <cell r="N30">
            <v>3317</v>
          </cell>
        </row>
        <row r="31">
          <cell r="K31">
            <v>5279</v>
          </cell>
          <cell r="N31">
            <v>5785</v>
          </cell>
        </row>
        <row r="32">
          <cell r="K32">
            <v>4273</v>
          </cell>
          <cell r="N32">
            <v>5038</v>
          </cell>
        </row>
        <row r="33">
          <cell r="K33">
            <v>2864</v>
          </cell>
          <cell r="N33">
            <v>3847</v>
          </cell>
        </row>
        <row r="34">
          <cell r="K34">
            <v>5412</v>
          </cell>
          <cell r="N34">
            <v>6129</v>
          </cell>
        </row>
        <row r="35">
          <cell r="K35">
            <v>2555</v>
          </cell>
          <cell r="N35">
            <v>2970</v>
          </cell>
        </row>
        <row r="36">
          <cell r="K36">
            <v>2067</v>
          </cell>
          <cell r="N36">
            <v>3691</v>
          </cell>
        </row>
        <row r="37">
          <cell r="K37">
            <v>2790</v>
          </cell>
          <cell r="N37">
            <v>3158</v>
          </cell>
        </row>
        <row r="38">
          <cell r="K38">
            <v>3171</v>
          </cell>
          <cell r="N38">
            <v>3464</v>
          </cell>
        </row>
        <row r="39">
          <cell r="K39">
            <v>5339</v>
          </cell>
          <cell r="N39">
            <v>6151</v>
          </cell>
        </row>
        <row r="40">
          <cell r="K40">
            <v>2964</v>
          </cell>
          <cell r="N40">
            <v>3863</v>
          </cell>
        </row>
        <row r="41">
          <cell r="K41">
            <v>10994</v>
          </cell>
          <cell r="N41">
            <v>10994</v>
          </cell>
        </row>
        <row r="42">
          <cell r="K42">
            <v>5344</v>
          </cell>
          <cell r="N42">
            <v>5397</v>
          </cell>
        </row>
        <row r="43">
          <cell r="K43">
            <v>3620</v>
          </cell>
          <cell r="N43">
            <v>4018</v>
          </cell>
        </row>
        <row r="44">
          <cell r="K44">
            <v>9679</v>
          </cell>
          <cell r="N44">
            <v>10035</v>
          </cell>
        </row>
        <row r="45">
          <cell r="K45">
            <v>3393</v>
          </cell>
          <cell r="N45">
            <v>4309</v>
          </cell>
        </row>
        <row r="46">
          <cell r="K46">
            <v>2724</v>
          </cell>
          <cell r="N46">
            <v>3423</v>
          </cell>
        </row>
        <row r="47">
          <cell r="K47">
            <v>3580</v>
          </cell>
          <cell r="N47">
            <v>3807</v>
          </cell>
        </row>
        <row r="48">
          <cell r="K48">
            <v>11136</v>
          </cell>
          <cell r="N48">
            <v>12499</v>
          </cell>
        </row>
        <row r="49">
          <cell r="K49">
            <v>1833</v>
          </cell>
          <cell r="N49">
            <v>3113</v>
          </cell>
        </row>
        <row r="50">
          <cell r="K50">
            <v>10040</v>
          </cell>
          <cell r="N50">
            <v>11445</v>
          </cell>
        </row>
        <row r="51">
          <cell r="K51">
            <v>5384</v>
          </cell>
          <cell r="N51">
            <v>6642</v>
          </cell>
        </row>
        <row r="52">
          <cell r="K52">
            <v>2618</v>
          </cell>
          <cell r="N52">
            <v>2618</v>
          </cell>
        </row>
        <row r="53">
          <cell r="K53">
            <v>2423</v>
          </cell>
          <cell r="N53">
            <v>3434</v>
          </cell>
        </row>
        <row r="54">
          <cell r="K54">
            <v>4190</v>
          </cell>
          <cell r="N54">
            <v>4537</v>
          </cell>
        </row>
        <row r="55">
          <cell r="K55">
            <v>5004</v>
          </cell>
          <cell r="N55">
            <v>5891</v>
          </cell>
        </row>
        <row r="56">
          <cell r="K56">
            <v>2444</v>
          </cell>
          <cell r="N56">
            <v>2658</v>
          </cell>
        </row>
        <row r="57">
          <cell r="K57">
            <v>5131</v>
          </cell>
          <cell r="N57">
            <v>5131</v>
          </cell>
        </row>
        <row r="58">
          <cell r="K58">
            <v>3637</v>
          </cell>
          <cell r="N58">
            <v>3637</v>
          </cell>
        </row>
        <row r="59">
          <cell r="K59">
            <v>3513</v>
          </cell>
          <cell r="N59">
            <v>4014</v>
          </cell>
        </row>
        <row r="60">
          <cell r="K60">
            <v>2773</v>
          </cell>
          <cell r="N60">
            <v>2773</v>
          </cell>
        </row>
        <row r="61">
          <cell r="K61">
            <v>1796</v>
          </cell>
          <cell r="N61">
            <v>2239</v>
          </cell>
        </row>
        <row r="62">
          <cell r="K62">
            <v>1290</v>
          </cell>
          <cell r="N62">
            <v>1542</v>
          </cell>
        </row>
        <row r="63">
          <cell r="K63">
            <v>2808</v>
          </cell>
          <cell r="N63">
            <v>3979</v>
          </cell>
        </row>
        <row r="64">
          <cell r="K64">
            <v>7660</v>
          </cell>
          <cell r="N64">
            <v>7660</v>
          </cell>
        </row>
        <row r="65">
          <cell r="K65">
            <v>2062</v>
          </cell>
          <cell r="N65">
            <v>2062</v>
          </cell>
        </row>
        <row r="66">
          <cell r="K66">
            <v>7906</v>
          </cell>
          <cell r="N66">
            <v>8165</v>
          </cell>
        </row>
        <row r="67">
          <cell r="K67">
            <v>2505</v>
          </cell>
          <cell r="N67">
            <v>3042</v>
          </cell>
        </row>
        <row r="68">
          <cell r="K68">
            <v>4866</v>
          </cell>
          <cell r="N68">
            <v>5485</v>
          </cell>
        </row>
        <row r="69">
          <cell r="K69">
            <v>3922</v>
          </cell>
          <cell r="N69">
            <v>3922</v>
          </cell>
        </row>
        <row r="70">
          <cell r="K70">
            <v>4039</v>
          </cell>
          <cell r="N70">
            <v>5567</v>
          </cell>
        </row>
        <row r="71">
          <cell r="K71">
            <v>2934</v>
          </cell>
          <cell r="N71">
            <v>2934</v>
          </cell>
        </row>
        <row r="72">
          <cell r="K72">
            <v>2866</v>
          </cell>
          <cell r="N72">
            <v>3985</v>
          </cell>
        </row>
        <row r="73">
          <cell r="K73">
            <v>4519</v>
          </cell>
          <cell r="N73">
            <v>5139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d-Year Summary"/>
      <sheetName val="October Mid-Year Adj"/>
      <sheetName val="Oct_Legacy Type 2"/>
      <sheetName val="Oct_New Type 2"/>
      <sheetName val="Oct_3B"/>
      <sheetName val="Oct_New Vision"/>
      <sheetName val="Oct_Glencoe"/>
      <sheetName val="Oct_ISL"/>
      <sheetName val="Oct_Avoyelles"/>
      <sheetName val="Oct_Delhi"/>
      <sheetName val="Oct_Belle Chasse"/>
      <sheetName val="Oct_MAX"/>
      <sheetName val="Oct_NOCCA"/>
      <sheetName val="Oct_LSMSA"/>
      <sheetName val="Oct_Thrive"/>
      <sheetName val="Oct_Madison"/>
      <sheetName val="Oct_DArbonne"/>
      <sheetName val="Oct_Intl High"/>
      <sheetName val="Oct_NOMMA"/>
      <sheetName val="Oct_LFNO"/>
      <sheetName val="Oct_L.C. Charter"/>
      <sheetName val="Oct_JS Clark"/>
      <sheetName val="Oct_Southwest"/>
      <sheetName val="Oct_LA Key"/>
      <sheetName val="Oct_Jeff Chamber"/>
      <sheetName val="Oct_Tallulah"/>
      <sheetName val="Oct_BR Charter"/>
      <sheetName val="Oct_Delta"/>
      <sheetName val="Oct_Impact"/>
      <sheetName val="Oct_Vision"/>
      <sheetName val="Oct_Advantage"/>
      <sheetName val="Oct_Iberville"/>
      <sheetName val="Oct_LC Col Prep"/>
      <sheetName val="Oct_Northeast"/>
      <sheetName val="Oct_Acadiana Ren"/>
      <sheetName val="Oct_Laf Ren"/>
      <sheetName val="Oct_Willow"/>
      <sheetName val="Oct_Tangi"/>
      <sheetName val="Oct_GEO"/>
      <sheetName val="Oct_Lincoln"/>
      <sheetName val="Oct_Laurel"/>
      <sheetName val="Oct_Apex"/>
      <sheetName val="Oct_Smothers"/>
      <sheetName val="Oct_Greater"/>
      <sheetName val="Oct_Noble"/>
      <sheetName val="Oct_JCFA-Laf"/>
      <sheetName val="Oct_BRUP"/>
      <sheetName val="Oct_Collegiate"/>
      <sheetName val="Oct_LAVCA"/>
      <sheetName val="Oct_LA Conn"/>
      <sheetName val="February Mid-Year Adj"/>
      <sheetName val="Feb_Legacy Type 2"/>
      <sheetName val="Feb_New Type 2"/>
      <sheetName val="Feb_3B"/>
      <sheetName val="Feb_New Vision"/>
      <sheetName val="Feb_Glencoe"/>
      <sheetName val="Feb_ISL"/>
      <sheetName val="Feb_Avoyelles"/>
      <sheetName val="Feb_Delhi"/>
      <sheetName val="Feb_Belle Chasse"/>
      <sheetName val="Feb_MAX"/>
      <sheetName val="Feb_NOCCA"/>
      <sheetName val="Feb_LSMSA"/>
      <sheetName val="Feb_Thrive"/>
      <sheetName val="Feb_Madison"/>
      <sheetName val="Feb_DArbonne"/>
      <sheetName val="Feb_Intl High"/>
      <sheetName val="Feb_NOMMA"/>
      <sheetName val="Feb_LFNO"/>
      <sheetName val="Feb_L.C. Charter"/>
      <sheetName val="Feb_JS Clark"/>
      <sheetName val="Feb_Southwest"/>
      <sheetName val="Feb_LA Key"/>
      <sheetName val="Feb_Jeff Chamber"/>
      <sheetName val="Feb_Tallulah"/>
      <sheetName val="Feb_BR Charter"/>
      <sheetName val="Feb_Delta"/>
      <sheetName val="Feb_Impact"/>
      <sheetName val="Feb_Vision"/>
      <sheetName val="Feb_Advantage"/>
      <sheetName val="Feb_Iberville"/>
      <sheetName val="Feb_LC Col Prep"/>
      <sheetName val="Feb_Northeast"/>
      <sheetName val="Feb_Acadiana Ren"/>
      <sheetName val="Feb_Laf Ren"/>
      <sheetName val="Feb_Willow"/>
      <sheetName val="Feb_Tangi"/>
      <sheetName val="Feb_GEO"/>
      <sheetName val="Feb_Lincoln"/>
      <sheetName val="Feb_Laurel"/>
      <sheetName val="Feb_Apex"/>
      <sheetName val="Feb_Smothers"/>
      <sheetName val="Feb_Greater"/>
      <sheetName val="Feb_Noble"/>
      <sheetName val="Feb_JCFA-Laf"/>
      <sheetName val="Feb_BRUP"/>
      <sheetName val="Feb_Collegiate"/>
      <sheetName val="Feb_LAVCA"/>
      <sheetName val="Feb_LA Conn"/>
      <sheetName val="Source Data"/>
      <sheetName val="Cont PrYr Pay Raise"/>
    </sheetNames>
    <sheetDataSet>
      <sheetData sheetId="0"/>
      <sheetData sheetId="1">
        <row r="3">
          <cell r="F3">
            <v>-3</v>
          </cell>
          <cell r="J3">
            <v>-16854</v>
          </cell>
        </row>
        <row r="4">
          <cell r="J4">
            <v>251125</v>
          </cell>
        </row>
        <row r="5">
          <cell r="J5">
            <v>1336350</v>
          </cell>
        </row>
        <row r="6">
          <cell r="J6">
            <v>-1083942</v>
          </cell>
        </row>
        <row r="7">
          <cell r="J7">
            <v>-470418</v>
          </cell>
        </row>
        <row r="8">
          <cell r="J8">
            <v>532220</v>
          </cell>
        </row>
        <row r="9">
          <cell r="J9">
            <v>53595</v>
          </cell>
        </row>
        <row r="10">
          <cell r="J10">
            <v>2157354</v>
          </cell>
        </row>
        <row r="11">
          <cell r="J11">
            <v>-2191111</v>
          </cell>
        </row>
        <row r="12">
          <cell r="J12">
            <v>1748466</v>
          </cell>
        </row>
        <row r="13">
          <cell r="J13">
            <v>46914</v>
          </cell>
        </row>
        <row r="14">
          <cell r="J14">
            <v>38357</v>
          </cell>
        </row>
        <row r="15">
          <cell r="J15">
            <v>-289731</v>
          </cell>
        </row>
        <row r="16">
          <cell r="J16">
            <v>102165</v>
          </cell>
        </row>
        <row r="17">
          <cell r="J17">
            <v>106704</v>
          </cell>
        </row>
        <row r="18">
          <cell r="J18">
            <v>129360</v>
          </cell>
        </row>
        <row r="19">
          <cell r="J19">
            <v>-1061974</v>
          </cell>
        </row>
        <row r="20">
          <cell r="J20">
            <v>-201550</v>
          </cell>
        </row>
        <row r="21">
          <cell r="J21">
            <v>-362762</v>
          </cell>
        </row>
        <row r="22">
          <cell r="J22">
            <v>-170884</v>
          </cell>
        </row>
        <row r="23">
          <cell r="J23">
            <v>-101685</v>
          </cell>
        </row>
        <row r="24">
          <cell r="J24">
            <v>-139308</v>
          </cell>
        </row>
        <row r="25">
          <cell r="J25">
            <v>-897192</v>
          </cell>
        </row>
        <row r="26">
          <cell r="J26">
            <v>-56466</v>
          </cell>
        </row>
        <row r="27">
          <cell r="J27">
            <v>265742</v>
          </cell>
        </row>
        <row r="28">
          <cell r="J28">
            <v>230400</v>
          </cell>
        </row>
        <row r="29">
          <cell r="J29">
            <v>498940</v>
          </cell>
        </row>
        <row r="30">
          <cell r="J30">
            <v>1373246</v>
          </cell>
        </row>
        <row r="31">
          <cell r="J31">
            <v>75632</v>
          </cell>
        </row>
        <row r="32">
          <cell r="J32">
            <v>220928</v>
          </cell>
        </row>
        <row r="33">
          <cell r="J33">
            <v>-318116</v>
          </cell>
        </row>
        <row r="34">
          <cell r="J34">
            <v>1167664</v>
          </cell>
        </row>
        <row r="35">
          <cell r="J35">
            <v>-31470</v>
          </cell>
        </row>
        <row r="36">
          <cell r="J36">
            <v>-772016</v>
          </cell>
        </row>
        <row r="37">
          <cell r="J37">
            <v>-461314</v>
          </cell>
        </row>
        <row r="38">
          <cell r="J38">
            <v>1107568</v>
          </cell>
        </row>
        <row r="39">
          <cell r="J39">
            <v>-574908</v>
          </cell>
        </row>
        <row r="40">
          <cell r="J40">
            <v>87872</v>
          </cell>
        </row>
        <row r="41">
          <cell r="J41">
            <v>-227880</v>
          </cell>
        </row>
        <row r="42">
          <cell r="J42">
            <v>11960</v>
          </cell>
        </row>
        <row r="43">
          <cell r="J43">
            <v>-112096</v>
          </cell>
        </row>
        <row r="44">
          <cell r="J44">
            <v>-532611</v>
          </cell>
        </row>
        <row r="45">
          <cell r="J45">
            <v>314688</v>
          </cell>
        </row>
        <row r="46">
          <cell r="J46">
            <v>1123112</v>
          </cell>
        </row>
        <row r="47">
          <cell r="J47">
            <v>86211</v>
          </cell>
        </row>
        <row r="48">
          <cell r="J48">
            <v>-230640</v>
          </cell>
        </row>
        <row r="49">
          <cell r="J49">
            <v>-578760</v>
          </cell>
        </row>
        <row r="50">
          <cell r="J50">
            <v>-279908</v>
          </cell>
        </row>
        <row r="51">
          <cell r="J51">
            <v>-1064624</v>
          </cell>
        </row>
        <row r="52">
          <cell r="J52">
            <v>-1031625</v>
          </cell>
        </row>
        <row r="53">
          <cell r="J53">
            <v>-383640</v>
          </cell>
        </row>
        <row r="54">
          <cell r="J54">
            <v>-818496</v>
          </cell>
        </row>
        <row r="55">
          <cell r="J55">
            <v>515823</v>
          </cell>
        </row>
        <row r="56">
          <cell r="J56">
            <v>-555632</v>
          </cell>
        </row>
        <row r="57">
          <cell r="J57">
            <v>81540</v>
          </cell>
        </row>
        <row r="58">
          <cell r="J58">
            <v>-264498</v>
          </cell>
        </row>
        <row r="59">
          <cell r="J59">
            <v>807225</v>
          </cell>
        </row>
        <row r="60">
          <cell r="J60">
            <v>347680</v>
          </cell>
        </row>
        <row r="61">
          <cell r="J61">
            <v>-1274400</v>
          </cell>
        </row>
        <row r="62">
          <cell r="J62">
            <v>-198496</v>
          </cell>
        </row>
        <row r="63">
          <cell r="J63">
            <v>54976</v>
          </cell>
        </row>
        <row r="64">
          <cell r="J64">
            <v>-486107</v>
          </cell>
        </row>
        <row r="65">
          <cell r="J65">
            <v>348460</v>
          </cell>
        </row>
        <row r="66">
          <cell r="J66">
            <v>-988568</v>
          </cell>
        </row>
        <row r="67">
          <cell r="J67">
            <v>-232634</v>
          </cell>
        </row>
        <row r="68">
          <cell r="J68">
            <v>436600</v>
          </cell>
        </row>
        <row r="69">
          <cell r="J69">
            <v>523653</v>
          </cell>
        </row>
        <row r="70">
          <cell r="J70">
            <v>-532512</v>
          </cell>
        </row>
        <row r="71">
          <cell r="J71">
            <v>-81696</v>
          </cell>
        </row>
        <row r="74">
          <cell r="J74">
            <v>-25779</v>
          </cell>
        </row>
        <row r="75">
          <cell r="J75">
            <v>-587975</v>
          </cell>
        </row>
        <row r="88">
          <cell r="J88">
            <v>-1616261</v>
          </cell>
        </row>
        <row r="128">
          <cell r="A128">
            <v>36005</v>
          </cell>
          <cell r="B128" t="str">
            <v>WAZ001</v>
          </cell>
          <cell r="C128" t="str">
            <v>Audubon Charter School</v>
          </cell>
          <cell r="D128">
            <v>787</v>
          </cell>
          <cell r="E128">
            <v>798</v>
          </cell>
          <cell r="F128">
            <v>11</v>
          </cell>
          <cell r="G128">
            <v>11</v>
          </cell>
          <cell r="H128">
            <v>0</v>
          </cell>
          <cell r="J128">
            <v>-16343</v>
          </cell>
        </row>
        <row r="129">
          <cell r="A129">
            <v>36013</v>
          </cell>
          <cell r="B129" t="str">
            <v>WBA001</v>
          </cell>
          <cell r="C129" t="str">
            <v>Einstein Charter School at Village De L'Est</v>
          </cell>
          <cell r="D129">
            <v>444</v>
          </cell>
          <cell r="E129">
            <v>398</v>
          </cell>
          <cell r="F129">
            <v>-46</v>
          </cell>
          <cell r="G129">
            <v>0</v>
          </cell>
          <cell r="H129">
            <v>-46</v>
          </cell>
          <cell r="J129">
            <v>-196782</v>
          </cell>
        </row>
        <row r="130">
          <cell r="A130">
            <v>36043</v>
          </cell>
          <cell r="B130" t="str">
            <v>WBB001</v>
          </cell>
          <cell r="C130" t="str">
            <v>Benjamin Franklin High School</v>
          </cell>
          <cell r="D130">
            <v>932</v>
          </cell>
          <cell r="E130">
            <v>970</v>
          </cell>
          <cell r="F130">
            <v>38</v>
          </cell>
          <cell r="G130">
            <v>38</v>
          </cell>
          <cell r="H130">
            <v>0</v>
          </cell>
          <cell r="J130">
            <v>59851</v>
          </cell>
        </row>
        <row r="131">
          <cell r="A131">
            <v>36056</v>
          </cell>
          <cell r="B131" t="str">
            <v>WBC001</v>
          </cell>
          <cell r="C131" t="str">
            <v>Alice M. Harte Elementary Charter School</v>
          </cell>
          <cell r="D131">
            <v>732</v>
          </cell>
          <cell r="E131">
            <v>750</v>
          </cell>
          <cell r="F131">
            <v>18</v>
          </cell>
          <cell r="G131">
            <v>18</v>
          </cell>
          <cell r="H131">
            <v>0</v>
          </cell>
          <cell r="J131">
            <v>25896</v>
          </cell>
        </row>
        <row r="132">
          <cell r="A132">
            <v>36064</v>
          </cell>
          <cell r="B132" t="str">
            <v>WBD001</v>
          </cell>
          <cell r="C132" t="str">
            <v>Edna Karr High School</v>
          </cell>
          <cell r="D132">
            <v>1094</v>
          </cell>
          <cell r="E132">
            <v>1108</v>
          </cell>
          <cell r="F132">
            <v>14</v>
          </cell>
          <cell r="G132">
            <v>14</v>
          </cell>
          <cell r="H132">
            <v>0</v>
          </cell>
          <cell r="J132">
            <v>-24743</v>
          </cell>
        </row>
        <row r="133">
          <cell r="A133">
            <v>36079</v>
          </cell>
          <cell r="B133" t="str">
            <v>WBE001</v>
          </cell>
          <cell r="C133" t="str">
            <v>Lusher Charter School</v>
          </cell>
          <cell r="D133">
            <v>1732</v>
          </cell>
          <cell r="E133">
            <v>1761</v>
          </cell>
          <cell r="F133">
            <v>29</v>
          </cell>
          <cell r="G133">
            <v>29</v>
          </cell>
          <cell r="H133">
            <v>0</v>
          </cell>
          <cell r="J133">
            <v>53459</v>
          </cell>
        </row>
        <row r="134">
          <cell r="A134">
            <v>36096</v>
          </cell>
          <cell r="B134" t="str">
            <v>WBF001</v>
          </cell>
          <cell r="C134" t="str">
            <v>Eleanor McMain Secondary School</v>
          </cell>
          <cell r="D134">
            <v>816</v>
          </cell>
          <cell r="E134">
            <v>800</v>
          </cell>
          <cell r="F134">
            <v>-16</v>
          </cell>
          <cell r="G134">
            <v>0</v>
          </cell>
          <cell r="H134">
            <v>-16</v>
          </cell>
          <cell r="J134">
            <v>-276418</v>
          </cell>
        </row>
        <row r="135">
          <cell r="A135">
            <v>36149</v>
          </cell>
          <cell r="B135" t="str">
            <v>WBG001</v>
          </cell>
          <cell r="C135" t="str">
            <v>Robert Russa Moton Charter School</v>
          </cell>
          <cell r="D135">
            <v>327</v>
          </cell>
          <cell r="E135">
            <v>315</v>
          </cell>
          <cell r="F135">
            <v>-12</v>
          </cell>
          <cell r="G135">
            <v>0</v>
          </cell>
          <cell r="H135">
            <v>-12</v>
          </cell>
          <cell r="J135">
            <v>-46465</v>
          </cell>
        </row>
        <row r="136">
          <cell r="A136">
            <v>36158</v>
          </cell>
          <cell r="B136" t="str">
            <v>WBH001</v>
          </cell>
          <cell r="C136" t="str">
            <v>Lake Forest Elementary Charter School</v>
          </cell>
          <cell r="D136">
            <v>615</v>
          </cell>
          <cell r="E136">
            <v>629</v>
          </cell>
          <cell r="F136">
            <v>14</v>
          </cell>
          <cell r="G136">
            <v>14</v>
          </cell>
          <cell r="H136">
            <v>0</v>
          </cell>
          <cell r="J136">
            <v>29680</v>
          </cell>
        </row>
        <row r="137">
          <cell r="A137">
            <v>36163</v>
          </cell>
          <cell r="B137" t="str">
            <v>WBI001</v>
          </cell>
          <cell r="C137" t="str">
            <v>New Orleans Charter Science and Mathematics HS</v>
          </cell>
          <cell r="D137">
            <v>448</v>
          </cell>
          <cell r="E137">
            <v>473</v>
          </cell>
          <cell r="F137">
            <v>25</v>
          </cell>
          <cell r="G137">
            <v>25</v>
          </cell>
          <cell r="H137">
            <v>0</v>
          </cell>
          <cell r="J137">
            <v>127753</v>
          </cell>
        </row>
        <row r="138">
          <cell r="A138">
            <v>36187</v>
          </cell>
          <cell r="B138" t="str">
            <v>WBJ001</v>
          </cell>
          <cell r="C138" t="str">
            <v>ENCORE Academy</v>
          </cell>
          <cell r="D138">
            <v>474</v>
          </cell>
          <cell r="E138">
            <v>521</v>
          </cell>
          <cell r="F138">
            <v>47</v>
          </cell>
          <cell r="G138">
            <v>47</v>
          </cell>
          <cell r="H138">
            <v>0</v>
          </cell>
          <cell r="J138">
            <v>224985</v>
          </cell>
        </row>
        <row r="139">
          <cell r="A139">
            <v>36188</v>
          </cell>
          <cell r="B139" t="str">
            <v>WBK001</v>
          </cell>
          <cell r="C139" t="str">
            <v>Bricolage Academy</v>
          </cell>
          <cell r="D139">
            <v>331</v>
          </cell>
          <cell r="E139">
            <v>443</v>
          </cell>
          <cell r="F139">
            <v>112</v>
          </cell>
          <cell r="G139">
            <v>112</v>
          </cell>
          <cell r="H139">
            <v>0</v>
          </cell>
          <cell r="J139">
            <v>474064</v>
          </cell>
        </row>
        <row r="140">
          <cell r="A140">
            <v>36191</v>
          </cell>
          <cell r="B140" t="str">
            <v>WBL001</v>
          </cell>
          <cell r="C140" t="str">
            <v>Wilson Charter School</v>
          </cell>
          <cell r="D140">
            <v>551</v>
          </cell>
          <cell r="E140">
            <v>601</v>
          </cell>
          <cell r="F140">
            <v>50</v>
          </cell>
          <cell r="G140">
            <v>50</v>
          </cell>
          <cell r="H140">
            <v>0</v>
          </cell>
          <cell r="J140">
            <v>215077</v>
          </cell>
        </row>
        <row r="141">
          <cell r="A141">
            <v>36194</v>
          </cell>
          <cell r="B141" t="str">
            <v>WBM001</v>
          </cell>
          <cell r="C141" t="str">
            <v>Einstein Charter High School at Sarah Towles Reed</v>
          </cell>
          <cell r="D141">
            <v>83</v>
          </cell>
          <cell r="E141">
            <v>161</v>
          </cell>
          <cell r="F141">
            <v>78</v>
          </cell>
          <cell r="G141">
            <v>78</v>
          </cell>
          <cell r="H141">
            <v>0</v>
          </cell>
          <cell r="J141">
            <v>323077</v>
          </cell>
        </row>
        <row r="142">
          <cell r="A142">
            <v>36195</v>
          </cell>
          <cell r="B142" t="str">
            <v>WBN001</v>
          </cell>
          <cell r="C142" t="str">
            <v>Einstein Charter Middle Sch at Sarah Towles Reed</v>
          </cell>
          <cell r="D142">
            <v>321</v>
          </cell>
          <cell r="E142">
            <v>356</v>
          </cell>
          <cell r="F142">
            <v>35</v>
          </cell>
          <cell r="G142">
            <v>35</v>
          </cell>
          <cell r="H142">
            <v>0</v>
          </cell>
          <cell r="J142">
            <v>128915</v>
          </cell>
        </row>
        <row r="143">
          <cell r="A143">
            <v>36196</v>
          </cell>
          <cell r="B143" t="str">
            <v>WBO001</v>
          </cell>
          <cell r="C143" t="str">
            <v>Einstein Charter School at Sherwood Forest</v>
          </cell>
          <cell r="D143">
            <v>419</v>
          </cell>
          <cell r="E143">
            <v>413</v>
          </cell>
          <cell r="F143">
            <v>-6</v>
          </cell>
          <cell r="G143">
            <v>0</v>
          </cell>
          <cell r="H143">
            <v>-6</v>
          </cell>
          <cell r="J143">
            <v>-6747</v>
          </cell>
        </row>
        <row r="144">
          <cell r="A144" t="str">
            <v>W12001</v>
          </cell>
          <cell r="B144">
            <v>300001</v>
          </cell>
          <cell r="C144" t="str">
            <v>Pierre A. Capdau Learning Academy</v>
          </cell>
          <cell r="D144">
            <v>810</v>
          </cell>
          <cell r="E144">
            <v>706</v>
          </cell>
          <cell r="F144">
            <v>-104</v>
          </cell>
          <cell r="G144">
            <v>0</v>
          </cell>
          <cell r="H144">
            <v>-104</v>
          </cell>
          <cell r="J144">
            <v>-403882</v>
          </cell>
        </row>
        <row r="145">
          <cell r="A145" t="str">
            <v>W13001</v>
          </cell>
          <cell r="B145">
            <v>300003</v>
          </cell>
          <cell r="C145" t="str">
            <v>Lake Area New Tech Early College</v>
          </cell>
          <cell r="D145">
            <v>758</v>
          </cell>
          <cell r="E145">
            <v>677</v>
          </cell>
          <cell r="F145">
            <v>-81</v>
          </cell>
          <cell r="G145">
            <v>0</v>
          </cell>
          <cell r="H145">
            <v>-81</v>
          </cell>
          <cell r="J145">
            <v>-351055</v>
          </cell>
        </row>
        <row r="146">
          <cell r="A146" t="str">
            <v>W31001</v>
          </cell>
          <cell r="B146" t="str">
            <v>W31001</v>
          </cell>
          <cell r="C146" t="str">
            <v>Dr. Martin Luther King Jr Charter for Sci &amp; Tech</v>
          </cell>
          <cell r="D146">
            <v>938</v>
          </cell>
          <cell r="E146">
            <v>950</v>
          </cell>
          <cell r="F146">
            <v>12</v>
          </cell>
          <cell r="G146">
            <v>12</v>
          </cell>
          <cell r="H146">
            <v>0</v>
          </cell>
          <cell r="J146">
            <v>61324</v>
          </cell>
        </row>
        <row r="147">
          <cell r="A147" t="str">
            <v>W51001</v>
          </cell>
          <cell r="B147">
            <v>393001</v>
          </cell>
          <cell r="C147" t="str">
            <v>Lafayette Academy</v>
          </cell>
          <cell r="D147">
            <v>942</v>
          </cell>
          <cell r="E147">
            <v>891</v>
          </cell>
          <cell r="F147">
            <v>-51</v>
          </cell>
          <cell r="G147">
            <v>0</v>
          </cell>
          <cell r="H147">
            <v>-51</v>
          </cell>
          <cell r="J147">
            <v>-226499</v>
          </cell>
        </row>
        <row r="148">
          <cell r="A148" t="str">
            <v>W52001</v>
          </cell>
          <cell r="B148">
            <v>393002</v>
          </cell>
          <cell r="C148" t="str">
            <v>Esperanza Charter School</v>
          </cell>
          <cell r="D148">
            <v>510</v>
          </cell>
          <cell r="E148">
            <v>528</v>
          </cell>
          <cell r="F148">
            <v>18</v>
          </cell>
          <cell r="G148">
            <v>18</v>
          </cell>
          <cell r="H148">
            <v>0</v>
          </cell>
          <cell r="J148">
            <v>63718</v>
          </cell>
        </row>
        <row r="149">
          <cell r="A149" t="str">
            <v>W53001</v>
          </cell>
          <cell r="B149">
            <v>393003</v>
          </cell>
          <cell r="C149" t="str">
            <v>McDonogh 42 Charter School</v>
          </cell>
          <cell r="D149">
            <v>487</v>
          </cell>
          <cell r="E149">
            <v>383</v>
          </cell>
          <cell r="F149">
            <v>-104</v>
          </cell>
          <cell r="G149">
            <v>0</v>
          </cell>
          <cell r="H149">
            <v>-104</v>
          </cell>
          <cell r="J149">
            <v>-525733</v>
          </cell>
        </row>
        <row r="150">
          <cell r="A150" t="str">
            <v>W5A001</v>
          </cell>
          <cell r="B150" t="str">
            <v>3A5001</v>
          </cell>
          <cell r="C150" t="str">
            <v>Mary D. Coghill Accelerated</v>
          </cell>
          <cell r="D150">
            <v>590</v>
          </cell>
          <cell r="E150">
            <v>601</v>
          </cell>
          <cell r="F150">
            <v>11</v>
          </cell>
          <cell r="G150">
            <v>11</v>
          </cell>
          <cell r="H150">
            <v>0</v>
          </cell>
          <cell r="J150">
            <v>66733</v>
          </cell>
        </row>
        <row r="151">
          <cell r="A151" t="str">
            <v>W84001</v>
          </cell>
          <cell r="B151">
            <v>398005</v>
          </cell>
          <cell r="C151" t="str">
            <v>KIPP Renaissance High</v>
          </cell>
          <cell r="D151">
            <v>497</v>
          </cell>
          <cell r="E151">
            <v>553</v>
          </cell>
          <cell r="F151">
            <v>56</v>
          </cell>
          <cell r="G151">
            <v>56</v>
          </cell>
          <cell r="H151">
            <v>0</v>
          </cell>
          <cell r="J151">
            <v>217792</v>
          </cell>
        </row>
        <row r="152">
          <cell r="A152" t="str">
            <v>W91001</v>
          </cell>
          <cell r="B152">
            <v>399001</v>
          </cell>
          <cell r="C152" t="str">
            <v>Samuel J_ Green Charter School</v>
          </cell>
          <cell r="D152">
            <v>493</v>
          </cell>
          <cell r="E152">
            <v>497</v>
          </cell>
          <cell r="F152">
            <v>4</v>
          </cell>
          <cell r="G152">
            <v>4</v>
          </cell>
          <cell r="H152">
            <v>0</v>
          </cell>
          <cell r="J152">
            <v>31209</v>
          </cell>
        </row>
        <row r="153">
          <cell r="A153" t="str">
            <v>W92001</v>
          </cell>
          <cell r="B153">
            <v>399002</v>
          </cell>
          <cell r="C153" t="str">
            <v>Arthur Ashe Charter School</v>
          </cell>
          <cell r="D153">
            <v>747</v>
          </cell>
          <cell r="E153">
            <v>836</v>
          </cell>
          <cell r="F153">
            <v>89</v>
          </cell>
          <cell r="G153">
            <v>89</v>
          </cell>
          <cell r="H153">
            <v>0</v>
          </cell>
          <cell r="J153">
            <v>349612</v>
          </cell>
        </row>
        <row r="154">
          <cell r="A154" t="str">
            <v>W94001</v>
          </cell>
          <cell r="B154">
            <v>399004</v>
          </cell>
          <cell r="C154" t="str">
            <v>Phillis Wheatley Community School</v>
          </cell>
          <cell r="D154">
            <v>697</v>
          </cell>
          <cell r="E154">
            <v>753</v>
          </cell>
          <cell r="F154">
            <v>56</v>
          </cell>
          <cell r="G154">
            <v>56</v>
          </cell>
          <cell r="H154">
            <v>0</v>
          </cell>
          <cell r="J154">
            <v>233301</v>
          </cell>
        </row>
        <row r="155">
          <cell r="A155" t="str">
            <v>W95001</v>
          </cell>
          <cell r="B155">
            <v>399005</v>
          </cell>
          <cell r="C155" t="str">
            <v>Langston Hughes Charter Academy</v>
          </cell>
          <cell r="D155">
            <v>760</v>
          </cell>
          <cell r="E155">
            <v>768</v>
          </cell>
          <cell r="F155">
            <v>8</v>
          </cell>
          <cell r="G155">
            <v>8</v>
          </cell>
          <cell r="H155">
            <v>0</v>
          </cell>
          <cell r="J155">
            <v>1918</v>
          </cell>
        </row>
        <row r="156">
          <cell r="A156" t="str">
            <v>WAB001</v>
          </cell>
          <cell r="B156">
            <v>367001</v>
          </cell>
          <cell r="C156" t="str">
            <v>Edgar P_ Harney Spirit of Excellence Academy</v>
          </cell>
          <cell r="D156">
            <v>316</v>
          </cell>
          <cell r="E156">
            <v>298</v>
          </cell>
          <cell r="F156">
            <v>-18</v>
          </cell>
          <cell r="G156">
            <v>0</v>
          </cell>
          <cell r="H156">
            <v>-18</v>
          </cell>
          <cell r="J156">
            <v>-94231</v>
          </cell>
        </row>
        <row r="157">
          <cell r="A157" t="str">
            <v>WJ1001</v>
          </cell>
          <cell r="B157">
            <v>382001</v>
          </cell>
          <cell r="C157" t="str">
            <v>Sci Academy</v>
          </cell>
          <cell r="D157">
            <v>558</v>
          </cell>
          <cell r="E157">
            <v>591</v>
          </cell>
          <cell r="F157">
            <v>33</v>
          </cell>
          <cell r="G157">
            <v>33</v>
          </cell>
          <cell r="H157">
            <v>0</v>
          </cell>
          <cell r="J157">
            <v>132501</v>
          </cell>
        </row>
        <row r="160">
          <cell r="A160">
            <v>396211</v>
          </cell>
          <cell r="B160" t="str">
            <v>WX1001</v>
          </cell>
          <cell r="C160" t="str">
            <v>Linwood Public Charter</v>
          </cell>
          <cell r="D160">
            <v>669</v>
          </cell>
          <cell r="E160">
            <v>901</v>
          </cell>
          <cell r="F160">
            <v>232</v>
          </cell>
          <cell r="G160">
            <v>232</v>
          </cell>
          <cell r="H160">
            <v>0</v>
          </cell>
          <cell r="I160">
            <v>5436.7393219403248</v>
          </cell>
          <cell r="J160">
            <v>1261324</v>
          </cell>
        </row>
        <row r="161">
          <cell r="A161" t="str">
            <v>W8B001</v>
          </cell>
          <cell r="B161" t="str">
            <v>3AP002</v>
          </cell>
          <cell r="C161" t="str">
            <v>Celerity Crestworth Charter School</v>
          </cell>
          <cell r="D161">
            <v>149</v>
          </cell>
          <cell r="E161">
            <v>103</v>
          </cell>
          <cell r="F161">
            <v>-46</v>
          </cell>
          <cell r="G161">
            <v>0</v>
          </cell>
          <cell r="H161">
            <v>-46</v>
          </cell>
          <cell r="I161">
            <v>4176.3736805381104</v>
          </cell>
          <cell r="J161">
            <v>-192113</v>
          </cell>
        </row>
        <row r="162">
          <cell r="A162" t="str">
            <v>W9B001</v>
          </cell>
          <cell r="B162" t="str">
            <v>3B9001</v>
          </cell>
          <cell r="C162" t="str">
            <v>Capitol High School</v>
          </cell>
          <cell r="D162">
            <v>410</v>
          </cell>
          <cell r="E162">
            <v>397</v>
          </cell>
          <cell r="F162">
            <v>-13</v>
          </cell>
          <cell r="G162">
            <v>0</v>
          </cell>
          <cell r="H162">
            <v>-13</v>
          </cell>
          <cell r="I162">
            <v>4176.3736805381104</v>
          </cell>
          <cell r="J162">
            <v>-54293</v>
          </cell>
        </row>
        <row r="163">
          <cell r="A163" t="str">
            <v>WAO001</v>
          </cell>
          <cell r="B163" t="str">
            <v>3AP003</v>
          </cell>
          <cell r="C163" t="str">
            <v>Celerity Dalton Charter School</v>
          </cell>
          <cell r="D163">
            <v>429</v>
          </cell>
          <cell r="E163">
            <v>415</v>
          </cell>
          <cell r="F163">
            <v>-14</v>
          </cell>
          <cell r="G163">
            <v>0</v>
          </cell>
          <cell r="H163">
            <v>-14</v>
          </cell>
          <cell r="I163">
            <v>4176.3736805381104</v>
          </cell>
          <cell r="J163">
            <v>-58469</v>
          </cell>
        </row>
        <row r="164">
          <cell r="A164" t="str">
            <v>WAP001</v>
          </cell>
          <cell r="B164" t="str">
            <v>3AP001</v>
          </cell>
          <cell r="C164" t="str">
            <v>Celerity Lanier Charter School</v>
          </cell>
          <cell r="D164">
            <v>339</v>
          </cell>
          <cell r="E164">
            <v>256</v>
          </cell>
          <cell r="F164">
            <v>-83</v>
          </cell>
          <cell r="G164">
            <v>0</v>
          </cell>
          <cell r="H164">
            <v>-83</v>
          </cell>
          <cell r="I164">
            <v>4176.3736805381104</v>
          </cell>
          <cell r="J164">
            <v>-346639</v>
          </cell>
        </row>
        <row r="165">
          <cell r="A165" t="str">
            <v>WAV001</v>
          </cell>
          <cell r="B165" t="str">
            <v>WAV001</v>
          </cell>
          <cell r="C165" t="str">
            <v>Democracy Prep</v>
          </cell>
          <cell r="D165">
            <v>264</v>
          </cell>
          <cell r="E165">
            <v>390</v>
          </cell>
          <cell r="F165">
            <v>126</v>
          </cell>
          <cell r="G165">
            <v>126</v>
          </cell>
          <cell r="H165">
            <v>0</v>
          </cell>
          <cell r="I165">
            <v>4176.3736805381104</v>
          </cell>
          <cell r="J165">
            <v>526223</v>
          </cell>
        </row>
        <row r="166">
          <cell r="A166" t="str">
            <v>WAW001</v>
          </cell>
          <cell r="B166" t="str">
            <v>WAW001</v>
          </cell>
          <cell r="C166" t="str">
            <v>Baton Rouge Bridge Academy</v>
          </cell>
          <cell r="D166">
            <v>141</v>
          </cell>
          <cell r="E166">
            <v>185</v>
          </cell>
          <cell r="F166">
            <v>44</v>
          </cell>
          <cell r="G166">
            <v>44</v>
          </cell>
          <cell r="H166">
            <v>0</v>
          </cell>
          <cell r="I166">
            <v>4176.3736805381104</v>
          </cell>
          <cell r="J166">
            <v>183760</v>
          </cell>
        </row>
        <row r="167">
          <cell r="A167" t="str">
            <v>WAX001</v>
          </cell>
          <cell r="B167" t="str">
            <v>WAX001</v>
          </cell>
          <cell r="C167" t="str">
            <v>Baton Rouge College Prep</v>
          </cell>
          <cell r="D167">
            <v>173</v>
          </cell>
          <cell r="E167">
            <v>249</v>
          </cell>
          <cell r="F167">
            <v>76</v>
          </cell>
          <cell r="G167">
            <v>76</v>
          </cell>
          <cell r="H167">
            <v>0</v>
          </cell>
          <cell r="I167">
            <v>4176.3736805381104</v>
          </cell>
          <cell r="J167">
            <v>317404</v>
          </cell>
        </row>
        <row r="168">
          <cell r="A168" t="str">
            <v>WB2001</v>
          </cell>
          <cell r="B168">
            <v>389002</v>
          </cell>
          <cell r="C168" t="str">
            <v>Kenilworth Science and Tech</v>
          </cell>
          <cell r="D168">
            <v>538</v>
          </cell>
          <cell r="E168">
            <v>458</v>
          </cell>
          <cell r="F168">
            <v>-80</v>
          </cell>
          <cell r="G168">
            <v>0</v>
          </cell>
          <cell r="H168">
            <v>-80</v>
          </cell>
          <cell r="I168">
            <v>4176.3736805381104</v>
          </cell>
          <cell r="J168">
            <v>-334110</v>
          </cell>
        </row>
        <row r="171">
          <cell r="A171" t="str">
            <v>W11001</v>
          </cell>
          <cell r="B171">
            <v>300002</v>
          </cell>
          <cell r="C171" t="str">
            <v>Medard H. Nelson Elem</v>
          </cell>
          <cell r="D171">
            <v>447</v>
          </cell>
          <cell r="E171">
            <v>371</v>
          </cell>
          <cell r="F171">
            <v>-76</v>
          </cell>
          <cell r="G171">
            <v>0</v>
          </cell>
          <cell r="H171">
            <v>-76</v>
          </cell>
          <cell r="I171">
            <v>4285.1627682241487</v>
          </cell>
          <cell r="J171">
            <v>-325672</v>
          </cell>
        </row>
        <row r="172">
          <cell r="A172" t="str">
            <v>W21001</v>
          </cell>
          <cell r="B172">
            <v>390001</v>
          </cell>
          <cell r="C172" t="str">
            <v>James M. Singleton Charter</v>
          </cell>
          <cell r="D172">
            <v>368</v>
          </cell>
          <cell r="E172">
            <v>396</v>
          </cell>
          <cell r="F172">
            <v>28</v>
          </cell>
          <cell r="G172">
            <v>28</v>
          </cell>
          <cell r="H172">
            <v>0</v>
          </cell>
          <cell r="I172">
            <v>4205.0456103477154</v>
          </cell>
          <cell r="J172">
            <v>117741</v>
          </cell>
        </row>
        <row r="173">
          <cell r="A173" t="str">
            <v>W32001</v>
          </cell>
          <cell r="B173" t="str">
            <v>W32001</v>
          </cell>
          <cell r="C173" t="str">
            <v>Joseph A. Craig</v>
          </cell>
          <cell r="D173">
            <v>305</v>
          </cell>
          <cell r="E173">
            <v>259</v>
          </cell>
          <cell r="F173">
            <v>-46</v>
          </cell>
          <cell r="G173">
            <v>0</v>
          </cell>
          <cell r="H173">
            <v>-46</v>
          </cell>
          <cell r="I173">
            <v>4300.5268233367806</v>
          </cell>
          <cell r="J173">
            <v>-197824</v>
          </cell>
        </row>
        <row r="174">
          <cell r="A174" t="str">
            <v>W62001</v>
          </cell>
          <cell r="B174">
            <v>395005</v>
          </cell>
          <cell r="C174" t="str">
            <v>LB Landry-OP Walker College &amp; Career Prep</v>
          </cell>
          <cell r="D174">
            <v>1166</v>
          </cell>
          <cell r="E174">
            <v>1155</v>
          </cell>
          <cell r="F174">
            <v>-11</v>
          </cell>
          <cell r="G174">
            <v>0</v>
          </cell>
          <cell r="H174">
            <v>-11</v>
          </cell>
          <cell r="I174">
            <v>4146.5485518010964</v>
          </cell>
          <cell r="J174">
            <v>-45612</v>
          </cell>
        </row>
        <row r="175">
          <cell r="A175" t="str">
            <v>W63001</v>
          </cell>
          <cell r="B175">
            <v>395004</v>
          </cell>
          <cell r="C175" t="str">
            <v>McDonogh #32 Elem</v>
          </cell>
          <cell r="D175">
            <v>476</v>
          </cell>
          <cell r="E175">
            <v>340</v>
          </cell>
          <cell r="F175">
            <v>-136</v>
          </cell>
          <cell r="G175">
            <v>0</v>
          </cell>
          <cell r="H175">
            <v>-136</v>
          </cell>
          <cell r="I175">
            <v>4557.9631009962932</v>
          </cell>
          <cell r="J175">
            <v>-619883</v>
          </cell>
        </row>
        <row r="176">
          <cell r="A176" t="str">
            <v>W64001</v>
          </cell>
          <cell r="B176">
            <v>395003</v>
          </cell>
          <cell r="C176" t="str">
            <v>William J. Fischer</v>
          </cell>
          <cell r="D176">
            <v>439</v>
          </cell>
          <cell r="E176">
            <v>331</v>
          </cell>
          <cell r="F176">
            <v>-108</v>
          </cell>
          <cell r="G176">
            <v>0</v>
          </cell>
          <cell r="H176">
            <v>-108</v>
          </cell>
          <cell r="I176">
            <v>4315.8520187131771</v>
          </cell>
          <cell r="J176">
            <v>-466112</v>
          </cell>
        </row>
        <row r="177">
          <cell r="A177" t="str">
            <v>W65001</v>
          </cell>
          <cell r="B177">
            <v>395002</v>
          </cell>
          <cell r="C177" t="str">
            <v>Dwight D. Eisenhower</v>
          </cell>
          <cell r="D177">
            <v>741</v>
          </cell>
          <cell r="E177">
            <v>667</v>
          </cell>
          <cell r="F177">
            <v>-74</v>
          </cell>
          <cell r="G177">
            <v>0</v>
          </cell>
          <cell r="H177">
            <v>-74</v>
          </cell>
          <cell r="I177">
            <v>4241.4156719043031</v>
          </cell>
          <cell r="J177">
            <v>-313865</v>
          </cell>
        </row>
        <row r="178">
          <cell r="A178" t="str">
            <v>W66001</v>
          </cell>
          <cell r="B178">
            <v>395001</v>
          </cell>
          <cell r="C178" t="str">
            <v>Martin Behrman</v>
          </cell>
          <cell r="D178">
            <v>693</v>
          </cell>
          <cell r="E178">
            <v>693</v>
          </cell>
          <cell r="F178">
            <v>0</v>
          </cell>
          <cell r="G178">
            <v>0</v>
          </cell>
          <cell r="H178">
            <v>0</v>
          </cell>
          <cell r="I178">
            <v>4232.8752025680606</v>
          </cell>
          <cell r="J178">
            <v>0</v>
          </cell>
        </row>
        <row r="179">
          <cell r="A179" t="str">
            <v>W71001</v>
          </cell>
          <cell r="B179">
            <v>397001</v>
          </cell>
          <cell r="C179" t="str">
            <v>Sophie B. Wright Learning Acdmy</v>
          </cell>
          <cell r="D179">
            <v>494</v>
          </cell>
          <cell r="E179">
            <v>508</v>
          </cell>
          <cell r="F179">
            <v>14</v>
          </cell>
          <cell r="G179">
            <v>14</v>
          </cell>
          <cell r="H179">
            <v>0</v>
          </cell>
          <cell r="I179">
            <v>4296.2168999008218</v>
          </cell>
          <cell r="J179">
            <v>60147</v>
          </cell>
        </row>
        <row r="180">
          <cell r="A180" t="str">
            <v>W81001</v>
          </cell>
          <cell r="B180">
            <v>398002</v>
          </cell>
          <cell r="C180" t="str">
            <v>KIPP McDonogh 15 Sch. For the Creative Arts</v>
          </cell>
          <cell r="D180">
            <v>837</v>
          </cell>
          <cell r="E180">
            <v>933</v>
          </cell>
          <cell r="F180">
            <v>96</v>
          </cell>
          <cell r="G180">
            <v>96</v>
          </cell>
          <cell r="H180">
            <v>0</v>
          </cell>
          <cell r="I180">
            <v>4279.2857636590161</v>
          </cell>
          <cell r="J180">
            <v>410811</v>
          </cell>
        </row>
        <row r="181">
          <cell r="A181" t="str">
            <v>W82001</v>
          </cell>
          <cell r="B181">
            <v>398001</v>
          </cell>
          <cell r="C181" t="str">
            <v>KIPP Believe College Prep</v>
          </cell>
          <cell r="D181">
            <v>887</v>
          </cell>
          <cell r="E181">
            <v>849</v>
          </cell>
          <cell r="F181">
            <v>-38</v>
          </cell>
          <cell r="G181">
            <v>0</v>
          </cell>
          <cell r="H181">
            <v>-38</v>
          </cell>
          <cell r="I181">
            <v>4198.441050061504</v>
          </cell>
          <cell r="J181">
            <v>-159541</v>
          </cell>
        </row>
        <row r="182">
          <cell r="A182" t="str">
            <v>W85001</v>
          </cell>
          <cell r="B182">
            <v>398006</v>
          </cell>
          <cell r="C182" t="str">
            <v>KIPP N.O. Leadership Acdmy</v>
          </cell>
          <cell r="D182">
            <v>845</v>
          </cell>
          <cell r="E182">
            <v>937</v>
          </cell>
          <cell r="F182">
            <v>92</v>
          </cell>
          <cell r="G182">
            <v>92</v>
          </cell>
          <cell r="H182">
            <v>0</v>
          </cell>
          <cell r="I182">
            <v>4300.5268233367806</v>
          </cell>
          <cell r="J182">
            <v>395648</v>
          </cell>
        </row>
        <row r="183">
          <cell r="A183" t="str">
            <v>W86001</v>
          </cell>
          <cell r="B183">
            <v>398007</v>
          </cell>
          <cell r="C183" t="str">
            <v>KIPP East</v>
          </cell>
          <cell r="D183">
            <v>242</v>
          </cell>
          <cell r="E183">
            <v>330</v>
          </cell>
          <cell r="F183">
            <v>88</v>
          </cell>
          <cell r="G183">
            <v>88</v>
          </cell>
          <cell r="H183">
            <v>0</v>
          </cell>
          <cell r="I183">
            <v>4300.5268233367806</v>
          </cell>
          <cell r="J183">
            <v>378446</v>
          </cell>
        </row>
        <row r="184">
          <cell r="A184" t="str">
            <v>W87001</v>
          </cell>
          <cell r="B184">
            <v>398008</v>
          </cell>
          <cell r="C184" t="str">
            <v>KIPP Booker T. Washington High School</v>
          </cell>
          <cell r="D184">
            <v>113</v>
          </cell>
          <cell r="E184">
            <v>225</v>
          </cell>
          <cell r="F184">
            <v>112</v>
          </cell>
          <cell r="G184">
            <v>112</v>
          </cell>
          <cell r="H184">
            <v>0</v>
          </cell>
          <cell r="I184">
            <v>4300.5268233367806</v>
          </cell>
          <cell r="J184">
            <v>481659</v>
          </cell>
        </row>
        <row r="185">
          <cell r="A185" t="str">
            <v>W93001</v>
          </cell>
          <cell r="B185">
            <v>399003</v>
          </cell>
          <cell r="C185" t="str">
            <v>Joseph Clark High</v>
          </cell>
          <cell r="D185">
            <v>201</v>
          </cell>
          <cell r="E185">
            <v>97</v>
          </cell>
          <cell r="F185">
            <v>-104</v>
          </cell>
          <cell r="G185">
            <v>0</v>
          </cell>
          <cell r="H185">
            <v>-104</v>
          </cell>
          <cell r="I185">
            <v>4300.5268233367806</v>
          </cell>
          <cell r="J185">
            <v>-447255</v>
          </cell>
        </row>
        <row r="186">
          <cell r="A186" t="str">
            <v>WAA001</v>
          </cell>
          <cell r="B186">
            <v>368001</v>
          </cell>
          <cell r="C186" t="str">
            <v>Morris Jeff Community School</v>
          </cell>
          <cell r="D186">
            <v>675</v>
          </cell>
          <cell r="E186">
            <v>826</v>
          </cell>
          <cell r="F186">
            <v>151</v>
          </cell>
          <cell r="G186">
            <v>151</v>
          </cell>
          <cell r="H186">
            <v>0</v>
          </cell>
          <cell r="I186">
            <v>4300.5268233367806</v>
          </cell>
          <cell r="J186">
            <v>649380</v>
          </cell>
        </row>
        <row r="187">
          <cell r="A187" t="str">
            <v>WAE001</v>
          </cell>
          <cell r="B187">
            <v>364001</v>
          </cell>
          <cell r="C187" t="str">
            <v>Fannie C. Williams Charter School</v>
          </cell>
          <cell r="D187">
            <v>562</v>
          </cell>
          <cell r="E187">
            <v>536</v>
          </cell>
          <cell r="F187">
            <v>-26</v>
          </cell>
          <cell r="G187">
            <v>0</v>
          </cell>
          <cell r="H187">
            <v>-26</v>
          </cell>
          <cell r="I187">
            <v>4300.5268233367806</v>
          </cell>
          <cell r="J187">
            <v>-111814</v>
          </cell>
        </row>
        <row r="188">
          <cell r="A188" t="str">
            <v>WAF001</v>
          </cell>
          <cell r="B188">
            <v>363001</v>
          </cell>
          <cell r="C188" t="str">
            <v>Harriet Tubman Charter School</v>
          </cell>
          <cell r="D188">
            <v>553</v>
          </cell>
          <cell r="E188">
            <v>606</v>
          </cell>
          <cell r="F188">
            <v>53</v>
          </cell>
          <cell r="G188">
            <v>53</v>
          </cell>
          <cell r="H188">
            <v>0</v>
          </cell>
          <cell r="I188">
            <v>4300.5268233367806</v>
          </cell>
          <cell r="J188">
            <v>227928</v>
          </cell>
        </row>
        <row r="189">
          <cell r="A189" t="str">
            <v>WAH001</v>
          </cell>
          <cell r="B189">
            <v>360001</v>
          </cell>
          <cell r="C189" t="str">
            <v>The NET Charter School</v>
          </cell>
          <cell r="D189">
            <v>164</v>
          </cell>
          <cell r="E189">
            <v>135</v>
          </cell>
          <cell r="F189">
            <v>-29</v>
          </cell>
          <cell r="G189">
            <v>0</v>
          </cell>
          <cell r="H189">
            <v>-29</v>
          </cell>
          <cell r="I189">
            <v>4300.5268233367806</v>
          </cell>
          <cell r="J189">
            <v>-124715</v>
          </cell>
        </row>
        <row r="190">
          <cell r="A190" t="str">
            <v>WAI001</v>
          </cell>
          <cell r="B190">
            <v>361001</v>
          </cell>
          <cell r="C190" t="str">
            <v>Crescent Leadership Acdmy</v>
          </cell>
          <cell r="D190">
            <v>86</v>
          </cell>
          <cell r="E190">
            <v>69</v>
          </cell>
          <cell r="F190">
            <v>-17</v>
          </cell>
          <cell r="G190">
            <v>0</v>
          </cell>
          <cell r="H190">
            <v>-17</v>
          </cell>
          <cell r="I190">
            <v>4300.5268233367806</v>
          </cell>
          <cell r="J190">
            <v>-73109</v>
          </cell>
        </row>
        <row r="191">
          <cell r="A191" t="str">
            <v>WAM001</v>
          </cell>
          <cell r="B191">
            <v>363002</v>
          </cell>
          <cell r="C191" t="str">
            <v>Paul Habans Elem</v>
          </cell>
          <cell r="D191">
            <v>533</v>
          </cell>
          <cell r="E191">
            <v>589</v>
          </cell>
          <cell r="F191">
            <v>56</v>
          </cell>
          <cell r="G191">
            <v>56</v>
          </cell>
          <cell r="H191">
            <v>0</v>
          </cell>
          <cell r="I191">
            <v>4300.5268233367806</v>
          </cell>
          <cell r="J191">
            <v>240830</v>
          </cell>
        </row>
        <row r="192">
          <cell r="A192" t="str">
            <v>WE1001</v>
          </cell>
          <cell r="B192">
            <v>385001</v>
          </cell>
          <cell r="C192" t="str">
            <v>Sylvanie Williams College Prep</v>
          </cell>
          <cell r="D192">
            <v>384</v>
          </cell>
          <cell r="E192">
            <v>346</v>
          </cell>
          <cell r="F192">
            <v>-38</v>
          </cell>
          <cell r="G192">
            <v>0</v>
          </cell>
          <cell r="H192">
            <v>-38</v>
          </cell>
          <cell r="I192">
            <v>4173.2497733208511</v>
          </cell>
          <cell r="J192">
            <v>-158583</v>
          </cell>
        </row>
        <row r="193">
          <cell r="A193" t="str">
            <v>WE2001</v>
          </cell>
          <cell r="B193">
            <v>385002</v>
          </cell>
          <cell r="C193" t="str">
            <v>Cohen College Prep</v>
          </cell>
          <cell r="D193">
            <v>418</v>
          </cell>
          <cell r="E193">
            <v>416</v>
          </cell>
          <cell r="F193">
            <v>-2</v>
          </cell>
          <cell r="G193">
            <v>0</v>
          </cell>
          <cell r="H193">
            <v>-2</v>
          </cell>
          <cell r="I193">
            <v>4300.5268233367806</v>
          </cell>
          <cell r="J193">
            <v>-8601</v>
          </cell>
        </row>
        <row r="194">
          <cell r="A194" t="str">
            <v>WE3001</v>
          </cell>
          <cell r="B194">
            <v>385003</v>
          </cell>
          <cell r="C194" t="str">
            <v>Crocker College Prep</v>
          </cell>
          <cell r="D194">
            <v>507</v>
          </cell>
          <cell r="E194">
            <v>546</v>
          </cell>
          <cell r="F194">
            <v>39</v>
          </cell>
          <cell r="G194">
            <v>39</v>
          </cell>
          <cell r="H194">
            <v>0</v>
          </cell>
          <cell r="I194">
            <v>4300.5268233367806</v>
          </cell>
          <cell r="J194">
            <v>167721</v>
          </cell>
        </row>
        <row r="195">
          <cell r="A195" t="str">
            <v>WI1001</v>
          </cell>
          <cell r="B195">
            <v>381001</v>
          </cell>
          <cell r="C195" t="str">
            <v>Akili Academy of N.O.</v>
          </cell>
          <cell r="D195">
            <v>552</v>
          </cell>
          <cell r="E195">
            <v>604</v>
          </cell>
          <cell r="F195">
            <v>52</v>
          </cell>
          <cell r="G195">
            <v>52</v>
          </cell>
          <cell r="H195">
            <v>0</v>
          </cell>
          <cell r="I195">
            <v>4298.150158244669</v>
          </cell>
          <cell r="J195">
            <v>223504</v>
          </cell>
        </row>
        <row r="196">
          <cell r="A196" t="str">
            <v>WJ2001</v>
          </cell>
          <cell r="B196">
            <v>382002</v>
          </cell>
          <cell r="C196" t="str">
            <v>G.W. Carver Collegiate Acdmy</v>
          </cell>
          <cell r="D196">
            <v>754</v>
          </cell>
          <cell r="E196">
            <v>820</v>
          </cell>
          <cell r="F196">
            <v>66</v>
          </cell>
          <cell r="G196">
            <v>66</v>
          </cell>
          <cell r="H196">
            <v>0</v>
          </cell>
          <cell r="I196">
            <v>4300.5268233367806</v>
          </cell>
          <cell r="J196">
            <v>283835</v>
          </cell>
        </row>
        <row r="197">
          <cell r="A197" t="str">
            <v>WJ4001</v>
          </cell>
          <cell r="B197">
            <v>382004</v>
          </cell>
          <cell r="C197" t="str">
            <v>Livingston Collegiate Academy</v>
          </cell>
          <cell r="D197">
            <v>157</v>
          </cell>
          <cell r="E197">
            <v>308</v>
          </cell>
          <cell r="F197">
            <v>151</v>
          </cell>
          <cell r="G197">
            <v>151</v>
          </cell>
          <cell r="H197">
            <v>0</v>
          </cell>
          <cell r="I197">
            <v>4300.5268233367806</v>
          </cell>
          <cell r="J197">
            <v>649380</v>
          </cell>
        </row>
        <row r="198">
          <cell r="A198" t="str">
            <v>WL1001</v>
          </cell>
          <cell r="B198">
            <v>398004</v>
          </cell>
          <cell r="C198" t="str">
            <v>KIPP Central City Primary</v>
          </cell>
          <cell r="D198">
            <v>913</v>
          </cell>
          <cell r="E198">
            <v>955</v>
          </cell>
          <cell r="F198">
            <v>42</v>
          </cell>
          <cell r="G198">
            <v>42</v>
          </cell>
          <cell r="H198">
            <v>0</v>
          </cell>
          <cell r="I198">
            <v>4295.8090511666287</v>
          </cell>
          <cell r="J198">
            <v>180424</v>
          </cell>
        </row>
        <row r="199">
          <cell r="A199" t="str">
            <v>WU1001</v>
          </cell>
          <cell r="B199">
            <v>374001</v>
          </cell>
          <cell r="C199" t="str">
            <v>Success Preparatory Academy</v>
          </cell>
          <cell r="D199">
            <v>471</v>
          </cell>
          <cell r="E199">
            <v>436</v>
          </cell>
          <cell r="F199">
            <v>-35</v>
          </cell>
          <cell r="G199">
            <v>0</v>
          </cell>
          <cell r="H199">
            <v>-35</v>
          </cell>
          <cell r="I199">
            <v>4300.5268233367806</v>
          </cell>
          <cell r="J199">
            <v>-150518</v>
          </cell>
        </row>
        <row r="200">
          <cell r="A200" t="str">
            <v>WV1001</v>
          </cell>
          <cell r="B200">
            <v>373001</v>
          </cell>
          <cell r="C200" t="str">
            <v>Arise Academy</v>
          </cell>
          <cell r="D200">
            <v>497</v>
          </cell>
          <cell r="E200">
            <v>485</v>
          </cell>
          <cell r="F200">
            <v>-12</v>
          </cell>
          <cell r="G200">
            <v>0</v>
          </cell>
          <cell r="H200">
            <v>-12</v>
          </cell>
          <cell r="I200">
            <v>4300.5268233367806</v>
          </cell>
          <cell r="J200">
            <v>-51606</v>
          </cell>
        </row>
        <row r="201">
          <cell r="A201" t="str">
            <v>WV2001</v>
          </cell>
          <cell r="B201">
            <v>373002</v>
          </cell>
          <cell r="C201" t="str">
            <v>Mildred Osborne Elem</v>
          </cell>
          <cell r="D201">
            <v>481</v>
          </cell>
          <cell r="E201">
            <v>490</v>
          </cell>
          <cell r="F201">
            <v>9</v>
          </cell>
          <cell r="G201">
            <v>9</v>
          </cell>
          <cell r="H201">
            <v>0</v>
          </cell>
          <cell r="I201">
            <v>4300.5268233367806</v>
          </cell>
          <cell r="J201">
            <v>38705</v>
          </cell>
        </row>
        <row r="202">
          <cell r="A202" t="str">
            <v>WZ1001</v>
          </cell>
          <cell r="B202">
            <v>369001</v>
          </cell>
          <cell r="C202" t="str">
            <v>ReNEW Cultural Arts Acdmy.</v>
          </cell>
          <cell r="D202">
            <v>658</v>
          </cell>
          <cell r="E202">
            <v>596</v>
          </cell>
          <cell r="F202">
            <v>-62</v>
          </cell>
          <cell r="G202">
            <v>0</v>
          </cell>
          <cell r="H202">
            <v>-62</v>
          </cell>
          <cell r="I202">
            <v>4300.5268233367806</v>
          </cell>
          <cell r="J202">
            <v>-266633</v>
          </cell>
        </row>
        <row r="203">
          <cell r="A203" t="str">
            <v>WZ2001</v>
          </cell>
          <cell r="B203">
            <v>369002</v>
          </cell>
          <cell r="C203" t="str">
            <v>ReNEW SciTech Acdmy.</v>
          </cell>
          <cell r="D203">
            <v>690</v>
          </cell>
          <cell r="E203">
            <v>757</v>
          </cell>
          <cell r="F203">
            <v>67</v>
          </cell>
          <cell r="G203">
            <v>67</v>
          </cell>
          <cell r="H203">
            <v>0</v>
          </cell>
          <cell r="I203">
            <v>4300.5268233367806</v>
          </cell>
          <cell r="J203">
            <v>288135</v>
          </cell>
        </row>
        <row r="204">
          <cell r="A204" t="str">
            <v>WZ3001</v>
          </cell>
          <cell r="B204">
            <v>369003</v>
          </cell>
          <cell r="C204" t="str">
            <v>ReNEW Delores T. Aaron Elem</v>
          </cell>
          <cell r="D204">
            <v>790</v>
          </cell>
          <cell r="E204">
            <v>802</v>
          </cell>
          <cell r="F204">
            <v>12</v>
          </cell>
          <cell r="G204">
            <v>12</v>
          </cell>
          <cell r="H204">
            <v>0</v>
          </cell>
          <cell r="I204">
            <v>4300.5268233367806</v>
          </cell>
          <cell r="J204">
            <v>51606</v>
          </cell>
        </row>
        <row r="205">
          <cell r="A205" t="str">
            <v>WZ5001</v>
          </cell>
          <cell r="B205">
            <v>369005</v>
          </cell>
          <cell r="C205" t="str">
            <v>ReNEW Accelerated High</v>
          </cell>
          <cell r="D205">
            <v>251</v>
          </cell>
          <cell r="E205">
            <v>316</v>
          </cell>
          <cell r="F205">
            <v>65</v>
          </cell>
          <cell r="G205">
            <v>65</v>
          </cell>
          <cell r="H205">
            <v>0</v>
          </cell>
          <cell r="I205">
            <v>4300.5268233367806</v>
          </cell>
          <cell r="J205">
            <v>279534</v>
          </cell>
        </row>
        <row r="206">
          <cell r="A206" t="str">
            <v>WZ6001</v>
          </cell>
          <cell r="B206">
            <v>369006</v>
          </cell>
          <cell r="C206" t="str">
            <v>ReNEW Schaumburg Elem</v>
          </cell>
          <cell r="D206">
            <v>804</v>
          </cell>
          <cell r="E206">
            <v>797</v>
          </cell>
          <cell r="F206">
            <v>-7</v>
          </cell>
          <cell r="G206">
            <v>0</v>
          </cell>
          <cell r="H206">
            <v>-7</v>
          </cell>
          <cell r="I206">
            <v>4300.5268233367806</v>
          </cell>
          <cell r="J206">
            <v>-30104</v>
          </cell>
        </row>
        <row r="207">
          <cell r="A207" t="str">
            <v>WZ7001</v>
          </cell>
          <cell r="B207">
            <v>369007</v>
          </cell>
          <cell r="C207" t="str">
            <v>ReNEW McDonogh City Park</v>
          </cell>
          <cell r="D207">
            <v>645</v>
          </cell>
          <cell r="E207">
            <v>426</v>
          </cell>
          <cell r="F207">
            <v>-219</v>
          </cell>
          <cell r="G207">
            <v>0</v>
          </cell>
          <cell r="H207">
            <v>-219</v>
          </cell>
          <cell r="I207">
            <v>4300.5268233367806</v>
          </cell>
          <cell r="J207">
            <v>-941815</v>
          </cell>
        </row>
        <row r="208">
          <cell r="A208" t="str">
            <v>WZ9001</v>
          </cell>
          <cell r="B208">
            <v>360002</v>
          </cell>
          <cell r="C208" t="str">
            <v>The NET 2 Charter School</v>
          </cell>
          <cell r="D208">
            <v>160</v>
          </cell>
          <cell r="E208">
            <v>152</v>
          </cell>
          <cell r="F208">
            <v>-8</v>
          </cell>
          <cell r="G208">
            <v>0</v>
          </cell>
          <cell r="H208">
            <v>-8</v>
          </cell>
          <cell r="I208">
            <v>4300.5268233367806</v>
          </cell>
          <cell r="J208">
            <v>-34404</v>
          </cell>
        </row>
        <row r="209">
          <cell r="A209" t="str">
            <v>W67001</v>
          </cell>
          <cell r="B209" t="str">
            <v>W67001</v>
          </cell>
          <cell r="C209" t="str">
            <v>Placeholder (ATA)</v>
          </cell>
          <cell r="D209">
            <v>25</v>
          </cell>
          <cell r="E209">
            <v>0</v>
          </cell>
          <cell r="F209">
            <v>-25</v>
          </cell>
          <cell r="G209">
            <v>0</v>
          </cell>
          <cell r="H209">
            <v>-25</v>
          </cell>
          <cell r="I209">
            <v>4300.5268233367806</v>
          </cell>
          <cell r="J209">
            <v>-107513</v>
          </cell>
        </row>
      </sheetData>
      <sheetData sheetId="2"/>
      <sheetData sheetId="3"/>
      <sheetData sheetId="4">
        <row r="35">
          <cell r="J35">
            <v>230060.74076423739</v>
          </cell>
        </row>
      </sheetData>
      <sheetData sheetId="5">
        <row r="5">
          <cell r="Y5">
            <v>0</v>
          </cell>
        </row>
      </sheetData>
      <sheetData sheetId="6">
        <row r="5">
          <cell r="Y5">
            <v>0</v>
          </cell>
        </row>
      </sheetData>
      <sheetData sheetId="7">
        <row r="5">
          <cell r="Y5">
            <v>0</v>
          </cell>
        </row>
      </sheetData>
      <sheetData sheetId="8">
        <row r="5">
          <cell r="Y5">
            <v>0</v>
          </cell>
        </row>
      </sheetData>
      <sheetData sheetId="9">
        <row r="5">
          <cell r="Y5">
            <v>0</v>
          </cell>
        </row>
      </sheetData>
      <sheetData sheetId="10">
        <row r="5">
          <cell r="Y5">
            <v>0</v>
          </cell>
        </row>
      </sheetData>
      <sheetData sheetId="11">
        <row r="5">
          <cell r="Y5">
            <v>0</v>
          </cell>
        </row>
      </sheetData>
      <sheetData sheetId="12"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8892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27325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-89289</v>
          </cell>
        </row>
        <row r="41">
          <cell r="G41">
            <v>0</v>
          </cell>
        </row>
        <row r="42">
          <cell r="G42">
            <v>27725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-27832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-18550</v>
          </cell>
        </row>
        <row r="52">
          <cell r="G52">
            <v>9378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-18686</v>
          </cell>
        </row>
        <row r="57">
          <cell r="G57">
            <v>8469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</sheetData>
      <sheetData sheetId="13">
        <row r="5">
          <cell r="G5">
            <v>0</v>
          </cell>
        </row>
        <row r="6">
          <cell r="G6">
            <v>0</v>
          </cell>
        </row>
        <row r="7">
          <cell r="G7">
            <v>16624</v>
          </cell>
        </row>
        <row r="8">
          <cell r="G8">
            <v>-10062</v>
          </cell>
        </row>
        <row r="9">
          <cell r="G9">
            <v>-8122</v>
          </cell>
        </row>
        <row r="10">
          <cell r="G10">
            <v>37174</v>
          </cell>
        </row>
        <row r="11">
          <cell r="G11">
            <v>-8938</v>
          </cell>
        </row>
        <row r="12">
          <cell r="G12">
            <v>-26930</v>
          </cell>
        </row>
        <row r="13">
          <cell r="G13">
            <v>8946</v>
          </cell>
        </row>
        <row r="14">
          <cell r="G14">
            <v>34961</v>
          </cell>
        </row>
        <row r="15">
          <cell r="G15">
            <v>11188</v>
          </cell>
        </row>
        <row r="16">
          <cell r="G16">
            <v>9340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9558</v>
          </cell>
        </row>
        <row r="20">
          <cell r="G20">
            <v>16522</v>
          </cell>
        </row>
        <row r="21">
          <cell r="G21">
            <v>-8892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18989</v>
          </cell>
        </row>
        <row r="27">
          <cell r="G27">
            <v>9296</v>
          </cell>
        </row>
        <row r="28">
          <cell r="G28">
            <v>0</v>
          </cell>
        </row>
        <row r="29">
          <cell r="G29">
            <v>28303</v>
          </cell>
        </row>
        <row r="30">
          <cell r="G30">
            <v>-27325</v>
          </cell>
        </row>
        <row r="31">
          <cell r="G31">
            <v>29139</v>
          </cell>
        </row>
        <row r="32">
          <cell r="G32">
            <v>25223</v>
          </cell>
        </row>
        <row r="33">
          <cell r="G33">
            <v>50916</v>
          </cell>
        </row>
        <row r="34">
          <cell r="G34">
            <v>0</v>
          </cell>
        </row>
        <row r="35">
          <cell r="G35">
            <v>27169</v>
          </cell>
        </row>
        <row r="36">
          <cell r="G36">
            <v>-8890</v>
          </cell>
        </row>
        <row r="37">
          <cell r="G37">
            <v>0</v>
          </cell>
        </row>
        <row r="38">
          <cell r="G38">
            <v>9872</v>
          </cell>
        </row>
        <row r="39">
          <cell r="G39">
            <v>64272</v>
          </cell>
        </row>
        <row r="40">
          <cell r="G40">
            <v>17858</v>
          </cell>
        </row>
        <row r="41">
          <cell r="G41">
            <v>9308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18590</v>
          </cell>
        </row>
        <row r="45">
          <cell r="G45">
            <v>18763</v>
          </cell>
        </row>
        <row r="46">
          <cell r="G46">
            <v>0</v>
          </cell>
        </row>
        <row r="47">
          <cell r="G47">
            <v>9894</v>
          </cell>
        </row>
        <row r="48">
          <cell r="G48">
            <v>0</v>
          </cell>
        </row>
        <row r="49">
          <cell r="G49">
            <v>16732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-18755</v>
          </cell>
        </row>
        <row r="53">
          <cell r="G53">
            <v>16642</v>
          </cell>
        </row>
        <row r="54">
          <cell r="G54">
            <v>-9254</v>
          </cell>
        </row>
        <row r="55">
          <cell r="G55">
            <v>0</v>
          </cell>
        </row>
        <row r="56">
          <cell r="G56">
            <v>18686</v>
          </cell>
        </row>
        <row r="57">
          <cell r="G57">
            <v>25406</v>
          </cell>
        </row>
        <row r="58">
          <cell r="G58">
            <v>0</v>
          </cell>
        </row>
        <row r="59">
          <cell r="G59">
            <v>-9108</v>
          </cell>
        </row>
        <row r="60">
          <cell r="G60">
            <v>9803</v>
          </cell>
        </row>
        <row r="61">
          <cell r="G61">
            <v>-8614</v>
          </cell>
        </row>
        <row r="62">
          <cell r="G62">
            <v>8948</v>
          </cell>
        </row>
        <row r="63">
          <cell r="G63">
            <v>-17437</v>
          </cell>
        </row>
        <row r="64">
          <cell r="G64">
            <v>9640</v>
          </cell>
        </row>
        <row r="65">
          <cell r="G65">
            <v>8895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-10123</v>
          </cell>
        </row>
        <row r="69">
          <cell r="G69">
            <v>-9805</v>
          </cell>
        </row>
        <row r="70">
          <cell r="G70">
            <v>-11545</v>
          </cell>
        </row>
        <row r="71">
          <cell r="G71">
            <v>9310</v>
          </cell>
        </row>
        <row r="72">
          <cell r="G72">
            <v>0</v>
          </cell>
        </row>
        <row r="73">
          <cell r="G73">
            <v>-9689</v>
          </cell>
        </row>
      </sheetData>
      <sheetData sheetId="14"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-551280</v>
          </cell>
        </row>
        <row r="22">
          <cell r="G22">
            <v>0</v>
          </cell>
        </row>
        <row r="23">
          <cell r="G23">
            <v>17924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18217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9254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26685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9310</v>
          </cell>
        </row>
        <row r="72">
          <cell r="G72">
            <v>0</v>
          </cell>
        </row>
        <row r="73">
          <cell r="G73">
            <v>0</v>
          </cell>
        </row>
      </sheetData>
      <sheetData sheetId="15">
        <row r="5">
          <cell r="E5">
            <v>0</v>
          </cell>
        </row>
      </sheetData>
      <sheetData sheetId="16">
        <row r="5">
          <cell r="E5">
            <v>0</v>
          </cell>
        </row>
      </sheetData>
      <sheetData sheetId="17">
        <row r="5">
          <cell r="E5">
            <v>0</v>
          </cell>
        </row>
      </sheetData>
      <sheetData sheetId="18">
        <row r="5">
          <cell r="E5">
            <v>0</v>
          </cell>
        </row>
      </sheetData>
      <sheetData sheetId="19">
        <row r="5">
          <cell r="E5">
            <v>0</v>
          </cell>
        </row>
      </sheetData>
      <sheetData sheetId="20">
        <row r="5">
          <cell r="E5">
            <v>0</v>
          </cell>
        </row>
      </sheetData>
      <sheetData sheetId="21">
        <row r="5">
          <cell r="E5">
            <v>0</v>
          </cell>
        </row>
      </sheetData>
      <sheetData sheetId="22">
        <row r="5">
          <cell r="E5">
            <v>0</v>
          </cell>
        </row>
      </sheetData>
      <sheetData sheetId="23">
        <row r="5">
          <cell r="E5">
            <v>0</v>
          </cell>
        </row>
      </sheetData>
      <sheetData sheetId="24">
        <row r="5">
          <cell r="E5">
            <v>0</v>
          </cell>
        </row>
      </sheetData>
      <sheetData sheetId="25">
        <row r="5">
          <cell r="E5">
            <v>0</v>
          </cell>
        </row>
      </sheetData>
      <sheetData sheetId="26">
        <row r="5">
          <cell r="E5">
            <v>0</v>
          </cell>
        </row>
      </sheetData>
      <sheetData sheetId="27">
        <row r="5">
          <cell r="E5">
            <v>0</v>
          </cell>
        </row>
      </sheetData>
      <sheetData sheetId="28">
        <row r="5">
          <cell r="E5">
            <v>0</v>
          </cell>
        </row>
      </sheetData>
      <sheetData sheetId="29">
        <row r="5">
          <cell r="E5">
            <v>0</v>
          </cell>
        </row>
      </sheetData>
      <sheetData sheetId="30">
        <row r="5">
          <cell r="E5">
            <v>0</v>
          </cell>
        </row>
      </sheetData>
      <sheetData sheetId="31">
        <row r="5">
          <cell r="E5">
            <v>0</v>
          </cell>
        </row>
      </sheetData>
      <sheetData sheetId="32">
        <row r="5">
          <cell r="E5">
            <v>0</v>
          </cell>
        </row>
      </sheetData>
      <sheetData sheetId="33">
        <row r="5">
          <cell r="E5">
            <v>0</v>
          </cell>
        </row>
      </sheetData>
      <sheetData sheetId="34">
        <row r="5">
          <cell r="E5">
            <v>-2</v>
          </cell>
        </row>
      </sheetData>
      <sheetData sheetId="35">
        <row r="5">
          <cell r="E5">
            <v>17</v>
          </cell>
        </row>
      </sheetData>
      <sheetData sheetId="36">
        <row r="5">
          <cell r="E5">
            <v>5</v>
          </cell>
        </row>
      </sheetData>
      <sheetData sheetId="37">
        <row r="5">
          <cell r="E5">
            <v>0</v>
          </cell>
        </row>
      </sheetData>
      <sheetData sheetId="38">
        <row r="5">
          <cell r="E5">
            <v>0</v>
          </cell>
        </row>
      </sheetData>
      <sheetData sheetId="39">
        <row r="5">
          <cell r="E5">
            <v>0</v>
          </cell>
        </row>
      </sheetData>
      <sheetData sheetId="40">
        <row r="5">
          <cell r="E5">
            <v>0</v>
          </cell>
        </row>
      </sheetData>
      <sheetData sheetId="41">
        <row r="5">
          <cell r="E5">
            <v>0</v>
          </cell>
        </row>
      </sheetData>
      <sheetData sheetId="42">
        <row r="5">
          <cell r="E5">
            <v>0</v>
          </cell>
        </row>
      </sheetData>
      <sheetData sheetId="43">
        <row r="5">
          <cell r="E5">
            <v>0</v>
          </cell>
        </row>
      </sheetData>
      <sheetData sheetId="44">
        <row r="5">
          <cell r="E5">
            <v>0</v>
          </cell>
        </row>
      </sheetData>
      <sheetData sheetId="45">
        <row r="5">
          <cell r="E5">
            <v>0</v>
          </cell>
        </row>
      </sheetData>
      <sheetData sheetId="46">
        <row r="5">
          <cell r="E5">
            <v>0</v>
          </cell>
        </row>
      </sheetData>
      <sheetData sheetId="47">
        <row r="5">
          <cell r="E5">
            <v>0</v>
          </cell>
        </row>
      </sheetData>
      <sheetData sheetId="48">
        <row r="5">
          <cell r="E5">
            <v>-4</v>
          </cell>
        </row>
      </sheetData>
      <sheetData sheetId="49">
        <row r="5">
          <cell r="E5">
            <v>3</v>
          </cell>
        </row>
      </sheetData>
      <sheetData sheetId="50">
        <row r="3">
          <cell r="F3">
            <v>-113</v>
          </cell>
          <cell r="J3">
            <v>-317417</v>
          </cell>
        </row>
        <row r="4">
          <cell r="J4">
            <v>-71750</v>
          </cell>
        </row>
        <row r="5">
          <cell r="J5">
            <v>-95138</v>
          </cell>
        </row>
        <row r="6">
          <cell r="J6">
            <v>-16728</v>
          </cell>
        </row>
        <row r="7">
          <cell r="J7">
            <v>-232194</v>
          </cell>
        </row>
        <row r="8">
          <cell r="J8">
            <v>-155480</v>
          </cell>
        </row>
        <row r="9">
          <cell r="J9">
            <v>-19652</v>
          </cell>
        </row>
        <row r="10">
          <cell r="J10">
            <v>39123</v>
          </cell>
        </row>
        <row r="11">
          <cell r="J11">
            <v>-524671</v>
          </cell>
        </row>
        <row r="12">
          <cell r="J12">
            <v>-225900</v>
          </cell>
        </row>
        <row r="13">
          <cell r="J13">
            <v>7819</v>
          </cell>
        </row>
        <row r="14">
          <cell r="J14">
            <v>13948</v>
          </cell>
        </row>
        <row r="15">
          <cell r="J15">
            <v>0</v>
          </cell>
        </row>
        <row r="16">
          <cell r="J16">
            <v>-85138</v>
          </cell>
        </row>
        <row r="17">
          <cell r="J17">
            <v>-26676</v>
          </cell>
        </row>
        <row r="18">
          <cell r="J18">
            <v>-94080</v>
          </cell>
        </row>
        <row r="19">
          <cell r="J19">
            <v>20905</v>
          </cell>
        </row>
        <row r="20">
          <cell r="J20">
            <v>3475</v>
          </cell>
        </row>
        <row r="21">
          <cell r="J21">
            <v>5851</v>
          </cell>
        </row>
        <row r="22">
          <cell r="J22">
            <v>-112906</v>
          </cell>
        </row>
        <row r="23">
          <cell r="J23">
            <v>-84738</v>
          </cell>
        </row>
        <row r="24">
          <cell r="J24">
            <v>-164970</v>
          </cell>
        </row>
        <row r="25">
          <cell r="J25">
            <v>-401684</v>
          </cell>
        </row>
        <row r="26">
          <cell r="J26">
            <v>-53329</v>
          </cell>
        </row>
        <row r="27">
          <cell r="J27">
            <v>15042</v>
          </cell>
        </row>
        <row r="28">
          <cell r="J28">
            <v>-373248</v>
          </cell>
        </row>
        <row r="29">
          <cell r="J29">
            <v>-85345</v>
          </cell>
        </row>
        <row r="30">
          <cell r="J30">
            <v>-22957</v>
          </cell>
        </row>
        <row r="31">
          <cell r="J31">
            <v>-96904</v>
          </cell>
        </row>
        <row r="32">
          <cell r="J32">
            <v>-24164</v>
          </cell>
        </row>
        <row r="33">
          <cell r="J33">
            <v>-94960</v>
          </cell>
        </row>
        <row r="34">
          <cell r="J34">
            <v>12692</v>
          </cell>
        </row>
        <row r="35">
          <cell r="J35">
            <v>-37764</v>
          </cell>
        </row>
        <row r="36">
          <cell r="J36">
            <v>62037</v>
          </cell>
        </row>
        <row r="37">
          <cell r="J37">
            <v>-86149</v>
          </cell>
        </row>
        <row r="38">
          <cell r="J38">
            <v>140833</v>
          </cell>
        </row>
        <row r="39">
          <cell r="J39">
            <v>15623</v>
          </cell>
        </row>
        <row r="40">
          <cell r="J40">
            <v>-34325</v>
          </cell>
        </row>
        <row r="41">
          <cell r="J41">
            <v>59080</v>
          </cell>
        </row>
        <row r="42">
          <cell r="J42">
            <v>-272090</v>
          </cell>
        </row>
        <row r="43">
          <cell r="J43">
            <v>-3616</v>
          </cell>
        </row>
        <row r="44">
          <cell r="J44">
            <v>-54407</v>
          </cell>
        </row>
        <row r="45">
          <cell r="J45">
            <v>-121286</v>
          </cell>
        </row>
        <row r="46">
          <cell r="J46">
            <v>-167272</v>
          </cell>
        </row>
        <row r="47">
          <cell r="J47">
            <v>-103773</v>
          </cell>
        </row>
        <row r="48">
          <cell r="J48">
            <v>-46128</v>
          </cell>
        </row>
        <row r="49">
          <cell r="J49">
            <v>22393</v>
          </cell>
        </row>
        <row r="50">
          <cell r="J50">
            <v>120650</v>
          </cell>
        </row>
        <row r="51">
          <cell r="J51">
            <v>-170687</v>
          </cell>
        </row>
        <row r="52">
          <cell r="J52">
            <v>-200430</v>
          </cell>
        </row>
        <row r="53">
          <cell r="J53">
            <v>-261320</v>
          </cell>
        </row>
        <row r="54">
          <cell r="J54">
            <v>45472</v>
          </cell>
        </row>
        <row r="55">
          <cell r="J55">
            <v>-403172</v>
          </cell>
        </row>
        <row r="56">
          <cell r="J56">
            <v>-61336</v>
          </cell>
        </row>
        <row r="57">
          <cell r="J57">
            <v>-304416</v>
          </cell>
        </row>
        <row r="58">
          <cell r="J58">
            <v>-3391</v>
          </cell>
        </row>
        <row r="59">
          <cell r="J59">
            <v>-40075</v>
          </cell>
        </row>
        <row r="60">
          <cell r="J60">
            <v>-91840</v>
          </cell>
        </row>
        <row r="61">
          <cell r="J61">
            <v>61200</v>
          </cell>
        </row>
        <row r="62">
          <cell r="J62">
            <v>-86842</v>
          </cell>
        </row>
        <row r="63">
          <cell r="J63">
            <v>-32642</v>
          </cell>
        </row>
        <row r="64">
          <cell r="J64">
            <v>-26636</v>
          </cell>
        </row>
        <row r="65">
          <cell r="J65">
            <v>-14934</v>
          </cell>
        </row>
        <row r="66">
          <cell r="J66">
            <v>-78232</v>
          </cell>
        </row>
        <row r="67">
          <cell r="J67">
            <v>-28370</v>
          </cell>
        </row>
        <row r="68">
          <cell r="J68">
            <v>-25900</v>
          </cell>
        </row>
        <row r="69">
          <cell r="J69">
            <v>3010</v>
          </cell>
        </row>
        <row r="70">
          <cell r="J70">
            <v>55470</v>
          </cell>
        </row>
        <row r="71">
          <cell r="J71">
            <v>-78292</v>
          </cell>
        </row>
        <row r="74">
          <cell r="J74">
            <v>-15468</v>
          </cell>
        </row>
        <row r="75">
          <cell r="J75">
            <v>-31499</v>
          </cell>
        </row>
        <row r="128">
          <cell r="A128">
            <v>36005</v>
          </cell>
          <cell r="B128" t="str">
            <v>WAZ001</v>
          </cell>
          <cell r="C128" t="str">
            <v>Audubon Charter School</v>
          </cell>
          <cell r="D128">
            <v>798</v>
          </cell>
          <cell r="E128">
            <v>791</v>
          </cell>
          <cell r="F128">
            <v>-7</v>
          </cell>
          <cell r="G128">
            <v>0</v>
          </cell>
          <cell r="H128">
            <v>-7</v>
          </cell>
          <cell r="J128">
            <v>8940</v>
          </cell>
        </row>
        <row r="129">
          <cell r="A129">
            <v>36013</v>
          </cell>
          <cell r="B129" t="str">
            <v>WBA001</v>
          </cell>
          <cell r="C129" t="str">
            <v>Einstein Charter School at Village De L'Est</v>
          </cell>
          <cell r="D129">
            <v>398</v>
          </cell>
          <cell r="E129">
            <v>403</v>
          </cell>
          <cell r="F129">
            <v>5</v>
          </cell>
          <cell r="G129">
            <v>5</v>
          </cell>
          <cell r="H129">
            <v>0</v>
          </cell>
          <cell r="J129">
            <v>2197</v>
          </cell>
        </row>
        <row r="130">
          <cell r="A130">
            <v>36043</v>
          </cell>
          <cell r="B130" t="str">
            <v>WBB001</v>
          </cell>
          <cell r="C130" t="str">
            <v>Benjamin Franklin High School</v>
          </cell>
          <cell r="D130">
            <v>970</v>
          </cell>
          <cell r="E130">
            <v>964</v>
          </cell>
          <cell r="F130">
            <v>-6</v>
          </cell>
          <cell r="G130">
            <v>0</v>
          </cell>
          <cell r="H130">
            <v>-6</v>
          </cell>
          <cell r="J130">
            <v>16904</v>
          </cell>
        </row>
        <row r="131">
          <cell r="A131">
            <v>36056</v>
          </cell>
          <cell r="B131" t="str">
            <v>WBC001</v>
          </cell>
          <cell r="C131" t="str">
            <v>Alice M. Harte Elementary Charter School</v>
          </cell>
          <cell r="D131">
            <v>750</v>
          </cell>
          <cell r="E131">
            <v>746</v>
          </cell>
          <cell r="F131">
            <v>-4</v>
          </cell>
          <cell r="G131">
            <v>0</v>
          </cell>
          <cell r="H131">
            <v>-4</v>
          </cell>
          <cell r="J131">
            <v>-14343</v>
          </cell>
        </row>
        <row r="132">
          <cell r="A132">
            <v>36064</v>
          </cell>
          <cell r="B132" t="str">
            <v>WBD001</v>
          </cell>
          <cell r="C132" t="str">
            <v>Edna Karr High School</v>
          </cell>
          <cell r="D132">
            <v>1108</v>
          </cell>
          <cell r="E132">
            <v>1107</v>
          </cell>
          <cell r="F132">
            <v>-1</v>
          </cell>
          <cell r="G132">
            <v>0</v>
          </cell>
          <cell r="H132">
            <v>-1</v>
          </cell>
          <cell r="J132">
            <v>24442</v>
          </cell>
        </row>
        <row r="133">
          <cell r="A133">
            <v>36079</v>
          </cell>
          <cell r="B133" t="str">
            <v>WBE001</v>
          </cell>
          <cell r="C133" t="str">
            <v>Lusher Charter School</v>
          </cell>
          <cell r="D133">
            <v>1761</v>
          </cell>
          <cell r="E133">
            <v>1756</v>
          </cell>
          <cell r="F133">
            <v>-5</v>
          </cell>
          <cell r="G133">
            <v>0</v>
          </cell>
          <cell r="H133">
            <v>-5</v>
          </cell>
          <cell r="J133">
            <v>40076</v>
          </cell>
        </row>
        <row r="134">
          <cell r="A134">
            <v>36096</v>
          </cell>
          <cell r="B134" t="str">
            <v>WBF001</v>
          </cell>
          <cell r="C134" t="str">
            <v>Eleanor McMain Secondary School</v>
          </cell>
          <cell r="D134">
            <v>800</v>
          </cell>
          <cell r="E134">
            <v>801</v>
          </cell>
          <cell r="F134">
            <v>1</v>
          </cell>
          <cell r="G134">
            <v>1</v>
          </cell>
          <cell r="H134">
            <v>0</v>
          </cell>
          <cell r="J134">
            <v>88550</v>
          </cell>
        </row>
        <row r="135">
          <cell r="A135">
            <v>36149</v>
          </cell>
          <cell r="B135" t="str">
            <v>WBG001</v>
          </cell>
          <cell r="C135" t="str">
            <v>Robert Russa Moton Charter School</v>
          </cell>
          <cell r="D135">
            <v>315</v>
          </cell>
          <cell r="E135">
            <v>313</v>
          </cell>
          <cell r="F135">
            <v>-2</v>
          </cell>
          <cell r="G135">
            <v>0</v>
          </cell>
          <cell r="H135">
            <v>-2</v>
          </cell>
          <cell r="J135">
            <v>-3589</v>
          </cell>
        </row>
        <row r="136">
          <cell r="A136">
            <v>36158</v>
          </cell>
          <cell r="B136" t="str">
            <v>WBH001</v>
          </cell>
          <cell r="C136" t="str">
            <v>Lake Forest Elementary Charter School</v>
          </cell>
          <cell r="D136">
            <v>629</v>
          </cell>
          <cell r="E136">
            <v>624</v>
          </cell>
          <cell r="F136">
            <v>-5</v>
          </cell>
          <cell r="G136">
            <v>0</v>
          </cell>
          <cell r="H136">
            <v>-5</v>
          </cell>
          <cell r="J136">
            <v>-39</v>
          </cell>
        </row>
        <row r="137">
          <cell r="A137">
            <v>36163</v>
          </cell>
          <cell r="B137" t="str">
            <v>WBI001</v>
          </cell>
          <cell r="C137" t="str">
            <v>New Orleans Charter Science and Mathematics HS</v>
          </cell>
          <cell r="D137">
            <v>473</v>
          </cell>
          <cell r="E137">
            <v>469</v>
          </cell>
          <cell r="F137">
            <v>-4</v>
          </cell>
          <cell r="G137">
            <v>0</v>
          </cell>
          <cell r="H137">
            <v>-4</v>
          </cell>
          <cell r="J137">
            <v>-18742</v>
          </cell>
        </row>
        <row r="138">
          <cell r="A138">
            <v>36187</v>
          </cell>
          <cell r="B138" t="str">
            <v>WBJ001</v>
          </cell>
          <cell r="C138" t="str">
            <v>ENCORE Academy</v>
          </cell>
          <cell r="D138">
            <v>521</v>
          </cell>
          <cell r="E138">
            <v>518</v>
          </cell>
          <cell r="F138">
            <v>-3</v>
          </cell>
          <cell r="G138">
            <v>0</v>
          </cell>
          <cell r="H138">
            <v>-3</v>
          </cell>
          <cell r="J138">
            <v>-4179</v>
          </cell>
        </row>
        <row r="139">
          <cell r="A139">
            <v>36188</v>
          </cell>
          <cell r="B139" t="str">
            <v>WBK001</v>
          </cell>
          <cell r="C139" t="str">
            <v>Bricolage Academy</v>
          </cell>
          <cell r="D139">
            <v>443</v>
          </cell>
          <cell r="E139">
            <v>445</v>
          </cell>
          <cell r="F139">
            <v>2</v>
          </cell>
          <cell r="G139">
            <v>2</v>
          </cell>
          <cell r="H139">
            <v>0</v>
          </cell>
          <cell r="J139">
            <v>15090</v>
          </cell>
        </row>
        <row r="140">
          <cell r="A140">
            <v>36191</v>
          </cell>
          <cell r="B140" t="str">
            <v>WBL001</v>
          </cell>
          <cell r="C140" t="str">
            <v>Wilson Charter School</v>
          </cell>
          <cell r="D140">
            <v>601</v>
          </cell>
          <cell r="E140">
            <v>615</v>
          </cell>
          <cell r="F140">
            <v>14</v>
          </cell>
          <cell r="G140">
            <v>14</v>
          </cell>
          <cell r="H140">
            <v>0</v>
          </cell>
          <cell r="J140">
            <v>37631</v>
          </cell>
        </row>
        <row r="141">
          <cell r="A141">
            <v>36194</v>
          </cell>
          <cell r="B141" t="str">
            <v>WBM001</v>
          </cell>
          <cell r="C141" t="str">
            <v>Einstein Charter High School at Sarah Towles Reed</v>
          </cell>
          <cell r="D141">
            <v>161</v>
          </cell>
          <cell r="E141">
            <v>172</v>
          </cell>
          <cell r="F141">
            <v>11</v>
          </cell>
          <cell r="G141">
            <v>11</v>
          </cell>
          <cell r="H141">
            <v>0</v>
          </cell>
          <cell r="J141">
            <v>18076</v>
          </cell>
        </row>
        <row r="142">
          <cell r="A142">
            <v>36195</v>
          </cell>
          <cell r="B142" t="str">
            <v>WBN001</v>
          </cell>
          <cell r="C142" t="str">
            <v>Einstein Charter Middle Sch at Sarah Towles Reed</v>
          </cell>
          <cell r="D142">
            <v>356</v>
          </cell>
          <cell r="E142">
            <v>359</v>
          </cell>
          <cell r="F142">
            <v>3</v>
          </cell>
          <cell r="G142">
            <v>3</v>
          </cell>
          <cell r="H142">
            <v>0</v>
          </cell>
          <cell r="J142">
            <v>8558</v>
          </cell>
        </row>
        <row r="143">
          <cell r="A143">
            <v>36196</v>
          </cell>
          <cell r="B143" t="str">
            <v>WBO001</v>
          </cell>
          <cell r="C143" t="str">
            <v>Einstein Charter School at Sherwood Forest</v>
          </cell>
          <cell r="D143">
            <v>413</v>
          </cell>
          <cell r="E143">
            <v>418</v>
          </cell>
          <cell r="F143">
            <v>5</v>
          </cell>
          <cell r="G143">
            <v>5</v>
          </cell>
          <cell r="H143">
            <v>0</v>
          </cell>
          <cell r="J143">
            <v>14912</v>
          </cell>
        </row>
        <row r="144">
          <cell r="A144" t="str">
            <v>W12001</v>
          </cell>
          <cell r="B144">
            <v>300001</v>
          </cell>
          <cell r="C144" t="str">
            <v>Pierre A. Capdau Learning Academy</v>
          </cell>
          <cell r="D144">
            <v>706</v>
          </cell>
          <cell r="E144">
            <v>722</v>
          </cell>
          <cell r="F144">
            <v>16</v>
          </cell>
          <cell r="G144">
            <v>16</v>
          </cell>
          <cell r="H144">
            <v>0</v>
          </cell>
          <cell r="J144">
            <v>50064</v>
          </cell>
        </row>
        <row r="145">
          <cell r="A145" t="str">
            <v>W13001</v>
          </cell>
          <cell r="B145">
            <v>300003</v>
          </cell>
          <cell r="C145" t="str">
            <v>Lake Area New Tech Early College</v>
          </cell>
          <cell r="D145">
            <v>677</v>
          </cell>
          <cell r="E145">
            <v>662</v>
          </cell>
          <cell r="F145">
            <v>-15</v>
          </cell>
          <cell r="G145">
            <v>0</v>
          </cell>
          <cell r="H145">
            <v>-15</v>
          </cell>
          <cell r="J145">
            <v>-11565</v>
          </cell>
        </row>
        <row r="146">
          <cell r="A146" t="str">
            <v>W31001</v>
          </cell>
          <cell r="B146" t="str">
            <v>W31001</v>
          </cell>
          <cell r="C146" t="str">
            <v>Dr. Martin Luther King Jr Charter for Sci &amp; Tech</v>
          </cell>
          <cell r="D146">
            <v>950</v>
          </cell>
          <cell r="E146">
            <v>942</v>
          </cell>
          <cell r="F146">
            <v>-8</v>
          </cell>
          <cell r="G146">
            <v>0</v>
          </cell>
          <cell r="H146">
            <v>-8</v>
          </cell>
          <cell r="J146">
            <v>6439</v>
          </cell>
        </row>
        <row r="147">
          <cell r="A147" t="str">
            <v>W51001</v>
          </cell>
          <cell r="B147">
            <v>393001</v>
          </cell>
          <cell r="C147" t="str">
            <v>Lafayette Academy</v>
          </cell>
          <cell r="D147">
            <v>891</v>
          </cell>
          <cell r="E147">
            <v>920</v>
          </cell>
          <cell r="F147">
            <v>29</v>
          </cell>
          <cell r="G147">
            <v>29</v>
          </cell>
          <cell r="H147">
            <v>0</v>
          </cell>
          <cell r="J147">
            <v>83443</v>
          </cell>
        </row>
        <row r="148">
          <cell r="A148" t="str">
            <v>W52001</v>
          </cell>
          <cell r="B148">
            <v>393002</v>
          </cell>
          <cell r="C148" t="str">
            <v>Esperanza Charter School</v>
          </cell>
          <cell r="D148">
            <v>528</v>
          </cell>
          <cell r="E148">
            <v>523</v>
          </cell>
          <cell r="F148">
            <v>-5</v>
          </cell>
          <cell r="G148">
            <v>0</v>
          </cell>
          <cell r="H148">
            <v>-5</v>
          </cell>
          <cell r="J148">
            <v>-8291</v>
          </cell>
        </row>
        <row r="149">
          <cell r="A149" t="str">
            <v>W53001</v>
          </cell>
          <cell r="B149">
            <v>393003</v>
          </cell>
          <cell r="C149" t="str">
            <v>McDonogh 42 Charter School</v>
          </cell>
          <cell r="D149">
            <v>383</v>
          </cell>
          <cell r="E149">
            <v>374</v>
          </cell>
          <cell r="F149">
            <v>-9</v>
          </cell>
          <cell r="G149">
            <v>0</v>
          </cell>
          <cell r="H149">
            <v>-9</v>
          </cell>
          <cell r="J149">
            <v>13771</v>
          </cell>
        </row>
        <row r="150">
          <cell r="A150" t="str">
            <v>W5A001</v>
          </cell>
          <cell r="B150" t="str">
            <v>3A5001</v>
          </cell>
          <cell r="C150" t="str">
            <v>Mary D. Coghill Accelerated</v>
          </cell>
          <cell r="D150">
            <v>601</v>
          </cell>
          <cell r="E150">
            <v>654</v>
          </cell>
          <cell r="F150">
            <v>53</v>
          </cell>
          <cell r="G150">
            <v>53</v>
          </cell>
          <cell r="H150">
            <v>0</v>
          </cell>
          <cell r="J150">
            <v>109577</v>
          </cell>
        </row>
        <row r="151">
          <cell r="A151" t="str">
            <v>W84001</v>
          </cell>
          <cell r="B151">
            <v>398005</v>
          </cell>
          <cell r="C151" t="str">
            <v>KIPP Renaissance High</v>
          </cell>
          <cell r="D151">
            <v>553</v>
          </cell>
          <cell r="E151">
            <v>544</v>
          </cell>
          <cell r="F151">
            <v>-9</v>
          </cell>
          <cell r="G151">
            <v>0</v>
          </cell>
          <cell r="H151">
            <v>-9</v>
          </cell>
          <cell r="J151">
            <v>-28410</v>
          </cell>
        </row>
        <row r="152">
          <cell r="A152" t="str">
            <v>W91001</v>
          </cell>
          <cell r="B152">
            <v>399001</v>
          </cell>
          <cell r="C152" t="str">
            <v>Samuel J_ Green Charter School</v>
          </cell>
          <cell r="D152">
            <v>497</v>
          </cell>
          <cell r="E152">
            <v>494</v>
          </cell>
          <cell r="F152">
            <v>-3</v>
          </cell>
          <cell r="G152">
            <v>0</v>
          </cell>
          <cell r="H152">
            <v>-3</v>
          </cell>
          <cell r="J152">
            <v>-1406</v>
          </cell>
        </row>
        <row r="153">
          <cell r="A153" t="str">
            <v>W92001</v>
          </cell>
          <cell r="B153">
            <v>399002</v>
          </cell>
          <cell r="C153" t="str">
            <v>Arthur Ashe Charter School</v>
          </cell>
          <cell r="D153">
            <v>836</v>
          </cell>
          <cell r="E153">
            <v>823</v>
          </cell>
          <cell r="F153">
            <v>-13</v>
          </cell>
          <cell r="G153">
            <v>0</v>
          </cell>
          <cell r="H153">
            <v>-13</v>
          </cell>
          <cell r="J153">
            <v>-47688</v>
          </cell>
        </row>
        <row r="154">
          <cell r="A154" t="str">
            <v>W94001</v>
          </cell>
          <cell r="B154">
            <v>399004</v>
          </cell>
          <cell r="C154" t="str">
            <v>Phillis Wheatley Community School</v>
          </cell>
          <cell r="D154">
            <v>753</v>
          </cell>
          <cell r="E154">
            <v>758</v>
          </cell>
          <cell r="F154">
            <v>5</v>
          </cell>
          <cell r="G154">
            <v>5</v>
          </cell>
          <cell r="H154">
            <v>0</v>
          </cell>
          <cell r="J154">
            <v>8218</v>
          </cell>
        </row>
        <row r="155">
          <cell r="A155" t="str">
            <v>W95001</v>
          </cell>
          <cell r="B155">
            <v>399005</v>
          </cell>
          <cell r="C155" t="str">
            <v>Langston Hughes Charter Academy</v>
          </cell>
          <cell r="D155">
            <v>768</v>
          </cell>
          <cell r="E155">
            <v>771</v>
          </cell>
          <cell r="F155">
            <v>3</v>
          </cell>
          <cell r="G155">
            <v>3</v>
          </cell>
          <cell r="H155">
            <v>0</v>
          </cell>
          <cell r="J155">
            <v>2766</v>
          </cell>
        </row>
        <row r="156">
          <cell r="A156" t="str">
            <v>WAB001</v>
          </cell>
          <cell r="B156">
            <v>367001</v>
          </cell>
          <cell r="C156" t="str">
            <v>Edgar P_ Harney Spirit of Excellence Academy</v>
          </cell>
          <cell r="D156">
            <v>298</v>
          </cell>
          <cell r="E156">
            <v>283</v>
          </cell>
          <cell r="F156">
            <v>-15</v>
          </cell>
          <cell r="G156">
            <v>0</v>
          </cell>
          <cell r="H156">
            <v>-15</v>
          </cell>
          <cell r="J156">
            <v>-17016</v>
          </cell>
        </row>
        <row r="157">
          <cell r="A157" t="str">
            <v>WJ1001</v>
          </cell>
          <cell r="B157">
            <v>382001</v>
          </cell>
          <cell r="C157" t="str">
            <v>Sci Academy</v>
          </cell>
          <cell r="D157">
            <v>591</v>
          </cell>
          <cell r="E157">
            <v>574</v>
          </cell>
          <cell r="F157">
            <v>-17</v>
          </cell>
          <cell r="G157">
            <v>0</v>
          </cell>
          <cell r="H157">
            <v>-17</v>
          </cell>
          <cell r="J157">
            <v>-27847</v>
          </cell>
        </row>
        <row r="160">
          <cell r="A160">
            <v>396211</v>
          </cell>
          <cell r="B160" t="str">
            <v>WX1001</v>
          </cell>
          <cell r="C160" t="str">
            <v>Linwood Public Charter</v>
          </cell>
          <cell r="D160">
            <v>901</v>
          </cell>
          <cell r="E160">
            <v>851</v>
          </cell>
          <cell r="F160">
            <v>-50</v>
          </cell>
          <cell r="G160">
            <v>0</v>
          </cell>
          <cell r="H160">
            <v>-50</v>
          </cell>
          <cell r="I160">
            <v>2718.3696609701624</v>
          </cell>
          <cell r="J160">
            <v>-135918</v>
          </cell>
        </row>
        <row r="161">
          <cell r="A161" t="str">
            <v>W8B001</v>
          </cell>
          <cell r="B161" t="str">
            <v>3AP002</v>
          </cell>
          <cell r="C161" t="str">
            <v>Celerity Crestworth Charter School</v>
          </cell>
          <cell r="D161">
            <v>103</v>
          </cell>
          <cell r="E161">
            <v>96</v>
          </cell>
          <cell r="F161">
            <v>-7</v>
          </cell>
          <cell r="G161">
            <v>0</v>
          </cell>
          <cell r="H161">
            <v>-7</v>
          </cell>
          <cell r="I161">
            <v>2088.1868402690552</v>
          </cell>
          <cell r="J161">
            <v>-14617</v>
          </cell>
        </row>
        <row r="162">
          <cell r="A162" t="str">
            <v>W9B001</v>
          </cell>
          <cell r="B162" t="str">
            <v>3B9001</v>
          </cell>
          <cell r="C162" t="str">
            <v>Capitol High School</v>
          </cell>
          <cell r="D162">
            <v>397</v>
          </cell>
          <cell r="E162">
            <v>397</v>
          </cell>
          <cell r="F162">
            <v>0</v>
          </cell>
          <cell r="G162">
            <v>0</v>
          </cell>
          <cell r="H162">
            <v>0</v>
          </cell>
          <cell r="I162">
            <v>2088.1868402690552</v>
          </cell>
          <cell r="J162">
            <v>0</v>
          </cell>
        </row>
        <row r="163">
          <cell r="A163" t="str">
            <v>WAO001</v>
          </cell>
          <cell r="B163" t="str">
            <v>3AP003</v>
          </cell>
          <cell r="C163" t="str">
            <v>Celerity Dalton Charter School</v>
          </cell>
          <cell r="D163">
            <v>415</v>
          </cell>
          <cell r="E163">
            <v>394</v>
          </cell>
          <cell r="F163">
            <v>-21</v>
          </cell>
          <cell r="G163">
            <v>0</v>
          </cell>
          <cell r="H163">
            <v>-21</v>
          </cell>
          <cell r="I163">
            <v>2088.1868402690552</v>
          </cell>
          <cell r="J163">
            <v>-43852</v>
          </cell>
        </row>
        <row r="164">
          <cell r="A164" t="str">
            <v>WAP001</v>
          </cell>
          <cell r="B164" t="str">
            <v>3AP001</v>
          </cell>
          <cell r="C164" t="str">
            <v>Celerity Lanier Charter School</v>
          </cell>
          <cell r="D164">
            <v>256</v>
          </cell>
          <cell r="E164">
            <v>247</v>
          </cell>
          <cell r="F164">
            <v>-9</v>
          </cell>
          <cell r="G164">
            <v>0</v>
          </cell>
          <cell r="H164">
            <v>-9</v>
          </cell>
          <cell r="I164">
            <v>2088.1868402690552</v>
          </cell>
          <cell r="J164">
            <v>-18794</v>
          </cell>
        </row>
        <row r="165">
          <cell r="A165" t="str">
            <v>WAV001</v>
          </cell>
          <cell r="B165" t="str">
            <v>WAV001</v>
          </cell>
          <cell r="C165" t="str">
            <v>Democracy Prep</v>
          </cell>
          <cell r="D165">
            <v>390</v>
          </cell>
          <cell r="E165">
            <v>393</v>
          </cell>
          <cell r="F165">
            <v>3</v>
          </cell>
          <cell r="G165">
            <v>3</v>
          </cell>
          <cell r="H165">
            <v>0</v>
          </cell>
          <cell r="I165">
            <v>2088.1868402690552</v>
          </cell>
          <cell r="J165">
            <v>6265</v>
          </cell>
        </row>
        <row r="166">
          <cell r="A166" t="str">
            <v>WAW001</v>
          </cell>
          <cell r="B166" t="str">
            <v>WAW001</v>
          </cell>
          <cell r="C166" t="str">
            <v>Baton Rouge Bridge Academy</v>
          </cell>
          <cell r="D166">
            <v>185</v>
          </cell>
          <cell r="E166">
            <v>183</v>
          </cell>
          <cell r="F166">
            <v>-2</v>
          </cell>
          <cell r="G166">
            <v>0</v>
          </cell>
          <cell r="H166">
            <v>-2</v>
          </cell>
          <cell r="I166">
            <v>2088.1868402690552</v>
          </cell>
          <cell r="J166">
            <v>-4176</v>
          </cell>
        </row>
        <row r="167">
          <cell r="A167" t="str">
            <v>WAX001</v>
          </cell>
          <cell r="B167" t="str">
            <v>WAX001</v>
          </cell>
          <cell r="C167" t="str">
            <v>Baton Rouge College Prep</v>
          </cell>
          <cell r="D167">
            <v>249</v>
          </cell>
          <cell r="E167">
            <v>238</v>
          </cell>
          <cell r="F167">
            <v>-11</v>
          </cell>
          <cell r="G167">
            <v>0</v>
          </cell>
          <cell r="H167">
            <v>-11</v>
          </cell>
          <cell r="I167">
            <v>2088.1868402690552</v>
          </cell>
          <cell r="J167">
            <v>-22970</v>
          </cell>
        </row>
        <row r="168">
          <cell r="A168" t="str">
            <v>WB2001</v>
          </cell>
          <cell r="B168">
            <v>389002</v>
          </cell>
          <cell r="C168" t="str">
            <v>Kenilworth Science and Tech</v>
          </cell>
          <cell r="D168">
            <v>458</v>
          </cell>
          <cell r="E168">
            <v>433</v>
          </cell>
          <cell r="F168">
            <v>-25</v>
          </cell>
          <cell r="G168">
            <v>0</v>
          </cell>
          <cell r="H168">
            <v>-25</v>
          </cell>
          <cell r="I168">
            <v>2088.1868402690552</v>
          </cell>
          <cell r="J168">
            <v>-52205</v>
          </cell>
        </row>
        <row r="171">
          <cell r="A171" t="str">
            <v>W11001</v>
          </cell>
          <cell r="B171">
            <v>300002</v>
          </cell>
          <cell r="C171" t="str">
            <v>Medard H. Nelson Elem</v>
          </cell>
          <cell r="D171">
            <v>371</v>
          </cell>
          <cell r="E171">
            <v>363</v>
          </cell>
          <cell r="F171">
            <v>-8</v>
          </cell>
          <cell r="G171">
            <v>0</v>
          </cell>
          <cell r="H171">
            <v>-8</v>
          </cell>
          <cell r="I171">
            <v>2142.5813841120744</v>
          </cell>
          <cell r="J171">
            <v>-17141</v>
          </cell>
        </row>
        <row r="172">
          <cell r="A172" t="str">
            <v>W21001</v>
          </cell>
          <cell r="B172">
            <v>390001</v>
          </cell>
          <cell r="C172" t="str">
            <v>James M. Singleton Charter</v>
          </cell>
          <cell r="D172">
            <v>396</v>
          </cell>
          <cell r="E172">
            <v>418</v>
          </cell>
          <cell r="F172">
            <v>22</v>
          </cell>
          <cell r="G172">
            <v>22</v>
          </cell>
          <cell r="H172">
            <v>0</v>
          </cell>
          <cell r="I172">
            <v>2102.5228051738577</v>
          </cell>
          <cell r="J172">
            <v>46256</v>
          </cell>
        </row>
        <row r="173">
          <cell r="A173" t="str">
            <v>W32001</v>
          </cell>
          <cell r="B173" t="str">
            <v>W32001</v>
          </cell>
          <cell r="C173" t="str">
            <v>Joseph A. Craig</v>
          </cell>
          <cell r="D173">
            <v>259</v>
          </cell>
          <cell r="E173">
            <v>262</v>
          </cell>
          <cell r="F173">
            <v>3</v>
          </cell>
          <cell r="G173">
            <v>3</v>
          </cell>
          <cell r="H173">
            <v>0</v>
          </cell>
          <cell r="I173">
            <v>2150.2634116683903</v>
          </cell>
          <cell r="J173">
            <v>6451</v>
          </cell>
        </row>
        <row r="174">
          <cell r="A174" t="str">
            <v>W62001</v>
          </cell>
          <cell r="B174">
            <v>395005</v>
          </cell>
          <cell r="C174" t="str">
            <v>LB Landry-OP Walker College &amp; Career Prep</v>
          </cell>
          <cell r="D174">
            <v>1155</v>
          </cell>
          <cell r="E174">
            <v>1150</v>
          </cell>
          <cell r="F174">
            <v>-5</v>
          </cell>
          <cell r="G174">
            <v>0</v>
          </cell>
          <cell r="H174">
            <v>-5</v>
          </cell>
          <cell r="I174">
            <v>2073.2742759005482</v>
          </cell>
          <cell r="J174">
            <v>-10366</v>
          </cell>
        </row>
        <row r="175">
          <cell r="A175" t="str">
            <v>W63001</v>
          </cell>
          <cell r="B175">
            <v>395004</v>
          </cell>
          <cell r="C175" t="str">
            <v>McDonogh #32 Elem</v>
          </cell>
          <cell r="D175">
            <v>340</v>
          </cell>
          <cell r="E175">
            <v>356</v>
          </cell>
          <cell r="F175">
            <v>16</v>
          </cell>
          <cell r="G175">
            <v>16</v>
          </cell>
          <cell r="H175">
            <v>0</v>
          </cell>
          <cell r="I175">
            <v>2278.9815504981466</v>
          </cell>
          <cell r="J175">
            <v>36464</v>
          </cell>
        </row>
        <row r="176">
          <cell r="A176" t="str">
            <v>W64001</v>
          </cell>
          <cell r="B176">
            <v>395003</v>
          </cell>
          <cell r="C176" t="str">
            <v>William J. Fischer</v>
          </cell>
          <cell r="D176">
            <v>331</v>
          </cell>
          <cell r="E176">
            <v>340</v>
          </cell>
          <cell r="F176">
            <v>9</v>
          </cell>
          <cell r="G176">
            <v>9</v>
          </cell>
          <cell r="H176">
            <v>0</v>
          </cell>
          <cell r="I176">
            <v>2157.9260093565886</v>
          </cell>
          <cell r="J176">
            <v>19421</v>
          </cell>
        </row>
        <row r="177">
          <cell r="A177" t="str">
            <v>W65001</v>
          </cell>
          <cell r="B177">
            <v>395002</v>
          </cell>
          <cell r="C177" t="str">
            <v>Dwight D. Eisenhower</v>
          </cell>
          <cell r="D177">
            <v>667</v>
          </cell>
          <cell r="E177">
            <v>675</v>
          </cell>
          <cell r="F177">
            <v>8</v>
          </cell>
          <cell r="G177">
            <v>8</v>
          </cell>
          <cell r="H177">
            <v>0</v>
          </cell>
          <cell r="I177">
            <v>2120.7078359521515</v>
          </cell>
          <cell r="J177">
            <v>16966</v>
          </cell>
        </row>
        <row r="178">
          <cell r="A178" t="str">
            <v>W66001</v>
          </cell>
          <cell r="B178">
            <v>395001</v>
          </cell>
          <cell r="C178" t="str">
            <v>Martin Behrman</v>
          </cell>
          <cell r="D178">
            <v>693</v>
          </cell>
          <cell r="E178">
            <v>689</v>
          </cell>
          <cell r="F178">
            <v>-4</v>
          </cell>
          <cell r="G178">
            <v>0</v>
          </cell>
          <cell r="H178">
            <v>-4</v>
          </cell>
          <cell r="I178">
            <v>2116.4376012840303</v>
          </cell>
          <cell r="J178">
            <v>-8466</v>
          </cell>
        </row>
        <row r="179">
          <cell r="A179" t="str">
            <v>W71001</v>
          </cell>
          <cell r="B179">
            <v>397001</v>
          </cell>
          <cell r="C179" t="str">
            <v>Sophie B. Wright Learning Acdmy</v>
          </cell>
          <cell r="D179">
            <v>508</v>
          </cell>
          <cell r="E179">
            <v>530</v>
          </cell>
          <cell r="F179">
            <v>22</v>
          </cell>
          <cell r="G179">
            <v>22</v>
          </cell>
          <cell r="H179">
            <v>0</v>
          </cell>
          <cell r="I179">
            <v>2148.1084499504109</v>
          </cell>
          <cell r="J179">
            <v>47258</v>
          </cell>
        </row>
        <row r="180">
          <cell r="A180" t="str">
            <v>W81001</v>
          </cell>
          <cell r="B180">
            <v>398002</v>
          </cell>
          <cell r="C180" t="str">
            <v>KIPP McDonogh 15 Sch. For the Creative Arts</v>
          </cell>
          <cell r="D180">
            <v>933</v>
          </cell>
          <cell r="E180">
            <v>928</v>
          </cell>
          <cell r="F180">
            <v>-5</v>
          </cell>
          <cell r="G180">
            <v>0</v>
          </cell>
          <cell r="H180">
            <v>-5</v>
          </cell>
          <cell r="I180">
            <v>2139.642881829508</v>
          </cell>
          <cell r="J180">
            <v>-10698</v>
          </cell>
        </row>
        <row r="181">
          <cell r="A181" t="str">
            <v>W82001</v>
          </cell>
          <cell r="B181">
            <v>398001</v>
          </cell>
          <cell r="C181" t="str">
            <v>KIPP Believe College Prep</v>
          </cell>
          <cell r="D181">
            <v>849</v>
          </cell>
          <cell r="E181">
            <v>838</v>
          </cell>
          <cell r="F181">
            <v>-11</v>
          </cell>
          <cell r="G181">
            <v>0</v>
          </cell>
          <cell r="H181">
            <v>-11</v>
          </cell>
          <cell r="I181">
            <v>2099.220525030752</v>
          </cell>
          <cell r="J181">
            <v>-23091</v>
          </cell>
        </row>
        <row r="182">
          <cell r="A182" t="str">
            <v>W85001</v>
          </cell>
          <cell r="B182">
            <v>398006</v>
          </cell>
          <cell r="C182" t="str">
            <v>KIPP N.O. Leadership Acdmy</v>
          </cell>
          <cell r="D182">
            <v>937</v>
          </cell>
          <cell r="E182">
            <v>933</v>
          </cell>
          <cell r="F182">
            <v>-4</v>
          </cell>
          <cell r="G182">
            <v>0</v>
          </cell>
          <cell r="H182">
            <v>-4</v>
          </cell>
          <cell r="I182">
            <v>2150.2634116683903</v>
          </cell>
          <cell r="J182">
            <v>-8601</v>
          </cell>
        </row>
        <row r="183">
          <cell r="A183" t="str">
            <v>W86001</v>
          </cell>
          <cell r="B183">
            <v>398007</v>
          </cell>
          <cell r="C183" t="str">
            <v>KIPP East</v>
          </cell>
          <cell r="D183">
            <v>330</v>
          </cell>
          <cell r="E183">
            <v>332</v>
          </cell>
          <cell r="F183">
            <v>2</v>
          </cell>
          <cell r="G183">
            <v>2</v>
          </cell>
          <cell r="H183">
            <v>0</v>
          </cell>
          <cell r="I183">
            <v>2150.2634116683903</v>
          </cell>
          <cell r="J183">
            <v>4301</v>
          </cell>
        </row>
        <row r="184">
          <cell r="A184" t="str">
            <v>W87001</v>
          </cell>
          <cell r="B184">
            <v>398008</v>
          </cell>
          <cell r="C184" t="str">
            <v>KIPP Booker T. Washington High School</v>
          </cell>
          <cell r="D184">
            <v>225</v>
          </cell>
          <cell r="E184">
            <v>219</v>
          </cell>
          <cell r="F184">
            <v>-6</v>
          </cell>
          <cell r="G184">
            <v>0</v>
          </cell>
          <cell r="H184">
            <v>-6</v>
          </cell>
          <cell r="I184">
            <v>2150.2634116683903</v>
          </cell>
          <cell r="J184">
            <v>-12902</v>
          </cell>
        </row>
        <row r="185">
          <cell r="A185" t="str">
            <v>W93001</v>
          </cell>
          <cell r="B185">
            <v>399003</v>
          </cell>
          <cell r="C185" t="str">
            <v>Joseph Clark High</v>
          </cell>
          <cell r="D185">
            <v>97</v>
          </cell>
          <cell r="E185">
            <v>94</v>
          </cell>
          <cell r="F185">
            <v>-3</v>
          </cell>
          <cell r="G185">
            <v>0</v>
          </cell>
          <cell r="H185">
            <v>-3</v>
          </cell>
          <cell r="I185">
            <v>2150.2634116683903</v>
          </cell>
          <cell r="J185">
            <v>-6451</v>
          </cell>
        </row>
        <row r="186">
          <cell r="A186" t="str">
            <v>WAA001</v>
          </cell>
          <cell r="B186">
            <v>368001</v>
          </cell>
          <cell r="C186" t="str">
            <v>Morris Jeff Community School</v>
          </cell>
          <cell r="D186">
            <v>826</v>
          </cell>
          <cell r="E186">
            <v>821</v>
          </cell>
          <cell r="F186">
            <v>-5</v>
          </cell>
          <cell r="G186">
            <v>0</v>
          </cell>
          <cell r="H186">
            <v>-5</v>
          </cell>
          <cell r="I186">
            <v>2150.2634116683903</v>
          </cell>
          <cell r="J186">
            <v>-10751</v>
          </cell>
        </row>
        <row r="187">
          <cell r="A187" t="str">
            <v>WAE001</v>
          </cell>
          <cell r="B187">
            <v>364001</v>
          </cell>
          <cell r="C187" t="str">
            <v>Fannie C. Williams Charter School</v>
          </cell>
          <cell r="D187">
            <v>536</v>
          </cell>
          <cell r="E187">
            <v>527</v>
          </cell>
          <cell r="F187">
            <v>-9</v>
          </cell>
          <cell r="G187">
            <v>0</v>
          </cell>
          <cell r="H187">
            <v>-9</v>
          </cell>
          <cell r="I187">
            <v>2150.2634116683903</v>
          </cell>
          <cell r="J187">
            <v>-19352</v>
          </cell>
        </row>
        <row r="188">
          <cell r="A188" t="str">
            <v>WAF001</v>
          </cell>
          <cell r="B188">
            <v>363001</v>
          </cell>
          <cell r="C188" t="str">
            <v>Harriet Tubman Charter School</v>
          </cell>
          <cell r="D188">
            <v>606</v>
          </cell>
          <cell r="E188">
            <v>598</v>
          </cell>
          <cell r="F188">
            <v>-8</v>
          </cell>
          <cell r="G188">
            <v>0</v>
          </cell>
          <cell r="H188">
            <v>-8</v>
          </cell>
          <cell r="I188">
            <v>2150.2634116683903</v>
          </cell>
          <cell r="J188">
            <v>-17202</v>
          </cell>
        </row>
        <row r="189">
          <cell r="A189" t="str">
            <v>WAH001</v>
          </cell>
          <cell r="B189">
            <v>360001</v>
          </cell>
          <cell r="C189" t="str">
            <v>The NET Charter School</v>
          </cell>
          <cell r="D189">
            <v>135</v>
          </cell>
          <cell r="E189">
            <v>123</v>
          </cell>
          <cell r="F189">
            <v>-12</v>
          </cell>
          <cell r="G189">
            <v>0</v>
          </cell>
          <cell r="H189">
            <v>-12</v>
          </cell>
          <cell r="I189">
            <v>2150.2634116683903</v>
          </cell>
          <cell r="J189">
            <v>-25803</v>
          </cell>
        </row>
        <row r="190">
          <cell r="A190" t="str">
            <v>WAI001</v>
          </cell>
          <cell r="B190">
            <v>361001</v>
          </cell>
          <cell r="C190" t="str">
            <v>Crescent Leadership Acdmy</v>
          </cell>
          <cell r="D190">
            <v>69</v>
          </cell>
          <cell r="E190">
            <v>73</v>
          </cell>
          <cell r="F190">
            <v>4</v>
          </cell>
          <cell r="G190">
            <v>4</v>
          </cell>
          <cell r="H190">
            <v>0</v>
          </cell>
          <cell r="I190">
            <v>2150.2634116683903</v>
          </cell>
          <cell r="J190">
            <v>8601</v>
          </cell>
        </row>
        <row r="191">
          <cell r="A191" t="str">
            <v>WAM001</v>
          </cell>
          <cell r="B191">
            <v>363002</v>
          </cell>
          <cell r="C191" t="str">
            <v>Paul Habans Elem</v>
          </cell>
          <cell r="D191">
            <v>589</v>
          </cell>
          <cell r="E191">
            <v>590</v>
          </cell>
          <cell r="F191">
            <v>1</v>
          </cell>
          <cell r="G191">
            <v>1</v>
          </cell>
          <cell r="H191">
            <v>0</v>
          </cell>
          <cell r="I191">
            <v>2150.2634116683903</v>
          </cell>
          <cell r="J191">
            <v>2150</v>
          </cell>
        </row>
        <row r="192">
          <cell r="A192" t="str">
            <v>WE1001</v>
          </cell>
          <cell r="B192">
            <v>385001</v>
          </cell>
          <cell r="C192" t="str">
            <v>Sylvanie Williams College Prep</v>
          </cell>
          <cell r="D192">
            <v>346</v>
          </cell>
          <cell r="E192">
            <v>333</v>
          </cell>
          <cell r="F192">
            <v>-13</v>
          </cell>
          <cell r="G192">
            <v>0</v>
          </cell>
          <cell r="H192">
            <v>-13</v>
          </cell>
          <cell r="I192">
            <v>2086.6248866604255</v>
          </cell>
          <cell r="J192">
            <v>-27126</v>
          </cell>
        </row>
        <row r="193">
          <cell r="A193" t="str">
            <v>WE2001</v>
          </cell>
          <cell r="B193">
            <v>385002</v>
          </cell>
          <cell r="C193" t="str">
            <v>Cohen College Prep</v>
          </cell>
          <cell r="D193">
            <v>416</v>
          </cell>
          <cell r="E193">
            <v>399</v>
          </cell>
          <cell r="F193">
            <v>-17</v>
          </cell>
          <cell r="G193">
            <v>0</v>
          </cell>
          <cell r="H193">
            <v>-17</v>
          </cell>
          <cell r="I193">
            <v>2150.2634116683903</v>
          </cell>
          <cell r="J193">
            <v>-36554</v>
          </cell>
        </row>
        <row r="194">
          <cell r="A194" t="str">
            <v>WE3001</v>
          </cell>
          <cell r="B194">
            <v>385003</v>
          </cell>
          <cell r="C194" t="str">
            <v>Crocker College Prep</v>
          </cell>
          <cell r="D194">
            <v>546</v>
          </cell>
          <cell r="E194">
            <v>541</v>
          </cell>
          <cell r="F194">
            <v>-5</v>
          </cell>
          <cell r="G194">
            <v>0</v>
          </cell>
          <cell r="H194">
            <v>-5</v>
          </cell>
          <cell r="I194">
            <v>2150.2634116683903</v>
          </cell>
          <cell r="J194">
            <v>-10751</v>
          </cell>
        </row>
        <row r="195">
          <cell r="A195" t="str">
            <v>WI1001</v>
          </cell>
          <cell r="B195">
            <v>381001</v>
          </cell>
          <cell r="C195" t="str">
            <v>Akili Academy of N.O.</v>
          </cell>
          <cell r="D195">
            <v>604</v>
          </cell>
          <cell r="E195">
            <v>597</v>
          </cell>
          <cell r="F195">
            <v>-7</v>
          </cell>
          <cell r="G195">
            <v>0</v>
          </cell>
          <cell r="H195">
            <v>-7</v>
          </cell>
          <cell r="I195">
            <v>2149.0750791223345</v>
          </cell>
          <cell r="J195">
            <v>-15044</v>
          </cell>
        </row>
        <row r="196">
          <cell r="A196" t="str">
            <v>WJ2001</v>
          </cell>
          <cell r="B196">
            <v>382002</v>
          </cell>
          <cell r="C196" t="str">
            <v>G.W. Carver Collegiate Acdmy</v>
          </cell>
          <cell r="D196">
            <v>820</v>
          </cell>
          <cell r="E196">
            <v>802</v>
          </cell>
          <cell r="F196">
            <v>-18</v>
          </cell>
          <cell r="G196">
            <v>0</v>
          </cell>
          <cell r="H196">
            <v>-18</v>
          </cell>
          <cell r="I196">
            <v>2150.2634116683903</v>
          </cell>
          <cell r="J196">
            <v>-38705</v>
          </cell>
        </row>
        <row r="197">
          <cell r="A197" t="str">
            <v>WJ4001</v>
          </cell>
          <cell r="B197">
            <v>382004</v>
          </cell>
          <cell r="C197" t="str">
            <v>Livingston Collegiate Academy</v>
          </cell>
          <cell r="D197">
            <v>308</v>
          </cell>
          <cell r="E197">
            <v>312</v>
          </cell>
          <cell r="F197">
            <v>4</v>
          </cell>
          <cell r="G197">
            <v>4</v>
          </cell>
          <cell r="H197">
            <v>0</v>
          </cell>
          <cell r="I197">
            <v>2150.2634116683903</v>
          </cell>
          <cell r="J197">
            <v>8601</v>
          </cell>
        </row>
        <row r="198">
          <cell r="A198" t="str">
            <v>WL1001</v>
          </cell>
          <cell r="B198">
            <v>398004</v>
          </cell>
          <cell r="C198" t="str">
            <v>KIPP Central City Primary</v>
          </cell>
          <cell r="D198">
            <v>955</v>
          </cell>
          <cell r="E198">
            <v>943</v>
          </cell>
          <cell r="F198">
            <v>-12</v>
          </cell>
          <cell r="G198">
            <v>0</v>
          </cell>
          <cell r="H198">
            <v>-12</v>
          </cell>
          <cell r="I198">
            <v>2147.9045255833144</v>
          </cell>
          <cell r="J198">
            <v>-25775</v>
          </cell>
        </row>
        <row r="199">
          <cell r="A199" t="str">
            <v>WU1001</v>
          </cell>
          <cell r="B199">
            <v>374001</v>
          </cell>
          <cell r="C199" t="str">
            <v>Success Preparatory Academy</v>
          </cell>
          <cell r="D199">
            <v>436</v>
          </cell>
          <cell r="E199">
            <v>432</v>
          </cell>
          <cell r="F199">
            <v>-4</v>
          </cell>
          <cell r="G199">
            <v>0</v>
          </cell>
          <cell r="H199">
            <v>-4</v>
          </cell>
          <cell r="I199">
            <v>2150.2634116683903</v>
          </cell>
          <cell r="J199">
            <v>-8601</v>
          </cell>
        </row>
        <row r="200">
          <cell r="A200" t="str">
            <v>WV1001</v>
          </cell>
          <cell r="B200">
            <v>373001</v>
          </cell>
          <cell r="C200" t="str">
            <v>Arise Academy</v>
          </cell>
          <cell r="D200">
            <v>485</v>
          </cell>
          <cell r="E200">
            <v>487</v>
          </cell>
          <cell r="F200">
            <v>2</v>
          </cell>
          <cell r="G200">
            <v>2</v>
          </cell>
          <cell r="H200">
            <v>0</v>
          </cell>
          <cell r="I200">
            <v>2150.2634116683903</v>
          </cell>
          <cell r="J200">
            <v>4301</v>
          </cell>
        </row>
        <row r="201">
          <cell r="A201" t="str">
            <v>WV2001</v>
          </cell>
          <cell r="B201">
            <v>373002</v>
          </cell>
          <cell r="C201" t="str">
            <v>Mildred Osborne Elem</v>
          </cell>
          <cell r="D201">
            <v>490</v>
          </cell>
          <cell r="E201">
            <v>486</v>
          </cell>
          <cell r="F201">
            <v>-4</v>
          </cell>
          <cell r="G201">
            <v>0</v>
          </cell>
          <cell r="H201">
            <v>-4</v>
          </cell>
          <cell r="I201">
            <v>2150.2634116683903</v>
          </cell>
          <cell r="J201">
            <v>-8601</v>
          </cell>
        </row>
        <row r="202">
          <cell r="A202" t="str">
            <v>WZ1001</v>
          </cell>
          <cell r="B202">
            <v>369001</v>
          </cell>
          <cell r="C202" t="str">
            <v>ReNEW Cultural Arts Acdmy.</v>
          </cell>
          <cell r="D202">
            <v>596</v>
          </cell>
          <cell r="E202">
            <v>606</v>
          </cell>
          <cell r="F202">
            <v>10</v>
          </cell>
          <cell r="G202">
            <v>10</v>
          </cell>
          <cell r="H202">
            <v>0</v>
          </cell>
          <cell r="I202">
            <v>2150.2634116683903</v>
          </cell>
          <cell r="J202">
            <v>21503</v>
          </cell>
        </row>
        <row r="203">
          <cell r="A203" t="str">
            <v>WZ2001</v>
          </cell>
          <cell r="B203">
            <v>369002</v>
          </cell>
          <cell r="C203" t="str">
            <v>ReNEW SciTech Acdmy.</v>
          </cell>
          <cell r="D203">
            <v>757</v>
          </cell>
          <cell r="E203">
            <v>822</v>
          </cell>
          <cell r="F203">
            <v>65</v>
          </cell>
          <cell r="G203">
            <v>65</v>
          </cell>
          <cell r="H203">
            <v>0</v>
          </cell>
          <cell r="I203">
            <v>2150.2634116683903</v>
          </cell>
          <cell r="J203">
            <v>139767</v>
          </cell>
        </row>
        <row r="204">
          <cell r="A204" t="str">
            <v>WZ3001</v>
          </cell>
          <cell r="B204">
            <v>369003</v>
          </cell>
          <cell r="C204" t="str">
            <v>ReNEW Delores T. Aaron Elem</v>
          </cell>
          <cell r="D204">
            <v>802</v>
          </cell>
          <cell r="E204">
            <v>810</v>
          </cell>
          <cell r="F204">
            <v>8</v>
          </cell>
          <cell r="G204">
            <v>8</v>
          </cell>
          <cell r="H204">
            <v>0</v>
          </cell>
          <cell r="I204">
            <v>2150.2634116683903</v>
          </cell>
          <cell r="J204">
            <v>17202</v>
          </cell>
        </row>
        <row r="205">
          <cell r="A205" t="str">
            <v>WZ5001</v>
          </cell>
          <cell r="B205">
            <v>369005</v>
          </cell>
          <cell r="C205" t="str">
            <v>ReNEW Accelerated High</v>
          </cell>
          <cell r="D205">
            <v>316</v>
          </cell>
          <cell r="E205">
            <v>299</v>
          </cell>
          <cell r="F205">
            <v>-17</v>
          </cell>
          <cell r="G205">
            <v>0</v>
          </cell>
          <cell r="H205">
            <v>-17</v>
          </cell>
          <cell r="I205">
            <v>2150.2634116683903</v>
          </cell>
          <cell r="J205">
            <v>-36554</v>
          </cell>
        </row>
        <row r="206">
          <cell r="A206" t="str">
            <v>WZ6001</v>
          </cell>
          <cell r="B206">
            <v>369006</v>
          </cell>
          <cell r="C206" t="str">
            <v>ReNEW Schaumburg Elem</v>
          </cell>
          <cell r="D206">
            <v>797</v>
          </cell>
          <cell r="E206">
            <v>778</v>
          </cell>
          <cell r="F206">
            <v>-19</v>
          </cell>
          <cell r="G206">
            <v>0</v>
          </cell>
          <cell r="H206">
            <v>-19</v>
          </cell>
          <cell r="I206">
            <v>2150.2634116683903</v>
          </cell>
          <cell r="J206">
            <v>-40855</v>
          </cell>
        </row>
        <row r="207">
          <cell r="A207" t="str">
            <v>WZ7001</v>
          </cell>
          <cell r="B207">
            <v>369007</v>
          </cell>
          <cell r="C207" t="str">
            <v>ReNEW McDonogh City Park</v>
          </cell>
          <cell r="D207">
            <v>426</v>
          </cell>
          <cell r="E207">
            <v>410</v>
          </cell>
          <cell r="F207">
            <v>-16</v>
          </cell>
          <cell r="G207">
            <v>0</v>
          </cell>
          <cell r="H207">
            <v>-16</v>
          </cell>
          <cell r="I207">
            <v>2150.2634116683903</v>
          </cell>
          <cell r="J207">
            <v>-34404</v>
          </cell>
        </row>
        <row r="208">
          <cell r="A208" t="str">
            <v>WZ9001</v>
          </cell>
          <cell r="B208">
            <v>360002</v>
          </cell>
          <cell r="C208" t="str">
            <v>The NET 2 Charter School</v>
          </cell>
          <cell r="D208">
            <v>152</v>
          </cell>
          <cell r="E208">
            <v>160</v>
          </cell>
          <cell r="F208">
            <v>8</v>
          </cell>
          <cell r="G208">
            <v>8</v>
          </cell>
          <cell r="H208">
            <v>0</v>
          </cell>
          <cell r="I208">
            <v>2150.2634116683903</v>
          </cell>
          <cell r="J208">
            <v>17202</v>
          </cell>
        </row>
        <row r="209">
          <cell r="A209" t="str">
            <v>W67001</v>
          </cell>
          <cell r="B209" t="str">
            <v>W67001</v>
          </cell>
          <cell r="C209" t="str">
            <v>Placeholder (ATA)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2150.2634116683903</v>
          </cell>
          <cell r="J209">
            <v>0</v>
          </cell>
        </row>
      </sheetData>
      <sheetData sheetId="51"/>
      <sheetData sheetId="52"/>
      <sheetData sheetId="53"/>
      <sheetData sheetId="54">
        <row r="5">
          <cell r="Y5">
            <v>0</v>
          </cell>
        </row>
      </sheetData>
      <sheetData sheetId="55">
        <row r="5">
          <cell r="Y5">
            <v>0</v>
          </cell>
        </row>
      </sheetData>
      <sheetData sheetId="56">
        <row r="5">
          <cell r="Y5">
            <v>0</v>
          </cell>
        </row>
      </sheetData>
      <sheetData sheetId="57">
        <row r="5">
          <cell r="Y5">
            <v>0</v>
          </cell>
        </row>
      </sheetData>
      <sheetData sheetId="58">
        <row r="5">
          <cell r="Y5">
            <v>0</v>
          </cell>
        </row>
      </sheetData>
      <sheetData sheetId="59">
        <row r="5">
          <cell r="Y5">
            <v>0</v>
          </cell>
        </row>
      </sheetData>
      <sheetData sheetId="60">
        <row r="5">
          <cell r="Y5">
            <v>0</v>
          </cell>
        </row>
      </sheetData>
      <sheetData sheetId="61">
        <row r="5">
          <cell r="G5">
            <v>0</v>
          </cell>
        </row>
        <row r="6">
          <cell r="G6">
            <v>0</v>
          </cell>
        </row>
        <row r="7">
          <cell r="G7">
            <v>-4156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-13663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-4464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4183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-9343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</sheetData>
      <sheetData sheetId="62"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-4647</v>
          </cell>
        </row>
        <row r="11">
          <cell r="G11">
            <v>0</v>
          </cell>
        </row>
        <row r="12">
          <cell r="G12">
            <v>8977</v>
          </cell>
        </row>
        <row r="13">
          <cell r="G13">
            <v>0</v>
          </cell>
        </row>
        <row r="14">
          <cell r="G14">
            <v>-4370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-4779</v>
          </cell>
        </row>
        <row r="20">
          <cell r="G20">
            <v>-4131</v>
          </cell>
        </row>
        <row r="21">
          <cell r="G21">
            <v>4446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-4243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-4936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-4654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-9295</v>
          </cell>
        </row>
        <row r="45">
          <cell r="G45">
            <v>-4691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-12549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9378</v>
          </cell>
        </row>
        <row r="53">
          <cell r="G53">
            <v>0</v>
          </cell>
        </row>
        <row r="54">
          <cell r="G54">
            <v>-4627</v>
          </cell>
        </row>
        <row r="55">
          <cell r="G55">
            <v>-4754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-4554</v>
          </cell>
        </row>
        <row r="60">
          <cell r="G60">
            <v>0</v>
          </cell>
        </row>
        <row r="61">
          <cell r="G61">
            <v>-4307</v>
          </cell>
        </row>
        <row r="62">
          <cell r="G62">
            <v>0</v>
          </cell>
        </row>
        <row r="63">
          <cell r="G63">
            <v>-4359</v>
          </cell>
        </row>
        <row r="64">
          <cell r="G64">
            <v>-4820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5773</v>
          </cell>
        </row>
        <row r="71">
          <cell r="G71">
            <v>-4655</v>
          </cell>
        </row>
        <row r="72">
          <cell r="G72">
            <v>0</v>
          </cell>
        </row>
        <row r="73">
          <cell r="G73">
            <v>0</v>
          </cell>
        </row>
      </sheetData>
      <sheetData sheetId="63"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-71133</v>
          </cell>
        </row>
        <row r="22">
          <cell r="G22">
            <v>0</v>
          </cell>
        </row>
        <row r="23">
          <cell r="G23">
            <v>-8962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4496</v>
          </cell>
        </row>
        <row r="29">
          <cell r="G29">
            <v>0</v>
          </cell>
        </row>
        <row r="30">
          <cell r="G30">
            <v>4554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4445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4464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23444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17790</v>
          </cell>
        </row>
        <row r="66">
          <cell r="G66">
            <v>0</v>
          </cell>
        </row>
        <row r="67">
          <cell r="G67">
            <v>9971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4655</v>
          </cell>
        </row>
        <row r="72">
          <cell r="G72">
            <v>4997</v>
          </cell>
        </row>
        <row r="73">
          <cell r="G73">
            <v>9689</v>
          </cell>
        </row>
      </sheetData>
      <sheetData sheetId="64">
        <row r="5">
          <cell r="E5">
            <v>0</v>
          </cell>
        </row>
      </sheetData>
      <sheetData sheetId="65">
        <row r="5">
          <cell r="E5">
            <v>0</v>
          </cell>
        </row>
      </sheetData>
      <sheetData sheetId="66">
        <row r="5">
          <cell r="E5">
            <v>0</v>
          </cell>
        </row>
      </sheetData>
      <sheetData sheetId="67">
        <row r="5">
          <cell r="E5">
            <v>0</v>
          </cell>
        </row>
      </sheetData>
      <sheetData sheetId="68">
        <row r="5">
          <cell r="E5">
            <v>0</v>
          </cell>
        </row>
      </sheetData>
      <sheetData sheetId="69">
        <row r="5">
          <cell r="E5">
            <v>0</v>
          </cell>
        </row>
      </sheetData>
      <sheetData sheetId="70">
        <row r="5">
          <cell r="E5">
            <v>0</v>
          </cell>
        </row>
      </sheetData>
      <sheetData sheetId="71">
        <row r="5">
          <cell r="E5">
            <v>0</v>
          </cell>
        </row>
      </sheetData>
      <sheetData sheetId="72">
        <row r="5">
          <cell r="E5">
            <v>0</v>
          </cell>
        </row>
      </sheetData>
      <sheetData sheetId="73">
        <row r="5">
          <cell r="E5">
            <v>0</v>
          </cell>
        </row>
      </sheetData>
      <sheetData sheetId="74">
        <row r="5">
          <cell r="E5">
            <v>0</v>
          </cell>
        </row>
      </sheetData>
      <sheetData sheetId="75">
        <row r="5">
          <cell r="E5">
            <v>0</v>
          </cell>
        </row>
      </sheetData>
      <sheetData sheetId="76">
        <row r="5">
          <cell r="E5">
            <v>0</v>
          </cell>
        </row>
      </sheetData>
      <sheetData sheetId="77">
        <row r="5">
          <cell r="E5">
            <v>0</v>
          </cell>
        </row>
      </sheetData>
      <sheetData sheetId="78">
        <row r="5">
          <cell r="E5">
            <v>0</v>
          </cell>
        </row>
      </sheetData>
      <sheetData sheetId="79">
        <row r="5">
          <cell r="E5">
            <v>0</v>
          </cell>
        </row>
      </sheetData>
      <sheetData sheetId="80">
        <row r="5">
          <cell r="E5">
            <v>0</v>
          </cell>
        </row>
      </sheetData>
      <sheetData sheetId="81">
        <row r="5">
          <cell r="E5">
            <v>0</v>
          </cell>
        </row>
      </sheetData>
      <sheetData sheetId="82">
        <row r="5">
          <cell r="E5">
            <v>0</v>
          </cell>
        </row>
      </sheetData>
      <sheetData sheetId="83">
        <row r="5">
          <cell r="E5">
            <v>0</v>
          </cell>
        </row>
      </sheetData>
      <sheetData sheetId="84">
        <row r="5">
          <cell r="E5">
            <v>-2</v>
          </cell>
        </row>
      </sheetData>
      <sheetData sheetId="85">
        <row r="5">
          <cell r="E5">
            <v>2</v>
          </cell>
        </row>
      </sheetData>
      <sheetData sheetId="86">
        <row r="5">
          <cell r="E5">
            <v>0</v>
          </cell>
        </row>
      </sheetData>
      <sheetData sheetId="87">
        <row r="5">
          <cell r="E5">
            <v>0</v>
          </cell>
        </row>
      </sheetData>
      <sheetData sheetId="88">
        <row r="5">
          <cell r="E5">
            <v>0</v>
          </cell>
        </row>
      </sheetData>
      <sheetData sheetId="89">
        <row r="5">
          <cell r="E5">
            <v>0</v>
          </cell>
        </row>
      </sheetData>
      <sheetData sheetId="90">
        <row r="5">
          <cell r="E5">
            <v>0</v>
          </cell>
        </row>
      </sheetData>
      <sheetData sheetId="91">
        <row r="5">
          <cell r="E5">
            <v>0</v>
          </cell>
        </row>
      </sheetData>
      <sheetData sheetId="92">
        <row r="5">
          <cell r="E5">
            <v>0</v>
          </cell>
        </row>
      </sheetData>
      <sheetData sheetId="93">
        <row r="5">
          <cell r="E5">
            <v>0</v>
          </cell>
        </row>
      </sheetData>
      <sheetData sheetId="94">
        <row r="5">
          <cell r="E5">
            <v>1</v>
          </cell>
        </row>
      </sheetData>
      <sheetData sheetId="95">
        <row r="5">
          <cell r="E5">
            <v>0</v>
          </cell>
        </row>
      </sheetData>
      <sheetData sheetId="96">
        <row r="5">
          <cell r="E5">
            <v>0</v>
          </cell>
        </row>
      </sheetData>
      <sheetData sheetId="97">
        <row r="5">
          <cell r="E5">
            <v>-2</v>
          </cell>
        </row>
      </sheetData>
      <sheetData sheetId="98">
        <row r="5">
          <cell r="E5">
            <v>1</v>
          </cell>
        </row>
      </sheetData>
      <sheetData sheetId="99"/>
      <sheetData sheetId="10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P"/>
      <sheetName val="Check #s"/>
      <sheetName val="RSD Deductions"/>
      <sheetName val="MFP Transfers"/>
      <sheetName val="Type 2 new site codes"/>
      <sheetName val="RSD LA new site codes"/>
      <sheetName val="RSD NO new site codes"/>
    </sheetNames>
    <sheetDataSet>
      <sheetData sheetId="0">
        <row r="8">
          <cell r="HI8">
            <v>48870588</v>
          </cell>
          <cell r="HJ8">
            <v>48870588</v>
          </cell>
        </row>
        <row r="9">
          <cell r="HJ9">
            <v>26756188</v>
          </cell>
        </row>
        <row r="10">
          <cell r="HJ10">
            <v>89189839</v>
          </cell>
        </row>
        <row r="11">
          <cell r="HJ11">
            <v>19878971</v>
          </cell>
        </row>
        <row r="12">
          <cell r="HJ12">
            <v>28847088</v>
          </cell>
        </row>
        <row r="13">
          <cell r="HJ13">
            <v>32189885</v>
          </cell>
        </row>
        <row r="14">
          <cell r="HJ14">
            <v>6970684</v>
          </cell>
        </row>
        <row r="15">
          <cell r="HJ15">
            <v>114294884</v>
          </cell>
        </row>
        <row r="16">
          <cell r="HJ16">
            <v>192186208</v>
          </cell>
        </row>
        <row r="17">
          <cell r="HJ17">
            <v>130807521</v>
          </cell>
        </row>
        <row r="18">
          <cell r="HJ18">
            <v>11228485</v>
          </cell>
        </row>
        <row r="19">
          <cell r="HJ19">
            <v>4249874</v>
          </cell>
        </row>
        <row r="20">
          <cell r="HJ20">
            <v>8542322</v>
          </cell>
        </row>
        <row r="21">
          <cell r="HJ21">
            <v>10310336</v>
          </cell>
        </row>
        <row r="22">
          <cell r="HJ22">
            <v>20223134</v>
          </cell>
        </row>
        <row r="23">
          <cell r="HJ23">
            <v>13380152</v>
          </cell>
        </row>
        <row r="24">
          <cell r="HJ24">
            <v>148351267</v>
          </cell>
        </row>
        <row r="25">
          <cell r="HJ25">
            <v>6241054</v>
          </cell>
        </row>
        <row r="26">
          <cell r="HJ26">
            <v>9878949</v>
          </cell>
        </row>
        <row r="27">
          <cell r="HJ27">
            <v>32075858</v>
          </cell>
        </row>
        <row r="28">
          <cell r="HJ28">
            <v>18606313</v>
          </cell>
        </row>
        <row r="29">
          <cell r="HJ29">
            <v>19770196</v>
          </cell>
        </row>
        <row r="30">
          <cell r="HJ30">
            <v>68496772</v>
          </cell>
        </row>
        <row r="31">
          <cell r="HJ31">
            <v>13212304</v>
          </cell>
        </row>
        <row r="32">
          <cell r="HJ32">
            <v>10112315</v>
          </cell>
        </row>
        <row r="33">
          <cell r="HJ33">
            <v>200347215</v>
          </cell>
        </row>
        <row r="34">
          <cell r="HJ34">
            <v>34141408</v>
          </cell>
        </row>
        <row r="35">
          <cell r="HJ35">
            <v>115542208</v>
          </cell>
        </row>
        <row r="36">
          <cell r="HJ36">
            <v>60882281</v>
          </cell>
        </row>
        <row r="37">
          <cell r="HJ37">
            <v>15811018</v>
          </cell>
        </row>
        <row r="38">
          <cell r="HJ38">
            <v>25838792</v>
          </cell>
        </row>
        <row r="39">
          <cell r="HJ39">
            <v>145161053</v>
          </cell>
        </row>
        <row r="40">
          <cell r="HJ40">
            <v>6945188</v>
          </cell>
        </row>
        <row r="41">
          <cell r="HJ41">
            <v>24368796</v>
          </cell>
        </row>
        <row r="42">
          <cell r="HJ42">
            <v>30300679</v>
          </cell>
        </row>
        <row r="43">
          <cell r="HJ43">
            <v>19900430</v>
          </cell>
        </row>
        <row r="44">
          <cell r="HJ44">
            <v>108732101</v>
          </cell>
        </row>
        <row r="45">
          <cell r="HJ45">
            <v>9794144</v>
          </cell>
        </row>
        <row r="46">
          <cell r="HJ46">
            <v>10485496</v>
          </cell>
        </row>
        <row r="47">
          <cell r="HJ47">
            <v>121966852</v>
          </cell>
        </row>
        <row r="48">
          <cell r="HJ48">
            <v>4703494</v>
          </cell>
        </row>
        <row r="49">
          <cell r="HJ49">
            <v>15039396</v>
          </cell>
        </row>
        <row r="50">
          <cell r="HJ50">
            <v>24730643</v>
          </cell>
        </row>
        <row r="51">
          <cell r="HJ51">
            <v>39569955</v>
          </cell>
        </row>
        <row r="52">
          <cell r="HJ52">
            <v>27415840</v>
          </cell>
        </row>
        <row r="53">
          <cell r="HJ53">
            <v>7966036</v>
          </cell>
        </row>
        <row r="54">
          <cell r="HJ54">
            <v>11409351</v>
          </cell>
        </row>
        <row r="55">
          <cell r="HJ55">
            <v>25462321</v>
          </cell>
        </row>
        <row r="56">
          <cell r="HJ56">
            <v>70244884</v>
          </cell>
        </row>
        <row r="57">
          <cell r="HJ57">
            <v>41399503</v>
          </cell>
        </row>
        <row r="58">
          <cell r="HJ58">
            <v>42450620</v>
          </cell>
        </row>
        <row r="59">
          <cell r="HJ59">
            <v>196449720</v>
          </cell>
        </row>
        <row r="60">
          <cell r="HJ60">
            <v>101343171</v>
          </cell>
        </row>
        <row r="61">
          <cell r="HJ61">
            <v>3386637</v>
          </cell>
        </row>
        <row r="62">
          <cell r="HJ62">
            <v>84943952</v>
          </cell>
        </row>
        <row r="63">
          <cell r="HJ63">
            <v>12171709</v>
          </cell>
        </row>
        <row r="64">
          <cell r="HJ64">
            <v>49275484</v>
          </cell>
        </row>
        <row r="65">
          <cell r="HJ65">
            <v>50080663</v>
          </cell>
        </row>
        <row r="66">
          <cell r="HJ66">
            <v>34485995</v>
          </cell>
        </row>
        <row r="67">
          <cell r="HJ67">
            <v>34675790</v>
          </cell>
        </row>
        <row r="68">
          <cell r="HJ68">
            <v>11305389</v>
          </cell>
        </row>
        <row r="69">
          <cell r="HJ69">
            <v>12331534</v>
          </cell>
        </row>
        <row r="70">
          <cell r="HJ70">
            <v>9557083</v>
          </cell>
        </row>
        <row r="71">
          <cell r="HJ71">
            <v>14308427</v>
          </cell>
        </row>
        <row r="72">
          <cell r="HJ72">
            <v>41555999</v>
          </cell>
        </row>
        <row r="73">
          <cell r="HJ73">
            <v>13885980</v>
          </cell>
        </row>
        <row r="74">
          <cell r="HJ74">
            <v>29501099</v>
          </cell>
        </row>
        <row r="75">
          <cell r="HJ75">
            <v>8969452</v>
          </cell>
        </row>
        <row r="76">
          <cell r="HJ76">
            <v>28204599</v>
          </cell>
        </row>
        <row r="79">
          <cell r="HJ79">
            <v>6820641</v>
          </cell>
        </row>
        <row r="80">
          <cell r="HJ80">
            <v>2848269</v>
          </cell>
        </row>
        <row r="133">
          <cell r="HI133">
            <v>408707</v>
          </cell>
          <cell r="HJ133">
            <v>682466</v>
          </cell>
        </row>
        <row r="134">
          <cell r="HI134">
            <v>1465648</v>
          </cell>
          <cell r="HJ134">
            <v>2515998</v>
          </cell>
        </row>
        <row r="135">
          <cell r="HI135">
            <v>1524455</v>
          </cell>
          <cell r="HJ135">
            <v>2575692</v>
          </cell>
        </row>
        <row r="136">
          <cell r="HI136">
            <v>997421</v>
          </cell>
          <cell r="HJ136">
            <v>1679719</v>
          </cell>
        </row>
        <row r="137">
          <cell r="HI137">
            <v>1468028</v>
          </cell>
          <cell r="HJ137">
            <v>2464873</v>
          </cell>
        </row>
        <row r="138">
          <cell r="HI138">
            <v>690279</v>
          </cell>
          <cell r="HJ138">
            <v>1158663</v>
          </cell>
        </row>
        <row r="139">
          <cell r="HI139">
            <v>910748</v>
          </cell>
          <cell r="HJ139">
            <v>1531823</v>
          </cell>
        </row>
        <row r="140">
          <cell r="HI140">
            <v>1735962</v>
          </cell>
          <cell r="HJ140">
            <v>2907892</v>
          </cell>
        </row>
        <row r="145">
          <cell r="A145">
            <v>36005</v>
          </cell>
          <cell r="B145" t="str">
            <v>W3</v>
          </cell>
          <cell r="C145" t="str">
            <v>Audubon Charter School</v>
          </cell>
          <cell r="D145" t="str">
            <v>203694026-01</v>
          </cell>
          <cell r="E145">
            <v>7221386</v>
          </cell>
          <cell r="F145">
            <v>7221386</v>
          </cell>
          <cell r="I145">
            <v>7221386</v>
          </cell>
          <cell r="J145">
            <v>7221386</v>
          </cell>
          <cell r="K145">
            <v>7221386</v>
          </cell>
          <cell r="L145">
            <v>7326722</v>
          </cell>
          <cell r="M145">
            <v>7315378</v>
          </cell>
          <cell r="N145">
            <v>7315378</v>
          </cell>
          <cell r="R145">
            <v>601783</v>
          </cell>
          <cell r="S145">
            <v>245206</v>
          </cell>
          <cell r="T145">
            <v>245206</v>
          </cell>
          <cell r="U145">
            <v>356577</v>
          </cell>
          <cell r="V145">
            <v>356577</v>
          </cell>
          <cell r="W145">
            <v>601783</v>
          </cell>
          <cell r="X145">
            <v>245206</v>
          </cell>
          <cell r="Y145">
            <v>245206</v>
          </cell>
          <cell r="Z145">
            <v>356577</v>
          </cell>
          <cell r="AA145">
            <v>356577</v>
          </cell>
          <cell r="AB145">
            <v>601783</v>
          </cell>
          <cell r="AC145">
            <v>245206</v>
          </cell>
          <cell r="AD145">
            <v>245206</v>
          </cell>
          <cell r="AE145">
            <v>356577</v>
          </cell>
          <cell r="AF145">
            <v>356577</v>
          </cell>
          <cell r="AG145">
            <v>601783</v>
          </cell>
          <cell r="AH145">
            <v>245206</v>
          </cell>
          <cell r="AI145">
            <v>245206</v>
          </cell>
          <cell r="AJ145">
            <v>356577</v>
          </cell>
          <cell r="AK145">
            <v>356577</v>
          </cell>
          <cell r="AL145">
            <v>601783</v>
          </cell>
          <cell r="AM145">
            <v>245206</v>
          </cell>
          <cell r="AN145">
            <v>245206</v>
          </cell>
          <cell r="AO145">
            <v>356577</v>
          </cell>
          <cell r="AP145">
            <v>356577</v>
          </cell>
          <cell r="AQ145">
            <v>601781</v>
          </cell>
          <cell r="AR145">
            <v>245205</v>
          </cell>
          <cell r="AS145">
            <v>245205</v>
          </cell>
          <cell r="AT145">
            <v>356576</v>
          </cell>
          <cell r="AU145">
            <v>356576</v>
          </cell>
          <cell r="AV145">
            <v>481425</v>
          </cell>
          <cell r="AW145">
            <v>196164</v>
          </cell>
          <cell r="AX145">
            <v>196164</v>
          </cell>
          <cell r="AY145">
            <v>285261</v>
          </cell>
          <cell r="AZ145">
            <v>285261</v>
          </cell>
          <cell r="BA145">
            <v>636892</v>
          </cell>
          <cell r="BB145">
            <v>290993</v>
          </cell>
          <cell r="BC145">
            <v>290993</v>
          </cell>
          <cell r="BD145">
            <v>345899</v>
          </cell>
          <cell r="BE145">
            <v>631221</v>
          </cell>
          <cell r="BF145">
            <v>286657</v>
          </cell>
          <cell r="BG145">
            <v>286657</v>
          </cell>
          <cell r="BH145">
            <v>344564</v>
          </cell>
          <cell r="BI145">
            <v>0</v>
          </cell>
          <cell r="BJ145">
            <v>0</v>
          </cell>
          <cell r="BM145">
            <v>0</v>
          </cell>
          <cell r="BN145">
            <v>0</v>
          </cell>
          <cell r="BQ145">
            <v>0</v>
          </cell>
          <cell r="BR145">
            <v>0</v>
          </cell>
          <cell r="BU145">
            <v>245206</v>
          </cell>
          <cell r="BV145">
            <v>245206</v>
          </cell>
          <cell r="BX145">
            <v>37306</v>
          </cell>
          <cell r="BY145">
            <v>319271</v>
          </cell>
          <cell r="BZ145">
            <v>319271</v>
          </cell>
          <cell r="CA145">
            <v>601783</v>
          </cell>
          <cell r="CB145">
            <v>245206</v>
          </cell>
          <cell r="CC145">
            <v>245206</v>
          </cell>
          <cell r="CE145">
            <v>356577</v>
          </cell>
          <cell r="CF145">
            <v>356577</v>
          </cell>
          <cell r="CH145">
            <v>601783</v>
          </cell>
          <cell r="CI145">
            <v>245206</v>
          </cell>
          <cell r="CJ145">
            <v>245206</v>
          </cell>
          <cell r="CL145">
            <v>356577</v>
          </cell>
          <cell r="CM145">
            <v>356577</v>
          </cell>
          <cell r="CO145">
            <v>601783</v>
          </cell>
          <cell r="CP145">
            <v>245206</v>
          </cell>
          <cell r="CQ145">
            <v>0</v>
          </cell>
          <cell r="CR145">
            <v>0</v>
          </cell>
          <cell r="CS145">
            <v>356577</v>
          </cell>
          <cell r="CT145">
            <v>356577</v>
          </cell>
          <cell r="CV145">
            <v>601783</v>
          </cell>
          <cell r="CW145">
            <v>245206</v>
          </cell>
          <cell r="CX145">
            <v>0</v>
          </cell>
          <cell r="CY145">
            <v>0</v>
          </cell>
          <cell r="CZ145">
            <v>356577</v>
          </cell>
          <cell r="DA145">
            <v>356577</v>
          </cell>
          <cell r="DC145">
            <v>601783</v>
          </cell>
          <cell r="DD145">
            <v>245206</v>
          </cell>
          <cell r="DE145">
            <v>245206</v>
          </cell>
          <cell r="DG145">
            <v>356577</v>
          </cell>
          <cell r="DH145">
            <v>356577</v>
          </cell>
          <cell r="DJ145">
            <v>601783</v>
          </cell>
          <cell r="DK145">
            <v>245206</v>
          </cell>
          <cell r="DL145">
            <v>0</v>
          </cell>
          <cell r="DM145">
            <v>0</v>
          </cell>
          <cell r="DN145">
            <v>356577</v>
          </cell>
          <cell r="DO145">
            <v>356577</v>
          </cell>
          <cell r="DS145">
            <v>601783</v>
          </cell>
          <cell r="DT145">
            <v>245205</v>
          </cell>
          <cell r="DU145">
            <v>0</v>
          </cell>
          <cell r="DV145">
            <v>0</v>
          </cell>
          <cell r="DW145">
            <v>356576</v>
          </cell>
          <cell r="DX145">
            <v>356576</v>
          </cell>
          <cell r="EA145">
            <v>601781</v>
          </cell>
          <cell r="EB145">
            <v>196164</v>
          </cell>
          <cell r="EC145">
            <v>0</v>
          </cell>
          <cell r="ED145">
            <v>0</v>
          </cell>
          <cell r="EE145">
            <v>285261</v>
          </cell>
          <cell r="EF145">
            <v>285261</v>
          </cell>
          <cell r="EG145">
            <v>49042</v>
          </cell>
          <cell r="EH145">
            <v>71316</v>
          </cell>
          <cell r="EI145">
            <v>601783</v>
          </cell>
          <cell r="EJ145">
            <v>290993</v>
          </cell>
          <cell r="EK145">
            <v>290993</v>
          </cell>
          <cell r="EM145">
            <v>345899</v>
          </cell>
          <cell r="EN145">
            <v>345899</v>
          </cell>
          <cell r="EQ145">
            <v>636892</v>
          </cell>
          <cell r="ER145">
            <v>286657</v>
          </cell>
          <cell r="ES145">
            <v>0</v>
          </cell>
          <cell r="ET145">
            <v>0</v>
          </cell>
          <cell r="EU145">
            <v>344564</v>
          </cell>
          <cell r="EV145">
            <v>344564</v>
          </cell>
          <cell r="EY145">
            <v>631221</v>
          </cell>
          <cell r="EZ145">
            <v>631221</v>
          </cell>
          <cell r="FH145">
            <v>0</v>
          </cell>
          <cell r="FI145">
            <v>2784503</v>
          </cell>
          <cell r="FJ145">
            <v>0</v>
          </cell>
          <cell r="FK145">
            <v>3580384</v>
          </cell>
          <cell r="FL145">
            <v>319271</v>
          </cell>
          <cell r="FM145">
            <v>0</v>
          </cell>
          <cell r="FN145">
            <v>6684158</v>
          </cell>
          <cell r="FO145">
            <v>0</v>
          </cell>
          <cell r="FP145">
            <v>6684158</v>
          </cell>
          <cell r="FQ145">
            <v>631220</v>
          </cell>
          <cell r="FR145">
            <v>631220</v>
          </cell>
          <cell r="FV145">
            <v>631220</v>
          </cell>
          <cell r="FW145">
            <v>631220</v>
          </cell>
          <cell r="FX145">
            <v>49042</v>
          </cell>
          <cell r="FY145">
            <v>71316</v>
          </cell>
          <cell r="FZ145">
            <v>120358</v>
          </cell>
          <cell r="GA145">
            <v>-120358</v>
          </cell>
          <cell r="GB145">
            <v>-120358</v>
          </cell>
          <cell r="GL145">
            <v>631221</v>
          </cell>
          <cell r="GM145">
            <v>-1</v>
          </cell>
          <cell r="GN145">
            <v>-1</v>
          </cell>
          <cell r="GP145">
            <v>0</v>
          </cell>
          <cell r="GQ145">
            <v>-120358</v>
          </cell>
          <cell r="GR145">
            <v>-120358</v>
          </cell>
          <cell r="GS145">
            <v>2784503</v>
          </cell>
          <cell r="GT145">
            <v>0</v>
          </cell>
          <cell r="GU145">
            <v>0</v>
          </cell>
          <cell r="GV145">
            <v>0</v>
          </cell>
          <cell r="GW145">
            <v>3580384</v>
          </cell>
          <cell r="GX145">
            <v>0</v>
          </cell>
          <cell r="GY145">
            <v>319271</v>
          </cell>
          <cell r="GZ145">
            <v>0</v>
          </cell>
          <cell r="HA145">
            <v>0</v>
          </cell>
          <cell r="HB145">
            <v>0</v>
          </cell>
          <cell r="HC145">
            <v>0</v>
          </cell>
          <cell r="HD145">
            <v>-49042</v>
          </cell>
          <cell r="HE145">
            <v>-49042</v>
          </cell>
          <cell r="HF145">
            <v>-71316</v>
          </cell>
          <cell r="HG145">
            <v>-71316</v>
          </cell>
          <cell r="HI145">
            <v>2784503</v>
          </cell>
          <cell r="HJ145">
            <v>3899655</v>
          </cell>
          <cell r="HK145">
            <v>3899655</v>
          </cell>
        </row>
        <row r="146">
          <cell r="A146" t="str">
            <v>WBA001</v>
          </cell>
          <cell r="B146" t="str">
            <v>SW</v>
          </cell>
          <cell r="C146" t="str">
            <v>Einstein Charter School at Village De L'Est</v>
          </cell>
          <cell r="D146" t="str">
            <v>200913967-01</v>
          </cell>
          <cell r="E146">
            <v>4252722</v>
          </cell>
          <cell r="F146">
            <v>4252722</v>
          </cell>
          <cell r="I146">
            <v>4252722</v>
          </cell>
          <cell r="J146">
            <v>4252722</v>
          </cell>
          <cell r="K146">
            <v>4252722</v>
          </cell>
          <cell r="L146">
            <v>3716284</v>
          </cell>
          <cell r="M146">
            <v>3716284</v>
          </cell>
          <cell r="N146">
            <v>3716284</v>
          </cell>
          <cell r="R146">
            <v>354394</v>
          </cell>
          <cell r="S146">
            <v>153225</v>
          </cell>
          <cell r="T146">
            <v>153225</v>
          </cell>
          <cell r="U146">
            <v>201169</v>
          </cell>
          <cell r="V146">
            <v>201169</v>
          </cell>
          <cell r="W146">
            <v>354394</v>
          </cell>
          <cell r="X146">
            <v>153225</v>
          </cell>
          <cell r="Y146">
            <v>153225</v>
          </cell>
          <cell r="Z146">
            <v>201169</v>
          </cell>
          <cell r="AA146">
            <v>201169</v>
          </cell>
          <cell r="AB146">
            <v>354394</v>
          </cell>
          <cell r="AC146">
            <v>153225</v>
          </cell>
          <cell r="AD146">
            <v>153225</v>
          </cell>
          <cell r="AE146">
            <v>201169</v>
          </cell>
          <cell r="AF146">
            <v>201169</v>
          </cell>
          <cell r="AG146">
            <v>354394</v>
          </cell>
          <cell r="AH146">
            <v>153225</v>
          </cell>
          <cell r="AI146">
            <v>153225</v>
          </cell>
          <cell r="AJ146">
            <v>201169</v>
          </cell>
          <cell r="AK146">
            <v>201169</v>
          </cell>
          <cell r="AL146">
            <v>354394</v>
          </cell>
          <cell r="AM146">
            <v>153225</v>
          </cell>
          <cell r="AN146">
            <v>153225</v>
          </cell>
          <cell r="AO146">
            <v>201169</v>
          </cell>
          <cell r="AP146">
            <v>201169</v>
          </cell>
          <cell r="AQ146">
            <v>354393</v>
          </cell>
          <cell r="AR146">
            <v>153224</v>
          </cell>
          <cell r="AS146">
            <v>153224</v>
          </cell>
          <cell r="AT146">
            <v>201169</v>
          </cell>
          <cell r="AU146">
            <v>201169</v>
          </cell>
          <cell r="AV146">
            <v>283515</v>
          </cell>
          <cell r="AW146">
            <v>122580</v>
          </cell>
          <cell r="AX146">
            <v>122580</v>
          </cell>
          <cell r="AY146">
            <v>160935</v>
          </cell>
          <cell r="AZ146">
            <v>160935</v>
          </cell>
          <cell r="BA146">
            <v>175580</v>
          </cell>
          <cell r="BB146">
            <v>65930</v>
          </cell>
          <cell r="BC146">
            <v>65930</v>
          </cell>
          <cell r="BD146">
            <v>109650</v>
          </cell>
          <cell r="BE146">
            <v>175580</v>
          </cell>
          <cell r="BF146">
            <v>65930</v>
          </cell>
          <cell r="BG146">
            <v>65930</v>
          </cell>
          <cell r="BH146">
            <v>109650</v>
          </cell>
          <cell r="BI146">
            <v>0</v>
          </cell>
          <cell r="BJ146">
            <v>0</v>
          </cell>
          <cell r="BM146">
            <v>0</v>
          </cell>
          <cell r="BN146">
            <v>0</v>
          </cell>
          <cell r="BQ146">
            <v>0</v>
          </cell>
          <cell r="BR146">
            <v>0</v>
          </cell>
          <cell r="BU146">
            <v>153225</v>
          </cell>
          <cell r="BV146">
            <v>153225</v>
          </cell>
          <cell r="BX146">
            <v>21047</v>
          </cell>
          <cell r="BY146">
            <v>180122</v>
          </cell>
          <cell r="BZ146">
            <v>180122</v>
          </cell>
          <cell r="CA146">
            <v>354394</v>
          </cell>
          <cell r="CB146">
            <v>153225</v>
          </cell>
          <cell r="CC146">
            <v>153225</v>
          </cell>
          <cell r="CE146">
            <v>201169</v>
          </cell>
          <cell r="CF146">
            <v>201169</v>
          </cell>
          <cell r="CH146">
            <v>354394</v>
          </cell>
          <cell r="CI146">
            <v>153225</v>
          </cell>
          <cell r="CJ146">
            <v>153225</v>
          </cell>
          <cell r="CL146">
            <v>201169</v>
          </cell>
          <cell r="CM146">
            <v>201169</v>
          </cell>
          <cell r="CO146">
            <v>354394</v>
          </cell>
          <cell r="CP146">
            <v>153225</v>
          </cell>
          <cell r="CQ146">
            <v>0</v>
          </cell>
          <cell r="CR146">
            <v>0</v>
          </cell>
          <cell r="CS146">
            <v>201169</v>
          </cell>
          <cell r="CT146">
            <v>201169</v>
          </cell>
          <cell r="CV146">
            <v>354394</v>
          </cell>
          <cell r="CW146">
            <v>153225</v>
          </cell>
          <cell r="CX146">
            <v>0</v>
          </cell>
          <cell r="CY146">
            <v>0</v>
          </cell>
          <cell r="CZ146">
            <v>201169</v>
          </cell>
          <cell r="DA146">
            <v>201169</v>
          </cell>
          <cell r="DC146">
            <v>354394</v>
          </cell>
          <cell r="DD146">
            <v>153225</v>
          </cell>
          <cell r="DE146">
            <v>153225</v>
          </cell>
          <cell r="DG146">
            <v>201169</v>
          </cell>
          <cell r="DH146">
            <v>201169</v>
          </cell>
          <cell r="DJ146">
            <v>354394</v>
          </cell>
          <cell r="DK146">
            <v>153225</v>
          </cell>
          <cell r="DL146">
            <v>0</v>
          </cell>
          <cell r="DM146">
            <v>0</v>
          </cell>
          <cell r="DN146">
            <v>201169</v>
          </cell>
          <cell r="DO146">
            <v>201169</v>
          </cell>
          <cell r="DS146">
            <v>354394</v>
          </cell>
          <cell r="DT146">
            <v>153224</v>
          </cell>
          <cell r="DU146">
            <v>0</v>
          </cell>
          <cell r="DV146">
            <v>0</v>
          </cell>
          <cell r="DW146">
            <v>201169</v>
          </cell>
          <cell r="DX146">
            <v>201169</v>
          </cell>
          <cell r="EA146">
            <v>354393</v>
          </cell>
          <cell r="EB146">
            <v>122580</v>
          </cell>
          <cell r="EC146">
            <v>0</v>
          </cell>
          <cell r="ED146">
            <v>0</v>
          </cell>
          <cell r="EE146">
            <v>160935</v>
          </cell>
          <cell r="EF146">
            <v>160935</v>
          </cell>
          <cell r="EG146">
            <v>30645</v>
          </cell>
          <cell r="EH146">
            <v>40234</v>
          </cell>
          <cell r="EI146">
            <v>354394</v>
          </cell>
          <cell r="EJ146">
            <v>65930</v>
          </cell>
          <cell r="EK146">
            <v>65930</v>
          </cell>
          <cell r="EM146">
            <v>109650</v>
          </cell>
          <cell r="EN146">
            <v>109650</v>
          </cell>
          <cell r="EQ146">
            <v>175580</v>
          </cell>
          <cell r="ER146">
            <v>65930</v>
          </cell>
          <cell r="ES146">
            <v>0</v>
          </cell>
          <cell r="ET146">
            <v>0</v>
          </cell>
          <cell r="EU146">
            <v>109650</v>
          </cell>
          <cell r="EV146">
            <v>109650</v>
          </cell>
          <cell r="EY146">
            <v>175580</v>
          </cell>
          <cell r="EZ146">
            <v>175580</v>
          </cell>
          <cell r="FH146">
            <v>0</v>
          </cell>
          <cell r="FI146">
            <v>1510884</v>
          </cell>
          <cell r="FJ146">
            <v>0</v>
          </cell>
          <cell r="FK146">
            <v>1849699</v>
          </cell>
          <cell r="FL146">
            <v>180122</v>
          </cell>
          <cell r="FM146">
            <v>0</v>
          </cell>
          <cell r="FN146">
            <v>3540705</v>
          </cell>
          <cell r="FO146">
            <v>0</v>
          </cell>
          <cell r="FP146">
            <v>3540705</v>
          </cell>
          <cell r="FQ146">
            <v>175579</v>
          </cell>
          <cell r="FR146">
            <v>175579</v>
          </cell>
          <cell r="FV146">
            <v>175579</v>
          </cell>
          <cell r="FW146">
            <v>175579</v>
          </cell>
          <cell r="FX146">
            <v>30645</v>
          </cell>
          <cell r="FY146">
            <v>40234</v>
          </cell>
          <cell r="FZ146">
            <v>70879</v>
          </cell>
          <cell r="GA146">
            <v>-70879</v>
          </cell>
          <cell r="GB146">
            <v>-70879</v>
          </cell>
          <cell r="GL146">
            <v>175580</v>
          </cell>
          <cell r="GM146">
            <v>-1</v>
          </cell>
          <cell r="GN146">
            <v>-1</v>
          </cell>
          <cell r="GP146">
            <v>0</v>
          </cell>
          <cell r="GQ146">
            <v>-70879</v>
          </cell>
          <cell r="GR146">
            <v>-70879</v>
          </cell>
          <cell r="GS146">
            <v>1510884</v>
          </cell>
          <cell r="GT146">
            <v>0</v>
          </cell>
          <cell r="GU146">
            <v>0</v>
          </cell>
          <cell r="GV146">
            <v>0</v>
          </cell>
          <cell r="GW146">
            <v>1849699</v>
          </cell>
          <cell r="GX146">
            <v>0</v>
          </cell>
          <cell r="GY146">
            <v>180122</v>
          </cell>
          <cell r="GZ146">
            <v>0</v>
          </cell>
          <cell r="HA146">
            <v>0</v>
          </cell>
          <cell r="HB146">
            <v>0</v>
          </cell>
          <cell r="HC146">
            <v>0</v>
          </cell>
          <cell r="HD146">
            <v>-30645</v>
          </cell>
          <cell r="HE146">
            <v>-30645</v>
          </cell>
          <cell r="HF146">
            <v>-40234</v>
          </cell>
          <cell r="HG146">
            <v>-40234</v>
          </cell>
          <cell r="HI146">
            <v>1510884</v>
          </cell>
          <cell r="HJ146">
            <v>2029821</v>
          </cell>
          <cell r="HK146">
            <v>2029821</v>
          </cell>
        </row>
        <row r="147">
          <cell r="A147">
            <v>36043</v>
          </cell>
          <cell r="B147" t="str">
            <v>W5</v>
          </cell>
          <cell r="C147" t="str">
            <v>Benjamin Franklin High School (Advocates for Academic Excel)</v>
          </cell>
          <cell r="D147" t="str">
            <v>203879970-01</v>
          </cell>
          <cell r="E147">
            <v>8453373</v>
          </cell>
          <cell r="F147">
            <v>8453373</v>
          </cell>
          <cell r="I147">
            <v>8453373</v>
          </cell>
          <cell r="J147">
            <v>8453373</v>
          </cell>
          <cell r="K147">
            <v>8453373</v>
          </cell>
          <cell r="L147">
            <v>8791977</v>
          </cell>
          <cell r="M147">
            <v>8766139</v>
          </cell>
          <cell r="N147">
            <v>8766139</v>
          </cell>
          <cell r="R147">
            <v>704448</v>
          </cell>
          <cell r="S147">
            <v>282174</v>
          </cell>
          <cell r="T147">
            <v>282174</v>
          </cell>
          <cell r="U147">
            <v>422274</v>
          </cell>
          <cell r="V147">
            <v>422274</v>
          </cell>
          <cell r="W147">
            <v>704448</v>
          </cell>
          <cell r="X147">
            <v>282174</v>
          </cell>
          <cell r="Y147">
            <v>282174</v>
          </cell>
          <cell r="Z147">
            <v>422274</v>
          </cell>
          <cell r="AA147">
            <v>422274</v>
          </cell>
          <cell r="AB147">
            <v>704448</v>
          </cell>
          <cell r="AC147">
            <v>282174</v>
          </cell>
          <cell r="AD147">
            <v>282174</v>
          </cell>
          <cell r="AE147">
            <v>422274</v>
          </cell>
          <cell r="AF147">
            <v>422274</v>
          </cell>
          <cell r="AG147">
            <v>704448</v>
          </cell>
          <cell r="AH147">
            <v>282174</v>
          </cell>
          <cell r="AI147">
            <v>282174</v>
          </cell>
          <cell r="AJ147">
            <v>422274</v>
          </cell>
          <cell r="AK147">
            <v>422274</v>
          </cell>
          <cell r="AL147">
            <v>704448</v>
          </cell>
          <cell r="AM147">
            <v>282174</v>
          </cell>
          <cell r="AN147">
            <v>282174</v>
          </cell>
          <cell r="AO147">
            <v>422274</v>
          </cell>
          <cell r="AP147">
            <v>422274</v>
          </cell>
          <cell r="AQ147">
            <v>704447</v>
          </cell>
          <cell r="AR147">
            <v>282174</v>
          </cell>
          <cell r="AS147">
            <v>282174</v>
          </cell>
          <cell r="AT147">
            <v>422273</v>
          </cell>
          <cell r="AU147">
            <v>422273</v>
          </cell>
          <cell r="AV147">
            <v>563558</v>
          </cell>
          <cell r="AW147">
            <v>225739</v>
          </cell>
          <cell r="AX147">
            <v>225739</v>
          </cell>
          <cell r="AY147">
            <v>337819</v>
          </cell>
          <cell r="AZ147">
            <v>337819</v>
          </cell>
          <cell r="BA147">
            <v>817315</v>
          </cell>
          <cell r="BB147">
            <v>362232</v>
          </cell>
          <cell r="BC147">
            <v>362232</v>
          </cell>
          <cell r="BD147">
            <v>455083</v>
          </cell>
          <cell r="BE147">
            <v>804397</v>
          </cell>
          <cell r="BF147">
            <v>349314</v>
          </cell>
          <cell r="BG147">
            <v>349314</v>
          </cell>
          <cell r="BH147">
            <v>455083</v>
          </cell>
          <cell r="BI147">
            <v>0</v>
          </cell>
          <cell r="BJ147">
            <v>0</v>
          </cell>
          <cell r="BM147">
            <v>0</v>
          </cell>
          <cell r="BN147">
            <v>0</v>
          </cell>
          <cell r="BQ147">
            <v>0</v>
          </cell>
          <cell r="BR147">
            <v>0</v>
          </cell>
          <cell r="BU147">
            <v>282174</v>
          </cell>
          <cell r="BV147">
            <v>282174</v>
          </cell>
          <cell r="BX147">
            <v>44179</v>
          </cell>
          <cell r="BY147">
            <v>378095</v>
          </cell>
          <cell r="BZ147">
            <v>378095</v>
          </cell>
          <cell r="CA147">
            <v>704448</v>
          </cell>
          <cell r="CB147">
            <v>282174</v>
          </cell>
          <cell r="CC147">
            <v>282174</v>
          </cell>
          <cell r="CE147">
            <v>422274</v>
          </cell>
          <cell r="CF147">
            <v>422274</v>
          </cell>
          <cell r="CH147">
            <v>704448</v>
          </cell>
          <cell r="CI147">
            <v>282174</v>
          </cell>
          <cell r="CJ147">
            <v>282174</v>
          </cell>
          <cell r="CL147">
            <v>422274</v>
          </cell>
          <cell r="CM147">
            <v>422274</v>
          </cell>
          <cell r="CO147">
            <v>704448</v>
          </cell>
          <cell r="CP147">
            <v>282174</v>
          </cell>
          <cell r="CQ147">
            <v>0</v>
          </cell>
          <cell r="CR147">
            <v>0</v>
          </cell>
          <cell r="CS147">
            <v>422274</v>
          </cell>
          <cell r="CT147">
            <v>422274</v>
          </cell>
          <cell r="CV147">
            <v>704448</v>
          </cell>
          <cell r="CW147">
            <v>282174</v>
          </cell>
          <cell r="CX147">
            <v>0</v>
          </cell>
          <cell r="CY147">
            <v>0</v>
          </cell>
          <cell r="CZ147">
            <v>422274</v>
          </cell>
          <cell r="DA147">
            <v>422274</v>
          </cell>
          <cell r="DC147">
            <v>704448</v>
          </cell>
          <cell r="DD147">
            <v>282174</v>
          </cell>
          <cell r="DE147">
            <v>282174</v>
          </cell>
          <cell r="DG147">
            <v>422274</v>
          </cell>
          <cell r="DH147">
            <v>422274</v>
          </cell>
          <cell r="DJ147">
            <v>704448</v>
          </cell>
          <cell r="DK147">
            <v>282174</v>
          </cell>
          <cell r="DL147">
            <v>0</v>
          </cell>
          <cell r="DM147">
            <v>0</v>
          </cell>
          <cell r="DN147">
            <v>422274</v>
          </cell>
          <cell r="DO147">
            <v>422274</v>
          </cell>
          <cell r="DS147">
            <v>704448</v>
          </cell>
          <cell r="DT147">
            <v>282174</v>
          </cell>
          <cell r="DU147">
            <v>-28</v>
          </cell>
          <cell r="DV147">
            <v>-28</v>
          </cell>
          <cell r="DW147">
            <v>422273</v>
          </cell>
          <cell r="DX147">
            <v>422273</v>
          </cell>
          <cell r="EA147">
            <v>704419</v>
          </cell>
          <cell r="EB147">
            <v>225739</v>
          </cell>
          <cell r="EC147">
            <v>0</v>
          </cell>
          <cell r="ED147">
            <v>0</v>
          </cell>
          <cell r="EE147">
            <v>337819</v>
          </cell>
          <cell r="EF147">
            <v>337819</v>
          </cell>
          <cell r="EG147">
            <v>56435</v>
          </cell>
          <cell r="EH147">
            <v>84455</v>
          </cell>
          <cell r="EI147">
            <v>704448</v>
          </cell>
          <cell r="EJ147">
            <v>362232</v>
          </cell>
          <cell r="EK147">
            <v>362232</v>
          </cell>
          <cell r="EM147">
            <v>455083</v>
          </cell>
          <cell r="EN147">
            <v>455083</v>
          </cell>
          <cell r="EQ147">
            <v>817315</v>
          </cell>
          <cell r="ER147">
            <v>349314</v>
          </cell>
          <cell r="ES147">
            <v>0</v>
          </cell>
          <cell r="ET147">
            <v>0</v>
          </cell>
          <cell r="EU147">
            <v>455083</v>
          </cell>
          <cell r="EV147">
            <v>455083</v>
          </cell>
          <cell r="EY147">
            <v>804397</v>
          </cell>
          <cell r="EZ147">
            <v>804397</v>
          </cell>
          <cell r="FH147">
            <v>0</v>
          </cell>
          <cell r="FI147">
            <v>3251112</v>
          </cell>
          <cell r="FJ147">
            <v>0</v>
          </cell>
          <cell r="FK147">
            <v>4332536</v>
          </cell>
          <cell r="FL147">
            <v>378095</v>
          </cell>
          <cell r="FM147">
            <v>0</v>
          </cell>
          <cell r="FN147">
            <v>7961743</v>
          </cell>
          <cell r="FO147">
            <v>-28</v>
          </cell>
          <cell r="FP147">
            <v>7961715</v>
          </cell>
          <cell r="FQ147">
            <v>804396</v>
          </cell>
          <cell r="FR147">
            <v>804396</v>
          </cell>
          <cell r="FV147">
            <v>804396</v>
          </cell>
          <cell r="FW147">
            <v>804396</v>
          </cell>
          <cell r="FX147">
            <v>56435</v>
          </cell>
          <cell r="FY147">
            <v>84455</v>
          </cell>
          <cell r="FZ147">
            <v>140890</v>
          </cell>
          <cell r="GA147">
            <v>-140890</v>
          </cell>
          <cell r="GB147">
            <v>-140890</v>
          </cell>
          <cell r="GL147">
            <v>804397</v>
          </cell>
          <cell r="GM147">
            <v>-1</v>
          </cell>
          <cell r="GN147">
            <v>-1</v>
          </cell>
          <cell r="GP147">
            <v>0</v>
          </cell>
          <cell r="GQ147">
            <v>-140890</v>
          </cell>
          <cell r="GR147">
            <v>-140890</v>
          </cell>
          <cell r="GS147">
            <v>3251084</v>
          </cell>
          <cell r="GT147">
            <v>0</v>
          </cell>
          <cell r="GU147">
            <v>0</v>
          </cell>
          <cell r="GV147">
            <v>0</v>
          </cell>
          <cell r="GW147">
            <v>4332536</v>
          </cell>
          <cell r="GX147">
            <v>0</v>
          </cell>
          <cell r="GY147">
            <v>378095</v>
          </cell>
          <cell r="GZ147">
            <v>0</v>
          </cell>
          <cell r="HA147">
            <v>0</v>
          </cell>
          <cell r="HB147">
            <v>0</v>
          </cell>
          <cell r="HC147">
            <v>0</v>
          </cell>
          <cell r="HD147">
            <v>-56435</v>
          </cell>
          <cell r="HE147">
            <v>-56435</v>
          </cell>
          <cell r="HF147">
            <v>-84455</v>
          </cell>
          <cell r="HG147">
            <v>-84455</v>
          </cell>
          <cell r="HI147">
            <v>3251112</v>
          </cell>
          <cell r="HJ147">
            <v>4710631</v>
          </cell>
          <cell r="HK147">
            <v>4710631</v>
          </cell>
        </row>
        <row r="148">
          <cell r="A148" t="str">
            <v>WBC001</v>
          </cell>
          <cell r="B148" t="str">
            <v>6N</v>
          </cell>
          <cell r="C148" t="str">
            <v>Alice M. Harte Elementary Charter School (Inspire NOLA)</v>
          </cell>
          <cell r="D148" t="str">
            <v>460675150-00</v>
          </cell>
          <cell r="E148">
            <v>6700059</v>
          </cell>
          <cell r="F148">
            <v>6700059</v>
          </cell>
          <cell r="I148">
            <v>6700059</v>
          </cell>
          <cell r="J148">
            <v>6700059</v>
          </cell>
          <cell r="K148">
            <v>6700059</v>
          </cell>
          <cell r="L148">
            <v>6873479</v>
          </cell>
          <cell r="M148">
            <v>6861368</v>
          </cell>
          <cell r="N148">
            <v>6861368</v>
          </cell>
          <cell r="R148">
            <v>558338</v>
          </cell>
          <cell r="S148">
            <v>226681</v>
          </cell>
          <cell r="T148">
            <v>226681</v>
          </cell>
          <cell r="U148">
            <v>331657</v>
          </cell>
          <cell r="V148">
            <v>331657</v>
          </cell>
          <cell r="W148">
            <v>558338</v>
          </cell>
          <cell r="X148">
            <v>226681</v>
          </cell>
          <cell r="Y148">
            <v>226681</v>
          </cell>
          <cell r="Z148">
            <v>331657</v>
          </cell>
          <cell r="AA148">
            <v>331657</v>
          </cell>
          <cell r="AB148">
            <v>558338</v>
          </cell>
          <cell r="AC148">
            <v>226681</v>
          </cell>
          <cell r="AD148">
            <v>226681</v>
          </cell>
          <cell r="AE148">
            <v>331657</v>
          </cell>
          <cell r="AF148">
            <v>331657</v>
          </cell>
          <cell r="AG148">
            <v>558338</v>
          </cell>
          <cell r="AH148">
            <v>226681</v>
          </cell>
          <cell r="AI148">
            <v>226681</v>
          </cell>
          <cell r="AJ148">
            <v>331657</v>
          </cell>
          <cell r="AK148">
            <v>331657</v>
          </cell>
          <cell r="AL148">
            <v>558338</v>
          </cell>
          <cell r="AM148">
            <v>226681</v>
          </cell>
          <cell r="AN148">
            <v>226681</v>
          </cell>
          <cell r="AO148">
            <v>331657</v>
          </cell>
          <cell r="AP148">
            <v>331657</v>
          </cell>
          <cell r="AQ148">
            <v>558338</v>
          </cell>
          <cell r="AR148">
            <v>226681</v>
          </cell>
          <cell r="AS148">
            <v>226681</v>
          </cell>
          <cell r="AT148">
            <v>331657</v>
          </cell>
          <cell r="AU148">
            <v>331657</v>
          </cell>
          <cell r="AV148">
            <v>446671</v>
          </cell>
          <cell r="AW148">
            <v>181345</v>
          </cell>
          <cell r="AX148">
            <v>181345</v>
          </cell>
          <cell r="AY148">
            <v>265326</v>
          </cell>
          <cell r="AZ148">
            <v>265326</v>
          </cell>
          <cell r="BA148">
            <v>616145</v>
          </cell>
          <cell r="BB148">
            <v>278287</v>
          </cell>
          <cell r="BC148">
            <v>278287</v>
          </cell>
          <cell r="BD148">
            <v>337858</v>
          </cell>
          <cell r="BE148">
            <v>610091</v>
          </cell>
          <cell r="BF148">
            <v>273568</v>
          </cell>
          <cell r="BG148">
            <v>273568</v>
          </cell>
          <cell r="BH148">
            <v>336523</v>
          </cell>
          <cell r="BI148">
            <v>0</v>
          </cell>
          <cell r="BJ148">
            <v>0</v>
          </cell>
          <cell r="BM148">
            <v>0</v>
          </cell>
          <cell r="BN148">
            <v>0</v>
          </cell>
          <cell r="BQ148">
            <v>0</v>
          </cell>
          <cell r="BR148">
            <v>0</v>
          </cell>
          <cell r="BU148">
            <v>226681</v>
          </cell>
          <cell r="BV148">
            <v>226681</v>
          </cell>
          <cell r="BX148">
            <v>34699</v>
          </cell>
          <cell r="BY148">
            <v>296958</v>
          </cell>
          <cell r="BZ148">
            <v>296958</v>
          </cell>
          <cell r="CA148">
            <v>558338</v>
          </cell>
          <cell r="CB148">
            <v>226681</v>
          </cell>
          <cell r="CC148">
            <v>226681</v>
          </cell>
          <cell r="CE148">
            <v>331657</v>
          </cell>
          <cell r="CF148">
            <v>331657</v>
          </cell>
          <cell r="CH148">
            <v>558338</v>
          </cell>
          <cell r="CI148">
            <v>226681</v>
          </cell>
          <cell r="CJ148">
            <v>226681</v>
          </cell>
          <cell r="CL148">
            <v>331657</v>
          </cell>
          <cell r="CM148">
            <v>331657</v>
          </cell>
          <cell r="CO148">
            <v>558338</v>
          </cell>
          <cell r="CP148">
            <v>226681</v>
          </cell>
          <cell r="CQ148">
            <v>0</v>
          </cell>
          <cell r="CR148">
            <v>0</v>
          </cell>
          <cell r="CS148">
            <v>331657</v>
          </cell>
          <cell r="CT148">
            <v>331657</v>
          </cell>
          <cell r="CV148">
            <v>558338</v>
          </cell>
          <cell r="CW148">
            <v>226681</v>
          </cell>
          <cell r="CX148">
            <v>0</v>
          </cell>
          <cell r="CY148">
            <v>0</v>
          </cell>
          <cell r="CZ148">
            <v>331657</v>
          </cell>
          <cell r="DA148">
            <v>331657</v>
          </cell>
          <cell r="DC148">
            <v>558338</v>
          </cell>
          <cell r="DD148">
            <v>226681</v>
          </cell>
          <cell r="DE148">
            <v>226681</v>
          </cell>
          <cell r="DG148">
            <v>331657</v>
          </cell>
          <cell r="DH148">
            <v>331657</v>
          </cell>
          <cell r="DJ148">
            <v>558338</v>
          </cell>
          <cell r="DK148">
            <v>226681</v>
          </cell>
          <cell r="DL148">
            <v>0</v>
          </cell>
          <cell r="DM148">
            <v>0</v>
          </cell>
          <cell r="DN148">
            <v>331657</v>
          </cell>
          <cell r="DO148">
            <v>331657</v>
          </cell>
          <cell r="DS148">
            <v>558338</v>
          </cell>
          <cell r="DT148">
            <v>226681</v>
          </cell>
          <cell r="DU148">
            <v>0</v>
          </cell>
          <cell r="DV148">
            <v>0</v>
          </cell>
          <cell r="DW148">
            <v>331657</v>
          </cell>
          <cell r="DX148">
            <v>331657</v>
          </cell>
          <cell r="EA148">
            <v>558338</v>
          </cell>
          <cell r="EB148">
            <v>181345</v>
          </cell>
          <cell r="EC148">
            <v>0</v>
          </cell>
          <cell r="ED148">
            <v>0</v>
          </cell>
          <cell r="EE148">
            <v>265326</v>
          </cell>
          <cell r="EF148">
            <v>265326</v>
          </cell>
          <cell r="EG148">
            <v>45337</v>
          </cell>
          <cell r="EH148">
            <v>66331</v>
          </cell>
          <cell r="EI148">
            <v>558339</v>
          </cell>
          <cell r="EJ148">
            <v>278287</v>
          </cell>
          <cell r="EK148">
            <v>278287</v>
          </cell>
          <cell r="EM148">
            <v>337858</v>
          </cell>
          <cell r="EN148">
            <v>337858</v>
          </cell>
          <cell r="EQ148">
            <v>616145</v>
          </cell>
          <cell r="ER148">
            <v>273568</v>
          </cell>
          <cell r="ES148">
            <v>0</v>
          </cell>
          <cell r="ET148">
            <v>0</v>
          </cell>
          <cell r="EU148">
            <v>336523</v>
          </cell>
          <cell r="EV148">
            <v>336523</v>
          </cell>
          <cell r="EY148">
            <v>610091</v>
          </cell>
          <cell r="EZ148">
            <v>610091</v>
          </cell>
          <cell r="FH148">
            <v>0</v>
          </cell>
          <cell r="FI148">
            <v>2591985</v>
          </cell>
          <cell r="FJ148">
            <v>0</v>
          </cell>
          <cell r="FK148">
            <v>3362336</v>
          </cell>
          <cell r="FL148">
            <v>296958</v>
          </cell>
          <cell r="FM148">
            <v>0</v>
          </cell>
          <cell r="FN148">
            <v>6251279</v>
          </cell>
          <cell r="FO148">
            <v>0</v>
          </cell>
          <cell r="FP148">
            <v>6251279</v>
          </cell>
          <cell r="FQ148">
            <v>610089</v>
          </cell>
          <cell r="FR148">
            <v>610089</v>
          </cell>
          <cell r="FV148">
            <v>610089</v>
          </cell>
          <cell r="FW148">
            <v>610089</v>
          </cell>
          <cell r="FX148">
            <v>45337</v>
          </cell>
          <cell r="FY148">
            <v>66331</v>
          </cell>
          <cell r="FZ148">
            <v>111668</v>
          </cell>
          <cell r="GA148">
            <v>-111668</v>
          </cell>
          <cell r="GB148">
            <v>-111668</v>
          </cell>
          <cell r="GL148">
            <v>610091</v>
          </cell>
          <cell r="GM148">
            <v>-2</v>
          </cell>
          <cell r="GN148">
            <v>-2</v>
          </cell>
          <cell r="GP148">
            <v>0</v>
          </cell>
          <cell r="GQ148">
            <v>-111668</v>
          </cell>
          <cell r="GR148">
            <v>-111668</v>
          </cell>
          <cell r="GS148">
            <v>2591985</v>
          </cell>
          <cell r="GT148">
            <v>0</v>
          </cell>
          <cell r="GU148">
            <v>0</v>
          </cell>
          <cell r="GV148">
            <v>0</v>
          </cell>
          <cell r="GW148">
            <v>3362336</v>
          </cell>
          <cell r="GX148">
            <v>0</v>
          </cell>
          <cell r="GY148">
            <v>296958</v>
          </cell>
          <cell r="GZ148">
            <v>0</v>
          </cell>
          <cell r="HA148">
            <v>0</v>
          </cell>
          <cell r="HB148">
            <v>0</v>
          </cell>
          <cell r="HC148">
            <v>0</v>
          </cell>
          <cell r="HD148">
            <v>-45337</v>
          </cell>
          <cell r="HE148">
            <v>-45337</v>
          </cell>
          <cell r="HF148">
            <v>-66331</v>
          </cell>
          <cell r="HG148">
            <v>-66331</v>
          </cell>
          <cell r="HI148">
            <v>2591985</v>
          </cell>
          <cell r="HJ148">
            <v>3659294</v>
          </cell>
          <cell r="HK148">
            <v>3659294</v>
          </cell>
        </row>
        <row r="149">
          <cell r="A149" t="str">
            <v>WBD001</v>
          </cell>
          <cell r="B149" t="str">
            <v>6O</v>
          </cell>
          <cell r="C149" t="str">
            <v>Edna Karr High School</v>
          </cell>
          <cell r="D149" t="str">
            <v>460675150-00</v>
          </cell>
          <cell r="E149">
            <v>10550516</v>
          </cell>
          <cell r="F149">
            <v>10550516</v>
          </cell>
          <cell r="I149">
            <v>10550516</v>
          </cell>
          <cell r="J149">
            <v>10550516</v>
          </cell>
          <cell r="K149">
            <v>10550516</v>
          </cell>
          <cell r="L149">
            <v>10333583</v>
          </cell>
          <cell r="M149">
            <v>10299296</v>
          </cell>
          <cell r="N149">
            <v>10299296</v>
          </cell>
          <cell r="R149">
            <v>879210</v>
          </cell>
          <cell r="S149">
            <v>383537</v>
          </cell>
          <cell r="T149">
            <v>383537</v>
          </cell>
          <cell r="U149">
            <v>495673</v>
          </cell>
          <cell r="V149">
            <v>495673</v>
          </cell>
          <cell r="W149">
            <v>879210</v>
          </cell>
          <cell r="X149">
            <v>383537</v>
          </cell>
          <cell r="Y149">
            <v>383537</v>
          </cell>
          <cell r="Z149">
            <v>495673</v>
          </cell>
          <cell r="AA149">
            <v>495673</v>
          </cell>
          <cell r="AB149">
            <v>879210</v>
          </cell>
          <cell r="AC149">
            <v>383537</v>
          </cell>
          <cell r="AD149">
            <v>383537</v>
          </cell>
          <cell r="AE149">
            <v>495673</v>
          </cell>
          <cell r="AF149">
            <v>495673</v>
          </cell>
          <cell r="AG149">
            <v>879210</v>
          </cell>
          <cell r="AH149">
            <v>383537</v>
          </cell>
          <cell r="AI149">
            <v>383537</v>
          </cell>
          <cell r="AJ149">
            <v>495673</v>
          </cell>
          <cell r="AK149">
            <v>495673</v>
          </cell>
          <cell r="AL149">
            <v>879210</v>
          </cell>
          <cell r="AM149">
            <v>383537</v>
          </cell>
          <cell r="AN149">
            <v>383537</v>
          </cell>
          <cell r="AO149">
            <v>495673</v>
          </cell>
          <cell r="AP149">
            <v>495673</v>
          </cell>
          <cell r="AQ149">
            <v>879209</v>
          </cell>
          <cell r="AR149">
            <v>383536</v>
          </cell>
          <cell r="AS149">
            <v>383536</v>
          </cell>
          <cell r="AT149">
            <v>495673</v>
          </cell>
          <cell r="AU149">
            <v>495673</v>
          </cell>
          <cell r="AV149">
            <v>703368</v>
          </cell>
          <cell r="AW149">
            <v>306829</v>
          </cell>
          <cell r="AX149">
            <v>306829</v>
          </cell>
          <cell r="AY149">
            <v>396539</v>
          </cell>
          <cell r="AZ149">
            <v>396539</v>
          </cell>
          <cell r="BA149">
            <v>806898</v>
          </cell>
          <cell r="BB149">
            <v>320048</v>
          </cell>
          <cell r="BC149">
            <v>320048</v>
          </cell>
          <cell r="BD149">
            <v>486850</v>
          </cell>
          <cell r="BE149">
            <v>789755</v>
          </cell>
          <cell r="BF149">
            <v>305576</v>
          </cell>
          <cell r="BG149">
            <v>305576</v>
          </cell>
          <cell r="BH149">
            <v>484179</v>
          </cell>
          <cell r="BI149">
            <v>0</v>
          </cell>
          <cell r="BJ149">
            <v>0</v>
          </cell>
          <cell r="BM149">
            <v>0</v>
          </cell>
          <cell r="BN149">
            <v>0</v>
          </cell>
          <cell r="BQ149">
            <v>0</v>
          </cell>
          <cell r="BR149">
            <v>0</v>
          </cell>
          <cell r="BU149">
            <v>383537</v>
          </cell>
          <cell r="BV149">
            <v>383537</v>
          </cell>
          <cell r="BX149">
            <v>51858</v>
          </cell>
          <cell r="BY149">
            <v>443815</v>
          </cell>
          <cell r="BZ149">
            <v>443815</v>
          </cell>
          <cell r="CA149">
            <v>879210</v>
          </cell>
          <cell r="CB149">
            <v>383537</v>
          </cell>
          <cell r="CC149">
            <v>383537</v>
          </cell>
          <cell r="CE149">
            <v>495673</v>
          </cell>
          <cell r="CF149">
            <v>495673</v>
          </cell>
          <cell r="CH149">
            <v>879210</v>
          </cell>
          <cell r="CI149">
            <v>383537</v>
          </cell>
          <cell r="CJ149">
            <v>383537</v>
          </cell>
          <cell r="CL149">
            <v>495673</v>
          </cell>
          <cell r="CM149">
            <v>495673</v>
          </cell>
          <cell r="CO149">
            <v>879210</v>
          </cell>
          <cell r="CP149">
            <v>383537</v>
          </cell>
          <cell r="CQ149">
            <v>0</v>
          </cell>
          <cell r="CR149">
            <v>0</v>
          </cell>
          <cell r="CS149">
            <v>495673</v>
          </cell>
          <cell r="CT149">
            <v>495673</v>
          </cell>
          <cell r="CV149">
            <v>879210</v>
          </cell>
          <cell r="CW149">
            <v>383537</v>
          </cell>
          <cell r="CX149">
            <v>0</v>
          </cell>
          <cell r="CY149">
            <v>0</v>
          </cell>
          <cell r="CZ149">
            <v>495673</v>
          </cell>
          <cell r="DA149">
            <v>495673</v>
          </cell>
          <cell r="DC149">
            <v>879210</v>
          </cell>
          <cell r="DD149">
            <v>383537</v>
          </cell>
          <cell r="DE149">
            <v>383537</v>
          </cell>
          <cell r="DG149">
            <v>495673</v>
          </cell>
          <cell r="DH149">
            <v>495673</v>
          </cell>
          <cell r="DJ149">
            <v>879210</v>
          </cell>
          <cell r="DK149">
            <v>383537</v>
          </cell>
          <cell r="DL149">
            <v>0</v>
          </cell>
          <cell r="DM149">
            <v>0</v>
          </cell>
          <cell r="DN149">
            <v>495673</v>
          </cell>
          <cell r="DO149">
            <v>495673</v>
          </cell>
          <cell r="DS149">
            <v>879210</v>
          </cell>
          <cell r="DT149">
            <v>383536</v>
          </cell>
          <cell r="DU149">
            <v>-13152</v>
          </cell>
          <cell r="DV149">
            <v>-13152</v>
          </cell>
          <cell r="DW149">
            <v>495673</v>
          </cell>
          <cell r="DX149">
            <v>495673</v>
          </cell>
          <cell r="EA149">
            <v>866057</v>
          </cell>
          <cell r="EB149">
            <v>306829</v>
          </cell>
          <cell r="EC149">
            <v>0</v>
          </cell>
          <cell r="ED149">
            <v>0</v>
          </cell>
          <cell r="EE149">
            <v>396539</v>
          </cell>
          <cell r="EF149">
            <v>396539</v>
          </cell>
          <cell r="EG149">
            <v>76708</v>
          </cell>
          <cell r="EH149">
            <v>99135</v>
          </cell>
          <cell r="EI149">
            <v>879211</v>
          </cell>
          <cell r="EJ149">
            <v>320048</v>
          </cell>
          <cell r="EK149">
            <v>320048</v>
          </cell>
          <cell r="EM149">
            <v>486850</v>
          </cell>
          <cell r="EN149">
            <v>486850</v>
          </cell>
          <cell r="EQ149">
            <v>806898</v>
          </cell>
          <cell r="ER149">
            <v>305576</v>
          </cell>
          <cell r="ES149">
            <v>0</v>
          </cell>
          <cell r="ET149">
            <v>0</v>
          </cell>
          <cell r="EU149">
            <v>484179</v>
          </cell>
          <cell r="EV149">
            <v>484179</v>
          </cell>
          <cell r="EY149">
            <v>789755</v>
          </cell>
          <cell r="EZ149">
            <v>789755</v>
          </cell>
          <cell r="FH149">
            <v>0</v>
          </cell>
          <cell r="FI149">
            <v>4077456</v>
          </cell>
          <cell r="FJ149">
            <v>0</v>
          </cell>
          <cell r="FK149">
            <v>4988272</v>
          </cell>
          <cell r="FL149">
            <v>443815</v>
          </cell>
          <cell r="FM149">
            <v>0</v>
          </cell>
          <cell r="FN149">
            <v>9509543</v>
          </cell>
          <cell r="FO149">
            <v>-13152</v>
          </cell>
          <cell r="FP149">
            <v>9496391</v>
          </cell>
          <cell r="FQ149">
            <v>789753</v>
          </cell>
          <cell r="FR149">
            <v>789753</v>
          </cell>
          <cell r="FV149">
            <v>789753</v>
          </cell>
          <cell r="FW149">
            <v>789753</v>
          </cell>
          <cell r="FX149">
            <v>76708</v>
          </cell>
          <cell r="FY149">
            <v>99135</v>
          </cell>
          <cell r="FZ149">
            <v>175843</v>
          </cell>
          <cell r="GA149">
            <v>-175843</v>
          </cell>
          <cell r="GB149">
            <v>-175843</v>
          </cell>
          <cell r="GL149">
            <v>789755</v>
          </cell>
          <cell r="GM149">
            <v>-2</v>
          </cell>
          <cell r="GN149">
            <v>-2</v>
          </cell>
          <cell r="GP149">
            <v>0</v>
          </cell>
          <cell r="GQ149">
            <v>-175843</v>
          </cell>
          <cell r="GR149">
            <v>-175843</v>
          </cell>
          <cell r="GS149">
            <v>4064304</v>
          </cell>
          <cell r="GT149">
            <v>0</v>
          </cell>
          <cell r="GU149">
            <v>0</v>
          </cell>
          <cell r="GV149">
            <v>0</v>
          </cell>
          <cell r="GW149">
            <v>4988272</v>
          </cell>
          <cell r="GX149">
            <v>0</v>
          </cell>
          <cell r="GY149">
            <v>443815</v>
          </cell>
          <cell r="GZ149">
            <v>0</v>
          </cell>
          <cell r="HA149">
            <v>0</v>
          </cell>
          <cell r="HB149">
            <v>0</v>
          </cell>
          <cell r="HC149">
            <v>0</v>
          </cell>
          <cell r="HD149">
            <v>-76708</v>
          </cell>
          <cell r="HE149">
            <v>-76708</v>
          </cell>
          <cell r="HF149">
            <v>-99135</v>
          </cell>
          <cell r="HG149">
            <v>-99135</v>
          </cell>
          <cell r="HI149">
            <v>4077456</v>
          </cell>
          <cell r="HJ149">
            <v>5432087</v>
          </cell>
          <cell r="HK149">
            <v>5432087</v>
          </cell>
        </row>
        <row r="150">
          <cell r="A150">
            <v>36079</v>
          </cell>
          <cell r="B150" t="str">
            <v>WB</v>
          </cell>
          <cell r="C150" t="str">
            <v xml:space="preserve">Lusher Charter School
</v>
          </cell>
          <cell r="D150" t="str">
            <v>203814839-01</v>
          </cell>
          <cell r="E150">
            <v>15769770</v>
          </cell>
          <cell r="F150">
            <v>15769770</v>
          </cell>
          <cell r="I150">
            <v>15769770</v>
          </cell>
          <cell r="J150">
            <v>15769770</v>
          </cell>
          <cell r="K150">
            <v>15769770</v>
          </cell>
          <cell r="L150">
            <v>16087519</v>
          </cell>
          <cell r="M150">
            <v>16033947</v>
          </cell>
          <cell r="N150">
            <v>16033947</v>
          </cell>
          <cell r="R150">
            <v>1314148</v>
          </cell>
          <cell r="S150">
            <v>518296</v>
          </cell>
          <cell r="T150">
            <v>518296</v>
          </cell>
          <cell r="U150">
            <v>795852</v>
          </cell>
          <cell r="V150">
            <v>795852</v>
          </cell>
          <cell r="W150">
            <v>1314148</v>
          </cell>
          <cell r="X150">
            <v>518296</v>
          </cell>
          <cell r="Y150">
            <v>518296</v>
          </cell>
          <cell r="Z150">
            <v>795852</v>
          </cell>
          <cell r="AA150">
            <v>795852</v>
          </cell>
          <cell r="AB150">
            <v>1314148</v>
          </cell>
          <cell r="AC150">
            <v>518296</v>
          </cell>
          <cell r="AD150">
            <v>518296</v>
          </cell>
          <cell r="AE150">
            <v>795852</v>
          </cell>
          <cell r="AF150">
            <v>795852</v>
          </cell>
          <cell r="AG150">
            <v>1314148</v>
          </cell>
          <cell r="AH150">
            <v>518296</v>
          </cell>
          <cell r="AI150">
            <v>518296</v>
          </cell>
          <cell r="AJ150">
            <v>795852</v>
          </cell>
          <cell r="AK150">
            <v>795852</v>
          </cell>
          <cell r="AL150">
            <v>1314148</v>
          </cell>
          <cell r="AM150">
            <v>518296</v>
          </cell>
          <cell r="AN150">
            <v>518296</v>
          </cell>
          <cell r="AO150">
            <v>795852</v>
          </cell>
          <cell r="AP150">
            <v>795852</v>
          </cell>
          <cell r="AQ150">
            <v>1314147</v>
          </cell>
          <cell r="AR150">
            <v>518296</v>
          </cell>
          <cell r="AS150">
            <v>518296</v>
          </cell>
          <cell r="AT150">
            <v>795851</v>
          </cell>
          <cell r="AU150">
            <v>795851</v>
          </cell>
          <cell r="AV150">
            <v>1051318</v>
          </cell>
          <cell r="AW150">
            <v>414637</v>
          </cell>
          <cell r="AX150">
            <v>414637</v>
          </cell>
          <cell r="AY150">
            <v>636681</v>
          </cell>
          <cell r="AZ150">
            <v>636681</v>
          </cell>
          <cell r="BA150">
            <v>1420063</v>
          </cell>
          <cell r="BB150">
            <v>632143</v>
          </cell>
          <cell r="BC150">
            <v>632143</v>
          </cell>
          <cell r="BD150">
            <v>787920</v>
          </cell>
          <cell r="BE150">
            <v>1393277</v>
          </cell>
          <cell r="BF150">
            <v>605357</v>
          </cell>
          <cell r="BG150">
            <v>605357</v>
          </cell>
          <cell r="BH150">
            <v>787920</v>
          </cell>
          <cell r="BI150">
            <v>0</v>
          </cell>
          <cell r="BJ150">
            <v>0</v>
          </cell>
          <cell r="BM150">
            <v>0</v>
          </cell>
          <cell r="BN150">
            <v>0</v>
          </cell>
          <cell r="BQ150">
            <v>0</v>
          </cell>
          <cell r="BR150">
            <v>0</v>
          </cell>
          <cell r="BU150">
            <v>518296</v>
          </cell>
          <cell r="BV150">
            <v>518296</v>
          </cell>
          <cell r="BX150">
            <v>83263</v>
          </cell>
          <cell r="BY150">
            <v>712589</v>
          </cell>
          <cell r="BZ150">
            <v>712589</v>
          </cell>
          <cell r="CA150">
            <v>1314148</v>
          </cell>
          <cell r="CB150">
            <v>518296</v>
          </cell>
          <cell r="CC150">
            <v>518296</v>
          </cell>
          <cell r="CE150">
            <v>795852</v>
          </cell>
          <cell r="CF150">
            <v>795852</v>
          </cell>
          <cell r="CH150">
            <v>1314148</v>
          </cell>
          <cell r="CI150">
            <v>518296</v>
          </cell>
          <cell r="CJ150">
            <v>518296</v>
          </cell>
          <cell r="CL150">
            <v>795852</v>
          </cell>
          <cell r="CM150">
            <v>795852</v>
          </cell>
          <cell r="CO150">
            <v>1314148</v>
          </cell>
          <cell r="CP150">
            <v>518296</v>
          </cell>
          <cell r="CQ150">
            <v>0</v>
          </cell>
          <cell r="CR150">
            <v>0</v>
          </cell>
          <cell r="CS150">
            <v>795852</v>
          </cell>
          <cell r="CT150">
            <v>795852</v>
          </cell>
          <cell r="CV150">
            <v>1314148</v>
          </cell>
          <cell r="CW150">
            <v>518296</v>
          </cell>
          <cell r="CX150">
            <v>0</v>
          </cell>
          <cell r="CY150">
            <v>0</v>
          </cell>
          <cell r="CZ150">
            <v>795852</v>
          </cell>
          <cell r="DA150">
            <v>795852</v>
          </cell>
          <cell r="DC150">
            <v>1314148</v>
          </cell>
          <cell r="DD150">
            <v>518296</v>
          </cell>
          <cell r="DE150">
            <v>518296</v>
          </cell>
          <cell r="DG150">
            <v>795852</v>
          </cell>
          <cell r="DH150">
            <v>795852</v>
          </cell>
          <cell r="DJ150">
            <v>1314148</v>
          </cell>
          <cell r="DK150">
            <v>518296</v>
          </cell>
          <cell r="DL150">
            <v>0</v>
          </cell>
          <cell r="DM150">
            <v>0</v>
          </cell>
          <cell r="DN150">
            <v>795852</v>
          </cell>
          <cell r="DO150">
            <v>795852</v>
          </cell>
          <cell r="DS150">
            <v>1314148</v>
          </cell>
          <cell r="DT150">
            <v>518296</v>
          </cell>
          <cell r="DU150">
            <v>-278</v>
          </cell>
          <cell r="DV150">
            <v>-278</v>
          </cell>
          <cell r="DW150">
            <v>795851</v>
          </cell>
          <cell r="DX150">
            <v>795851</v>
          </cell>
          <cell r="EA150">
            <v>1313869</v>
          </cell>
          <cell r="EB150">
            <v>414637</v>
          </cell>
          <cell r="EC150">
            <v>0</v>
          </cell>
          <cell r="ED150">
            <v>0</v>
          </cell>
          <cell r="EE150">
            <v>636681</v>
          </cell>
          <cell r="EF150">
            <v>636681</v>
          </cell>
          <cell r="EG150">
            <v>103659</v>
          </cell>
          <cell r="EH150">
            <v>159171</v>
          </cell>
          <cell r="EI150">
            <v>1314148</v>
          </cell>
          <cell r="EJ150">
            <v>632143</v>
          </cell>
          <cell r="EK150">
            <v>632143</v>
          </cell>
          <cell r="EM150">
            <v>787920</v>
          </cell>
          <cell r="EN150">
            <v>787920</v>
          </cell>
          <cell r="EQ150">
            <v>1420063</v>
          </cell>
          <cell r="ER150">
            <v>605357</v>
          </cell>
          <cell r="ES150">
            <v>0</v>
          </cell>
          <cell r="ET150">
            <v>0</v>
          </cell>
          <cell r="EU150">
            <v>787920</v>
          </cell>
          <cell r="EV150">
            <v>787920</v>
          </cell>
          <cell r="EY150">
            <v>1393277</v>
          </cell>
          <cell r="EZ150">
            <v>1393277</v>
          </cell>
          <cell r="FH150">
            <v>0</v>
          </cell>
          <cell r="FI150">
            <v>5902164</v>
          </cell>
          <cell r="FJ150">
            <v>0</v>
          </cell>
          <cell r="FK150">
            <v>8025918</v>
          </cell>
          <cell r="FL150">
            <v>712589</v>
          </cell>
          <cell r="FM150">
            <v>0</v>
          </cell>
          <cell r="FN150">
            <v>14640671</v>
          </cell>
          <cell r="FO150">
            <v>-278</v>
          </cell>
          <cell r="FP150">
            <v>14640393</v>
          </cell>
          <cell r="FQ150">
            <v>1393276</v>
          </cell>
          <cell r="FR150">
            <v>1393276</v>
          </cell>
          <cell r="FV150">
            <v>1393276</v>
          </cell>
          <cell r="FW150">
            <v>1393276</v>
          </cell>
          <cell r="FX150">
            <v>103659</v>
          </cell>
          <cell r="FY150">
            <v>159171</v>
          </cell>
          <cell r="FZ150">
            <v>262830</v>
          </cell>
          <cell r="GA150">
            <v>-262830</v>
          </cell>
          <cell r="GB150">
            <v>-262830</v>
          </cell>
          <cell r="GL150">
            <v>1393277</v>
          </cell>
          <cell r="GM150">
            <v>-1</v>
          </cell>
          <cell r="GN150">
            <v>-1</v>
          </cell>
          <cell r="GP150">
            <v>0</v>
          </cell>
          <cell r="GQ150">
            <v>-262830</v>
          </cell>
          <cell r="GR150">
            <v>-262830</v>
          </cell>
          <cell r="GS150">
            <v>5901886</v>
          </cell>
          <cell r="GT150">
            <v>0</v>
          </cell>
          <cell r="GU150">
            <v>0</v>
          </cell>
          <cell r="GV150">
            <v>0</v>
          </cell>
          <cell r="GW150">
            <v>8025918</v>
          </cell>
          <cell r="GX150">
            <v>0</v>
          </cell>
          <cell r="GY150">
            <v>712589</v>
          </cell>
          <cell r="GZ150">
            <v>0</v>
          </cell>
          <cell r="HA150">
            <v>0</v>
          </cell>
          <cell r="HB150">
            <v>0</v>
          </cell>
          <cell r="HC150">
            <v>0</v>
          </cell>
          <cell r="HD150">
            <v>-103659</v>
          </cell>
          <cell r="HE150">
            <v>-103659</v>
          </cell>
          <cell r="HF150">
            <v>-159171</v>
          </cell>
          <cell r="HG150">
            <v>-159171</v>
          </cell>
          <cell r="HI150">
            <v>5902164</v>
          </cell>
          <cell r="HJ150">
            <v>8738507</v>
          </cell>
          <cell r="HK150">
            <v>8738507</v>
          </cell>
        </row>
        <row r="151">
          <cell r="A151" t="str">
            <v>WBF001</v>
          </cell>
          <cell r="B151" t="str">
            <v>6V</v>
          </cell>
          <cell r="C151" t="str">
            <v>Eleanor McMain Secondary School</v>
          </cell>
          <cell r="D151" t="str">
            <v>460675150-00</v>
          </cell>
          <cell r="E151">
            <v>7827137</v>
          </cell>
          <cell r="F151">
            <v>7827137</v>
          </cell>
          <cell r="I151">
            <v>7827137</v>
          </cell>
          <cell r="J151">
            <v>7827137</v>
          </cell>
          <cell r="K151">
            <v>7827137</v>
          </cell>
          <cell r="L151">
            <v>7676515</v>
          </cell>
          <cell r="M151">
            <v>7669589</v>
          </cell>
          <cell r="N151">
            <v>7669589</v>
          </cell>
          <cell r="R151">
            <v>652261</v>
          </cell>
          <cell r="S151">
            <v>282545</v>
          </cell>
          <cell r="T151">
            <v>282545</v>
          </cell>
          <cell r="U151">
            <v>369716</v>
          </cell>
          <cell r="V151">
            <v>369716</v>
          </cell>
          <cell r="W151">
            <v>652261</v>
          </cell>
          <cell r="X151">
            <v>282545</v>
          </cell>
          <cell r="Y151">
            <v>282545</v>
          </cell>
          <cell r="Z151">
            <v>369716</v>
          </cell>
          <cell r="AA151">
            <v>369716</v>
          </cell>
          <cell r="AB151">
            <v>652262</v>
          </cell>
          <cell r="AC151">
            <v>282546</v>
          </cell>
          <cell r="AD151">
            <v>282546</v>
          </cell>
          <cell r="AE151">
            <v>369716</v>
          </cell>
          <cell r="AF151">
            <v>369716</v>
          </cell>
          <cell r="AG151">
            <v>652262</v>
          </cell>
          <cell r="AH151">
            <v>282546</v>
          </cell>
          <cell r="AI151">
            <v>282546</v>
          </cell>
          <cell r="AJ151">
            <v>369716</v>
          </cell>
          <cell r="AK151">
            <v>369716</v>
          </cell>
          <cell r="AL151">
            <v>652262</v>
          </cell>
          <cell r="AM151">
            <v>282546</v>
          </cell>
          <cell r="AN151">
            <v>282546</v>
          </cell>
          <cell r="AO151">
            <v>369716</v>
          </cell>
          <cell r="AP151">
            <v>369716</v>
          </cell>
          <cell r="AQ151">
            <v>652261</v>
          </cell>
          <cell r="AR151">
            <v>282545</v>
          </cell>
          <cell r="AS151">
            <v>282545</v>
          </cell>
          <cell r="AT151">
            <v>369716</v>
          </cell>
          <cell r="AU151">
            <v>369716</v>
          </cell>
          <cell r="AV151">
            <v>521809</v>
          </cell>
          <cell r="AW151">
            <v>226036</v>
          </cell>
          <cell r="AX151">
            <v>226036</v>
          </cell>
          <cell r="AY151">
            <v>295773</v>
          </cell>
          <cell r="AZ151">
            <v>295773</v>
          </cell>
          <cell r="BA151">
            <v>602053</v>
          </cell>
          <cell r="BB151">
            <v>284887</v>
          </cell>
          <cell r="BC151">
            <v>284887</v>
          </cell>
          <cell r="BD151">
            <v>317166</v>
          </cell>
          <cell r="BE151">
            <v>598591</v>
          </cell>
          <cell r="BF151">
            <v>282760</v>
          </cell>
          <cell r="BG151">
            <v>282760</v>
          </cell>
          <cell r="BH151">
            <v>315831</v>
          </cell>
          <cell r="BI151">
            <v>0</v>
          </cell>
          <cell r="BJ151">
            <v>0</v>
          </cell>
          <cell r="BM151">
            <v>0</v>
          </cell>
          <cell r="BN151">
            <v>0</v>
          </cell>
          <cell r="BQ151">
            <v>0</v>
          </cell>
          <cell r="BR151">
            <v>0</v>
          </cell>
          <cell r="BU151">
            <v>282545</v>
          </cell>
          <cell r="BV151">
            <v>282545</v>
          </cell>
          <cell r="BX151">
            <v>38680</v>
          </cell>
          <cell r="BY151">
            <v>331036</v>
          </cell>
          <cell r="BZ151">
            <v>331036</v>
          </cell>
          <cell r="CA151">
            <v>652261</v>
          </cell>
          <cell r="CB151">
            <v>282545</v>
          </cell>
          <cell r="CC151">
            <v>282545</v>
          </cell>
          <cell r="CE151">
            <v>369716</v>
          </cell>
          <cell r="CF151">
            <v>369716</v>
          </cell>
          <cell r="CH151">
            <v>652261</v>
          </cell>
          <cell r="CI151">
            <v>282546</v>
          </cell>
          <cell r="CJ151">
            <v>282546</v>
          </cell>
          <cell r="CL151">
            <v>369716</v>
          </cell>
          <cell r="CM151">
            <v>369716</v>
          </cell>
          <cell r="CO151">
            <v>652262</v>
          </cell>
          <cell r="CP151">
            <v>282546</v>
          </cell>
          <cell r="CQ151">
            <v>0</v>
          </cell>
          <cell r="CR151">
            <v>0</v>
          </cell>
          <cell r="CS151">
            <v>369716</v>
          </cell>
          <cell r="CT151">
            <v>369716</v>
          </cell>
          <cell r="CV151">
            <v>652262</v>
          </cell>
          <cell r="CW151">
            <v>282546</v>
          </cell>
          <cell r="CX151">
            <v>0</v>
          </cell>
          <cell r="CY151">
            <v>0</v>
          </cell>
          <cell r="CZ151">
            <v>369716</v>
          </cell>
          <cell r="DA151">
            <v>369716</v>
          </cell>
          <cell r="DC151">
            <v>652262</v>
          </cell>
          <cell r="DD151">
            <v>282546</v>
          </cell>
          <cell r="DE151">
            <v>282546</v>
          </cell>
          <cell r="DG151">
            <v>369716</v>
          </cell>
          <cell r="DH151">
            <v>369716</v>
          </cell>
          <cell r="DJ151">
            <v>652262</v>
          </cell>
          <cell r="DK151">
            <v>282546</v>
          </cell>
          <cell r="DL151">
            <v>0</v>
          </cell>
          <cell r="DM151">
            <v>0</v>
          </cell>
          <cell r="DN151">
            <v>369716</v>
          </cell>
          <cell r="DO151">
            <v>369716</v>
          </cell>
          <cell r="DS151">
            <v>652262</v>
          </cell>
          <cell r="DT151">
            <v>282545</v>
          </cell>
          <cell r="DU151">
            <v>-6260</v>
          </cell>
          <cell r="DV151">
            <v>-6260</v>
          </cell>
          <cell r="DW151">
            <v>369716</v>
          </cell>
          <cell r="DX151">
            <v>369716</v>
          </cell>
          <cell r="EA151">
            <v>646001</v>
          </cell>
          <cell r="EB151">
            <v>226036</v>
          </cell>
          <cell r="EC151">
            <v>0</v>
          </cell>
          <cell r="ED151">
            <v>0</v>
          </cell>
          <cell r="EE151">
            <v>295773</v>
          </cell>
          <cell r="EF151">
            <v>295773</v>
          </cell>
          <cell r="EG151">
            <v>56510</v>
          </cell>
          <cell r="EH151">
            <v>73943</v>
          </cell>
          <cell r="EI151">
            <v>652262</v>
          </cell>
          <cell r="EJ151">
            <v>284887</v>
          </cell>
          <cell r="EK151">
            <v>284887</v>
          </cell>
          <cell r="EM151">
            <v>317166</v>
          </cell>
          <cell r="EN151">
            <v>317166</v>
          </cell>
          <cell r="EQ151">
            <v>602053</v>
          </cell>
          <cell r="ER151">
            <v>282760</v>
          </cell>
          <cell r="ES151">
            <v>0</v>
          </cell>
          <cell r="ET151">
            <v>0</v>
          </cell>
          <cell r="EU151">
            <v>315831</v>
          </cell>
          <cell r="EV151">
            <v>315831</v>
          </cell>
          <cell r="EY151">
            <v>598591</v>
          </cell>
          <cell r="EZ151">
            <v>598591</v>
          </cell>
          <cell r="FH151">
            <v>0</v>
          </cell>
          <cell r="FI151">
            <v>3110558</v>
          </cell>
          <cell r="FJ151">
            <v>0</v>
          </cell>
          <cell r="FK151">
            <v>3629405</v>
          </cell>
          <cell r="FL151">
            <v>331036</v>
          </cell>
          <cell r="FM151">
            <v>0</v>
          </cell>
          <cell r="FN151">
            <v>7070999</v>
          </cell>
          <cell r="FO151">
            <v>-6260</v>
          </cell>
          <cell r="FP151">
            <v>7064739</v>
          </cell>
          <cell r="FQ151">
            <v>598590</v>
          </cell>
          <cell r="FR151">
            <v>598590</v>
          </cell>
          <cell r="FV151">
            <v>598590</v>
          </cell>
          <cell r="FW151">
            <v>598590</v>
          </cell>
          <cell r="FX151">
            <v>56510</v>
          </cell>
          <cell r="FY151">
            <v>73943</v>
          </cell>
          <cell r="FZ151">
            <v>130453</v>
          </cell>
          <cell r="GA151">
            <v>-130453</v>
          </cell>
          <cell r="GB151">
            <v>-130453</v>
          </cell>
          <cell r="GL151">
            <v>598591</v>
          </cell>
          <cell r="GM151">
            <v>-1</v>
          </cell>
          <cell r="GN151">
            <v>-1</v>
          </cell>
          <cell r="GP151">
            <v>0</v>
          </cell>
          <cell r="GQ151">
            <v>-130453</v>
          </cell>
          <cell r="GR151">
            <v>-130453</v>
          </cell>
          <cell r="GS151">
            <v>3104298</v>
          </cell>
          <cell r="GT151">
            <v>0</v>
          </cell>
          <cell r="GU151">
            <v>0</v>
          </cell>
          <cell r="GV151">
            <v>0</v>
          </cell>
          <cell r="GW151">
            <v>3629405</v>
          </cell>
          <cell r="GX151">
            <v>0</v>
          </cell>
          <cell r="GY151">
            <v>331036</v>
          </cell>
          <cell r="GZ151">
            <v>0</v>
          </cell>
          <cell r="HA151">
            <v>0</v>
          </cell>
          <cell r="HB151">
            <v>0</v>
          </cell>
          <cell r="HC151">
            <v>0</v>
          </cell>
          <cell r="HD151">
            <v>-56510</v>
          </cell>
          <cell r="HE151">
            <v>-56510</v>
          </cell>
          <cell r="HF151">
            <v>-73943</v>
          </cell>
          <cell r="HG151">
            <v>-73943</v>
          </cell>
          <cell r="HI151">
            <v>3110558</v>
          </cell>
          <cell r="HJ151">
            <v>3960441</v>
          </cell>
          <cell r="HK151">
            <v>3960441</v>
          </cell>
        </row>
        <row r="152">
          <cell r="A152">
            <v>36149</v>
          </cell>
          <cell r="B152" t="str">
            <v>XW</v>
          </cell>
          <cell r="C152" t="str">
            <v>Robert Russa Moton Charter School (Advocates for Innovative Schools)</v>
          </cell>
          <cell r="D152" t="str">
            <v>204230899-01</v>
          </cell>
          <cell r="E152">
            <v>2934386</v>
          </cell>
          <cell r="F152">
            <v>2934386</v>
          </cell>
          <cell r="I152">
            <v>2934386</v>
          </cell>
          <cell r="J152">
            <v>2934386</v>
          </cell>
          <cell r="K152">
            <v>2934386</v>
          </cell>
          <cell r="L152">
            <v>2825074</v>
          </cell>
          <cell r="M152">
            <v>2823540</v>
          </cell>
          <cell r="N152">
            <v>2823540</v>
          </cell>
          <cell r="R152">
            <v>244532</v>
          </cell>
          <cell r="S152">
            <v>96374</v>
          </cell>
          <cell r="T152">
            <v>96374</v>
          </cell>
          <cell r="U152">
            <v>148158</v>
          </cell>
          <cell r="V152">
            <v>148158</v>
          </cell>
          <cell r="W152">
            <v>244532</v>
          </cell>
          <cell r="X152">
            <v>96374</v>
          </cell>
          <cell r="Y152">
            <v>96374</v>
          </cell>
          <cell r="Z152">
            <v>148158</v>
          </cell>
          <cell r="AA152">
            <v>148158</v>
          </cell>
          <cell r="AB152">
            <v>244532</v>
          </cell>
          <cell r="AC152">
            <v>96374</v>
          </cell>
          <cell r="AD152">
            <v>96374</v>
          </cell>
          <cell r="AE152">
            <v>148158</v>
          </cell>
          <cell r="AF152">
            <v>148158</v>
          </cell>
          <cell r="AG152">
            <v>244532</v>
          </cell>
          <cell r="AH152">
            <v>96374</v>
          </cell>
          <cell r="AI152">
            <v>96374</v>
          </cell>
          <cell r="AJ152">
            <v>148158</v>
          </cell>
          <cell r="AK152">
            <v>148158</v>
          </cell>
          <cell r="AL152">
            <v>244532</v>
          </cell>
          <cell r="AM152">
            <v>96374</v>
          </cell>
          <cell r="AN152">
            <v>96374</v>
          </cell>
          <cell r="AO152">
            <v>148158</v>
          </cell>
          <cell r="AP152">
            <v>148158</v>
          </cell>
          <cell r="AQ152">
            <v>244532</v>
          </cell>
          <cell r="AR152">
            <v>96374</v>
          </cell>
          <cell r="AS152">
            <v>96374</v>
          </cell>
          <cell r="AT152">
            <v>148158</v>
          </cell>
          <cell r="AU152">
            <v>148158</v>
          </cell>
          <cell r="AV152">
            <v>195626</v>
          </cell>
          <cell r="AW152">
            <v>77099</v>
          </cell>
          <cell r="AX152">
            <v>77099</v>
          </cell>
          <cell r="AY152">
            <v>118527</v>
          </cell>
          <cell r="AZ152">
            <v>118527</v>
          </cell>
          <cell r="BA152">
            <v>208095</v>
          </cell>
          <cell r="BB152">
            <v>93440</v>
          </cell>
          <cell r="BC152">
            <v>93440</v>
          </cell>
          <cell r="BD152">
            <v>114655</v>
          </cell>
          <cell r="BE152">
            <v>207328</v>
          </cell>
          <cell r="BF152">
            <v>92673</v>
          </cell>
          <cell r="BG152">
            <v>92673</v>
          </cell>
          <cell r="BH152">
            <v>114655</v>
          </cell>
          <cell r="BI152">
            <v>0</v>
          </cell>
          <cell r="BJ152">
            <v>0</v>
          </cell>
          <cell r="BM152">
            <v>0</v>
          </cell>
          <cell r="BN152">
            <v>0</v>
          </cell>
          <cell r="BQ152">
            <v>0</v>
          </cell>
          <cell r="BR152">
            <v>0</v>
          </cell>
          <cell r="BU152">
            <v>96374</v>
          </cell>
          <cell r="BV152">
            <v>96374</v>
          </cell>
          <cell r="BX152">
            <v>15501</v>
          </cell>
          <cell r="BY152">
            <v>132657</v>
          </cell>
          <cell r="BZ152">
            <v>132657</v>
          </cell>
          <cell r="CA152">
            <v>244532</v>
          </cell>
          <cell r="CB152">
            <v>96374</v>
          </cell>
          <cell r="CC152">
            <v>96374</v>
          </cell>
          <cell r="CE152">
            <v>148158</v>
          </cell>
          <cell r="CF152">
            <v>148158</v>
          </cell>
          <cell r="CH152">
            <v>244532</v>
          </cell>
          <cell r="CI152">
            <v>96374</v>
          </cell>
          <cell r="CJ152">
            <v>96374</v>
          </cell>
          <cell r="CL152">
            <v>148158</v>
          </cell>
          <cell r="CM152">
            <v>148158</v>
          </cell>
          <cell r="CO152">
            <v>244532</v>
          </cell>
          <cell r="CP152">
            <v>96374</v>
          </cell>
          <cell r="CQ152">
            <v>0</v>
          </cell>
          <cell r="CR152">
            <v>0</v>
          </cell>
          <cell r="CS152">
            <v>148158</v>
          </cell>
          <cell r="CT152">
            <v>148158</v>
          </cell>
          <cell r="CV152">
            <v>244532</v>
          </cell>
          <cell r="CW152">
            <v>96374</v>
          </cell>
          <cell r="CX152">
            <v>0</v>
          </cell>
          <cell r="CY152">
            <v>0</v>
          </cell>
          <cell r="CZ152">
            <v>148158</v>
          </cell>
          <cell r="DA152">
            <v>148158</v>
          </cell>
          <cell r="DC152">
            <v>244532</v>
          </cell>
          <cell r="DD152">
            <v>96374</v>
          </cell>
          <cell r="DE152">
            <v>96374</v>
          </cell>
          <cell r="DG152">
            <v>148158</v>
          </cell>
          <cell r="DH152">
            <v>148158</v>
          </cell>
          <cell r="DJ152">
            <v>244532</v>
          </cell>
          <cell r="DK152">
            <v>96374</v>
          </cell>
          <cell r="DL152">
            <v>0</v>
          </cell>
          <cell r="DM152">
            <v>0</v>
          </cell>
          <cell r="DN152">
            <v>148158</v>
          </cell>
          <cell r="DO152">
            <v>148158</v>
          </cell>
          <cell r="DS152">
            <v>244532</v>
          </cell>
          <cell r="DT152">
            <v>96374</v>
          </cell>
          <cell r="DU152">
            <v>0</v>
          </cell>
          <cell r="DV152">
            <v>0</v>
          </cell>
          <cell r="DW152">
            <v>148158</v>
          </cell>
          <cell r="DX152">
            <v>148158</v>
          </cell>
          <cell r="EA152">
            <v>244532</v>
          </cell>
          <cell r="EB152">
            <v>77099</v>
          </cell>
          <cell r="EC152">
            <v>0</v>
          </cell>
          <cell r="ED152">
            <v>0</v>
          </cell>
          <cell r="EE152">
            <v>118527</v>
          </cell>
          <cell r="EF152">
            <v>118527</v>
          </cell>
          <cell r="EG152">
            <v>19275</v>
          </cell>
          <cell r="EH152">
            <v>29632</v>
          </cell>
          <cell r="EI152">
            <v>244533</v>
          </cell>
          <cell r="EJ152">
            <v>93440</v>
          </cell>
          <cell r="EK152">
            <v>93440</v>
          </cell>
          <cell r="EM152">
            <v>114655</v>
          </cell>
          <cell r="EN152">
            <v>114655</v>
          </cell>
          <cell r="EQ152">
            <v>208095</v>
          </cell>
          <cell r="ER152">
            <v>92673</v>
          </cell>
          <cell r="ES152">
            <v>0</v>
          </cell>
          <cell r="ET152">
            <v>0</v>
          </cell>
          <cell r="EU152">
            <v>114655</v>
          </cell>
          <cell r="EV152">
            <v>114655</v>
          </cell>
          <cell r="EY152">
            <v>207328</v>
          </cell>
          <cell r="EZ152">
            <v>207328</v>
          </cell>
          <cell r="FH152">
            <v>0</v>
          </cell>
          <cell r="FI152">
            <v>1053479</v>
          </cell>
          <cell r="FJ152">
            <v>0</v>
          </cell>
          <cell r="FK152">
            <v>1430076</v>
          </cell>
          <cell r="FL152">
            <v>132657</v>
          </cell>
          <cell r="FM152">
            <v>0</v>
          </cell>
          <cell r="FN152">
            <v>2616212</v>
          </cell>
          <cell r="FO152">
            <v>0</v>
          </cell>
          <cell r="FP152">
            <v>2616212</v>
          </cell>
          <cell r="FQ152">
            <v>207328</v>
          </cell>
          <cell r="FR152">
            <v>207328</v>
          </cell>
          <cell r="FV152">
            <v>207328</v>
          </cell>
          <cell r="FW152">
            <v>207328</v>
          </cell>
          <cell r="FX152">
            <v>19275</v>
          </cell>
          <cell r="FY152">
            <v>29632</v>
          </cell>
          <cell r="FZ152">
            <v>48907</v>
          </cell>
          <cell r="GA152">
            <v>-48907</v>
          </cell>
          <cell r="GB152">
            <v>-48907</v>
          </cell>
          <cell r="GL152">
            <v>207328</v>
          </cell>
          <cell r="GM152">
            <v>0</v>
          </cell>
          <cell r="GN152">
            <v>0</v>
          </cell>
          <cell r="GP152">
            <v>0</v>
          </cell>
          <cell r="GQ152">
            <v>-48907</v>
          </cell>
          <cell r="GR152">
            <v>-48907</v>
          </cell>
          <cell r="GS152">
            <v>1053479</v>
          </cell>
          <cell r="GT152">
            <v>0</v>
          </cell>
          <cell r="GU152">
            <v>0</v>
          </cell>
          <cell r="GV152">
            <v>0</v>
          </cell>
          <cell r="GW152">
            <v>1430076</v>
          </cell>
          <cell r="GX152">
            <v>0</v>
          </cell>
          <cell r="GY152">
            <v>132657</v>
          </cell>
          <cell r="GZ152">
            <v>0</v>
          </cell>
          <cell r="HA152">
            <v>0</v>
          </cell>
          <cell r="HB152">
            <v>0</v>
          </cell>
          <cell r="HC152">
            <v>0</v>
          </cell>
          <cell r="HD152">
            <v>-19275</v>
          </cell>
          <cell r="HE152">
            <v>-19275</v>
          </cell>
          <cell r="HF152">
            <v>-29632</v>
          </cell>
          <cell r="HG152">
            <v>-29632</v>
          </cell>
          <cell r="HI152">
            <v>1053479</v>
          </cell>
          <cell r="HJ152">
            <v>1562733</v>
          </cell>
          <cell r="HK152">
            <v>1562733</v>
          </cell>
        </row>
        <row r="153">
          <cell r="A153">
            <v>36158</v>
          </cell>
          <cell r="B153" t="str">
            <v>ST</v>
          </cell>
          <cell r="C153" t="str">
            <v>Lake Forest Elementary Charter School</v>
          </cell>
          <cell r="D153" t="str">
            <v>204731962-00</v>
          </cell>
          <cell r="E153">
            <v>5676332</v>
          </cell>
          <cell r="F153">
            <v>5676332</v>
          </cell>
          <cell r="I153">
            <v>5676332</v>
          </cell>
          <cell r="J153">
            <v>5676332</v>
          </cell>
          <cell r="K153">
            <v>5676332</v>
          </cell>
          <cell r="L153">
            <v>5802728</v>
          </cell>
          <cell r="M153">
            <v>5795353</v>
          </cell>
          <cell r="N153">
            <v>5795353</v>
          </cell>
          <cell r="R153">
            <v>473027</v>
          </cell>
          <cell r="S153">
            <v>194381</v>
          </cell>
          <cell r="T153">
            <v>194381</v>
          </cell>
          <cell r="U153">
            <v>278646</v>
          </cell>
          <cell r="V153">
            <v>278646</v>
          </cell>
          <cell r="W153">
            <v>473027</v>
          </cell>
          <cell r="X153">
            <v>194381</v>
          </cell>
          <cell r="Y153">
            <v>194381</v>
          </cell>
          <cell r="Z153">
            <v>278646</v>
          </cell>
          <cell r="AA153">
            <v>278646</v>
          </cell>
          <cell r="AB153">
            <v>473028</v>
          </cell>
          <cell r="AC153">
            <v>194382</v>
          </cell>
          <cell r="AD153">
            <v>194382</v>
          </cell>
          <cell r="AE153">
            <v>278646</v>
          </cell>
          <cell r="AF153">
            <v>278646</v>
          </cell>
          <cell r="AG153">
            <v>473028</v>
          </cell>
          <cell r="AH153">
            <v>194382</v>
          </cell>
          <cell r="AI153">
            <v>194382</v>
          </cell>
          <cell r="AJ153">
            <v>278646</v>
          </cell>
          <cell r="AK153">
            <v>278646</v>
          </cell>
          <cell r="AL153">
            <v>473028</v>
          </cell>
          <cell r="AM153">
            <v>194382</v>
          </cell>
          <cell r="AN153">
            <v>194382</v>
          </cell>
          <cell r="AO153">
            <v>278646</v>
          </cell>
          <cell r="AP153">
            <v>278646</v>
          </cell>
          <cell r="AQ153">
            <v>473027</v>
          </cell>
          <cell r="AR153">
            <v>194381</v>
          </cell>
          <cell r="AS153">
            <v>194381</v>
          </cell>
          <cell r="AT153">
            <v>278646</v>
          </cell>
          <cell r="AU153">
            <v>278646</v>
          </cell>
          <cell r="AV153">
            <v>378422</v>
          </cell>
          <cell r="AW153">
            <v>155505</v>
          </cell>
          <cell r="AX153">
            <v>155505</v>
          </cell>
          <cell r="AY153">
            <v>222917</v>
          </cell>
          <cell r="AZ153">
            <v>222917</v>
          </cell>
          <cell r="BA153">
            <v>515159</v>
          </cell>
          <cell r="BB153">
            <v>235510</v>
          </cell>
          <cell r="BC153">
            <v>235510</v>
          </cell>
          <cell r="BD153">
            <v>279649</v>
          </cell>
          <cell r="BE153">
            <v>511473</v>
          </cell>
          <cell r="BF153">
            <v>231823</v>
          </cell>
          <cell r="BG153">
            <v>231823</v>
          </cell>
          <cell r="BH153">
            <v>279650</v>
          </cell>
          <cell r="BI153">
            <v>0</v>
          </cell>
          <cell r="BJ153">
            <v>0</v>
          </cell>
          <cell r="BM153">
            <v>0</v>
          </cell>
          <cell r="BN153">
            <v>0</v>
          </cell>
          <cell r="BQ153">
            <v>0</v>
          </cell>
          <cell r="BR153">
            <v>0</v>
          </cell>
          <cell r="BU153">
            <v>194381</v>
          </cell>
          <cell r="BV153">
            <v>194381</v>
          </cell>
          <cell r="BX153">
            <v>29152</v>
          </cell>
          <cell r="BY153">
            <v>249494</v>
          </cell>
          <cell r="BZ153">
            <v>249494</v>
          </cell>
          <cell r="CA153">
            <v>473027</v>
          </cell>
          <cell r="CB153">
            <v>194381</v>
          </cell>
          <cell r="CC153">
            <v>194381</v>
          </cell>
          <cell r="CE153">
            <v>278646</v>
          </cell>
          <cell r="CF153">
            <v>278646</v>
          </cell>
          <cell r="CH153">
            <v>473027</v>
          </cell>
          <cell r="CI153">
            <v>194382</v>
          </cell>
          <cell r="CJ153">
            <v>194382</v>
          </cell>
          <cell r="CL153">
            <v>278646</v>
          </cell>
          <cell r="CM153">
            <v>278646</v>
          </cell>
          <cell r="CO153">
            <v>473028</v>
          </cell>
          <cell r="CP153">
            <v>194382</v>
          </cell>
          <cell r="CQ153">
            <v>0</v>
          </cell>
          <cell r="CR153">
            <v>0</v>
          </cell>
          <cell r="CS153">
            <v>278646</v>
          </cell>
          <cell r="CT153">
            <v>278646</v>
          </cell>
          <cell r="CV153">
            <v>473028</v>
          </cell>
          <cell r="CW153">
            <v>194382</v>
          </cell>
          <cell r="CX153">
            <v>0</v>
          </cell>
          <cell r="CY153">
            <v>0</v>
          </cell>
          <cell r="CZ153">
            <v>278646</v>
          </cell>
          <cell r="DA153">
            <v>278646</v>
          </cell>
          <cell r="DC153">
            <v>473028</v>
          </cell>
          <cell r="DD153">
            <v>194382</v>
          </cell>
          <cell r="DE153">
            <v>194382</v>
          </cell>
          <cell r="DG153">
            <v>278646</v>
          </cell>
          <cell r="DH153">
            <v>278646</v>
          </cell>
          <cell r="DJ153">
            <v>473028</v>
          </cell>
          <cell r="DK153">
            <v>194382</v>
          </cell>
          <cell r="DL153">
            <v>0</v>
          </cell>
          <cell r="DM153">
            <v>0</v>
          </cell>
          <cell r="DN153">
            <v>278646</v>
          </cell>
          <cell r="DO153">
            <v>278646</v>
          </cell>
          <cell r="DS153">
            <v>473028</v>
          </cell>
          <cell r="DT153">
            <v>194381</v>
          </cell>
          <cell r="DU153">
            <v>0</v>
          </cell>
          <cell r="DV153">
            <v>0</v>
          </cell>
          <cell r="DW153">
            <v>278646</v>
          </cell>
          <cell r="DX153">
            <v>278646</v>
          </cell>
          <cell r="EA153">
            <v>473027</v>
          </cell>
          <cell r="EB153">
            <v>155505</v>
          </cell>
          <cell r="EC153">
            <v>0</v>
          </cell>
          <cell r="ED153">
            <v>0</v>
          </cell>
          <cell r="EE153">
            <v>222917</v>
          </cell>
          <cell r="EF153">
            <v>222917</v>
          </cell>
          <cell r="EG153">
            <v>38877</v>
          </cell>
          <cell r="EH153">
            <v>55730</v>
          </cell>
          <cell r="EI153">
            <v>473029</v>
          </cell>
          <cell r="EJ153">
            <v>235510</v>
          </cell>
          <cell r="EK153">
            <v>235510</v>
          </cell>
          <cell r="EM153">
            <v>279649</v>
          </cell>
          <cell r="EN153">
            <v>279649</v>
          </cell>
          <cell r="EQ153">
            <v>515159</v>
          </cell>
          <cell r="ER153">
            <v>231823</v>
          </cell>
          <cell r="ES153">
            <v>0</v>
          </cell>
          <cell r="ET153">
            <v>0</v>
          </cell>
          <cell r="EU153">
            <v>279650</v>
          </cell>
          <cell r="EV153">
            <v>279650</v>
          </cell>
          <cell r="EY153">
            <v>511473</v>
          </cell>
          <cell r="EZ153">
            <v>511473</v>
          </cell>
          <cell r="FH153">
            <v>0</v>
          </cell>
          <cell r="FI153">
            <v>2216768</v>
          </cell>
          <cell r="FJ153">
            <v>0</v>
          </cell>
          <cell r="FK153">
            <v>2817620</v>
          </cell>
          <cell r="FL153">
            <v>249494</v>
          </cell>
          <cell r="FM153">
            <v>0</v>
          </cell>
          <cell r="FN153">
            <v>5283882</v>
          </cell>
          <cell r="FO153">
            <v>0</v>
          </cell>
          <cell r="FP153">
            <v>5283882</v>
          </cell>
          <cell r="FQ153">
            <v>511471</v>
          </cell>
          <cell r="FR153">
            <v>511471</v>
          </cell>
          <cell r="FV153">
            <v>511471</v>
          </cell>
          <cell r="FW153">
            <v>511471</v>
          </cell>
          <cell r="FX153">
            <v>38877</v>
          </cell>
          <cell r="FY153">
            <v>55730</v>
          </cell>
          <cell r="FZ153">
            <v>94607</v>
          </cell>
          <cell r="GA153">
            <v>-94607</v>
          </cell>
          <cell r="GB153">
            <v>-94607</v>
          </cell>
          <cell r="GL153">
            <v>511473</v>
          </cell>
          <cell r="GM153">
            <v>-2</v>
          </cell>
          <cell r="GN153">
            <v>-2</v>
          </cell>
          <cell r="GP153">
            <v>0</v>
          </cell>
          <cell r="GQ153">
            <v>-94607</v>
          </cell>
          <cell r="GR153">
            <v>-94607</v>
          </cell>
          <cell r="GS153">
            <v>2216768</v>
          </cell>
          <cell r="GT153">
            <v>0</v>
          </cell>
          <cell r="GU153">
            <v>0</v>
          </cell>
          <cell r="GV153">
            <v>0</v>
          </cell>
          <cell r="GW153">
            <v>2817620</v>
          </cell>
          <cell r="GX153">
            <v>0</v>
          </cell>
          <cell r="GY153">
            <v>249494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-38877</v>
          </cell>
          <cell r="HE153">
            <v>-38877</v>
          </cell>
          <cell r="HF153">
            <v>-55730</v>
          </cell>
          <cell r="HG153">
            <v>-55730</v>
          </cell>
          <cell r="HI153">
            <v>2216768</v>
          </cell>
          <cell r="HJ153">
            <v>3067114</v>
          </cell>
          <cell r="HK153">
            <v>3067114</v>
          </cell>
        </row>
        <row r="154">
          <cell r="A154">
            <v>36163</v>
          </cell>
          <cell r="B154" t="str">
            <v>U8</v>
          </cell>
          <cell r="C154" t="str">
            <v>New Orleans Charter Science and Mathematics HS</v>
          </cell>
          <cell r="D154" t="str">
            <v>721210144-01</v>
          </cell>
          <cell r="E154">
            <v>4423845</v>
          </cell>
          <cell r="F154">
            <v>4423845</v>
          </cell>
          <cell r="I154">
            <v>4423845</v>
          </cell>
          <cell r="J154">
            <v>4423845</v>
          </cell>
          <cell r="K154">
            <v>4423845</v>
          </cell>
          <cell r="L154">
            <v>4775603</v>
          </cell>
          <cell r="M154">
            <v>4774771</v>
          </cell>
          <cell r="N154">
            <v>4774771</v>
          </cell>
          <cell r="R154">
            <v>368653</v>
          </cell>
          <cell r="S154">
            <v>165672</v>
          </cell>
          <cell r="T154">
            <v>165672</v>
          </cell>
          <cell r="U154">
            <v>202981</v>
          </cell>
          <cell r="V154">
            <v>202981</v>
          </cell>
          <cell r="W154">
            <v>368653</v>
          </cell>
          <cell r="X154">
            <v>165672</v>
          </cell>
          <cell r="Y154">
            <v>165672</v>
          </cell>
          <cell r="Z154">
            <v>202981</v>
          </cell>
          <cell r="AA154">
            <v>202981</v>
          </cell>
          <cell r="AB154">
            <v>368654</v>
          </cell>
          <cell r="AC154">
            <v>165673</v>
          </cell>
          <cell r="AD154">
            <v>165673</v>
          </cell>
          <cell r="AE154">
            <v>202981</v>
          </cell>
          <cell r="AF154">
            <v>202981</v>
          </cell>
          <cell r="AG154">
            <v>368654</v>
          </cell>
          <cell r="AH154">
            <v>165673</v>
          </cell>
          <cell r="AI154">
            <v>165673</v>
          </cell>
          <cell r="AJ154">
            <v>202981</v>
          </cell>
          <cell r="AK154">
            <v>202981</v>
          </cell>
          <cell r="AL154">
            <v>368654</v>
          </cell>
          <cell r="AM154">
            <v>165673</v>
          </cell>
          <cell r="AN154">
            <v>165673</v>
          </cell>
          <cell r="AO154">
            <v>202981</v>
          </cell>
          <cell r="AP154">
            <v>202981</v>
          </cell>
          <cell r="AQ154">
            <v>368653</v>
          </cell>
          <cell r="AR154">
            <v>165672</v>
          </cell>
          <cell r="AS154">
            <v>165672</v>
          </cell>
          <cell r="AT154">
            <v>202981</v>
          </cell>
          <cell r="AU154">
            <v>202981</v>
          </cell>
          <cell r="AV154">
            <v>294923</v>
          </cell>
          <cell r="AW154">
            <v>132538</v>
          </cell>
          <cell r="AX154">
            <v>132538</v>
          </cell>
          <cell r="AY154">
            <v>162385</v>
          </cell>
          <cell r="AZ154">
            <v>162385</v>
          </cell>
          <cell r="BA154">
            <v>485907</v>
          </cell>
          <cell r="BB154">
            <v>256156</v>
          </cell>
          <cell r="BC154">
            <v>256156</v>
          </cell>
          <cell r="BD154">
            <v>229751</v>
          </cell>
          <cell r="BE154">
            <v>485491</v>
          </cell>
          <cell r="BF154">
            <v>255740</v>
          </cell>
          <cell r="BG154">
            <v>255740</v>
          </cell>
          <cell r="BH154">
            <v>229751</v>
          </cell>
          <cell r="BI154">
            <v>0</v>
          </cell>
          <cell r="BJ154">
            <v>0</v>
          </cell>
          <cell r="BM154">
            <v>0</v>
          </cell>
          <cell r="BN154">
            <v>0</v>
          </cell>
          <cell r="BQ154">
            <v>0</v>
          </cell>
          <cell r="BR154">
            <v>0</v>
          </cell>
          <cell r="BU154">
            <v>165672</v>
          </cell>
          <cell r="BV154">
            <v>165672</v>
          </cell>
          <cell r="BX154">
            <v>21236</v>
          </cell>
          <cell r="BY154">
            <v>181745</v>
          </cell>
          <cell r="BZ154">
            <v>181745</v>
          </cell>
          <cell r="CA154">
            <v>368653</v>
          </cell>
          <cell r="CB154">
            <v>165672</v>
          </cell>
          <cell r="CC154">
            <v>165672</v>
          </cell>
          <cell r="CE154">
            <v>202981</v>
          </cell>
          <cell r="CF154">
            <v>202981</v>
          </cell>
          <cell r="CH154">
            <v>368653</v>
          </cell>
          <cell r="CI154">
            <v>165673</v>
          </cell>
          <cell r="CJ154">
            <v>165673</v>
          </cell>
          <cell r="CL154">
            <v>202981</v>
          </cell>
          <cell r="CM154">
            <v>202981</v>
          </cell>
          <cell r="CO154">
            <v>368654</v>
          </cell>
          <cell r="CP154">
            <v>165673</v>
          </cell>
          <cell r="CQ154">
            <v>0</v>
          </cell>
          <cell r="CR154">
            <v>0</v>
          </cell>
          <cell r="CS154">
            <v>202981</v>
          </cell>
          <cell r="CT154">
            <v>202981</v>
          </cell>
          <cell r="CV154">
            <v>368654</v>
          </cell>
          <cell r="CW154">
            <v>165673</v>
          </cell>
          <cell r="CX154">
            <v>0</v>
          </cell>
          <cell r="CY154">
            <v>0</v>
          </cell>
          <cell r="CZ154">
            <v>202981</v>
          </cell>
          <cell r="DA154">
            <v>202981</v>
          </cell>
          <cell r="DC154">
            <v>368654</v>
          </cell>
          <cell r="DD154">
            <v>165673</v>
          </cell>
          <cell r="DE154">
            <v>165673</v>
          </cell>
          <cell r="DG154">
            <v>202981</v>
          </cell>
          <cell r="DH154">
            <v>202981</v>
          </cell>
          <cell r="DJ154">
            <v>368654</v>
          </cell>
          <cell r="DK154">
            <v>165673</v>
          </cell>
          <cell r="DL154">
            <v>0</v>
          </cell>
          <cell r="DM154">
            <v>0</v>
          </cell>
          <cell r="DN154">
            <v>202981</v>
          </cell>
          <cell r="DO154">
            <v>202981</v>
          </cell>
          <cell r="DS154">
            <v>368654</v>
          </cell>
          <cell r="DT154">
            <v>165672</v>
          </cell>
          <cell r="DU154">
            <v>0</v>
          </cell>
          <cell r="DV154">
            <v>0</v>
          </cell>
          <cell r="DW154">
            <v>202981</v>
          </cell>
          <cell r="DX154">
            <v>202981</v>
          </cell>
          <cell r="EA154">
            <v>368653</v>
          </cell>
          <cell r="EB154">
            <v>132538</v>
          </cell>
          <cell r="EC154">
            <v>0</v>
          </cell>
          <cell r="ED154">
            <v>0</v>
          </cell>
          <cell r="EE154">
            <v>162385</v>
          </cell>
          <cell r="EF154">
            <v>162385</v>
          </cell>
          <cell r="EG154">
            <v>33135</v>
          </cell>
          <cell r="EH154">
            <v>40597</v>
          </cell>
          <cell r="EI154">
            <v>368655</v>
          </cell>
          <cell r="EJ154">
            <v>256156</v>
          </cell>
          <cell r="EK154">
            <v>256156</v>
          </cell>
          <cell r="EM154">
            <v>229751</v>
          </cell>
          <cell r="EN154">
            <v>229751</v>
          </cell>
          <cell r="EQ154">
            <v>485907</v>
          </cell>
          <cell r="ER154">
            <v>255740</v>
          </cell>
          <cell r="ES154">
            <v>0</v>
          </cell>
          <cell r="ET154">
            <v>0</v>
          </cell>
          <cell r="EU154">
            <v>229751</v>
          </cell>
          <cell r="EV154">
            <v>229751</v>
          </cell>
          <cell r="EY154">
            <v>485491</v>
          </cell>
          <cell r="EZ154">
            <v>485491</v>
          </cell>
          <cell r="FH154">
            <v>0</v>
          </cell>
          <cell r="FI154">
            <v>2002950</v>
          </cell>
          <cell r="FJ154">
            <v>0</v>
          </cell>
          <cell r="FK154">
            <v>2104587</v>
          </cell>
          <cell r="FL154">
            <v>181745</v>
          </cell>
          <cell r="FM154">
            <v>0</v>
          </cell>
          <cell r="FN154">
            <v>4289282</v>
          </cell>
          <cell r="FO154">
            <v>0</v>
          </cell>
          <cell r="FP154">
            <v>4289282</v>
          </cell>
          <cell r="FQ154">
            <v>485489</v>
          </cell>
          <cell r="FR154">
            <v>485489</v>
          </cell>
          <cell r="FV154">
            <v>485489</v>
          </cell>
          <cell r="FW154">
            <v>485489</v>
          </cell>
          <cell r="FX154">
            <v>33135</v>
          </cell>
          <cell r="FY154">
            <v>40597</v>
          </cell>
          <cell r="FZ154">
            <v>73732</v>
          </cell>
          <cell r="GA154">
            <v>-73732</v>
          </cell>
          <cell r="GB154">
            <v>-73732</v>
          </cell>
          <cell r="GL154">
            <v>485491</v>
          </cell>
          <cell r="GM154">
            <v>-2</v>
          </cell>
          <cell r="GN154">
            <v>-2</v>
          </cell>
          <cell r="GP154">
            <v>0</v>
          </cell>
          <cell r="GQ154">
            <v>-73732</v>
          </cell>
          <cell r="GR154">
            <v>-73732</v>
          </cell>
          <cell r="GS154">
            <v>2002950</v>
          </cell>
          <cell r="GT154">
            <v>0</v>
          </cell>
          <cell r="GU154">
            <v>0</v>
          </cell>
          <cell r="GV154">
            <v>0</v>
          </cell>
          <cell r="GW154">
            <v>2104587</v>
          </cell>
          <cell r="GX154">
            <v>0</v>
          </cell>
          <cell r="GY154">
            <v>181745</v>
          </cell>
          <cell r="GZ154">
            <v>0</v>
          </cell>
          <cell r="HA154">
            <v>0</v>
          </cell>
          <cell r="HB154">
            <v>0</v>
          </cell>
          <cell r="HC154">
            <v>0</v>
          </cell>
          <cell r="HD154">
            <v>-33135</v>
          </cell>
          <cell r="HE154">
            <v>-33135</v>
          </cell>
          <cell r="HF154">
            <v>-40597</v>
          </cell>
          <cell r="HG154">
            <v>-40597</v>
          </cell>
          <cell r="HI154">
            <v>2002950</v>
          </cell>
          <cell r="HJ154">
            <v>2286332</v>
          </cell>
          <cell r="HK154">
            <v>2286332</v>
          </cell>
        </row>
        <row r="155">
          <cell r="A155">
            <v>36187</v>
          </cell>
          <cell r="B155" t="str">
            <v>1G</v>
          </cell>
          <cell r="C155" t="str">
            <v>ENCORE Academy
Not in a District Building</v>
          </cell>
          <cell r="D155" t="str">
            <v>453827468-00</v>
          </cell>
          <cell r="E155">
            <v>4812145</v>
          </cell>
          <cell r="F155">
            <v>4812145</v>
          </cell>
          <cell r="I155">
            <v>4812145</v>
          </cell>
          <cell r="J155">
            <v>4812145</v>
          </cell>
          <cell r="K155">
            <v>4812145</v>
          </cell>
          <cell r="L155">
            <v>5232973</v>
          </cell>
          <cell r="M155">
            <v>5229610</v>
          </cell>
          <cell r="N155">
            <v>5229610</v>
          </cell>
          <cell r="R155">
            <v>401013</v>
          </cell>
          <cell r="S155">
            <v>153940</v>
          </cell>
          <cell r="T155">
            <v>153940</v>
          </cell>
          <cell r="U155">
            <v>247073</v>
          </cell>
          <cell r="V155">
            <v>247073</v>
          </cell>
          <cell r="W155">
            <v>401013</v>
          </cell>
          <cell r="X155">
            <v>153940</v>
          </cell>
          <cell r="Y155">
            <v>153940</v>
          </cell>
          <cell r="Z155">
            <v>247073</v>
          </cell>
          <cell r="AA155">
            <v>247073</v>
          </cell>
          <cell r="AB155">
            <v>401013</v>
          </cell>
          <cell r="AC155">
            <v>153940</v>
          </cell>
          <cell r="AD155">
            <v>153940</v>
          </cell>
          <cell r="AE155">
            <v>247073</v>
          </cell>
          <cell r="AF155">
            <v>247073</v>
          </cell>
          <cell r="AG155">
            <v>401013</v>
          </cell>
          <cell r="AH155">
            <v>153940</v>
          </cell>
          <cell r="AI155">
            <v>153940</v>
          </cell>
          <cell r="AJ155">
            <v>247073</v>
          </cell>
          <cell r="AK155">
            <v>247073</v>
          </cell>
          <cell r="AL155">
            <v>401013</v>
          </cell>
          <cell r="AM155">
            <v>153940</v>
          </cell>
          <cell r="AN155">
            <v>153940</v>
          </cell>
          <cell r="AO155">
            <v>247073</v>
          </cell>
          <cell r="AP155">
            <v>247073</v>
          </cell>
          <cell r="AQ155">
            <v>401011</v>
          </cell>
          <cell r="AR155">
            <v>153939</v>
          </cell>
          <cell r="AS155">
            <v>153939</v>
          </cell>
          <cell r="AT155">
            <v>247072</v>
          </cell>
          <cell r="AU155">
            <v>247072</v>
          </cell>
          <cell r="AV155">
            <v>320810</v>
          </cell>
          <cell r="AW155">
            <v>123152</v>
          </cell>
          <cell r="AX155">
            <v>123152</v>
          </cell>
          <cell r="AY155">
            <v>197658</v>
          </cell>
          <cell r="AZ155">
            <v>197658</v>
          </cell>
          <cell r="BA155">
            <v>541286</v>
          </cell>
          <cell r="BB155">
            <v>216664</v>
          </cell>
          <cell r="BC155">
            <v>216664</v>
          </cell>
          <cell r="BD155">
            <v>324622</v>
          </cell>
          <cell r="BE155">
            <v>539605</v>
          </cell>
          <cell r="BF155">
            <v>214982</v>
          </cell>
          <cell r="BG155">
            <v>214982</v>
          </cell>
          <cell r="BH155">
            <v>324623</v>
          </cell>
          <cell r="BI155">
            <v>0</v>
          </cell>
          <cell r="BJ155">
            <v>0</v>
          </cell>
          <cell r="BM155">
            <v>0</v>
          </cell>
          <cell r="BN155">
            <v>0</v>
          </cell>
          <cell r="BQ155">
            <v>0</v>
          </cell>
          <cell r="BR155">
            <v>0</v>
          </cell>
          <cell r="BU155">
            <v>153940</v>
          </cell>
          <cell r="BV155">
            <v>153940</v>
          </cell>
          <cell r="BX155">
            <v>25849</v>
          </cell>
          <cell r="BY155">
            <v>221224</v>
          </cell>
          <cell r="BZ155">
            <v>221224</v>
          </cell>
          <cell r="CA155">
            <v>401013</v>
          </cell>
          <cell r="CB155">
            <v>153940</v>
          </cell>
          <cell r="CC155">
            <v>153940</v>
          </cell>
          <cell r="CE155">
            <v>247073</v>
          </cell>
          <cell r="CF155">
            <v>247073</v>
          </cell>
          <cell r="CH155">
            <v>401013</v>
          </cell>
          <cell r="CI155">
            <v>153940</v>
          </cell>
          <cell r="CJ155">
            <v>153940</v>
          </cell>
          <cell r="CL155">
            <v>247073</v>
          </cell>
          <cell r="CM155">
            <v>247073</v>
          </cell>
          <cell r="CO155">
            <v>401013</v>
          </cell>
          <cell r="CP155">
            <v>153940</v>
          </cell>
          <cell r="CQ155">
            <v>0</v>
          </cell>
          <cell r="CR155">
            <v>0</v>
          </cell>
          <cell r="CS155">
            <v>247073</v>
          </cell>
          <cell r="CT155">
            <v>247073</v>
          </cell>
          <cell r="CV155">
            <v>401013</v>
          </cell>
          <cell r="CW155">
            <v>153940</v>
          </cell>
          <cell r="CX155">
            <v>0</v>
          </cell>
          <cell r="CY155">
            <v>0</v>
          </cell>
          <cell r="CZ155">
            <v>247073</v>
          </cell>
          <cell r="DA155">
            <v>247073</v>
          </cell>
          <cell r="DC155">
            <v>401013</v>
          </cell>
          <cell r="DD155">
            <v>153940</v>
          </cell>
          <cell r="DE155">
            <v>153940</v>
          </cell>
          <cell r="DG155">
            <v>247073</v>
          </cell>
          <cell r="DH155">
            <v>247073</v>
          </cell>
          <cell r="DJ155">
            <v>401013</v>
          </cell>
          <cell r="DK155">
            <v>153940</v>
          </cell>
          <cell r="DL155">
            <v>0</v>
          </cell>
          <cell r="DM155">
            <v>0</v>
          </cell>
          <cell r="DN155">
            <v>247073</v>
          </cell>
          <cell r="DO155">
            <v>247073</v>
          </cell>
          <cell r="DS155">
            <v>401013</v>
          </cell>
          <cell r="DT155">
            <v>153939</v>
          </cell>
          <cell r="DU155">
            <v>0</v>
          </cell>
          <cell r="DV155">
            <v>0</v>
          </cell>
          <cell r="DW155">
            <v>247072</v>
          </cell>
          <cell r="DX155">
            <v>247072</v>
          </cell>
          <cell r="EA155">
            <v>401011</v>
          </cell>
          <cell r="EB155">
            <v>123152</v>
          </cell>
          <cell r="EC155">
            <v>0</v>
          </cell>
          <cell r="ED155">
            <v>0</v>
          </cell>
          <cell r="EE155">
            <v>197658</v>
          </cell>
          <cell r="EF155">
            <v>197658</v>
          </cell>
          <cell r="EG155">
            <v>30788</v>
          </cell>
          <cell r="EH155">
            <v>49415</v>
          </cell>
          <cell r="EI155">
            <v>401013</v>
          </cell>
          <cell r="EJ155">
            <v>216664</v>
          </cell>
          <cell r="EK155">
            <v>216664</v>
          </cell>
          <cell r="EM155">
            <v>324622</v>
          </cell>
          <cell r="EN155">
            <v>324622</v>
          </cell>
          <cell r="EQ155">
            <v>541286</v>
          </cell>
          <cell r="ER155">
            <v>214982</v>
          </cell>
          <cell r="ES155">
            <v>0</v>
          </cell>
          <cell r="ET155">
            <v>0</v>
          </cell>
          <cell r="EU155">
            <v>324623</v>
          </cell>
          <cell r="EV155">
            <v>324623</v>
          </cell>
          <cell r="EY155">
            <v>539605</v>
          </cell>
          <cell r="EZ155">
            <v>539605</v>
          </cell>
          <cell r="FH155">
            <v>0</v>
          </cell>
          <cell r="FI155">
            <v>1817105</v>
          </cell>
          <cell r="FJ155">
            <v>0</v>
          </cell>
          <cell r="FK155">
            <v>2651677</v>
          </cell>
          <cell r="FL155">
            <v>221224</v>
          </cell>
          <cell r="FM155">
            <v>0</v>
          </cell>
          <cell r="FN155">
            <v>4690006</v>
          </cell>
          <cell r="FO155">
            <v>0</v>
          </cell>
          <cell r="FP155">
            <v>4690006</v>
          </cell>
          <cell r="FQ155">
            <v>539604</v>
          </cell>
          <cell r="FR155">
            <v>539604</v>
          </cell>
          <cell r="FV155">
            <v>539604</v>
          </cell>
          <cell r="FW155">
            <v>539604</v>
          </cell>
          <cell r="FX155">
            <v>30788</v>
          </cell>
          <cell r="FY155">
            <v>49415</v>
          </cell>
          <cell r="FZ155">
            <v>80203</v>
          </cell>
          <cell r="GA155">
            <v>-80203</v>
          </cell>
          <cell r="GB155">
            <v>-80203</v>
          </cell>
          <cell r="GL155">
            <v>539605</v>
          </cell>
          <cell r="GM155">
            <v>-1</v>
          </cell>
          <cell r="GN155">
            <v>-1</v>
          </cell>
          <cell r="GP155">
            <v>0</v>
          </cell>
          <cell r="GQ155">
            <v>-80203</v>
          </cell>
          <cell r="GR155">
            <v>-80203</v>
          </cell>
          <cell r="GS155">
            <v>1817105</v>
          </cell>
          <cell r="GT155">
            <v>0</v>
          </cell>
          <cell r="GU155">
            <v>0</v>
          </cell>
          <cell r="GV155">
            <v>0</v>
          </cell>
          <cell r="GW155">
            <v>2651677</v>
          </cell>
          <cell r="GX155">
            <v>0</v>
          </cell>
          <cell r="GY155">
            <v>221224</v>
          </cell>
          <cell r="GZ155">
            <v>0</v>
          </cell>
          <cell r="HA155">
            <v>0</v>
          </cell>
          <cell r="HB155">
            <v>0</v>
          </cell>
          <cell r="HC155">
            <v>0</v>
          </cell>
          <cell r="HD155">
            <v>-30788</v>
          </cell>
          <cell r="HE155">
            <v>-30788</v>
          </cell>
          <cell r="HF155">
            <v>-49415</v>
          </cell>
          <cell r="HG155">
            <v>-49415</v>
          </cell>
          <cell r="HI155">
            <v>1817105</v>
          </cell>
          <cell r="HJ155">
            <v>2872901</v>
          </cell>
          <cell r="HK155">
            <v>2872901</v>
          </cell>
        </row>
        <row r="156">
          <cell r="A156" t="str">
            <v>WBK001</v>
          </cell>
          <cell r="B156" t="str">
            <v>BZ</v>
          </cell>
          <cell r="C156" t="str">
            <v>Bricolage Academy
Not in a District Building</v>
          </cell>
          <cell r="D156" t="str">
            <v>455422748-00</v>
          </cell>
          <cell r="E156">
            <v>3196895</v>
          </cell>
          <cell r="F156">
            <v>3196895</v>
          </cell>
          <cell r="I156">
            <v>3196895</v>
          </cell>
          <cell r="J156">
            <v>3196895</v>
          </cell>
          <cell r="K156">
            <v>4225593</v>
          </cell>
          <cell r="L156">
            <v>4373446</v>
          </cell>
          <cell r="M156">
            <v>4373446</v>
          </cell>
          <cell r="N156">
            <v>4373446</v>
          </cell>
          <cell r="R156">
            <v>266408</v>
          </cell>
          <cell r="S156">
            <v>93874</v>
          </cell>
          <cell r="T156">
            <v>93874</v>
          </cell>
          <cell r="U156">
            <v>172534</v>
          </cell>
          <cell r="V156">
            <v>172534</v>
          </cell>
          <cell r="W156">
            <v>266408</v>
          </cell>
          <cell r="X156">
            <v>93874</v>
          </cell>
          <cell r="Y156">
            <v>93874</v>
          </cell>
          <cell r="Z156">
            <v>172534</v>
          </cell>
          <cell r="AA156">
            <v>172534</v>
          </cell>
          <cell r="AB156">
            <v>369278</v>
          </cell>
          <cell r="AC156">
            <v>129816</v>
          </cell>
          <cell r="AD156">
            <v>129816</v>
          </cell>
          <cell r="AE156">
            <v>239462</v>
          </cell>
          <cell r="AF156">
            <v>239462</v>
          </cell>
          <cell r="AG156">
            <v>369278</v>
          </cell>
          <cell r="AH156">
            <v>129816</v>
          </cell>
          <cell r="AI156">
            <v>129816</v>
          </cell>
          <cell r="AJ156">
            <v>239462</v>
          </cell>
          <cell r="AK156">
            <v>239462</v>
          </cell>
          <cell r="AL156">
            <v>369278</v>
          </cell>
          <cell r="AM156">
            <v>129816</v>
          </cell>
          <cell r="AN156">
            <v>129816</v>
          </cell>
          <cell r="AO156">
            <v>239462</v>
          </cell>
          <cell r="AP156">
            <v>239462</v>
          </cell>
          <cell r="AQ156">
            <v>369277</v>
          </cell>
          <cell r="AR156">
            <v>129815</v>
          </cell>
          <cell r="AS156">
            <v>129815</v>
          </cell>
          <cell r="AT156">
            <v>239462</v>
          </cell>
          <cell r="AU156">
            <v>239462</v>
          </cell>
          <cell r="AV156">
            <v>295422</v>
          </cell>
          <cell r="AW156">
            <v>103852</v>
          </cell>
          <cell r="AX156">
            <v>103852</v>
          </cell>
          <cell r="AY156">
            <v>191570</v>
          </cell>
          <cell r="AZ156">
            <v>191570</v>
          </cell>
          <cell r="BA156">
            <v>418561</v>
          </cell>
          <cell r="BB156">
            <v>181389</v>
          </cell>
          <cell r="BC156">
            <v>181389</v>
          </cell>
          <cell r="BD156">
            <v>237172</v>
          </cell>
          <cell r="BE156">
            <v>418562</v>
          </cell>
          <cell r="BF156">
            <v>181389</v>
          </cell>
          <cell r="BG156">
            <v>181389</v>
          </cell>
          <cell r="BH156">
            <v>237173</v>
          </cell>
          <cell r="BI156">
            <v>0</v>
          </cell>
          <cell r="BJ156">
            <v>0</v>
          </cell>
          <cell r="BM156">
            <v>0</v>
          </cell>
          <cell r="BN156">
            <v>0</v>
          </cell>
          <cell r="BQ156">
            <v>0</v>
          </cell>
          <cell r="BR156">
            <v>0</v>
          </cell>
          <cell r="BU156">
            <v>93874</v>
          </cell>
          <cell r="BV156">
            <v>93874</v>
          </cell>
          <cell r="BX156">
            <v>18051</v>
          </cell>
          <cell r="BY156">
            <v>154483</v>
          </cell>
          <cell r="BZ156">
            <v>154483</v>
          </cell>
          <cell r="CA156">
            <v>266408</v>
          </cell>
          <cell r="CB156">
            <v>93874</v>
          </cell>
          <cell r="CC156">
            <v>93874</v>
          </cell>
          <cell r="CE156">
            <v>172534</v>
          </cell>
          <cell r="CF156">
            <v>172534</v>
          </cell>
          <cell r="CH156">
            <v>266408</v>
          </cell>
          <cell r="CI156">
            <v>129816</v>
          </cell>
          <cell r="CJ156">
            <v>129816</v>
          </cell>
          <cell r="CL156">
            <v>239462</v>
          </cell>
          <cell r="CM156">
            <v>239462</v>
          </cell>
          <cell r="CO156">
            <v>369278</v>
          </cell>
          <cell r="CP156">
            <v>129816</v>
          </cell>
          <cell r="CQ156">
            <v>0</v>
          </cell>
          <cell r="CR156">
            <v>0</v>
          </cell>
          <cell r="CS156">
            <v>239462</v>
          </cell>
          <cell r="CT156">
            <v>239462</v>
          </cell>
          <cell r="CV156">
            <v>369278</v>
          </cell>
          <cell r="CW156">
            <v>129816</v>
          </cell>
          <cell r="CX156">
            <v>0</v>
          </cell>
          <cell r="CY156">
            <v>0</v>
          </cell>
          <cell r="CZ156">
            <v>239462</v>
          </cell>
          <cell r="DA156">
            <v>239462</v>
          </cell>
          <cell r="DC156">
            <v>369278</v>
          </cell>
          <cell r="DD156">
            <v>129816</v>
          </cell>
          <cell r="DE156">
            <v>129816</v>
          </cell>
          <cell r="DG156">
            <v>239462</v>
          </cell>
          <cell r="DH156">
            <v>239462</v>
          </cell>
          <cell r="DJ156">
            <v>369278</v>
          </cell>
          <cell r="DK156">
            <v>129816</v>
          </cell>
          <cell r="DL156">
            <v>0</v>
          </cell>
          <cell r="DM156">
            <v>0</v>
          </cell>
          <cell r="DN156">
            <v>239462</v>
          </cell>
          <cell r="DO156">
            <v>239462</v>
          </cell>
          <cell r="DS156">
            <v>369278</v>
          </cell>
          <cell r="DT156">
            <v>129815</v>
          </cell>
          <cell r="DU156">
            <v>0</v>
          </cell>
          <cell r="DV156">
            <v>0</v>
          </cell>
          <cell r="DW156">
            <v>239462</v>
          </cell>
          <cell r="DX156">
            <v>239462</v>
          </cell>
          <cell r="EA156">
            <v>369277</v>
          </cell>
          <cell r="EB156">
            <v>103852</v>
          </cell>
          <cell r="EC156">
            <v>0</v>
          </cell>
          <cell r="ED156">
            <v>0</v>
          </cell>
          <cell r="EE156">
            <v>191570</v>
          </cell>
          <cell r="EF156">
            <v>191570</v>
          </cell>
          <cell r="EG156">
            <v>25964</v>
          </cell>
          <cell r="EH156">
            <v>47893</v>
          </cell>
          <cell r="EI156">
            <v>369279</v>
          </cell>
          <cell r="EJ156">
            <v>181389</v>
          </cell>
          <cell r="EK156">
            <v>181389</v>
          </cell>
          <cell r="EM156">
            <v>237172</v>
          </cell>
          <cell r="EN156">
            <v>237172</v>
          </cell>
          <cell r="EQ156">
            <v>418561</v>
          </cell>
          <cell r="ER156">
            <v>181389</v>
          </cell>
          <cell r="ES156">
            <v>0</v>
          </cell>
          <cell r="ET156">
            <v>0</v>
          </cell>
          <cell r="EU156">
            <v>237173</v>
          </cell>
          <cell r="EV156">
            <v>237173</v>
          </cell>
          <cell r="EY156">
            <v>418562</v>
          </cell>
          <cell r="EZ156">
            <v>418562</v>
          </cell>
          <cell r="FH156">
            <v>0</v>
          </cell>
          <cell r="FI156">
            <v>1459237</v>
          </cell>
          <cell r="FJ156">
            <v>0</v>
          </cell>
          <cell r="FK156">
            <v>2341165</v>
          </cell>
          <cell r="FL156">
            <v>154483</v>
          </cell>
          <cell r="FM156">
            <v>0</v>
          </cell>
          <cell r="FN156">
            <v>3954885</v>
          </cell>
          <cell r="FO156">
            <v>0</v>
          </cell>
          <cell r="FP156">
            <v>3954885</v>
          </cell>
          <cell r="FQ156">
            <v>418561</v>
          </cell>
          <cell r="FR156">
            <v>418561</v>
          </cell>
          <cell r="FV156">
            <v>418561</v>
          </cell>
          <cell r="FW156">
            <v>418561</v>
          </cell>
          <cell r="FX156">
            <v>25964</v>
          </cell>
          <cell r="FY156">
            <v>47893</v>
          </cell>
          <cell r="FZ156">
            <v>73857</v>
          </cell>
          <cell r="GA156">
            <v>-73857</v>
          </cell>
          <cell r="GB156">
            <v>-73857</v>
          </cell>
          <cell r="GL156">
            <v>418562</v>
          </cell>
          <cell r="GM156">
            <v>-1</v>
          </cell>
          <cell r="GN156">
            <v>-1</v>
          </cell>
          <cell r="GP156">
            <v>0</v>
          </cell>
          <cell r="GQ156">
            <v>-73857</v>
          </cell>
          <cell r="GR156">
            <v>-73857</v>
          </cell>
          <cell r="GS156">
            <v>1459237</v>
          </cell>
          <cell r="GT156">
            <v>0</v>
          </cell>
          <cell r="GU156">
            <v>0</v>
          </cell>
          <cell r="GV156">
            <v>0</v>
          </cell>
          <cell r="GW156">
            <v>2341165</v>
          </cell>
          <cell r="GX156">
            <v>0</v>
          </cell>
          <cell r="GY156">
            <v>154483</v>
          </cell>
          <cell r="GZ156">
            <v>0</v>
          </cell>
          <cell r="HA156">
            <v>0</v>
          </cell>
          <cell r="HB156">
            <v>0</v>
          </cell>
          <cell r="HC156">
            <v>0</v>
          </cell>
          <cell r="HD156">
            <v>-25964</v>
          </cell>
          <cell r="HE156">
            <v>-25964</v>
          </cell>
          <cell r="HF156">
            <v>-47893</v>
          </cell>
          <cell r="HG156">
            <v>-47893</v>
          </cell>
          <cell r="HI156">
            <v>1459237</v>
          </cell>
          <cell r="HJ156">
            <v>2495648</v>
          </cell>
          <cell r="HK156">
            <v>2495648</v>
          </cell>
        </row>
        <row r="157">
          <cell r="A157" t="str">
            <v>WBL001</v>
          </cell>
          <cell r="B157" t="str">
            <v>6Y</v>
          </cell>
          <cell r="C157" t="str">
            <v>Wilson Charter School</v>
          </cell>
          <cell r="D157" t="str">
            <v>460675150-00</v>
          </cell>
          <cell r="E157">
            <v>5116968</v>
          </cell>
          <cell r="F157">
            <v>5116968</v>
          </cell>
          <cell r="I157">
            <v>5116968</v>
          </cell>
          <cell r="J157">
            <v>5116968</v>
          </cell>
          <cell r="K157">
            <v>5116968</v>
          </cell>
          <cell r="L157">
            <v>5551229</v>
          </cell>
          <cell r="M157">
            <v>5544621</v>
          </cell>
          <cell r="N157">
            <v>5544621</v>
          </cell>
          <cell r="R157">
            <v>426414</v>
          </cell>
          <cell r="S157">
            <v>176765</v>
          </cell>
          <cell r="T157">
            <v>176765</v>
          </cell>
          <cell r="U157">
            <v>249649</v>
          </cell>
          <cell r="V157">
            <v>249649</v>
          </cell>
          <cell r="W157">
            <v>426414</v>
          </cell>
          <cell r="X157">
            <v>176765</v>
          </cell>
          <cell r="Y157">
            <v>176765</v>
          </cell>
          <cell r="Z157">
            <v>249649</v>
          </cell>
          <cell r="AA157">
            <v>249649</v>
          </cell>
          <cell r="AB157">
            <v>426414</v>
          </cell>
          <cell r="AC157">
            <v>176765</v>
          </cell>
          <cell r="AD157">
            <v>176765</v>
          </cell>
          <cell r="AE157">
            <v>249649</v>
          </cell>
          <cell r="AF157">
            <v>249649</v>
          </cell>
          <cell r="AG157">
            <v>426414</v>
          </cell>
          <cell r="AH157">
            <v>176765</v>
          </cell>
          <cell r="AI157">
            <v>176765</v>
          </cell>
          <cell r="AJ157">
            <v>249649</v>
          </cell>
          <cell r="AK157">
            <v>249649</v>
          </cell>
          <cell r="AL157">
            <v>426414</v>
          </cell>
          <cell r="AM157">
            <v>176765</v>
          </cell>
          <cell r="AN157">
            <v>176765</v>
          </cell>
          <cell r="AO157">
            <v>249649</v>
          </cell>
          <cell r="AP157">
            <v>249649</v>
          </cell>
          <cell r="AQ157">
            <v>426414</v>
          </cell>
          <cell r="AR157">
            <v>176765</v>
          </cell>
          <cell r="AS157">
            <v>176765</v>
          </cell>
          <cell r="AT157">
            <v>249649</v>
          </cell>
          <cell r="AU157">
            <v>249649</v>
          </cell>
          <cell r="AV157">
            <v>341131</v>
          </cell>
          <cell r="AW157">
            <v>141412</v>
          </cell>
          <cell r="AX157">
            <v>141412</v>
          </cell>
          <cell r="AY157">
            <v>199719</v>
          </cell>
          <cell r="AZ157">
            <v>199719</v>
          </cell>
          <cell r="BA157">
            <v>571167</v>
          </cell>
          <cell r="BB157">
            <v>237469</v>
          </cell>
          <cell r="BC157">
            <v>237469</v>
          </cell>
          <cell r="BD157">
            <v>333698</v>
          </cell>
          <cell r="BE157">
            <v>567865</v>
          </cell>
          <cell r="BF157">
            <v>234166</v>
          </cell>
          <cell r="BG157">
            <v>234166</v>
          </cell>
          <cell r="BH157">
            <v>333699</v>
          </cell>
          <cell r="BI157">
            <v>0</v>
          </cell>
          <cell r="BJ157">
            <v>0</v>
          </cell>
          <cell r="BM157">
            <v>0</v>
          </cell>
          <cell r="BN157">
            <v>0</v>
          </cell>
          <cell r="BQ157">
            <v>0</v>
          </cell>
          <cell r="BR157">
            <v>0</v>
          </cell>
          <cell r="BU157">
            <v>176765</v>
          </cell>
          <cell r="BV157">
            <v>176765</v>
          </cell>
          <cell r="BX157">
            <v>26119</v>
          </cell>
          <cell r="BY157">
            <v>223530</v>
          </cell>
          <cell r="BZ157">
            <v>223530</v>
          </cell>
          <cell r="CA157">
            <v>426414</v>
          </cell>
          <cell r="CB157">
            <v>176765</v>
          </cell>
          <cell r="CC157">
            <v>176765</v>
          </cell>
          <cell r="CE157">
            <v>249649</v>
          </cell>
          <cell r="CF157">
            <v>249649</v>
          </cell>
          <cell r="CH157">
            <v>426414</v>
          </cell>
          <cell r="CI157">
            <v>176765</v>
          </cell>
          <cell r="CJ157">
            <v>176765</v>
          </cell>
          <cell r="CL157">
            <v>249649</v>
          </cell>
          <cell r="CM157">
            <v>249649</v>
          </cell>
          <cell r="CO157">
            <v>426414</v>
          </cell>
          <cell r="CP157">
            <v>176765</v>
          </cell>
          <cell r="CQ157">
            <v>0</v>
          </cell>
          <cell r="CR157">
            <v>0</v>
          </cell>
          <cell r="CS157">
            <v>249649</v>
          </cell>
          <cell r="CT157">
            <v>249649</v>
          </cell>
          <cell r="CV157">
            <v>426414</v>
          </cell>
          <cell r="CW157">
            <v>176765</v>
          </cell>
          <cell r="CX157">
            <v>0</v>
          </cell>
          <cell r="CY157">
            <v>0</v>
          </cell>
          <cell r="CZ157">
            <v>249649</v>
          </cell>
          <cell r="DA157">
            <v>249649</v>
          </cell>
          <cell r="DC157">
            <v>426414</v>
          </cell>
          <cell r="DD157">
            <v>176765</v>
          </cell>
          <cell r="DE157">
            <v>176765</v>
          </cell>
          <cell r="DG157">
            <v>249649</v>
          </cell>
          <cell r="DH157">
            <v>249649</v>
          </cell>
          <cell r="DJ157">
            <v>426414</v>
          </cell>
          <cell r="DK157">
            <v>176765</v>
          </cell>
          <cell r="DL157">
            <v>0</v>
          </cell>
          <cell r="DM157">
            <v>0</v>
          </cell>
          <cell r="DN157">
            <v>249649</v>
          </cell>
          <cell r="DO157">
            <v>249649</v>
          </cell>
          <cell r="DS157">
            <v>426414</v>
          </cell>
          <cell r="DT157">
            <v>176765</v>
          </cell>
          <cell r="DU157">
            <v>0</v>
          </cell>
          <cell r="DV157">
            <v>0</v>
          </cell>
          <cell r="DW157">
            <v>249649</v>
          </cell>
          <cell r="DX157">
            <v>249649</v>
          </cell>
          <cell r="EA157">
            <v>426414</v>
          </cell>
          <cell r="EB157">
            <v>141412</v>
          </cell>
          <cell r="EC157">
            <v>0</v>
          </cell>
          <cell r="ED157">
            <v>0</v>
          </cell>
          <cell r="EE157">
            <v>199719</v>
          </cell>
          <cell r="EF157">
            <v>199719</v>
          </cell>
          <cell r="EG157">
            <v>35353</v>
          </cell>
          <cell r="EH157">
            <v>49930</v>
          </cell>
          <cell r="EI157">
            <v>426414</v>
          </cell>
          <cell r="EJ157">
            <v>237469</v>
          </cell>
          <cell r="EK157">
            <v>237469</v>
          </cell>
          <cell r="EM157">
            <v>333698</v>
          </cell>
          <cell r="EN157">
            <v>333698</v>
          </cell>
          <cell r="EQ157">
            <v>571167</v>
          </cell>
          <cell r="ER157">
            <v>234166</v>
          </cell>
          <cell r="ES157">
            <v>0</v>
          </cell>
          <cell r="ET157">
            <v>0</v>
          </cell>
          <cell r="EU157">
            <v>333699</v>
          </cell>
          <cell r="EV157">
            <v>333699</v>
          </cell>
          <cell r="EY157">
            <v>567865</v>
          </cell>
          <cell r="EZ157">
            <v>567865</v>
          </cell>
          <cell r="FH157">
            <v>0</v>
          </cell>
          <cell r="FI157">
            <v>2062520</v>
          </cell>
          <cell r="FJ157">
            <v>0</v>
          </cell>
          <cell r="FK157">
            <v>2690708</v>
          </cell>
          <cell r="FL157">
            <v>223530</v>
          </cell>
          <cell r="FM157">
            <v>0</v>
          </cell>
          <cell r="FN157">
            <v>4976758</v>
          </cell>
          <cell r="FO157">
            <v>0</v>
          </cell>
          <cell r="FP157">
            <v>4976758</v>
          </cell>
          <cell r="FQ157">
            <v>567863</v>
          </cell>
          <cell r="FR157">
            <v>567863</v>
          </cell>
          <cell r="FV157">
            <v>567863</v>
          </cell>
          <cell r="FW157">
            <v>567863</v>
          </cell>
          <cell r="FX157">
            <v>35353</v>
          </cell>
          <cell r="FY157">
            <v>49930</v>
          </cell>
          <cell r="FZ157">
            <v>85283</v>
          </cell>
          <cell r="GA157">
            <v>-85283</v>
          </cell>
          <cell r="GB157">
            <v>-85283</v>
          </cell>
          <cell r="GL157">
            <v>567865</v>
          </cell>
          <cell r="GM157">
            <v>-2</v>
          </cell>
          <cell r="GN157">
            <v>-2</v>
          </cell>
          <cell r="GP157">
            <v>0</v>
          </cell>
          <cell r="GQ157">
            <v>-85283</v>
          </cell>
          <cell r="GR157">
            <v>-85283</v>
          </cell>
          <cell r="GS157">
            <v>2062520</v>
          </cell>
          <cell r="GT157">
            <v>0</v>
          </cell>
          <cell r="GU157">
            <v>0</v>
          </cell>
          <cell r="GV157">
            <v>0</v>
          </cell>
          <cell r="GW157">
            <v>2690708</v>
          </cell>
          <cell r="GX157">
            <v>0</v>
          </cell>
          <cell r="GY157">
            <v>223530</v>
          </cell>
          <cell r="GZ157">
            <v>0</v>
          </cell>
          <cell r="HA157">
            <v>0</v>
          </cell>
          <cell r="HB157">
            <v>0</v>
          </cell>
          <cell r="HC157">
            <v>0</v>
          </cell>
          <cell r="HD157">
            <v>-35353</v>
          </cell>
          <cell r="HE157">
            <v>-35353</v>
          </cell>
          <cell r="HF157">
            <v>-49930</v>
          </cell>
          <cell r="HG157">
            <v>-49930</v>
          </cell>
          <cell r="HI157">
            <v>2062520</v>
          </cell>
          <cell r="HJ157">
            <v>2914238</v>
          </cell>
          <cell r="HK157">
            <v>2914238</v>
          </cell>
        </row>
        <row r="158">
          <cell r="A158" t="str">
            <v>WBM001</v>
          </cell>
          <cell r="B158" t="str">
            <v>SX</v>
          </cell>
          <cell r="C158" t="str">
            <v>Einstein Charter High School at Sarah Towles Reed</v>
          </cell>
          <cell r="D158" t="str">
            <v>200913967-01</v>
          </cell>
          <cell r="E158">
            <v>862860</v>
          </cell>
          <cell r="F158">
            <v>862860</v>
          </cell>
          <cell r="I158">
            <v>862860</v>
          </cell>
          <cell r="J158">
            <v>862860</v>
          </cell>
          <cell r="K158">
            <v>862860</v>
          </cell>
          <cell r="L158">
            <v>1562037</v>
          </cell>
          <cell r="M158">
            <v>1557140</v>
          </cell>
          <cell r="N158">
            <v>1557140</v>
          </cell>
          <cell r="R158">
            <v>71905</v>
          </cell>
          <cell r="S158">
            <v>34299</v>
          </cell>
          <cell r="T158">
            <v>34299</v>
          </cell>
          <cell r="U158">
            <v>37606</v>
          </cell>
          <cell r="V158">
            <v>37606</v>
          </cell>
          <cell r="W158">
            <v>71905</v>
          </cell>
          <cell r="X158">
            <v>34299</v>
          </cell>
          <cell r="Y158">
            <v>34299</v>
          </cell>
          <cell r="Z158">
            <v>37606</v>
          </cell>
          <cell r="AA158">
            <v>37606</v>
          </cell>
          <cell r="AB158">
            <v>71905</v>
          </cell>
          <cell r="AC158">
            <v>34299</v>
          </cell>
          <cell r="AD158">
            <v>34299</v>
          </cell>
          <cell r="AE158">
            <v>37606</v>
          </cell>
          <cell r="AF158">
            <v>37606</v>
          </cell>
          <cell r="AG158">
            <v>71905</v>
          </cell>
          <cell r="AH158">
            <v>34299</v>
          </cell>
          <cell r="AI158">
            <v>34299</v>
          </cell>
          <cell r="AJ158">
            <v>37606</v>
          </cell>
          <cell r="AK158">
            <v>37606</v>
          </cell>
          <cell r="AL158">
            <v>71905</v>
          </cell>
          <cell r="AM158">
            <v>34299</v>
          </cell>
          <cell r="AN158">
            <v>34299</v>
          </cell>
          <cell r="AO158">
            <v>37606</v>
          </cell>
          <cell r="AP158">
            <v>37606</v>
          </cell>
          <cell r="AQ158">
            <v>71905</v>
          </cell>
          <cell r="AR158">
            <v>34299</v>
          </cell>
          <cell r="AS158">
            <v>34299</v>
          </cell>
          <cell r="AT158">
            <v>37606</v>
          </cell>
          <cell r="AU158">
            <v>37606</v>
          </cell>
          <cell r="AV158">
            <v>57524</v>
          </cell>
          <cell r="AW158">
            <v>27439</v>
          </cell>
          <cell r="AX158">
            <v>27439</v>
          </cell>
          <cell r="AY158">
            <v>30085</v>
          </cell>
          <cell r="AZ158">
            <v>30085</v>
          </cell>
          <cell r="BA158">
            <v>304964</v>
          </cell>
          <cell r="BB158">
            <v>121301</v>
          </cell>
          <cell r="BC158">
            <v>121301</v>
          </cell>
          <cell r="BD158">
            <v>183663</v>
          </cell>
          <cell r="BE158">
            <v>302516</v>
          </cell>
          <cell r="BF158">
            <v>118853</v>
          </cell>
          <cell r="BG158">
            <v>118853</v>
          </cell>
          <cell r="BH158">
            <v>183663</v>
          </cell>
          <cell r="BI158">
            <v>0</v>
          </cell>
          <cell r="BJ158">
            <v>0</v>
          </cell>
          <cell r="BM158">
            <v>0</v>
          </cell>
          <cell r="BN158">
            <v>0</v>
          </cell>
          <cell r="BQ158">
            <v>0</v>
          </cell>
          <cell r="BR158">
            <v>0</v>
          </cell>
          <cell r="BU158">
            <v>34299</v>
          </cell>
          <cell r="BV158">
            <v>34299</v>
          </cell>
          <cell r="BX158">
            <v>3934</v>
          </cell>
          <cell r="BY158">
            <v>33672</v>
          </cell>
          <cell r="BZ158">
            <v>33672</v>
          </cell>
          <cell r="CA158">
            <v>71905</v>
          </cell>
          <cell r="CB158">
            <v>34299</v>
          </cell>
          <cell r="CC158">
            <v>34299</v>
          </cell>
          <cell r="CE158">
            <v>37606</v>
          </cell>
          <cell r="CF158">
            <v>37606</v>
          </cell>
          <cell r="CH158">
            <v>71905</v>
          </cell>
          <cell r="CI158">
            <v>34299</v>
          </cell>
          <cell r="CJ158">
            <v>34299</v>
          </cell>
          <cell r="CL158">
            <v>37606</v>
          </cell>
          <cell r="CM158">
            <v>37606</v>
          </cell>
          <cell r="CO158">
            <v>71905</v>
          </cell>
          <cell r="CP158">
            <v>34299</v>
          </cell>
          <cell r="CQ158">
            <v>0</v>
          </cell>
          <cell r="CR158">
            <v>0</v>
          </cell>
          <cell r="CS158">
            <v>37606</v>
          </cell>
          <cell r="CT158">
            <v>37606</v>
          </cell>
          <cell r="CV158">
            <v>71905</v>
          </cell>
          <cell r="CW158">
            <v>34299</v>
          </cell>
          <cell r="CX158">
            <v>0</v>
          </cell>
          <cell r="CY158">
            <v>0</v>
          </cell>
          <cell r="CZ158">
            <v>37606</v>
          </cell>
          <cell r="DA158">
            <v>37606</v>
          </cell>
          <cell r="DC158">
            <v>71905</v>
          </cell>
          <cell r="DD158">
            <v>34299</v>
          </cell>
          <cell r="DE158">
            <v>34299</v>
          </cell>
          <cell r="DG158">
            <v>37606</v>
          </cell>
          <cell r="DH158">
            <v>37606</v>
          </cell>
          <cell r="DJ158">
            <v>71905</v>
          </cell>
          <cell r="DK158">
            <v>34299</v>
          </cell>
          <cell r="DL158">
            <v>0</v>
          </cell>
          <cell r="DM158">
            <v>0</v>
          </cell>
          <cell r="DN158">
            <v>37606</v>
          </cell>
          <cell r="DO158">
            <v>37606</v>
          </cell>
          <cell r="DS158">
            <v>71905</v>
          </cell>
          <cell r="DT158">
            <v>34299</v>
          </cell>
          <cell r="DU158">
            <v>0</v>
          </cell>
          <cell r="DV158">
            <v>0</v>
          </cell>
          <cell r="DW158">
            <v>37606</v>
          </cell>
          <cell r="DX158">
            <v>37606</v>
          </cell>
          <cell r="EA158">
            <v>71905</v>
          </cell>
          <cell r="EB158">
            <v>27439</v>
          </cell>
          <cell r="EC158">
            <v>0</v>
          </cell>
          <cell r="ED158">
            <v>0</v>
          </cell>
          <cell r="EE158">
            <v>30085</v>
          </cell>
          <cell r="EF158">
            <v>30085</v>
          </cell>
          <cell r="EG158">
            <v>6860</v>
          </cell>
          <cell r="EH158">
            <v>7521</v>
          </cell>
          <cell r="EI158">
            <v>71905</v>
          </cell>
          <cell r="EJ158">
            <v>121301</v>
          </cell>
          <cell r="EK158">
            <v>121301</v>
          </cell>
          <cell r="EM158">
            <v>183663</v>
          </cell>
          <cell r="EN158">
            <v>183663</v>
          </cell>
          <cell r="EQ158">
            <v>304964</v>
          </cell>
          <cell r="ER158">
            <v>118853</v>
          </cell>
          <cell r="ES158">
            <v>0</v>
          </cell>
          <cell r="ET158">
            <v>0</v>
          </cell>
          <cell r="EU158">
            <v>183663</v>
          </cell>
          <cell r="EV158">
            <v>183663</v>
          </cell>
          <cell r="EY158">
            <v>302516</v>
          </cell>
          <cell r="EZ158">
            <v>302516</v>
          </cell>
          <cell r="FH158">
            <v>0</v>
          </cell>
          <cell r="FI158">
            <v>548845</v>
          </cell>
          <cell r="FJ158">
            <v>0</v>
          </cell>
          <cell r="FK158">
            <v>672108</v>
          </cell>
          <cell r="FL158">
            <v>33672</v>
          </cell>
          <cell r="FM158">
            <v>0</v>
          </cell>
          <cell r="FN158">
            <v>1254625</v>
          </cell>
          <cell r="FO158">
            <v>0</v>
          </cell>
          <cell r="FP158">
            <v>1254625</v>
          </cell>
          <cell r="FQ158">
            <v>302515</v>
          </cell>
          <cell r="FR158">
            <v>302515</v>
          </cell>
          <cell r="FV158">
            <v>302515</v>
          </cell>
          <cell r="FW158">
            <v>302515</v>
          </cell>
          <cell r="FX158">
            <v>6860</v>
          </cell>
          <cell r="FY158">
            <v>7521</v>
          </cell>
          <cell r="FZ158">
            <v>14381</v>
          </cell>
          <cell r="GA158">
            <v>-14381</v>
          </cell>
          <cell r="GB158">
            <v>-14381</v>
          </cell>
          <cell r="GL158">
            <v>302516</v>
          </cell>
          <cell r="GM158">
            <v>-1</v>
          </cell>
          <cell r="GN158">
            <v>-1</v>
          </cell>
          <cell r="GP158">
            <v>0</v>
          </cell>
          <cell r="GQ158">
            <v>-14381</v>
          </cell>
          <cell r="GR158">
            <v>-14381</v>
          </cell>
          <cell r="GS158">
            <v>548845</v>
          </cell>
          <cell r="GT158">
            <v>0</v>
          </cell>
          <cell r="GU158">
            <v>0</v>
          </cell>
          <cell r="GV158">
            <v>0</v>
          </cell>
          <cell r="GW158">
            <v>672108</v>
          </cell>
          <cell r="GX158">
            <v>0</v>
          </cell>
          <cell r="GY158">
            <v>33672</v>
          </cell>
          <cell r="GZ158">
            <v>0</v>
          </cell>
          <cell r="HA158">
            <v>0</v>
          </cell>
          <cell r="HB158">
            <v>0</v>
          </cell>
          <cell r="HC158">
            <v>0</v>
          </cell>
          <cell r="HD158">
            <v>-6860</v>
          </cell>
          <cell r="HE158">
            <v>-6860</v>
          </cell>
          <cell r="HF158">
            <v>-7521</v>
          </cell>
          <cell r="HG158">
            <v>-7521</v>
          </cell>
          <cell r="HI158">
            <v>548845</v>
          </cell>
          <cell r="HJ158">
            <v>705780</v>
          </cell>
          <cell r="HK158">
            <v>705780</v>
          </cell>
        </row>
        <row r="159">
          <cell r="A159" t="str">
            <v>WBN001</v>
          </cell>
          <cell r="B159" t="str">
            <v>SY</v>
          </cell>
          <cell r="C159" t="str">
            <v>Einstein Charter Middle School at Sarah Towles Reed</v>
          </cell>
          <cell r="D159" t="str">
            <v>200913967-01</v>
          </cell>
          <cell r="E159">
            <v>3092908</v>
          </cell>
          <cell r="F159">
            <v>3092908</v>
          </cell>
          <cell r="I159">
            <v>3092908</v>
          </cell>
          <cell r="J159">
            <v>3092908</v>
          </cell>
          <cell r="K159">
            <v>3092908</v>
          </cell>
          <cell r="L159">
            <v>3250396</v>
          </cell>
          <cell r="M159">
            <v>3237770</v>
          </cell>
          <cell r="N159">
            <v>3237770</v>
          </cell>
          <cell r="R159">
            <v>257743</v>
          </cell>
          <cell r="S159">
            <v>112303</v>
          </cell>
          <cell r="T159">
            <v>112303</v>
          </cell>
          <cell r="U159">
            <v>145440</v>
          </cell>
          <cell r="V159">
            <v>145440</v>
          </cell>
          <cell r="W159">
            <v>257743</v>
          </cell>
          <cell r="X159">
            <v>112303</v>
          </cell>
          <cell r="Y159">
            <v>112303</v>
          </cell>
          <cell r="Z159">
            <v>145440</v>
          </cell>
          <cell r="AA159">
            <v>145440</v>
          </cell>
          <cell r="AB159">
            <v>257743</v>
          </cell>
          <cell r="AC159">
            <v>112303</v>
          </cell>
          <cell r="AD159">
            <v>112303</v>
          </cell>
          <cell r="AE159">
            <v>145440</v>
          </cell>
          <cell r="AF159">
            <v>145440</v>
          </cell>
          <cell r="AG159">
            <v>257743</v>
          </cell>
          <cell r="AH159">
            <v>112303</v>
          </cell>
          <cell r="AI159">
            <v>112303</v>
          </cell>
          <cell r="AJ159">
            <v>145440</v>
          </cell>
          <cell r="AK159">
            <v>145440</v>
          </cell>
          <cell r="AL159">
            <v>257743</v>
          </cell>
          <cell r="AM159">
            <v>112303</v>
          </cell>
          <cell r="AN159">
            <v>112303</v>
          </cell>
          <cell r="AO159">
            <v>145440</v>
          </cell>
          <cell r="AP159">
            <v>145440</v>
          </cell>
          <cell r="AQ159">
            <v>257741</v>
          </cell>
          <cell r="AR159">
            <v>112302</v>
          </cell>
          <cell r="AS159">
            <v>112302</v>
          </cell>
          <cell r="AT159">
            <v>145439</v>
          </cell>
          <cell r="AU159">
            <v>145439</v>
          </cell>
          <cell r="AV159">
            <v>206194</v>
          </cell>
          <cell r="AW159">
            <v>89842</v>
          </cell>
          <cell r="AX159">
            <v>89842</v>
          </cell>
          <cell r="AY159">
            <v>116352</v>
          </cell>
          <cell r="AZ159">
            <v>116352</v>
          </cell>
          <cell r="BA159">
            <v>310237</v>
          </cell>
          <cell r="BB159">
            <v>109968</v>
          </cell>
          <cell r="BC159">
            <v>109968</v>
          </cell>
          <cell r="BD159">
            <v>200269</v>
          </cell>
          <cell r="BE159">
            <v>303925</v>
          </cell>
          <cell r="BF159">
            <v>103656</v>
          </cell>
          <cell r="BG159">
            <v>103656</v>
          </cell>
          <cell r="BH159">
            <v>200269</v>
          </cell>
          <cell r="BI159">
            <v>0</v>
          </cell>
          <cell r="BJ159">
            <v>0</v>
          </cell>
          <cell r="BM159">
            <v>0</v>
          </cell>
          <cell r="BN159">
            <v>0</v>
          </cell>
          <cell r="BQ159">
            <v>0</v>
          </cell>
          <cell r="BR159">
            <v>0</v>
          </cell>
          <cell r="BU159">
            <v>112303</v>
          </cell>
          <cell r="BV159">
            <v>112303</v>
          </cell>
          <cell r="BX159">
            <v>15216</v>
          </cell>
          <cell r="BY159">
            <v>130224</v>
          </cell>
          <cell r="BZ159">
            <v>130224</v>
          </cell>
          <cell r="CA159">
            <v>257743</v>
          </cell>
          <cell r="CB159">
            <v>112303</v>
          </cell>
          <cell r="CC159">
            <v>112303</v>
          </cell>
          <cell r="CE159">
            <v>145440</v>
          </cell>
          <cell r="CF159">
            <v>145440</v>
          </cell>
          <cell r="CH159">
            <v>257743</v>
          </cell>
          <cell r="CI159">
            <v>112303</v>
          </cell>
          <cell r="CJ159">
            <v>112303</v>
          </cell>
          <cell r="CL159">
            <v>145440</v>
          </cell>
          <cell r="CM159">
            <v>145440</v>
          </cell>
          <cell r="CO159">
            <v>257743</v>
          </cell>
          <cell r="CP159">
            <v>112303</v>
          </cell>
          <cell r="CQ159">
            <v>0</v>
          </cell>
          <cell r="CR159">
            <v>0</v>
          </cell>
          <cell r="CS159">
            <v>145440</v>
          </cell>
          <cell r="CT159">
            <v>145440</v>
          </cell>
          <cell r="CV159">
            <v>257743</v>
          </cell>
          <cell r="CW159">
            <v>112303</v>
          </cell>
          <cell r="CX159">
            <v>0</v>
          </cell>
          <cell r="CY159">
            <v>0</v>
          </cell>
          <cell r="CZ159">
            <v>145440</v>
          </cell>
          <cell r="DA159">
            <v>145440</v>
          </cell>
          <cell r="DC159">
            <v>257743</v>
          </cell>
          <cell r="DD159">
            <v>112303</v>
          </cell>
          <cell r="DE159">
            <v>112303</v>
          </cell>
          <cell r="DG159">
            <v>145440</v>
          </cell>
          <cell r="DH159">
            <v>145440</v>
          </cell>
          <cell r="DJ159">
            <v>257743</v>
          </cell>
          <cell r="DK159">
            <v>112303</v>
          </cell>
          <cell r="DL159">
            <v>0</v>
          </cell>
          <cell r="DM159">
            <v>0</v>
          </cell>
          <cell r="DN159">
            <v>145440</v>
          </cell>
          <cell r="DO159">
            <v>145440</v>
          </cell>
          <cell r="DS159">
            <v>257743</v>
          </cell>
          <cell r="DT159">
            <v>112302</v>
          </cell>
          <cell r="DU159">
            <v>0</v>
          </cell>
          <cell r="DV159">
            <v>0</v>
          </cell>
          <cell r="DW159">
            <v>145439</v>
          </cell>
          <cell r="DX159">
            <v>145439</v>
          </cell>
          <cell r="EA159">
            <v>257741</v>
          </cell>
          <cell r="EB159">
            <v>89842</v>
          </cell>
          <cell r="EC159">
            <v>0</v>
          </cell>
          <cell r="ED159">
            <v>0</v>
          </cell>
          <cell r="EE159">
            <v>116352</v>
          </cell>
          <cell r="EF159">
            <v>116352</v>
          </cell>
          <cell r="EG159">
            <v>22461</v>
          </cell>
          <cell r="EH159">
            <v>29088</v>
          </cell>
          <cell r="EI159">
            <v>257743</v>
          </cell>
          <cell r="EJ159">
            <v>109968</v>
          </cell>
          <cell r="EK159">
            <v>109968</v>
          </cell>
          <cell r="EM159">
            <v>200269</v>
          </cell>
          <cell r="EN159">
            <v>200269</v>
          </cell>
          <cell r="EQ159">
            <v>310237</v>
          </cell>
          <cell r="ER159">
            <v>103656</v>
          </cell>
          <cell r="ES159">
            <v>0</v>
          </cell>
          <cell r="ET159">
            <v>0</v>
          </cell>
          <cell r="EU159">
            <v>200269</v>
          </cell>
          <cell r="EV159">
            <v>200269</v>
          </cell>
          <cell r="EY159">
            <v>303925</v>
          </cell>
          <cell r="EZ159">
            <v>303925</v>
          </cell>
          <cell r="FH159">
            <v>0</v>
          </cell>
          <cell r="FI159">
            <v>1224350</v>
          </cell>
          <cell r="FJ159">
            <v>0</v>
          </cell>
          <cell r="FK159">
            <v>1579273</v>
          </cell>
          <cell r="FL159">
            <v>130224</v>
          </cell>
          <cell r="FM159">
            <v>0</v>
          </cell>
          <cell r="FN159">
            <v>2933847</v>
          </cell>
          <cell r="FO159">
            <v>0</v>
          </cell>
          <cell r="FP159">
            <v>2933847</v>
          </cell>
          <cell r="FQ159">
            <v>303923</v>
          </cell>
          <cell r="FR159">
            <v>303923</v>
          </cell>
          <cell r="FV159">
            <v>303923</v>
          </cell>
          <cell r="FW159">
            <v>303923</v>
          </cell>
          <cell r="FX159">
            <v>22461</v>
          </cell>
          <cell r="FY159">
            <v>29088</v>
          </cell>
          <cell r="FZ159">
            <v>51549</v>
          </cell>
          <cell r="GA159">
            <v>-51549</v>
          </cell>
          <cell r="GB159">
            <v>-51549</v>
          </cell>
          <cell r="GL159">
            <v>303925</v>
          </cell>
          <cell r="GM159">
            <v>-2</v>
          </cell>
          <cell r="GN159">
            <v>-2</v>
          </cell>
          <cell r="GP159">
            <v>0</v>
          </cell>
          <cell r="GQ159">
            <v>-51549</v>
          </cell>
          <cell r="GR159">
            <v>-51549</v>
          </cell>
          <cell r="GS159">
            <v>1224350</v>
          </cell>
          <cell r="GT159">
            <v>0</v>
          </cell>
          <cell r="GU159">
            <v>0</v>
          </cell>
          <cell r="GV159">
            <v>0</v>
          </cell>
          <cell r="GW159">
            <v>1579273</v>
          </cell>
          <cell r="GX159">
            <v>0</v>
          </cell>
          <cell r="GY159">
            <v>130224</v>
          </cell>
          <cell r="GZ159">
            <v>0</v>
          </cell>
          <cell r="HA159">
            <v>0</v>
          </cell>
          <cell r="HB159">
            <v>0</v>
          </cell>
          <cell r="HC159">
            <v>0</v>
          </cell>
          <cell r="HD159">
            <v>-22461</v>
          </cell>
          <cell r="HE159">
            <v>-22461</v>
          </cell>
          <cell r="HF159">
            <v>-29088</v>
          </cell>
          <cell r="HG159">
            <v>-29088</v>
          </cell>
          <cell r="HI159">
            <v>1224350</v>
          </cell>
          <cell r="HJ159">
            <v>1709497</v>
          </cell>
          <cell r="HK159">
            <v>1709497</v>
          </cell>
        </row>
        <row r="160">
          <cell r="A160" t="str">
            <v>WBQ001</v>
          </cell>
          <cell r="B160" t="str">
            <v>SQ</v>
          </cell>
          <cell r="C160" t="str">
            <v>Einstein Charter School at Sherwood Forest</v>
          </cell>
          <cell r="D160" t="str">
            <v>200913967-01</v>
          </cell>
          <cell r="E160">
            <v>3949367</v>
          </cell>
          <cell r="F160">
            <v>3949367</v>
          </cell>
          <cell r="I160">
            <v>3949367</v>
          </cell>
          <cell r="J160">
            <v>3949367</v>
          </cell>
          <cell r="K160">
            <v>3949367</v>
          </cell>
          <cell r="L160">
            <v>3805308</v>
          </cell>
          <cell r="M160">
            <v>3805308</v>
          </cell>
          <cell r="N160">
            <v>3805308</v>
          </cell>
          <cell r="R160">
            <v>329114</v>
          </cell>
          <cell r="S160">
            <v>139272</v>
          </cell>
          <cell r="T160">
            <v>139272</v>
          </cell>
          <cell r="U160">
            <v>189842</v>
          </cell>
          <cell r="V160">
            <v>189842</v>
          </cell>
          <cell r="W160">
            <v>329114</v>
          </cell>
          <cell r="X160">
            <v>139272</v>
          </cell>
          <cell r="Y160">
            <v>139272</v>
          </cell>
          <cell r="Z160">
            <v>189842</v>
          </cell>
          <cell r="AA160">
            <v>189842</v>
          </cell>
          <cell r="AB160">
            <v>329114</v>
          </cell>
          <cell r="AC160">
            <v>139272</v>
          </cell>
          <cell r="AD160">
            <v>139272</v>
          </cell>
          <cell r="AE160">
            <v>189842</v>
          </cell>
          <cell r="AF160">
            <v>189842</v>
          </cell>
          <cell r="AG160">
            <v>329114</v>
          </cell>
          <cell r="AH160">
            <v>139272</v>
          </cell>
          <cell r="AI160">
            <v>139272</v>
          </cell>
          <cell r="AJ160">
            <v>189842</v>
          </cell>
          <cell r="AK160">
            <v>189842</v>
          </cell>
          <cell r="AL160">
            <v>329114</v>
          </cell>
          <cell r="AM160">
            <v>139272</v>
          </cell>
          <cell r="AN160">
            <v>139272</v>
          </cell>
          <cell r="AO160">
            <v>189842</v>
          </cell>
          <cell r="AP160">
            <v>189842</v>
          </cell>
          <cell r="AQ160">
            <v>329114</v>
          </cell>
          <cell r="AR160">
            <v>139272</v>
          </cell>
          <cell r="AS160">
            <v>139272</v>
          </cell>
          <cell r="AT160">
            <v>189842</v>
          </cell>
          <cell r="AU160">
            <v>189842</v>
          </cell>
          <cell r="AV160">
            <v>263291</v>
          </cell>
          <cell r="AW160">
            <v>111418</v>
          </cell>
          <cell r="AX160">
            <v>111418</v>
          </cell>
          <cell r="AY160">
            <v>151873</v>
          </cell>
          <cell r="AZ160">
            <v>151873</v>
          </cell>
          <cell r="BA160">
            <v>281094</v>
          </cell>
          <cell r="BB160">
            <v>110753</v>
          </cell>
          <cell r="BC160">
            <v>110753</v>
          </cell>
          <cell r="BD160">
            <v>170341</v>
          </cell>
          <cell r="BE160">
            <v>281094</v>
          </cell>
          <cell r="BF160">
            <v>110753</v>
          </cell>
          <cell r="BG160">
            <v>110753</v>
          </cell>
          <cell r="BH160">
            <v>170341</v>
          </cell>
          <cell r="BI160">
            <v>0</v>
          </cell>
          <cell r="BJ160">
            <v>0</v>
          </cell>
          <cell r="BM160">
            <v>0</v>
          </cell>
          <cell r="BN160">
            <v>0</v>
          </cell>
          <cell r="BQ160">
            <v>0</v>
          </cell>
          <cell r="BR160">
            <v>0</v>
          </cell>
          <cell r="BU160">
            <v>139272</v>
          </cell>
          <cell r="BV160">
            <v>139272</v>
          </cell>
          <cell r="BX160">
            <v>19862</v>
          </cell>
          <cell r="BY160">
            <v>169980</v>
          </cell>
          <cell r="BZ160">
            <v>169980</v>
          </cell>
          <cell r="CA160">
            <v>329114</v>
          </cell>
          <cell r="CB160">
            <v>139272</v>
          </cell>
          <cell r="CC160">
            <v>139272</v>
          </cell>
          <cell r="CE160">
            <v>189842</v>
          </cell>
          <cell r="CF160">
            <v>189842</v>
          </cell>
          <cell r="CH160">
            <v>329114</v>
          </cell>
          <cell r="CI160">
            <v>139272</v>
          </cell>
          <cell r="CJ160">
            <v>139272</v>
          </cell>
          <cell r="CL160">
            <v>189842</v>
          </cell>
          <cell r="CM160">
            <v>189842</v>
          </cell>
          <cell r="CO160">
            <v>329114</v>
          </cell>
          <cell r="CP160">
            <v>139272</v>
          </cell>
          <cell r="CQ160">
            <v>0</v>
          </cell>
          <cell r="CR160">
            <v>0</v>
          </cell>
          <cell r="CS160">
            <v>189842</v>
          </cell>
          <cell r="CT160">
            <v>189842</v>
          </cell>
          <cell r="CV160">
            <v>329114</v>
          </cell>
          <cell r="CW160">
            <v>139272</v>
          </cell>
          <cell r="CX160">
            <v>0</v>
          </cell>
          <cell r="CY160">
            <v>0</v>
          </cell>
          <cell r="CZ160">
            <v>189842</v>
          </cell>
          <cell r="DA160">
            <v>189842</v>
          </cell>
          <cell r="DC160">
            <v>329114</v>
          </cell>
          <cell r="DD160">
            <v>139272</v>
          </cell>
          <cell r="DE160">
            <v>139272</v>
          </cell>
          <cell r="DG160">
            <v>189842</v>
          </cell>
          <cell r="DH160">
            <v>189842</v>
          </cell>
          <cell r="DJ160">
            <v>329114</v>
          </cell>
          <cell r="DK160">
            <v>139272</v>
          </cell>
          <cell r="DL160">
            <v>0</v>
          </cell>
          <cell r="DM160">
            <v>0</v>
          </cell>
          <cell r="DN160">
            <v>189842</v>
          </cell>
          <cell r="DO160">
            <v>189842</v>
          </cell>
          <cell r="DS160">
            <v>329114</v>
          </cell>
          <cell r="DT160">
            <v>139272</v>
          </cell>
          <cell r="DU160">
            <v>0</v>
          </cell>
          <cell r="DV160">
            <v>0</v>
          </cell>
          <cell r="DW160">
            <v>189842</v>
          </cell>
          <cell r="DX160">
            <v>189842</v>
          </cell>
          <cell r="EA160">
            <v>329114</v>
          </cell>
          <cell r="EB160">
            <v>111418</v>
          </cell>
          <cell r="EC160">
            <v>0</v>
          </cell>
          <cell r="ED160">
            <v>0</v>
          </cell>
          <cell r="EE160">
            <v>151873</v>
          </cell>
          <cell r="EF160">
            <v>151873</v>
          </cell>
          <cell r="EG160">
            <v>27854</v>
          </cell>
          <cell r="EH160">
            <v>37969</v>
          </cell>
          <cell r="EI160">
            <v>329114</v>
          </cell>
          <cell r="EJ160">
            <v>110753</v>
          </cell>
          <cell r="EK160">
            <v>110753</v>
          </cell>
          <cell r="EM160">
            <v>170341</v>
          </cell>
          <cell r="EN160">
            <v>170341</v>
          </cell>
          <cell r="EQ160">
            <v>281094</v>
          </cell>
          <cell r="ER160">
            <v>110753</v>
          </cell>
          <cell r="ES160">
            <v>0</v>
          </cell>
          <cell r="ET160">
            <v>0</v>
          </cell>
          <cell r="EU160">
            <v>170341</v>
          </cell>
          <cell r="EV160">
            <v>170341</v>
          </cell>
          <cell r="EY160">
            <v>281094</v>
          </cell>
          <cell r="EZ160">
            <v>281094</v>
          </cell>
          <cell r="FH160">
            <v>0</v>
          </cell>
          <cell r="FI160">
            <v>1474954</v>
          </cell>
          <cell r="FJ160">
            <v>0</v>
          </cell>
          <cell r="FK160">
            <v>1879280</v>
          </cell>
          <cell r="FL160">
            <v>169980</v>
          </cell>
          <cell r="FM160">
            <v>0</v>
          </cell>
          <cell r="FN160">
            <v>3524214</v>
          </cell>
          <cell r="FO160">
            <v>0</v>
          </cell>
          <cell r="FP160">
            <v>3524214</v>
          </cell>
          <cell r="FQ160">
            <v>281094</v>
          </cell>
          <cell r="FR160">
            <v>281094</v>
          </cell>
          <cell r="FV160">
            <v>281094</v>
          </cell>
          <cell r="FW160">
            <v>281094</v>
          </cell>
          <cell r="FX160">
            <v>27854</v>
          </cell>
          <cell r="FY160">
            <v>37969</v>
          </cell>
          <cell r="FZ160">
            <v>65823</v>
          </cell>
          <cell r="GA160">
            <v>-65823</v>
          </cell>
          <cell r="GB160">
            <v>-65823</v>
          </cell>
          <cell r="GL160">
            <v>281094</v>
          </cell>
          <cell r="GM160">
            <v>0</v>
          </cell>
          <cell r="GN160">
            <v>0</v>
          </cell>
          <cell r="GP160">
            <v>0</v>
          </cell>
          <cell r="GQ160">
            <v>-65823</v>
          </cell>
          <cell r="GR160">
            <v>-65823</v>
          </cell>
          <cell r="GS160">
            <v>1474954</v>
          </cell>
          <cell r="GT160">
            <v>0</v>
          </cell>
          <cell r="GU160">
            <v>0</v>
          </cell>
          <cell r="GV160">
            <v>0</v>
          </cell>
          <cell r="GW160">
            <v>1879280</v>
          </cell>
          <cell r="GX160">
            <v>0</v>
          </cell>
          <cell r="GY160">
            <v>169980</v>
          </cell>
          <cell r="GZ160">
            <v>0</v>
          </cell>
          <cell r="HA160">
            <v>0</v>
          </cell>
          <cell r="HB160">
            <v>0</v>
          </cell>
          <cell r="HC160">
            <v>0</v>
          </cell>
          <cell r="HD160">
            <v>-27854</v>
          </cell>
          <cell r="HE160">
            <v>-27854</v>
          </cell>
          <cell r="HF160">
            <v>-37969</v>
          </cell>
          <cell r="HG160">
            <v>-37969</v>
          </cell>
          <cell r="HI160">
            <v>1474954</v>
          </cell>
          <cell r="HJ160">
            <v>2049260</v>
          </cell>
          <cell r="HK160">
            <v>2049260</v>
          </cell>
        </row>
        <row r="161">
          <cell r="A161" t="str">
            <v>WBP001</v>
          </cell>
          <cell r="B161" t="str">
            <v>6D</v>
          </cell>
          <cell r="C161" t="str">
            <v xml:space="preserve">McDonogh #42 Elem Charter </v>
          </cell>
          <cell r="D161" t="str">
            <v>460675150-00</v>
          </cell>
          <cell r="E161">
            <v>4660874</v>
          </cell>
          <cell r="F161">
            <v>4660874</v>
          </cell>
          <cell r="I161">
            <v>4851296</v>
          </cell>
          <cell r="J161">
            <v>4851296</v>
          </cell>
          <cell r="K161">
            <v>5154451</v>
          </cell>
          <cell r="L161">
            <v>3818779</v>
          </cell>
          <cell r="M161">
            <v>3812997</v>
          </cell>
          <cell r="N161">
            <v>3812997</v>
          </cell>
          <cell r="R161">
            <v>388407</v>
          </cell>
          <cell r="S161">
            <v>172653</v>
          </cell>
          <cell r="T161">
            <v>172653</v>
          </cell>
          <cell r="U161">
            <v>215754</v>
          </cell>
          <cell r="V161">
            <v>215754</v>
          </cell>
          <cell r="W161">
            <v>405717</v>
          </cell>
          <cell r="X161">
            <v>180335</v>
          </cell>
          <cell r="Y161">
            <v>180335</v>
          </cell>
          <cell r="Z161">
            <v>225382</v>
          </cell>
          <cell r="AA161">
            <v>225382</v>
          </cell>
          <cell r="AB161">
            <v>436033</v>
          </cell>
          <cell r="AC161">
            <v>176110</v>
          </cell>
          <cell r="AD161">
            <v>176110</v>
          </cell>
          <cell r="AE161">
            <v>259923</v>
          </cell>
          <cell r="AF161">
            <v>259923</v>
          </cell>
          <cell r="AG161">
            <v>436033</v>
          </cell>
          <cell r="AH161">
            <v>176110</v>
          </cell>
          <cell r="AI161">
            <v>176110</v>
          </cell>
          <cell r="AJ161">
            <v>259923</v>
          </cell>
          <cell r="AK161">
            <v>259923</v>
          </cell>
          <cell r="AL161">
            <v>436033</v>
          </cell>
          <cell r="AM161">
            <v>176110</v>
          </cell>
          <cell r="AN161">
            <v>176110</v>
          </cell>
          <cell r="AO161">
            <v>259923</v>
          </cell>
          <cell r="AP161">
            <v>259923</v>
          </cell>
          <cell r="AQ161">
            <v>436032</v>
          </cell>
          <cell r="AR161">
            <v>176109</v>
          </cell>
          <cell r="AS161">
            <v>176109</v>
          </cell>
          <cell r="AT161">
            <v>259923</v>
          </cell>
          <cell r="AU161">
            <v>259923</v>
          </cell>
          <cell r="AV161">
            <v>348826</v>
          </cell>
          <cell r="AW161">
            <v>140888</v>
          </cell>
          <cell r="AX161">
            <v>140888</v>
          </cell>
          <cell r="AY161">
            <v>207938</v>
          </cell>
          <cell r="AZ161">
            <v>207938</v>
          </cell>
          <cell r="BA161">
            <v>-9192</v>
          </cell>
          <cell r="BB161">
            <v>-30276</v>
          </cell>
          <cell r="BC161">
            <v>-30276</v>
          </cell>
          <cell r="BD161">
            <v>21084</v>
          </cell>
          <cell r="BE161">
            <v>-16679</v>
          </cell>
          <cell r="BF161">
            <v>-48305</v>
          </cell>
          <cell r="BG161">
            <v>-48305</v>
          </cell>
          <cell r="BH161">
            <v>31626</v>
          </cell>
          <cell r="BI161">
            <v>0</v>
          </cell>
          <cell r="BJ161">
            <v>0</v>
          </cell>
          <cell r="BM161">
            <v>0</v>
          </cell>
          <cell r="BN161">
            <v>0</v>
          </cell>
          <cell r="BQ161">
            <v>0</v>
          </cell>
          <cell r="BR161">
            <v>0</v>
          </cell>
          <cell r="BU161">
            <v>172653</v>
          </cell>
          <cell r="BV161">
            <v>172653</v>
          </cell>
          <cell r="BX161">
            <v>22573</v>
          </cell>
          <cell r="BY161">
            <v>193181</v>
          </cell>
          <cell r="BZ161">
            <v>193181</v>
          </cell>
          <cell r="CA161">
            <v>388407</v>
          </cell>
          <cell r="CB161">
            <v>180335</v>
          </cell>
          <cell r="CC161">
            <v>180335</v>
          </cell>
          <cell r="CE161">
            <v>225382</v>
          </cell>
          <cell r="CF161">
            <v>225382</v>
          </cell>
          <cell r="CH161">
            <v>405717</v>
          </cell>
          <cell r="CI161">
            <v>176110</v>
          </cell>
          <cell r="CJ161">
            <v>176110</v>
          </cell>
          <cell r="CL161">
            <v>259923</v>
          </cell>
          <cell r="CM161">
            <v>259923</v>
          </cell>
          <cell r="CO161">
            <v>436033</v>
          </cell>
          <cell r="CP161">
            <v>176110</v>
          </cell>
          <cell r="CQ161">
            <v>0</v>
          </cell>
          <cell r="CR161">
            <v>0</v>
          </cell>
          <cell r="CS161">
            <v>259923</v>
          </cell>
          <cell r="CT161">
            <v>259923</v>
          </cell>
          <cell r="CV161">
            <v>436033</v>
          </cell>
          <cell r="CW161">
            <v>176110</v>
          </cell>
          <cell r="CX161">
            <v>0</v>
          </cell>
          <cell r="CY161">
            <v>0</v>
          </cell>
          <cell r="CZ161">
            <v>259923</v>
          </cell>
          <cell r="DA161">
            <v>259923</v>
          </cell>
          <cell r="DC161">
            <v>436033</v>
          </cell>
          <cell r="DD161">
            <v>176110</v>
          </cell>
          <cell r="DE161">
            <v>176110</v>
          </cell>
          <cell r="DG161">
            <v>259923</v>
          </cell>
          <cell r="DH161">
            <v>259923</v>
          </cell>
          <cell r="DJ161">
            <v>436033</v>
          </cell>
          <cell r="DK161">
            <v>176110</v>
          </cell>
          <cell r="DL161">
            <v>0</v>
          </cell>
          <cell r="DM161">
            <v>0</v>
          </cell>
          <cell r="DN161">
            <v>259923</v>
          </cell>
          <cell r="DO161">
            <v>259923</v>
          </cell>
          <cell r="DS161">
            <v>436033</v>
          </cell>
          <cell r="DT161">
            <v>176109</v>
          </cell>
          <cell r="DU161">
            <v>0</v>
          </cell>
          <cell r="DV161">
            <v>0</v>
          </cell>
          <cell r="DW161">
            <v>259923</v>
          </cell>
          <cell r="DX161">
            <v>259923</v>
          </cell>
          <cell r="EA161">
            <v>436032</v>
          </cell>
          <cell r="EB161">
            <v>140888</v>
          </cell>
          <cell r="EC161">
            <v>0</v>
          </cell>
          <cell r="ED161">
            <v>0</v>
          </cell>
          <cell r="EE161">
            <v>207938</v>
          </cell>
          <cell r="EF161">
            <v>207938</v>
          </cell>
          <cell r="EG161">
            <v>35222</v>
          </cell>
          <cell r="EH161">
            <v>51985</v>
          </cell>
          <cell r="EI161">
            <v>436033</v>
          </cell>
          <cell r="EJ161">
            <v>0</v>
          </cell>
          <cell r="EK161">
            <v>0</v>
          </cell>
          <cell r="EM161">
            <v>0</v>
          </cell>
          <cell r="EN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Y161">
            <v>0</v>
          </cell>
          <cell r="EZ161">
            <v>0</v>
          </cell>
          <cell r="FH161">
            <v>0</v>
          </cell>
          <cell r="FI161">
            <v>1585757</v>
          </cell>
          <cell r="FJ161">
            <v>0</v>
          </cell>
          <cell r="FK161">
            <v>2067416</v>
          </cell>
          <cell r="FL161">
            <v>193181</v>
          </cell>
          <cell r="FM161">
            <v>0</v>
          </cell>
          <cell r="FN161">
            <v>3846354</v>
          </cell>
          <cell r="FO161">
            <v>0</v>
          </cell>
          <cell r="FP161">
            <v>3846354</v>
          </cell>
          <cell r="FQ161">
            <v>-33357</v>
          </cell>
          <cell r="FR161">
            <v>-33357</v>
          </cell>
          <cell r="FV161">
            <v>-33357</v>
          </cell>
          <cell r="FW161">
            <v>-33357</v>
          </cell>
          <cell r="FX161">
            <v>35222</v>
          </cell>
          <cell r="FY161">
            <v>51985</v>
          </cell>
          <cell r="FZ161">
            <v>87207</v>
          </cell>
          <cell r="GA161">
            <v>-87207</v>
          </cell>
          <cell r="GB161">
            <v>-87207</v>
          </cell>
          <cell r="GL161">
            <v>-16679</v>
          </cell>
          <cell r="GM161">
            <v>-16678</v>
          </cell>
          <cell r="GN161">
            <v>-16678</v>
          </cell>
          <cell r="GP161">
            <v>0</v>
          </cell>
          <cell r="GQ161">
            <v>-87207</v>
          </cell>
          <cell r="GR161">
            <v>-87207</v>
          </cell>
          <cell r="GS161">
            <v>1585757</v>
          </cell>
          <cell r="GT161">
            <v>0</v>
          </cell>
          <cell r="GU161">
            <v>0</v>
          </cell>
          <cell r="GV161">
            <v>0</v>
          </cell>
          <cell r="GW161">
            <v>2067416</v>
          </cell>
          <cell r="GX161">
            <v>0</v>
          </cell>
          <cell r="GY161">
            <v>193181</v>
          </cell>
          <cell r="GZ161">
            <v>0</v>
          </cell>
          <cell r="HA161">
            <v>0</v>
          </cell>
          <cell r="HB161">
            <v>0</v>
          </cell>
          <cell r="HC161">
            <v>0</v>
          </cell>
          <cell r="HD161">
            <v>-35222</v>
          </cell>
          <cell r="HE161">
            <v>-35222</v>
          </cell>
          <cell r="HF161">
            <v>-51985</v>
          </cell>
          <cell r="HG161">
            <v>-51985</v>
          </cell>
          <cell r="HI161">
            <v>1585757</v>
          </cell>
          <cell r="HJ161">
            <v>2260597</v>
          </cell>
          <cell r="HK161">
            <v>2260597</v>
          </cell>
        </row>
        <row r="162">
          <cell r="A162" t="str">
            <v>W12001</v>
          </cell>
          <cell r="B162" t="str">
            <v>RS</v>
          </cell>
          <cell r="C162" t="str">
            <v>Pierre A. Capdau Learning Acdmy (New Beg.)</v>
          </cell>
          <cell r="D162" t="str">
            <v>200998872-00</v>
          </cell>
          <cell r="E162">
            <v>6987448</v>
          </cell>
          <cell r="F162">
            <v>6987448</v>
          </cell>
          <cell r="I162">
            <v>6987448</v>
          </cell>
          <cell r="J162">
            <v>6987448</v>
          </cell>
          <cell r="K162">
            <v>7636776</v>
          </cell>
          <cell r="L162">
            <v>7062636</v>
          </cell>
          <cell r="M162">
            <v>7057494</v>
          </cell>
          <cell r="N162">
            <v>7057494</v>
          </cell>
          <cell r="R162">
            <v>582287</v>
          </cell>
          <cell r="S162">
            <v>223852</v>
          </cell>
          <cell r="T162">
            <v>223852</v>
          </cell>
          <cell r="U162">
            <v>358435</v>
          </cell>
          <cell r="V162">
            <v>358435</v>
          </cell>
          <cell r="W162">
            <v>582287</v>
          </cell>
          <cell r="X162">
            <v>223852</v>
          </cell>
          <cell r="Y162">
            <v>223852</v>
          </cell>
          <cell r="Z162">
            <v>358435</v>
          </cell>
          <cell r="AA162">
            <v>358435</v>
          </cell>
          <cell r="AB162">
            <v>647220</v>
          </cell>
          <cell r="AC162">
            <v>223852</v>
          </cell>
          <cell r="AD162">
            <v>223852</v>
          </cell>
          <cell r="AE162">
            <v>423368</v>
          </cell>
          <cell r="AF162">
            <v>423368</v>
          </cell>
          <cell r="AG162">
            <v>647220</v>
          </cell>
          <cell r="AH162">
            <v>223852</v>
          </cell>
          <cell r="AI162">
            <v>223852</v>
          </cell>
          <cell r="AJ162">
            <v>423368</v>
          </cell>
          <cell r="AK162">
            <v>423368</v>
          </cell>
          <cell r="AL162">
            <v>647220</v>
          </cell>
          <cell r="AM162">
            <v>223852</v>
          </cell>
          <cell r="AN162">
            <v>223852</v>
          </cell>
          <cell r="AO162">
            <v>423368</v>
          </cell>
          <cell r="AP162">
            <v>423368</v>
          </cell>
          <cell r="AQ162">
            <v>647220</v>
          </cell>
          <cell r="AR162">
            <v>223852</v>
          </cell>
          <cell r="AS162">
            <v>223852</v>
          </cell>
          <cell r="AT162">
            <v>423368</v>
          </cell>
          <cell r="AU162">
            <v>423368</v>
          </cell>
          <cell r="AV162">
            <v>517776</v>
          </cell>
          <cell r="AW162">
            <v>179082</v>
          </cell>
          <cell r="AX162">
            <v>179082</v>
          </cell>
          <cell r="AY162">
            <v>338694</v>
          </cell>
          <cell r="AZ162">
            <v>338694</v>
          </cell>
          <cell r="BA162">
            <v>455841</v>
          </cell>
          <cell r="BB162">
            <v>251954</v>
          </cell>
          <cell r="BC162">
            <v>251954</v>
          </cell>
          <cell r="BD162">
            <v>203887</v>
          </cell>
          <cell r="BE162">
            <v>453270</v>
          </cell>
          <cell r="BF162">
            <v>249383</v>
          </cell>
          <cell r="BG162">
            <v>249383</v>
          </cell>
          <cell r="BH162">
            <v>203887</v>
          </cell>
          <cell r="BI162">
            <v>0</v>
          </cell>
          <cell r="BJ162">
            <v>0</v>
          </cell>
          <cell r="BM162">
            <v>0</v>
          </cell>
          <cell r="BN162">
            <v>0</v>
          </cell>
          <cell r="BQ162">
            <v>0</v>
          </cell>
          <cell r="BR162">
            <v>0</v>
          </cell>
          <cell r="BU162">
            <v>223852</v>
          </cell>
          <cell r="BV162">
            <v>223852</v>
          </cell>
          <cell r="BX162">
            <v>37500</v>
          </cell>
          <cell r="BY162">
            <v>320935</v>
          </cell>
          <cell r="BZ162">
            <v>320935</v>
          </cell>
          <cell r="CA162">
            <v>582287</v>
          </cell>
          <cell r="CB162">
            <v>223852</v>
          </cell>
          <cell r="CC162">
            <v>223852</v>
          </cell>
          <cell r="CE162">
            <v>358435</v>
          </cell>
          <cell r="CF162">
            <v>358435</v>
          </cell>
          <cell r="CH162">
            <v>582287</v>
          </cell>
          <cell r="CI162">
            <v>223852</v>
          </cell>
          <cell r="CJ162">
            <v>223852</v>
          </cell>
          <cell r="CL162">
            <v>423368</v>
          </cell>
          <cell r="CM162">
            <v>423368</v>
          </cell>
          <cell r="CO162">
            <v>647220</v>
          </cell>
          <cell r="CP162">
            <v>223852</v>
          </cell>
          <cell r="CQ162">
            <v>0</v>
          </cell>
          <cell r="CR162">
            <v>0</v>
          </cell>
          <cell r="CS162">
            <v>423368</v>
          </cell>
          <cell r="CT162">
            <v>423368</v>
          </cell>
          <cell r="CV162">
            <v>647220</v>
          </cell>
          <cell r="CW162">
            <v>223852</v>
          </cell>
          <cell r="CX162">
            <v>0</v>
          </cell>
          <cell r="CY162">
            <v>0</v>
          </cell>
          <cell r="CZ162">
            <v>423368</v>
          </cell>
          <cell r="DA162">
            <v>423368</v>
          </cell>
          <cell r="DC162">
            <v>647220</v>
          </cell>
          <cell r="DD162">
            <v>223852</v>
          </cell>
          <cell r="DE162">
            <v>223852</v>
          </cell>
          <cell r="DG162">
            <v>423368</v>
          </cell>
          <cell r="DH162">
            <v>423368</v>
          </cell>
          <cell r="DJ162">
            <v>647220</v>
          </cell>
          <cell r="DK162">
            <v>223852</v>
          </cell>
          <cell r="DL162">
            <v>0</v>
          </cell>
          <cell r="DM162">
            <v>0</v>
          </cell>
          <cell r="DN162">
            <v>423368</v>
          </cell>
          <cell r="DO162">
            <v>423368</v>
          </cell>
          <cell r="DS162">
            <v>647220</v>
          </cell>
          <cell r="DT162">
            <v>223852</v>
          </cell>
          <cell r="DU162">
            <v>0</v>
          </cell>
          <cell r="DV162">
            <v>0</v>
          </cell>
          <cell r="DW162">
            <v>423368</v>
          </cell>
          <cell r="DX162">
            <v>423368</v>
          </cell>
          <cell r="EA162">
            <v>647220</v>
          </cell>
          <cell r="EB162">
            <v>179082</v>
          </cell>
          <cell r="EC162">
            <v>0</v>
          </cell>
          <cell r="ED162">
            <v>0</v>
          </cell>
          <cell r="EE162">
            <v>338694</v>
          </cell>
          <cell r="EF162">
            <v>338694</v>
          </cell>
          <cell r="EG162">
            <v>44771</v>
          </cell>
          <cell r="EH162">
            <v>84674</v>
          </cell>
          <cell r="EI162">
            <v>647221</v>
          </cell>
          <cell r="EJ162">
            <v>251954</v>
          </cell>
          <cell r="EK162">
            <v>251954</v>
          </cell>
          <cell r="EM162">
            <v>203887</v>
          </cell>
          <cell r="EN162">
            <v>203887</v>
          </cell>
          <cell r="EQ162">
            <v>455841</v>
          </cell>
          <cell r="ER162">
            <v>249383</v>
          </cell>
          <cell r="ES162">
            <v>0</v>
          </cell>
          <cell r="ET162">
            <v>0</v>
          </cell>
          <cell r="EU162">
            <v>203887</v>
          </cell>
          <cell r="EV162">
            <v>203887</v>
          </cell>
          <cell r="EY162">
            <v>453270</v>
          </cell>
          <cell r="EZ162">
            <v>453270</v>
          </cell>
          <cell r="FH162">
            <v>0</v>
          </cell>
          <cell r="FI162">
            <v>2516006</v>
          </cell>
          <cell r="FJ162">
            <v>0</v>
          </cell>
          <cell r="FK162">
            <v>3767285</v>
          </cell>
          <cell r="FL162">
            <v>320935</v>
          </cell>
          <cell r="FM162">
            <v>0</v>
          </cell>
          <cell r="FN162">
            <v>6604226</v>
          </cell>
          <cell r="FO162">
            <v>0</v>
          </cell>
          <cell r="FP162">
            <v>6604226</v>
          </cell>
          <cell r="FQ162">
            <v>453268</v>
          </cell>
          <cell r="FR162">
            <v>453268</v>
          </cell>
          <cell r="FV162">
            <v>453268</v>
          </cell>
          <cell r="FW162">
            <v>453268</v>
          </cell>
          <cell r="FX162">
            <v>44771</v>
          </cell>
          <cell r="FY162">
            <v>84674</v>
          </cell>
          <cell r="FZ162">
            <v>129445</v>
          </cell>
          <cell r="GA162">
            <v>-129445</v>
          </cell>
          <cell r="GB162">
            <v>-129445</v>
          </cell>
          <cell r="GL162">
            <v>453270</v>
          </cell>
          <cell r="GM162">
            <v>-2</v>
          </cell>
          <cell r="GN162">
            <v>-2</v>
          </cell>
          <cell r="GP162">
            <v>0</v>
          </cell>
          <cell r="GQ162">
            <v>-129445</v>
          </cell>
          <cell r="GR162">
            <v>-129445</v>
          </cell>
          <cell r="GS162">
            <v>2516006</v>
          </cell>
          <cell r="GT162">
            <v>0</v>
          </cell>
          <cell r="GU162">
            <v>0</v>
          </cell>
          <cell r="GV162">
            <v>0</v>
          </cell>
          <cell r="GW162">
            <v>3767285</v>
          </cell>
          <cell r="GX162">
            <v>0</v>
          </cell>
          <cell r="GY162">
            <v>320935</v>
          </cell>
          <cell r="GZ162">
            <v>0</v>
          </cell>
          <cell r="HA162">
            <v>0</v>
          </cell>
          <cell r="HB162">
            <v>0</v>
          </cell>
          <cell r="HC162">
            <v>0</v>
          </cell>
          <cell r="HD162">
            <v>-44771</v>
          </cell>
          <cell r="HE162">
            <v>-44771</v>
          </cell>
          <cell r="HF162">
            <v>-84674</v>
          </cell>
          <cell r="HG162">
            <v>-84674</v>
          </cell>
          <cell r="HI162">
            <v>2516006</v>
          </cell>
          <cell r="HJ162">
            <v>4088220</v>
          </cell>
          <cell r="HK162">
            <v>4088220</v>
          </cell>
        </row>
        <row r="163">
          <cell r="A163" t="str">
            <v>W13001</v>
          </cell>
          <cell r="B163" t="str">
            <v>0B</v>
          </cell>
          <cell r="C163" t="str">
            <v>Lake Area New Tech Early College (New Beg.)</v>
          </cell>
          <cell r="D163" t="str">
            <v>200998872-03</v>
          </cell>
          <cell r="E163">
            <v>7520107</v>
          </cell>
          <cell r="F163">
            <v>7520107</v>
          </cell>
          <cell r="I163">
            <v>7520107</v>
          </cell>
          <cell r="J163">
            <v>7520107</v>
          </cell>
          <cell r="K163">
            <v>7520107</v>
          </cell>
          <cell r="L163">
            <v>6374355</v>
          </cell>
          <cell r="M163">
            <v>6388724</v>
          </cell>
          <cell r="N163">
            <v>6388724</v>
          </cell>
          <cell r="R163">
            <v>626675</v>
          </cell>
          <cell r="S163">
            <v>290107</v>
          </cell>
          <cell r="T163">
            <v>290107</v>
          </cell>
          <cell r="U163">
            <v>336568</v>
          </cell>
          <cell r="V163">
            <v>336568</v>
          </cell>
          <cell r="W163">
            <v>626675</v>
          </cell>
          <cell r="X163">
            <v>290107</v>
          </cell>
          <cell r="Y163">
            <v>290107</v>
          </cell>
          <cell r="Z163">
            <v>336568</v>
          </cell>
          <cell r="AA163">
            <v>336568</v>
          </cell>
          <cell r="AB163">
            <v>626676</v>
          </cell>
          <cell r="AC163">
            <v>290107</v>
          </cell>
          <cell r="AD163">
            <v>290107</v>
          </cell>
          <cell r="AE163">
            <v>336569</v>
          </cell>
          <cell r="AF163">
            <v>336569</v>
          </cell>
          <cell r="AG163">
            <v>626676</v>
          </cell>
          <cell r="AH163">
            <v>290107</v>
          </cell>
          <cell r="AI163">
            <v>290107</v>
          </cell>
          <cell r="AJ163">
            <v>336569</v>
          </cell>
          <cell r="AK163">
            <v>336569</v>
          </cell>
          <cell r="AL163">
            <v>626676</v>
          </cell>
          <cell r="AM163">
            <v>290107</v>
          </cell>
          <cell r="AN163">
            <v>290107</v>
          </cell>
          <cell r="AO163">
            <v>336569</v>
          </cell>
          <cell r="AP163">
            <v>336569</v>
          </cell>
          <cell r="AQ163">
            <v>626675</v>
          </cell>
          <cell r="AR163">
            <v>290107</v>
          </cell>
          <cell r="AS163">
            <v>290107</v>
          </cell>
          <cell r="AT163">
            <v>336568</v>
          </cell>
          <cell r="AU163">
            <v>336568</v>
          </cell>
          <cell r="AV163">
            <v>501341</v>
          </cell>
          <cell r="AW163">
            <v>232086</v>
          </cell>
          <cell r="AX163">
            <v>232086</v>
          </cell>
          <cell r="AY163">
            <v>269255</v>
          </cell>
          <cell r="AZ163">
            <v>269255</v>
          </cell>
          <cell r="BA163">
            <v>244757</v>
          </cell>
          <cell r="BB163">
            <v>86150</v>
          </cell>
          <cell r="BC163">
            <v>86150</v>
          </cell>
          <cell r="BD163">
            <v>158607</v>
          </cell>
          <cell r="BE163">
            <v>251943</v>
          </cell>
          <cell r="BF163">
            <v>93335</v>
          </cell>
          <cell r="BG163">
            <v>93335</v>
          </cell>
          <cell r="BH163">
            <v>158608</v>
          </cell>
          <cell r="BI163">
            <v>0</v>
          </cell>
          <cell r="BJ163">
            <v>0</v>
          </cell>
          <cell r="BM163">
            <v>0</v>
          </cell>
          <cell r="BN163">
            <v>0</v>
          </cell>
          <cell r="BQ163">
            <v>0</v>
          </cell>
          <cell r="BR163">
            <v>0</v>
          </cell>
          <cell r="BU163">
            <v>290107</v>
          </cell>
          <cell r="BV163">
            <v>290107</v>
          </cell>
          <cell r="BX163">
            <v>35212</v>
          </cell>
          <cell r="BY163">
            <v>301356</v>
          </cell>
          <cell r="BZ163">
            <v>301356</v>
          </cell>
          <cell r="CA163">
            <v>626675</v>
          </cell>
          <cell r="CB163">
            <v>290107</v>
          </cell>
          <cell r="CC163">
            <v>290107</v>
          </cell>
          <cell r="CE163">
            <v>336568</v>
          </cell>
          <cell r="CF163">
            <v>336568</v>
          </cell>
          <cell r="CH163">
            <v>626675</v>
          </cell>
          <cell r="CI163">
            <v>290107</v>
          </cell>
          <cell r="CJ163">
            <v>290107</v>
          </cell>
          <cell r="CL163">
            <v>336569</v>
          </cell>
          <cell r="CM163">
            <v>336569</v>
          </cell>
          <cell r="CO163">
            <v>626676</v>
          </cell>
          <cell r="CP163">
            <v>290107</v>
          </cell>
          <cell r="CQ163">
            <v>0</v>
          </cell>
          <cell r="CR163">
            <v>0</v>
          </cell>
          <cell r="CS163">
            <v>336569</v>
          </cell>
          <cell r="CT163">
            <v>336569</v>
          </cell>
          <cell r="CV163">
            <v>626676</v>
          </cell>
          <cell r="CW163">
            <v>290107</v>
          </cell>
          <cell r="CX163">
            <v>0</v>
          </cell>
          <cell r="CY163">
            <v>0</v>
          </cell>
          <cell r="CZ163">
            <v>336569</v>
          </cell>
          <cell r="DA163">
            <v>336569</v>
          </cell>
          <cell r="DC163">
            <v>626676</v>
          </cell>
          <cell r="DD163">
            <v>290107</v>
          </cell>
          <cell r="DE163">
            <v>290107</v>
          </cell>
          <cell r="DG163">
            <v>336569</v>
          </cell>
          <cell r="DH163">
            <v>336569</v>
          </cell>
          <cell r="DJ163">
            <v>626676</v>
          </cell>
          <cell r="DK163">
            <v>290107</v>
          </cell>
          <cell r="DL163">
            <v>0</v>
          </cell>
          <cell r="DM163">
            <v>0</v>
          </cell>
          <cell r="DN163">
            <v>336569</v>
          </cell>
          <cell r="DO163">
            <v>336569</v>
          </cell>
          <cell r="DS163">
            <v>626676</v>
          </cell>
          <cell r="DT163">
            <v>290107</v>
          </cell>
          <cell r="DU163">
            <v>0</v>
          </cell>
          <cell r="DV163">
            <v>0</v>
          </cell>
          <cell r="DW163">
            <v>336568</v>
          </cell>
          <cell r="DX163">
            <v>336568</v>
          </cell>
          <cell r="EA163">
            <v>626675</v>
          </cell>
          <cell r="EB163">
            <v>232086</v>
          </cell>
          <cell r="EC163">
            <v>0</v>
          </cell>
          <cell r="ED163">
            <v>0</v>
          </cell>
          <cell r="EE163">
            <v>269255</v>
          </cell>
          <cell r="EF163">
            <v>269255</v>
          </cell>
          <cell r="EG163">
            <v>58022</v>
          </cell>
          <cell r="EH163">
            <v>67314</v>
          </cell>
          <cell r="EI163">
            <v>626677</v>
          </cell>
          <cell r="EJ163">
            <v>86150</v>
          </cell>
          <cell r="EK163">
            <v>86150</v>
          </cell>
          <cell r="EM163">
            <v>158607</v>
          </cell>
          <cell r="EN163">
            <v>158607</v>
          </cell>
          <cell r="EQ163">
            <v>244757</v>
          </cell>
          <cell r="ER163">
            <v>93335</v>
          </cell>
          <cell r="ES163">
            <v>0</v>
          </cell>
          <cell r="ET163">
            <v>0</v>
          </cell>
          <cell r="EU163">
            <v>158608</v>
          </cell>
          <cell r="EV163">
            <v>158608</v>
          </cell>
          <cell r="EY163">
            <v>251943</v>
          </cell>
          <cell r="EZ163">
            <v>251943</v>
          </cell>
          <cell r="FH163">
            <v>0</v>
          </cell>
          <cell r="FI163">
            <v>2790449</v>
          </cell>
          <cell r="FJ163">
            <v>0</v>
          </cell>
          <cell r="FK163">
            <v>3044977</v>
          </cell>
          <cell r="FL163">
            <v>301356</v>
          </cell>
          <cell r="FM163">
            <v>0</v>
          </cell>
          <cell r="FN163">
            <v>6136782</v>
          </cell>
          <cell r="FO163">
            <v>0</v>
          </cell>
          <cell r="FP163">
            <v>6136782</v>
          </cell>
          <cell r="FQ163">
            <v>251942</v>
          </cell>
          <cell r="FR163">
            <v>251942</v>
          </cell>
          <cell r="FV163">
            <v>251942</v>
          </cell>
          <cell r="FW163">
            <v>251942</v>
          </cell>
          <cell r="FX163">
            <v>58022</v>
          </cell>
          <cell r="FY163">
            <v>67314</v>
          </cell>
          <cell r="FZ163">
            <v>125336</v>
          </cell>
          <cell r="GA163">
            <v>-125336</v>
          </cell>
          <cell r="GB163">
            <v>-125336</v>
          </cell>
          <cell r="GL163">
            <v>251943</v>
          </cell>
          <cell r="GM163">
            <v>-1</v>
          </cell>
          <cell r="GN163">
            <v>-1</v>
          </cell>
          <cell r="GP163">
            <v>0</v>
          </cell>
          <cell r="GQ163">
            <v>-125336</v>
          </cell>
          <cell r="GR163">
            <v>-125336</v>
          </cell>
          <cell r="GS163">
            <v>2790449</v>
          </cell>
          <cell r="GT163">
            <v>0</v>
          </cell>
          <cell r="GU163">
            <v>0</v>
          </cell>
          <cell r="GV163">
            <v>0</v>
          </cell>
          <cell r="GW163">
            <v>3044977</v>
          </cell>
          <cell r="GX163">
            <v>0</v>
          </cell>
          <cell r="GY163">
            <v>301356</v>
          </cell>
          <cell r="GZ163">
            <v>0</v>
          </cell>
          <cell r="HA163">
            <v>0</v>
          </cell>
          <cell r="HB163">
            <v>0</v>
          </cell>
          <cell r="HC163">
            <v>0</v>
          </cell>
          <cell r="HD163">
            <v>-58022</v>
          </cell>
          <cell r="HE163">
            <v>-58022</v>
          </cell>
          <cell r="HF163">
            <v>-67314</v>
          </cell>
          <cell r="HG163">
            <v>-67314</v>
          </cell>
          <cell r="HI163">
            <v>2790449</v>
          </cell>
          <cell r="HJ163">
            <v>3346333</v>
          </cell>
          <cell r="HK163">
            <v>3346333</v>
          </cell>
        </row>
        <row r="164">
          <cell r="A164" t="str">
            <v>W31001</v>
          </cell>
          <cell r="B164" t="str">
            <v>J2</v>
          </cell>
          <cell r="C164" t="str">
            <v>Dr. MLK, Jr Charter for Sci &amp; Tech (OPSB Type 3B)</v>
          </cell>
          <cell r="D164" t="str">
            <v>510619611-00</v>
          </cell>
          <cell r="E164">
            <v>8672311</v>
          </cell>
          <cell r="F164">
            <v>8672311</v>
          </cell>
          <cell r="I164">
            <v>8672311</v>
          </cell>
          <cell r="J164">
            <v>8672311</v>
          </cell>
          <cell r="K164">
            <v>8672311</v>
          </cell>
          <cell r="L164">
            <v>8310928</v>
          </cell>
          <cell r="M164">
            <v>8293672</v>
          </cell>
          <cell r="N164">
            <v>8293672</v>
          </cell>
          <cell r="R164">
            <v>722693</v>
          </cell>
          <cell r="S164">
            <v>306601</v>
          </cell>
          <cell r="T164">
            <v>306601</v>
          </cell>
          <cell r="U164">
            <v>416092</v>
          </cell>
          <cell r="V164">
            <v>416092</v>
          </cell>
          <cell r="W164">
            <v>722693</v>
          </cell>
          <cell r="X164">
            <v>306601</v>
          </cell>
          <cell r="Y164">
            <v>306601</v>
          </cell>
          <cell r="Z164">
            <v>416092</v>
          </cell>
          <cell r="AA164">
            <v>416092</v>
          </cell>
          <cell r="AB164">
            <v>722693</v>
          </cell>
          <cell r="AC164">
            <v>306601</v>
          </cell>
          <cell r="AD164">
            <v>306601</v>
          </cell>
          <cell r="AE164">
            <v>416092</v>
          </cell>
          <cell r="AF164">
            <v>416092</v>
          </cell>
          <cell r="AG164">
            <v>722693</v>
          </cell>
          <cell r="AH164">
            <v>306601</v>
          </cell>
          <cell r="AI164">
            <v>306601</v>
          </cell>
          <cell r="AJ164">
            <v>416092</v>
          </cell>
          <cell r="AK164">
            <v>416092</v>
          </cell>
          <cell r="AL164">
            <v>722693</v>
          </cell>
          <cell r="AM164">
            <v>306601</v>
          </cell>
          <cell r="AN164">
            <v>306601</v>
          </cell>
          <cell r="AO164">
            <v>416092</v>
          </cell>
          <cell r="AP164">
            <v>416092</v>
          </cell>
          <cell r="AQ164">
            <v>722692</v>
          </cell>
          <cell r="AR164">
            <v>306601</v>
          </cell>
          <cell r="AS164">
            <v>306601</v>
          </cell>
          <cell r="AT164">
            <v>416091</v>
          </cell>
          <cell r="AU164">
            <v>416091</v>
          </cell>
          <cell r="AV164">
            <v>578154</v>
          </cell>
          <cell r="AW164">
            <v>245281</v>
          </cell>
          <cell r="AX164">
            <v>245281</v>
          </cell>
          <cell r="AY164">
            <v>332873</v>
          </cell>
          <cell r="AZ164">
            <v>332873</v>
          </cell>
          <cell r="BA164">
            <v>602231</v>
          </cell>
          <cell r="BB164">
            <v>201289</v>
          </cell>
          <cell r="BC164">
            <v>201289</v>
          </cell>
          <cell r="BD164">
            <v>400942</v>
          </cell>
          <cell r="BE164">
            <v>593603</v>
          </cell>
          <cell r="BF164">
            <v>192661</v>
          </cell>
          <cell r="BG164">
            <v>192661</v>
          </cell>
          <cell r="BH164">
            <v>400942</v>
          </cell>
          <cell r="BI164">
            <v>0</v>
          </cell>
          <cell r="BJ164">
            <v>0</v>
          </cell>
          <cell r="BM164">
            <v>0</v>
          </cell>
          <cell r="BN164">
            <v>0</v>
          </cell>
          <cell r="BQ164">
            <v>0</v>
          </cell>
          <cell r="BR164">
            <v>0</v>
          </cell>
          <cell r="BU164">
            <v>306601</v>
          </cell>
          <cell r="BV164">
            <v>306601</v>
          </cell>
          <cell r="BX164">
            <v>43532</v>
          </cell>
          <cell r="BY164">
            <v>372560</v>
          </cell>
          <cell r="BZ164">
            <v>372560</v>
          </cell>
          <cell r="CA164">
            <v>722693</v>
          </cell>
          <cell r="CB164">
            <v>306601</v>
          </cell>
          <cell r="CC164">
            <v>306601</v>
          </cell>
          <cell r="CE164">
            <v>416092</v>
          </cell>
          <cell r="CF164">
            <v>416092</v>
          </cell>
          <cell r="CH164">
            <v>722693</v>
          </cell>
          <cell r="CI164">
            <v>306601</v>
          </cell>
          <cell r="CJ164">
            <v>306601</v>
          </cell>
          <cell r="CL164">
            <v>416092</v>
          </cell>
          <cell r="CM164">
            <v>416092</v>
          </cell>
          <cell r="CO164">
            <v>722693</v>
          </cell>
          <cell r="CP164">
            <v>306601</v>
          </cell>
          <cell r="CQ164">
            <v>0</v>
          </cell>
          <cell r="CR164">
            <v>0</v>
          </cell>
          <cell r="CS164">
            <v>416092</v>
          </cell>
          <cell r="CT164">
            <v>416092</v>
          </cell>
          <cell r="CV164">
            <v>722693</v>
          </cell>
          <cell r="CW164">
            <v>306601</v>
          </cell>
          <cell r="CX164">
            <v>0</v>
          </cell>
          <cell r="CY164">
            <v>0</v>
          </cell>
          <cell r="CZ164">
            <v>416092</v>
          </cell>
          <cell r="DA164">
            <v>416092</v>
          </cell>
          <cell r="DC164">
            <v>722693</v>
          </cell>
          <cell r="DD164">
            <v>306601</v>
          </cell>
          <cell r="DE164">
            <v>306601</v>
          </cell>
          <cell r="DG164">
            <v>416092</v>
          </cell>
          <cell r="DH164">
            <v>416092</v>
          </cell>
          <cell r="DJ164">
            <v>722693</v>
          </cell>
          <cell r="DK164">
            <v>306601</v>
          </cell>
          <cell r="DL164">
            <v>0</v>
          </cell>
          <cell r="DM164">
            <v>0</v>
          </cell>
          <cell r="DN164">
            <v>416092</v>
          </cell>
          <cell r="DO164">
            <v>416092</v>
          </cell>
          <cell r="DS164">
            <v>722693</v>
          </cell>
          <cell r="DT164">
            <v>306601</v>
          </cell>
          <cell r="DU164">
            <v>0</v>
          </cell>
          <cell r="DV164">
            <v>0</v>
          </cell>
          <cell r="DW164">
            <v>416091</v>
          </cell>
          <cell r="DX164">
            <v>416091</v>
          </cell>
          <cell r="EA164">
            <v>722692</v>
          </cell>
          <cell r="EB164">
            <v>245281</v>
          </cell>
          <cell r="EC164">
            <v>0</v>
          </cell>
          <cell r="ED164">
            <v>0</v>
          </cell>
          <cell r="EE164">
            <v>332873</v>
          </cell>
          <cell r="EF164">
            <v>332873</v>
          </cell>
          <cell r="EG164">
            <v>61320</v>
          </cell>
          <cell r="EH164">
            <v>83219</v>
          </cell>
          <cell r="EI164">
            <v>722693</v>
          </cell>
          <cell r="EJ164">
            <v>201289</v>
          </cell>
          <cell r="EK164">
            <v>201289</v>
          </cell>
          <cell r="EM164">
            <v>400942</v>
          </cell>
          <cell r="EN164">
            <v>400942</v>
          </cell>
          <cell r="EQ164">
            <v>602231</v>
          </cell>
          <cell r="ER164">
            <v>192661</v>
          </cell>
          <cell r="ES164">
            <v>0</v>
          </cell>
          <cell r="ET164">
            <v>0</v>
          </cell>
          <cell r="EU164">
            <v>400942</v>
          </cell>
          <cell r="EV164">
            <v>400942</v>
          </cell>
          <cell r="EY164">
            <v>593603</v>
          </cell>
          <cell r="EZ164">
            <v>593603</v>
          </cell>
          <cell r="FH164">
            <v>0</v>
          </cell>
          <cell r="FI164">
            <v>3153359</v>
          </cell>
          <cell r="FJ164">
            <v>0</v>
          </cell>
          <cell r="FK164">
            <v>4174151</v>
          </cell>
          <cell r="FL164">
            <v>372560</v>
          </cell>
          <cell r="FM164">
            <v>0</v>
          </cell>
          <cell r="FN164">
            <v>7700070</v>
          </cell>
          <cell r="FO164">
            <v>0</v>
          </cell>
          <cell r="FP164">
            <v>7700070</v>
          </cell>
          <cell r="FQ164">
            <v>593602</v>
          </cell>
          <cell r="FR164">
            <v>593602</v>
          </cell>
          <cell r="FV164">
            <v>593602</v>
          </cell>
          <cell r="FW164">
            <v>593602</v>
          </cell>
          <cell r="FX164">
            <v>61320</v>
          </cell>
          <cell r="FY164">
            <v>83219</v>
          </cell>
          <cell r="FZ164">
            <v>144539</v>
          </cell>
          <cell r="GA164">
            <v>-144539</v>
          </cell>
          <cell r="GB164">
            <v>-144539</v>
          </cell>
          <cell r="GL164">
            <v>593603</v>
          </cell>
          <cell r="GM164">
            <v>-1</v>
          </cell>
          <cell r="GN164">
            <v>-1</v>
          </cell>
          <cell r="GP164">
            <v>0</v>
          </cell>
          <cell r="GQ164">
            <v>-144539</v>
          </cell>
          <cell r="GR164">
            <v>-144539</v>
          </cell>
          <cell r="GS164">
            <v>3153359</v>
          </cell>
          <cell r="GT164">
            <v>0</v>
          </cell>
          <cell r="GU164">
            <v>0</v>
          </cell>
          <cell r="GV164">
            <v>0</v>
          </cell>
          <cell r="GW164">
            <v>4174151</v>
          </cell>
          <cell r="GX164">
            <v>0</v>
          </cell>
          <cell r="GY164">
            <v>372560</v>
          </cell>
          <cell r="GZ164">
            <v>0</v>
          </cell>
          <cell r="HA164">
            <v>0</v>
          </cell>
          <cell r="HB164">
            <v>0</v>
          </cell>
          <cell r="HC164">
            <v>0</v>
          </cell>
          <cell r="HD164">
            <v>-61320</v>
          </cell>
          <cell r="HE164">
            <v>-61320</v>
          </cell>
          <cell r="HF164">
            <v>-83219</v>
          </cell>
          <cell r="HG164">
            <v>-83219</v>
          </cell>
          <cell r="HI164">
            <v>3153359</v>
          </cell>
          <cell r="HJ164">
            <v>4546711</v>
          </cell>
          <cell r="HK164">
            <v>4546711</v>
          </cell>
        </row>
        <row r="165">
          <cell r="A165" t="str">
            <v>W51001</v>
          </cell>
          <cell r="B165" t="str">
            <v>A9</v>
          </cell>
          <cell r="C165" t="str">
            <v>Lafayette Academy (Choice Foundation)</v>
          </cell>
          <cell r="D165" t="str">
            <v>202024597-00</v>
          </cell>
          <cell r="E165">
            <v>8907495</v>
          </cell>
          <cell r="F165">
            <v>8907495</v>
          </cell>
          <cell r="I165">
            <v>8907495</v>
          </cell>
          <cell r="J165">
            <v>8907495</v>
          </cell>
          <cell r="K165">
            <v>8907495</v>
          </cell>
          <cell r="L165">
            <v>8349864</v>
          </cell>
          <cell r="M165">
            <v>8336884</v>
          </cell>
          <cell r="N165">
            <v>8336884</v>
          </cell>
          <cell r="R165">
            <v>742291</v>
          </cell>
          <cell r="S165">
            <v>323802</v>
          </cell>
          <cell r="T165">
            <v>323802</v>
          </cell>
          <cell r="U165">
            <v>418489</v>
          </cell>
          <cell r="V165">
            <v>418489</v>
          </cell>
          <cell r="W165">
            <v>742291</v>
          </cell>
          <cell r="X165">
            <v>323802</v>
          </cell>
          <cell r="Y165">
            <v>323802</v>
          </cell>
          <cell r="Z165">
            <v>418489</v>
          </cell>
          <cell r="AA165">
            <v>418489</v>
          </cell>
          <cell r="AB165">
            <v>742291</v>
          </cell>
          <cell r="AC165">
            <v>323802</v>
          </cell>
          <cell r="AD165">
            <v>323802</v>
          </cell>
          <cell r="AE165">
            <v>418489</v>
          </cell>
          <cell r="AF165">
            <v>418489</v>
          </cell>
          <cell r="AG165">
            <v>742291</v>
          </cell>
          <cell r="AH165">
            <v>323802</v>
          </cell>
          <cell r="AI165">
            <v>323802</v>
          </cell>
          <cell r="AJ165">
            <v>418489</v>
          </cell>
          <cell r="AK165">
            <v>418489</v>
          </cell>
          <cell r="AL165">
            <v>742291</v>
          </cell>
          <cell r="AM165">
            <v>323802</v>
          </cell>
          <cell r="AN165">
            <v>323802</v>
          </cell>
          <cell r="AO165">
            <v>418489</v>
          </cell>
          <cell r="AP165">
            <v>418489</v>
          </cell>
          <cell r="AQ165">
            <v>742291</v>
          </cell>
          <cell r="AR165">
            <v>323802</v>
          </cell>
          <cell r="AS165">
            <v>323802</v>
          </cell>
          <cell r="AT165">
            <v>418489</v>
          </cell>
          <cell r="AU165">
            <v>418489</v>
          </cell>
          <cell r="AV165">
            <v>593833</v>
          </cell>
          <cell r="AW165">
            <v>259042</v>
          </cell>
          <cell r="AX165">
            <v>259042</v>
          </cell>
          <cell r="AY165">
            <v>334791</v>
          </cell>
          <cell r="AZ165">
            <v>334791</v>
          </cell>
          <cell r="BA165">
            <v>556414</v>
          </cell>
          <cell r="BB165">
            <v>230853</v>
          </cell>
          <cell r="BC165">
            <v>230853</v>
          </cell>
          <cell r="BD165">
            <v>325561</v>
          </cell>
          <cell r="BE165">
            <v>549926</v>
          </cell>
          <cell r="BF165">
            <v>224364</v>
          </cell>
          <cell r="BG165">
            <v>224364</v>
          </cell>
          <cell r="BH165">
            <v>325562</v>
          </cell>
          <cell r="BI165">
            <v>0</v>
          </cell>
          <cell r="BJ165">
            <v>0</v>
          </cell>
          <cell r="BM165">
            <v>0</v>
          </cell>
          <cell r="BN165">
            <v>0</v>
          </cell>
          <cell r="BQ165">
            <v>0</v>
          </cell>
          <cell r="BR165">
            <v>0</v>
          </cell>
          <cell r="BU165">
            <v>323802</v>
          </cell>
          <cell r="BV165">
            <v>323802</v>
          </cell>
          <cell r="BX165">
            <v>43783</v>
          </cell>
          <cell r="BY165">
            <v>374706</v>
          </cell>
          <cell r="BZ165">
            <v>374706</v>
          </cell>
          <cell r="CA165">
            <v>742291</v>
          </cell>
          <cell r="CB165">
            <v>323802</v>
          </cell>
          <cell r="CC165">
            <v>323802</v>
          </cell>
          <cell r="CE165">
            <v>418489</v>
          </cell>
          <cell r="CF165">
            <v>418489</v>
          </cell>
          <cell r="CH165">
            <v>742291</v>
          </cell>
          <cell r="CI165">
            <v>323802</v>
          </cell>
          <cell r="CJ165">
            <v>323802</v>
          </cell>
          <cell r="CL165">
            <v>418489</v>
          </cell>
          <cell r="CM165">
            <v>418489</v>
          </cell>
          <cell r="CO165">
            <v>742291</v>
          </cell>
          <cell r="CP165">
            <v>323802</v>
          </cell>
          <cell r="CQ165">
            <v>-2338</v>
          </cell>
          <cell r="CR165">
            <v>-2338</v>
          </cell>
          <cell r="CS165">
            <v>418489</v>
          </cell>
          <cell r="CT165">
            <v>418489</v>
          </cell>
          <cell r="CV165">
            <v>739953</v>
          </cell>
          <cell r="CW165">
            <v>323802</v>
          </cell>
          <cell r="CX165">
            <v>0</v>
          </cell>
          <cell r="CY165">
            <v>0</v>
          </cell>
          <cell r="CZ165">
            <v>418489</v>
          </cell>
          <cell r="DA165">
            <v>418489</v>
          </cell>
          <cell r="DC165">
            <v>742291</v>
          </cell>
          <cell r="DD165">
            <v>323802</v>
          </cell>
          <cell r="DE165">
            <v>323802</v>
          </cell>
          <cell r="DG165">
            <v>418489</v>
          </cell>
          <cell r="DH165">
            <v>418489</v>
          </cell>
          <cell r="DJ165">
            <v>742291</v>
          </cell>
          <cell r="DK165">
            <v>323802</v>
          </cell>
          <cell r="DL165">
            <v>-2379</v>
          </cell>
          <cell r="DM165">
            <v>-2379</v>
          </cell>
          <cell r="DN165">
            <v>418489</v>
          </cell>
          <cell r="DO165">
            <v>418489</v>
          </cell>
          <cell r="DS165">
            <v>739912</v>
          </cell>
          <cell r="DT165">
            <v>323802</v>
          </cell>
          <cell r="DU165">
            <v>0</v>
          </cell>
          <cell r="DV165">
            <v>0</v>
          </cell>
          <cell r="DW165">
            <v>418489</v>
          </cell>
          <cell r="DX165">
            <v>418489</v>
          </cell>
          <cell r="EA165">
            <v>742291</v>
          </cell>
          <cell r="EB165">
            <v>259042</v>
          </cell>
          <cell r="EC165">
            <v>-2379</v>
          </cell>
          <cell r="ED165">
            <v>-2379</v>
          </cell>
          <cell r="EE165">
            <v>334791</v>
          </cell>
          <cell r="EF165">
            <v>334791</v>
          </cell>
          <cell r="EG165">
            <v>64761</v>
          </cell>
          <cell r="EH165">
            <v>83698</v>
          </cell>
          <cell r="EI165">
            <v>739913</v>
          </cell>
          <cell r="EJ165">
            <v>230853</v>
          </cell>
          <cell r="EK165">
            <v>230853</v>
          </cell>
          <cell r="EM165">
            <v>325561</v>
          </cell>
          <cell r="EN165">
            <v>325561</v>
          </cell>
          <cell r="EQ165">
            <v>556414</v>
          </cell>
          <cell r="ER165">
            <v>224364</v>
          </cell>
          <cell r="ES165">
            <v>-2379</v>
          </cell>
          <cell r="ET165">
            <v>-2379</v>
          </cell>
          <cell r="EU165">
            <v>325562</v>
          </cell>
          <cell r="EV165">
            <v>325562</v>
          </cell>
          <cell r="EY165">
            <v>547547</v>
          </cell>
          <cell r="EZ165">
            <v>547547</v>
          </cell>
          <cell r="FH165">
            <v>0</v>
          </cell>
          <cell r="FI165">
            <v>3369436</v>
          </cell>
          <cell r="FJ165">
            <v>0</v>
          </cell>
          <cell r="FK165">
            <v>4042818</v>
          </cell>
          <cell r="FL165">
            <v>374706</v>
          </cell>
          <cell r="FM165">
            <v>0</v>
          </cell>
          <cell r="FN165">
            <v>7786960</v>
          </cell>
          <cell r="FO165">
            <v>-9475</v>
          </cell>
          <cell r="FP165">
            <v>7777485</v>
          </cell>
          <cell r="FQ165">
            <v>549924</v>
          </cell>
          <cell r="FR165">
            <v>549924</v>
          </cell>
          <cell r="FV165">
            <v>549924</v>
          </cell>
          <cell r="FW165">
            <v>549924</v>
          </cell>
          <cell r="FX165">
            <v>64761</v>
          </cell>
          <cell r="FY165">
            <v>83698</v>
          </cell>
          <cell r="FZ165">
            <v>148459</v>
          </cell>
          <cell r="GA165">
            <v>-148459</v>
          </cell>
          <cell r="GB165">
            <v>-148459</v>
          </cell>
          <cell r="GL165">
            <v>549926</v>
          </cell>
          <cell r="GM165">
            <v>-2</v>
          </cell>
          <cell r="GN165">
            <v>-2</v>
          </cell>
          <cell r="GP165">
            <v>0</v>
          </cell>
          <cell r="GQ165">
            <v>-148459</v>
          </cell>
          <cell r="GR165">
            <v>-148459</v>
          </cell>
          <cell r="GS165">
            <v>3359961</v>
          </cell>
          <cell r="GT165">
            <v>0</v>
          </cell>
          <cell r="GU165">
            <v>0</v>
          </cell>
          <cell r="GV165">
            <v>0</v>
          </cell>
          <cell r="GW165">
            <v>4042818</v>
          </cell>
          <cell r="GX165">
            <v>0</v>
          </cell>
          <cell r="GY165">
            <v>374706</v>
          </cell>
          <cell r="GZ165">
            <v>0</v>
          </cell>
          <cell r="HA165">
            <v>0</v>
          </cell>
          <cell r="HB165">
            <v>0</v>
          </cell>
          <cell r="HC165">
            <v>0</v>
          </cell>
          <cell r="HD165">
            <v>-64761</v>
          </cell>
          <cell r="HE165">
            <v>-64761</v>
          </cell>
          <cell r="HF165">
            <v>-83698</v>
          </cell>
          <cell r="HG165">
            <v>-83698</v>
          </cell>
          <cell r="HI165">
            <v>3369436</v>
          </cell>
          <cell r="HJ165">
            <v>4417524</v>
          </cell>
          <cell r="HK165">
            <v>4417524</v>
          </cell>
        </row>
        <row r="166">
          <cell r="A166" t="str">
            <v>W52001</v>
          </cell>
          <cell r="B166" t="str">
            <v>A7</v>
          </cell>
          <cell r="C166" t="str">
            <v>Esperanza Charter (Choice Foundation)</v>
          </cell>
          <cell r="D166" t="str">
            <v>202024597-01</v>
          </cell>
          <cell r="E166">
            <v>5074988</v>
          </cell>
          <cell r="F166">
            <v>5074988</v>
          </cell>
          <cell r="I166">
            <v>5074988</v>
          </cell>
          <cell r="J166">
            <v>5074988</v>
          </cell>
          <cell r="K166">
            <v>5074988</v>
          </cell>
          <cell r="L166">
            <v>5040716</v>
          </cell>
          <cell r="M166">
            <v>5034285</v>
          </cell>
          <cell r="N166">
            <v>5034285</v>
          </cell>
          <cell r="R166">
            <v>422916</v>
          </cell>
          <cell r="S166">
            <v>196665</v>
          </cell>
          <cell r="T166">
            <v>196665</v>
          </cell>
          <cell r="U166">
            <v>226251</v>
          </cell>
          <cell r="V166">
            <v>226251</v>
          </cell>
          <cell r="W166">
            <v>422916</v>
          </cell>
          <cell r="X166">
            <v>196665</v>
          </cell>
          <cell r="Y166">
            <v>196665</v>
          </cell>
          <cell r="Z166">
            <v>226251</v>
          </cell>
          <cell r="AA166">
            <v>226251</v>
          </cell>
          <cell r="AB166">
            <v>422916</v>
          </cell>
          <cell r="AC166">
            <v>196665</v>
          </cell>
          <cell r="AD166">
            <v>196665</v>
          </cell>
          <cell r="AE166">
            <v>226251</v>
          </cell>
          <cell r="AF166">
            <v>226251</v>
          </cell>
          <cell r="AG166">
            <v>422916</v>
          </cell>
          <cell r="AH166">
            <v>196665</v>
          </cell>
          <cell r="AI166">
            <v>196665</v>
          </cell>
          <cell r="AJ166">
            <v>226251</v>
          </cell>
          <cell r="AK166">
            <v>226251</v>
          </cell>
          <cell r="AL166">
            <v>422916</v>
          </cell>
          <cell r="AM166">
            <v>196665</v>
          </cell>
          <cell r="AN166">
            <v>196665</v>
          </cell>
          <cell r="AO166">
            <v>226251</v>
          </cell>
          <cell r="AP166">
            <v>226251</v>
          </cell>
          <cell r="AQ166">
            <v>422915</v>
          </cell>
          <cell r="AR166">
            <v>196665</v>
          </cell>
          <cell r="AS166">
            <v>196665</v>
          </cell>
          <cell r="AT166">
            <v>226250</v>
          </cell>
          <cell r="AU166">
            <v>226250</v>
          </cell>
          <cell r="AV166">
            <v>338332</v>
          </cell>
          <cell r="AW166">
            <v>157332</v>
          </cell>
          <cell r="AX166">
            <v>157332</v>
          </cell>
          <cell r="AY166">
            <v>181000</v>
          </cell>
          <cell r="AZ166">
            <v>181000</v>
          </cell>
          <cell r="BA166">
            <v>411491</v>
          </cell>
          <cell r="BB166">
            <v>174019</v>
          </cell>
          <cell r="BC166">
            <v>174019</v>
          </cell>
          <cell r="BD166">
            <v>237472</v>
          </cell>
          <cell r="BE166">
            <v>408276</v>
          </cell>
          <cell r="BF166">
            <v>170804</v>
          </cell>
          <cell r="BG166">
            <v>170804</v>
          </cell>
          <cell r="BH166">
            <v>237472</v>
          </cell>
          <cell r="BI166">
            <v>0</v>
          </cell>
          <cell r="BJ166">
            <v>0</v>
          </cell>
          <cell r="BM166">
            <v>0</v>
          </cell>
          <cell r="BN166">
            <v>0</v>
          </cell>
          <cell r="BQ166">
            <v>0</v>
          </cell>
          <cell r="BR166">
            <v>0</v>
          </cell>
          <cell r="BU166">
            <v>196665</v>
          </cell>
          <cell r="BV166">
            <v>196665</v>
          </cell>
          <cell r="BX166">
            <v>23671</v>
          </cell>
          <cell r="BY166">
            <v>202580</v>
          </cell>
          <cell r="BZ166">
            <v>202580</v>
          </cell>
          <cell r="CA166">
            <v>422916</v>
          </cell>
          <cell r="CB166">
            <v>196665</v>
          </cell>
          <cell r="CC166">
            <v>196665</v>
          </cell>
          <cell r="CE166">
            <v>226251</v>
          </cell>
          <cell r="CF166">
            <v>226251</v>
          </cell>
          <cell r="CH166">
            <v>422916</v>
          </cell>
          <cell r="CI166">
            <v>196665</v>
          </cell>
          <cell r="CJ166">
            <v>196665</v>
          </cell>
          <cell r="CL166">
            <v>226251</v>
          </cell>
          <cell r="CM166">
            <v>226251</v>
          </cell>
          <cell r="CO166">
            <v>422916</v>
          </cell>
          <cell r="CP166">
            <v>196665</v>
          </cell>
          <cell r="CQ166">
            <v>0</v>
          </cell>
          <cell r="CR166">
            <v>0</v>
          </cell>
          <cell r="CS166">
            <v>226251</v>
          </cell>
          <cell r="CT166">
            <v>226251</v>
          </cell>
          <cell r="CV166">
            <v>422916</v>
          </cell>
          <cell r="CW166">
            <v>196665</v>
          </cell>
          <cell r="CX166">
            <v>0</v>
          </cell>
          <cell r="CY166">
            <v>0</v>
          </cell>
          <cell r="CZ166">
            <v>226251</v>
          </cell>
          <cell r="DA166">
            <v>226251</v>
          </cell>
          <cell r="DC166">
            <v>422916</v>
          </cell>
          <cell r="DD166">
            <v>196665</v>
          </cell>
          <cell r="DE166">
            <v>196665</v>
          </cell>
          <cell r="DG166">
            <v>226251</v>
          </cell>
          <cell r="DH166">
            <v>226251</v>
          </cell>
          <cell r="DJ166">
            <v>422916</v>
          </cell>
          <cell r="DK166">
            <v>196665</v>
          </cell>
          <cell r="DL166">
            <v>0</v>
          </cell>
          <cell r="DM166">
            <v>0</v>
          </cell>
          <cell r="DN166">
            <v>226251</v>
          </cell>
          <cell r="DO166">
            <v>226251</v>
          </cell>
          <cell r="DS166">
            <v>422916</v>
          </cell>
          <cell r="DT166">
            <v>196665</v>
          </cell>
          <cell r="DU166">
            <v>0</v>
          </cell>
          <cell r="DV166">
            <v>0</v>
          </cell>
          <cell r="DW166">
            <v>226250</v>
          </cell>
          <cell r="DX166">
            <v>226250</v>
          </cell>
          <cell r="EA166">
            <v>422915</v>
          </cell>
          <cell r="EB166">
            <v>157332</v>
          </cell>
          <cell r="EC166">
            <v>0</v>
          </cell>
          <cell r="ED166">
            <v>0</v>
          </cell>
          <cell r="EE166">
            <v>181000</v>
          </cell>
          <cell r="EF166">
            <v>181000</v>
          </cell>
          <cell r="EG166">
            <v>39333</v>
          </cell>
          <cell r="EH166">
            <v>45251</v>
          </cell>
          <cell r="EI166">
            <v>422916</v>
          </cell>
          <cell r="EJ166">
            <v>174019</v>
          </cell>
          <cell r="EK166">
            <v>174019</v>
          </cell>
          <cell r="EM166">
            <v>237472</v>
          </cell>
          <cell r="EN166">
            <v>237472</v>
          </cell>
          <cell r="EQ166">
            <v>411491</v>
          </cell>
          <cell r="ER166">
            <v>170804</v>
          </cell>
          <cell r="ES166">
            <v>0</v>
          </cell>
          <cell r="ET166">
            <v>0</v>
          </cell>
          <cell r="EU166">
            <v>237472</v>
          </cell>
          <cell r="EV166">
            <v>237472</v>
          </cell>
          <cell r="EY166">
            <v>408276</v>
          </cell>
          <cell r="EZ166">
            <v>408276</v>
          </cell>
          <cell r="FH166">
            <v>0</v>
          </cell>
          <cell r="FI166">
            <v>2114808</v>
          </cell>
          <cell r="FJ166">
            <v>0</v>
          </cell>
          <cell r="FK166">
            <v>2308622</v>
          </cell>
          <cell r="FL166">
            <v>202580</v>
          </cell>
          <cell r="FM166">
            <v>0</v>
          </cell>
          <cell r="FN166">
            <v>4626010</v>
          </cell>
          <cell r="FO166">
            <v>0</v>
          </cell>
          <cell r="FP166">
            <v>4626010</v>
          </cell>
          <cell r="FQ166">
            <v>408275</v>
          </cell>
          <cell r="FR166">
            <v>408275</v>
          </cell>
          <cell r="FV166">
            <v>408275</v>
          </cell>
          <cell r="FW166">
            <v>408275</v>
          </cell>
          <cell r="FX166">
            <v>39333</v>
          </cell>
          <cell r="FY166">
            <v>45251</v>
          </cell>
          <cell r="FZ166">
            <v>84584</v>
          </cell>
          <cell r="GA166">
            <v>-84584</v>
          </cell>
          <cell r="GB166">
            <v>-84584</v>
          </cell>
          <cell r="GL166">
            <v>408276</v>
          </cell>
          <cell r="GM166">
            <v>-1</v>
          </cell>
          <cell r="GN166">
            <v>-1</v>
          </cell>
          <cell r="GP166">
            <v>0</v>
          </cell>
          <cell r="GQ166">
            <v>-84584</v>
          </cell>
          <cell r="GR166">
            <v>-84584</v>
          </cell>
          <cell r="GS166">
            <v>2114808</v>
          </cell>
          <cell r="GT166">
            <v>0</v>
          </cell>
          <cell r="GU166">
            <v>0</v>
          </cell>
          <cell r="GV166">
            <v>0</v>
          </cell>
          <cell r="GW166">
            <v>2308622</v>
          </cell>
          <cell r="GX166">
            <v>0</v>
          </cell>
          <cell r="GY166">
            <v>202580</v>
          </cell>
          <cell r="GZ166">
            <v>0</v>
          </cell>
          <cell r="HA166">
            <v>0</v>
          </cell>
          <cell r="HB166">
            <v>0</v>
          </cell>
          <cell r="HC166">
            <v>0</v>
          </cell>
          <cell r="HD166">
            <v>-39333</v>
          </cell>
          <cell r="HE166">
            <v>-39333</v>
          </cell>
          <cell r="HF166">
            <v>-45251</v>
          </cell>
          <cell r="HG166">
            <v>-45251</v>
          </cell>
          <cell r="HI166">
            <v>2114808</v>
          </cell>
          <cell r="HJ166">
            <v>2511202</v>
          </cell>
          <cell r="HK166">
            <v>2511202</v>
          </cell>
        </row>
        <row r="167">
          <cell r="A167" t="str">
            <v>W5A001</v>
          </cell>
          <cell r="B167" t="str">
            <v>MC</v>
          </cell>
          <cell r="C167" t="str">
            <v>Mary D. Coghill Accelerated (Better Choice Foundation)</v>
          </cell>
          <cell r="D167" t="str">
            <v>455596256-00</v>
          </cell>
          <cell r="E167">
            <v>5182318</v>
          </cell>
          <cell r="F167">
            <v>5182318</v>
          </cell>
          <cell r="I167">
            <v>5182318</v>
          </cell>
          <cell r="J167">
            <v>5182318</v>
          </cell>
          <cell r="K167">
            <v>5182318</v>
          </cell>
          <cell r="L167">
            <v>5407363</v>
          </cell>
          <cell r="M167">
            <v>5399634</v>
          </cell>
          <cell r="N167">
            <v>5399634</v>
          </cell>
          <cell r="R167">
            <v>431860</v>
          </cell>
          <cell r="S167">
            <v>170308</v>
          </cell>
          <cell r="T167">
            <v>170308</v>
          </cell>
          <cell r="U167">
            <v>261552</v>
          </cell>
          <cell r="V167">
            <v>261552</v>
          </cell>
          <cell r="W167">
            <v>431860</v>
          </cell>
          <cell r="X167">
            <v>170308</v>
          </cell>
          <cell r="Y167">
            <v>170308</v>
          </cell>
          <cell r="Z167">
            <v>261552</v>
          </cell>
          <cell r="AA167">
            <v>261552</v>
          </cell>
          <cell r="AB167">
            <v>431860</v>
          </cell>
          <cell r="AC167">
            <v>170308</v>
          </cell>
          <cell r="AD167">
            <v>170308</v>
          </cell>
          <cell r="AE167">
            <v>261552</v>
          </cell>
          <cell r="AF167">
            <v>261552</v>
          </cell>
          <cell r="AG167">
            <v>431860</v>
          </cell>
          <cell r="AH167">
            <v>170308</v>
          </cell>
          <cell r="AI167">
            <v>170308</v>
          </cell>
          <cell r="AJ167">
            <v>261552</v>
          </cell>
          <cell r="AK167">
            <v>261552</v>
          </cell>
          <cell r="AL167">
            <v>431860</v>
          </cell>
          <cell r="AM167">
            <v>170308</v>
          </cell>
          <cell r="AN167">
            <v>170308</v>
          </cell>
          <cell r="AO167">
            <v>261552</v>
          </cell>
          <cell r="AP167">
            <v>261552</v>
          </cell>
          <cell r="AQ167">
            <v>431859</v>
          </cell>
          <cell r="AR167">
            <v>170308</v>
          </cell>
          <cell r="AS167">
            <v>170308</v>
          </cell>
          <cell r="AT167">
            <v>261551</v>
          </cell>
          <cell r="AU167">
            <v>261551</v>
          </cell>
          <cell r="AV167">
            <v>345488</v>
          </cell>
          <cell r="AW167">
            <v>136247</v>
          </cell>
          <cell r="AX167">
            <v>136247</v>
          </cell>
          <cell r="AY167">
            <v>209241</v>
          </cell>
          <cell r="AZ167">
            <v>209241</v>
          </cell>
          <cell r="BA167">
            <v>506874</v>
          </cell>
          <cell r="BB167">
            <v>198193</v>
          </cell>
          <cell r="BC167">
            <v>198193</v>
          </cell>
          <cell r="BD167">
            <v>308681</v>
          </cell>
          <cell r="BE167">
            <v>503011</v>
          </cell>
          <cell r="BF167">
            <v>194329</v>
          </cell>
          <cell r="BG167">
            <v>194329</v>
          </cell>
          <cell r="BH167">
            <v>308682</v>
          </cell>
          <cell r="BI167">
            <v>0</v>
          </cell>
          <cell r="BJ167">
            <v>0</v>
          </cell>
          <cell r="BM167">
            <v>0</v>
          </cell>
          <cell r="BN167">
            <v>0</v>
          </cell>
          <cell r="BQ167">
            <v>0</v>
          </cell>
          <cell r="BR167">
            <v>0</v>
          </cell>
          <cell r="BU167">
            <v>170308</v>
          </cell>
          <cell r="BV167">
            <v>170308</v>
          </cell>
          <cell r="BX167">
            <v>27364</v>
          </cell>
          <cell r="BY167">
            <v>234188</v>
          </cell>
          <cell r="BZ167">
            <v>234188</v>
          </cell>
          <cell r="CA167">
            <v>431860</v>
          </cell>
          <cell r="CB167">
            <v>170308</v>
          </cell>
          <cell r="CC167">
            <v>170308</v>
          </cell>
          <cell r="CE167">
            <v>261552</v>
          </cell>
          <cell r="CF167">
            <v>261552</v>
          </cell>
          <cell r="CH167">
            <v>431860</v>
          </cell>
          <cell r="CI167">
            <v>170308</v>
          </cell>
          <cell r="CJ167">
            <v>170308</v>
          </cell>
          <cell r="CL167">
            <v>261552</v>
          </cell>
          <cell r="CM167">
            <v>261552</v>
          </cell>
          <cell r="CO167">
            <v>431860</v>
          </cell>
          <cell r="CP167">
            <v>170308</v>
          </cell>
          <cell r="CQ167">
            <v>0</v>
          </cell>
          <cell r="CR167">
            <v>0</v>
          </cell>
          <cell r="CS167">
            <v>261552</v>
          </cell>
          <cell r="CT167">
            <v>261552</v>
          </cell>
          <cell r="CV167">
            <v>431860</v>
          </cell>
          <cell r="CW167">
            <v>170308</v>
          </cell>
          <cell r="CX167">
            <v>0</v>
          </cell>
          <cell r="CY167">
            <v>0</v>
          </cell>
          <cell r="CZ167">
            <v>261552</v>
          </cell>
          <cell r="DA167">
            <v>261552</v>
          </cell>
          <cell r="DC167">
            <v>431860</v>
          </cell>
          <cell r="DD167">
            <v>170308</v>
          </cell>
          <cell r="DE167">
            <v>170308</v>
          </cell>
          <cell r="DG167">
            <v>261552</v>
          </cell>
          <cell r="DH167">
            <v>261552</v>
          </cell>
          <cell r="DJ167">
            <v>431860</v>
          </cell>
          <cell r="DK167">
            <v>170308</v>
          </cell>
          <cell r="DL167">
            <v>0</v>
          </cell>
          <cell r="DM167">
            <v>0</v>
          </cell>
          <cell r="DN167">
            <v>261552</v>
          </cell>
          <cell r="DO167">
            <v>261552</v>
          </cell>
          <cell r="DS167">
            <v>431860</v>
          </cell>
          <cell r="DT167">
            <v>170308</v>
          </cell>
          <cell r="DU167">
            <v>0</v>
          </cell>
          <cell r="DV167">
            <v>0</v>
          </cell>
          <cell r="DW167">
            <v>261551</v>
          </cell>
          <cell r="DX167">
            <v>261551</v>
          </cell>
          <cell r="EA167">
            <v>431859</v>
          </cell>
          <cell r="EB167">
            <v>136247</v>
          </cell>
          <cell r="EC167">
            <v>0</v>
          </cell>
          <cell r="ED167">
            <v>0</v>
          </cell>
          <cell r="EE167">
            <v>209241</v>
          </cell>
          <cell r="EF167">
            <v>209241</v>
          </cell>
          <cell r="EG167">
            <v>34061</v>
          </cell>
          <cell r="EH167">
            <v>52311</v>
          </cell>
          <cell r="EI167">
            <v>431860</v>
          </cell>
          <cell r="EJ167">
            <v>198193</v>
          </cell>
          <cell r="EK167">
            <v>198193</v>
          </cell>
          <cell r="EM167">
            <v>308681</v>
          </cell>
          <cell r="EN167">
            <v>308681</v>
          </cell>
          <cell r="EQ167">
            <v>506874</v>
          </cell>
          <cell r="ER167">
            <v>194329</v>
          </cell>
          <cell r="ES167">
            <v>0</v>
          </cell>
          <cell r="ET167">
            <v>0</v>
          </cell>
          <cell r="EU167">
            <v>308682</v>
          </cell>
          <cell r="EV167">
            <v>308682</v>
          </cell>
          <cell r="EY167">
            <v>503011</v>
          </cell>
          <cell r="EZ167">
            <v>503011</v>
          </cell>
          <cell r="FH167">
            <v>0</v>
          </cell>
          <cell r="FI167">
            <v>1925294</v>
          </cell>
          <cell r="FJ167">
            <v>0</v>
          </cell>
          <cell r="FK167">
            <v>2737142</v>
          </cell>
          <cell r="FL167">
            <v>234188</v>
          </cell>
          <cell r="FM167">
            <v>0</v>
          </cell>
          <cell r="FN167">
            <v>4896624</v>
          </cell>
          <cell r="FO167">
            <v>0</v>
          </cell>
          <cell r="FP167">
            <v>4896624</v>
          </cell>
          <cell r="FQ167">
            <v>503010</v>
          </cell>
          <cell r="FR167">
            <v>503010</v>
          </cell>
          <cell r="FV167">
            <v>503010</v>
          </cell>
          <cell r="FW167">
            <v>503010</v>
          </cell>
          <cell r="FX167">
            <v>34061</v>
          </cell>
          <cell r="FY167">
            <v>52311</v>
          </cell>
          <cell r="FZ167">
            <v>86372</v>
          </cell>
          <cell r="GA167">
            <v>-86372</v>
          </cell>
          <cell r="GB167">
            <v>-86372</v>
          </cell>
          <cell r="GL167">
            <v>503011</v>
          </cell>
          <cell r="GM167">
            <v>-1</v>
          </cell>
          <cell r="GN167">
            <v>-1</v>
          </cell>
          <cell r="GP167">
            <v>0</v>
          </cell>
          <cell r="GQ167">
            <v>-86372</v>
          </cell>
          <cell r="GR167">
            <v>-86372</v>
          </cell>
          <cell r="GS167">
            <v>1925294</v>
          </cell>
          <cell r="GT167">
            <v>0</v>
          </cell>
          <cell r="GU167">
            <v>0</v>
          </cell>
          <cell r="GV167">
            <v>0</v>
          </cell>
          <cell r="GW167">
            <v>2737142</v>
          </cell>
          <cell r="GX167">
            <v>0</v>
          </cell>
          <cell r="GY167">
            <v>234188</v>
          </cell>
          <cell r="GZ167">
            <v>0</v>
          </cell>
          <cell r="HA167">
            <v>0</v>
          </cell>
          <cell r="HB167">
            <v>0</v>
          </cell>
          <cell r="HC167">
            <v>0</v>
          </cell>
          <cell r="HD167">
            <v>-34061</v>
          </cell>
          <cell r="HE167">
            <v>-34061</v>
          </cell>
          <cell r="HF167">
            <v>-52311</v>
          </cell>
          <cell r="HG167">
            <v>-52311</v>
          </cell>
          <cell r="HI167">
            <v>1925294</v>
          </cell>
          <cell r="HJ167">
            <v>2971330</v>
          </cell>
          <cell r="HK167">
            <v>2971330</v>
          </cell>
        </row>
        <row r="168">
          <cell r="A168" t="str">
            <v>W84001</v>
          </cell>
          <cell r="B168" t="str">
            <v>T7</v>
          </cell>
          <cell r="C168" t="str">
            <v>KIPP Renaissance High (KIPP N.O.)</v>
          </cell>
          <cell r="D168" t="str">
            <v>202277213-06</v>
          </cell>
          <cell r="E168">
            <v>5242673</v>
          </cell>
          <cell r="F168">
            <v>5242673</v>
          </cell>
          <cell r="I168">
            <v>5242673</v>
          </cell>
          <cell r="J168">
            <v>5242673</v>
          </cell>
          <cell r="K168">
            <v>5242673</v>
          </cell>
          <cell r="L168">
            <v>5519455</v>
          </cell>
          <cell r="M168">
            <v>5517807</v>
          </cell>
          <cell r="N168">
            <v>5517807</v>
          </cell>
          <cell r="R168">
            <v>436890</v>
          </cell>
          <cell r="S168">
            <v>218316</v>
          </cell>
          <cell r="T168">
            <v>218316</v>
          </cell>
          <cell r="U168">
            <v>218574</v>
          </cell>
          <cell r="V168">
            <v>218574</v>
          </cell>
          <cell r="W168">
            <v>436890</v>
          </cell>
          <cell r="X168">
            <v>218316</v>
          </cell>
          <cell r="Y168">
            <v>218316</v>
          </cell>
          <cell r="Z168">
            <v>218574</v>
          </cell>
          <cell r="AA168">
            <v>218574</v>
          </cell>
          <cell r="AB168">
            <v>436890</v>
          </cell>
          <cell r="AC168">
            <v>218316</v>
          </cell>
          <cell r="AD168">
            <v>218316</v>
          </cell>
          <cell r="AE168">
            <v>218574</v>
          </cell>
          <cell r="AF168">
            <v>218574</v>
          </cell>
          <cell r="AG168">
            <v>436890</v>
          </cell>
          <cell r="AH168">
            <v>218316</v>
          </cell>
          <cell r="AI168">
            <v>218316</v>
          </cell>
          <cell r="AJ168">
            <v>218574</v>
          </cell>
          <cell r="AK168">
            <v>218574</v>
          </cell>
          <cell r="AL168">
            <v>436890</v>
          </cell>
          <cell r="AM168">
            <v>218316</v>
          </cell>
          <cell r="AN168">
            <v>218316</v>
          </cell>
          <cell r="AO168">
            <v>218574</v>
          </cell>
          <cell r="AP168">
            <v>218574</v>
          </cell>
          <cell r="AQ168">
            <v>436889</v>
          </cell>
          <cell r="AR168">
            <v>218315</v>
          </cell>
          <cell r="AS168">
            <v>218315</v>
          </cell>
          <cell r="AT168">
            <v>218574</v>
          </cell>
          <cell r="AU168">
            <v>218574</v>
          </cell>
          <cell r="AV168">
            <v>349511</v>
          </cell>
          <cell r="AW168">
            <v>174652</v>
          </cell>
          <cell r="AX168">
            <v>174652</v>
          </cell>
          <cell r="AY168">
            <v>174859</v>
          </cell>
          <cell r="AZ168">
            <v>174859</v>
          </cell>
          <cell r="BA168">
            <v>529149</v>
          </cell>
          <cell r="BB168">
            <v>236129</v>
          </cell>
          <cell r="BC168">
            <v>236129</v>
          </cell>
          <cell r="BD168">
            <v>293020</v>
          </cell>
          <cell r="BE168">
            <v>528325</v>
          </cell>
          <cell r="BF168">
            <v>235305</v>
          </cell>
          <cell r="BG168">
            <v>235305</v>
          </cell>
          <cell r="BH168">
            <v>293020</v>
          </cell>
          <cell r="BI168">
            <v>0</v>
          </cell>
          <cell r="BJ168">
            <v>0</v>
          </cell>
          <cell r="BM168">
            <v>0</v>
          </cell>
          <cell r="BN168">
            <v>0</v>
          </cell>
          <cell r="BQ168">
            <v>0</v>
          </cell>
          <cell r="BR168">
            <v>0</v>
          </cell>
          <cell r="BU168">
            <v>218316</v>
          </cell>
          <cell r="BV168">
            <v>218316</v>
          </cell>
          <cell r="BX168">
            <v>22868</v>
          </cell>
          <cell r="BY168">
            <v>195706</v>
          </cell>
          <cell r="BZ168">
            <v>195706</v>
          </cell>
          <cell r="CA168">
            <v>436890</v>
          </cell>
          <cell r="CB168">
            <v>218316</v>
          </cell>
          <cell r="CC168">
            <v>218316</v>
          </cell>
          <cell r="CE168">
            <v>218574</v>
          </cell>
          <cell r="CF168">
            <v>218574</v>
          </cell>
          <cell r="CH168">
            <v>436890</v>
          </cell>
          <cell r="CI168">
            <v>218316</v>
          </cell>
          <cell r="CJ168">
            <v>218316</v>
          </cell>
          <cell r="CL168">
            <v>218574</v>
          </cell>
          <cell r="CM168">
            <v>218574</v>
          </cell>
          <cell r="CO168">
            <v>436890</v>
          </cell>
          <cell r="CP168">
            <v>218316</v>
          </cell>
          <cell r="CQ168">
            <v>0</v>
          </cell>
          <cell r="CR168">
            <v>0</v>
          </cell>
          <cell r="CS168">
            <v>218574</v>
          </cell>
          <cell r="CT168">
            <v>218574</v>
          </cell>
          <cell r="CV168">
            <v>436890</v>
          </cell>
          <cell r="CW168">
            <v>218316</v>
          </cell>
          <cell r="CX168">
            <v>0</v>
          </cell>
          <cell r="CY168">
            <v>0</v>
          </cell>
          <cell r="CZ168">
            <v>218574</v>
          </cell>
          <cell r="DA168">
            <v>218574</v>
          </cell>
          <cell r="DC168">
            <v>436890</v>
          </cell>
          <cell r="DD168">
            <v>218316</v>
          </cell>
          <cell r="DE168">
            <v>218316</v>
          </cell>
          <cell r="DG168">
            <v>218574</v>
          </cell>
          <cell r="DH168">
            <v>218574</v>
          </cell>
          <cell r="DJ168">
            <v>436890</v>
          </cell>
          <cell r="DK168">
            <v>218316</v>
          </cell>
          <cell r="DL168">
            <v>0</v>
          </cell>
          <cell r="DM168">
            <v>0</v>
          </cell>
          <cell r="DN168">
            <v>218574</v>
          </cell>
          <cell r="DO168">
            <v>218574</v>
          </cell>
          <cell r="DS168">
            <v>436890</v>
          </cell>
          <cell r="DT168">
            <v>218315</v>
          </cell>
          <cell r="DU168">
            <v>0</v>
          </cell>
          <cell r="DV168">
            <v>0</v>
          </cell>
          <cell r="DW168">
            <v>218574</v>
          </cell>
          <cell r="DX168">
            <v>218574</v>
          </cell>
          <cell r="EA168">
            <v>436889</v>
          </cell>
          <cell r="EB168">
            <v>174652</v>
          </cell>
          <cell r="EC168">
            <v>0</v>
          </cell>
          <cell r="ED168">
            <v>0</v>
          </cell>
          <cell r="EE168">
            <v>174859</v>
          </cell>
          <cell r="EF168">
            <v>174859</v>
          </cell>
          <cell r="EG168">
            <v>43664</v>
          </cell>
          <cell r="EH168">
            <v>43715</v>
          </cell>
          <cell r="EI168">
            <v>436890</v>
          </cell>
          <cell r="EJ168">
            <v>236129</v>
          </cell>
          <cell r="EK168">
            <v>236129</v>
          </cell>
          <cell r="EM168">
            <v>293020</v>
          </cell>
          <cell r="EN168">
            <v>293020</v>
          </cell>
          <cell r="EQ168">
            <v>529149</v>
          </cell>
          <cell r="ER168">
            <v>235305</v>
          </cell>
          <cell r="ES168">
            <v>0</v>
          </cell>
          <cell r="ET168">
            <v>0</v>
          </cell>
          <cell r="EU168">
            <v>293020</v>
          </cell>
          <cell r="EV168">
            <v>293020</v>
          </cell>
          <cell r="EY168">
            <v>528325</v>
          </cell>
          <cell r="EZ168">
            <v>528325</v>
          </cell>
          <cell r="FH168">
            <v>0</v>
          </cell>
          <cell r="FI168">
            <v>2436277</v>
          </cell>
          <cell r="FJ168">
            <v>0</v>
          </cell>
          <cell r="FK168">
            <v>2357500</v>
          </cell>
          <cell r="FL168">
            <v>195706</v>
          </cell>
          <cell r="FM168">
            <v>0</v>
          </cell>
          <cell r="FN168">
            <v>4989483</v>
          </cell>
          <cell r="FO168">
            <v>0</v>
          </cell>
          <cell r="FP168">
            <v>4989483</v>
          </cell>
          <cell r="FQ168">
            <v>528324</v>
          </cell>
          <cell r="FR168">
            <v>528324</v>
          </cell>
          <cell r="FV168">
            <v>528324</v>
          </cell>
          <cell r="FW168">
            <v>528324</v>
          </cell>
          <cell r="FX168">
            <v>43664</v>
          </cell>
          <cell r="FY168">
            <v>43715</v>
          </cell>
          <cell r="FZ168">
            <v>87379</v>
          </cell>
          <cell r="GA168">
            <v>-87379</v>
          </cell>
          <cell r="GB168">
            <v>-87379</v>
          </cell>
          <cell r="GL168">
            <v>528325</v>
          </cell>
          <cell r="GM168">
            <v>-1</v>
          </cell>
          <cell r="GN168">
            <v>-1</v>
          </cell>
          <cell r="GP168">
            <v>0</v>
          </cell>
          <cell r="GQ168">
            <v>-87379</v>
          </cell>
          <cell r="GR168">
            <v>-87379</v>
          </cell>
          <cell r="GS168">
            <v>2436277</v>
          </cell>
          <cell r="GT168">
            <v>0</v>
          </cell>
          <cell r="GU168">
            <v>0</v>
          </cell>
          <cell r="GV168">
            <v>0</v>
          </cell>
          <cell r="GW168">
            <v>2357500</v>
          </cell>
          <cell r="GX168">
            <v>0</v>
          </cell>
          <cell r="GY168">
            <v>195706</v>
          </cell>
          <cell r="GZ168">
            <v>0</v>
          </cell>
          <cell r="HA168">
            <v>0</v>
          </cell>
          <cell r="HB168">
            <v>0</v>
          </cell>
          <cell r="HC168">
            <v>0</v>
          </cell>
          <cell r="HD168">
            <v>-43664</v>
          </cell>
          <cell r="HE168">
            <v>-43664</v>
          </cell>
          <cell r="HF168">
            <v>-43715</v>
          </cell>
          <cell r="HG168">
            <v>-43715</v>
          </cell>
          <cell r="HI168">
            <v>2436277</v>
          </cell>
          <cell r="HJ168">
            <v>2553206</v>
          </cell>
          <cell r="HK168">
            <v>2553206</v>
          </cell>
        </row>
        <row r="169">
          <cell r="A169" t="str">
            <v>W91001</v>
          </cell>
          <cell r="B169" t="str">
            <v>VJ</v>
          </cell>
          <cell r="C169" t="str">
            <v>S.J. Green Charter (Firstline Schools)</v>
          </cell>
          <cell r="D169" t="str">
            <v>721409800-01</v>
          </cell>
          <cell r="E169">
            <v>4827626</v>
          </cell>
          <cell r="F169">
            <v>4827626</v>
          </cell>
          <cell r="I169">
            <v>4827626</v>
          </cell>
          <cell r="J169">
            <v>4827626</v>
          </cell>
          <cell r="K169">
            <v>4827626</v>
          </cell>
          <cell r="L169">
            <v>4747610</v>
          </cell>
          <cell r="M169">
            <v>4741356</v>
          </cell>
          <cell r="N169">
            <v>4741356</v>
          </cell>
          <cell r="R169">
            <v>402303</v>
          </cell>
          <cell r="S169">
            <v>183400</v>
          </cell>
          <cell r="T169">
            <v>183400</v>
          </cell>
          <cell r="U169">
            <v>218903</v>
          </cell>
          <cell r="V169">
            <v>218903</v>
          </cell>
          <cell r="W169">
            <v>402303</v>
          </cell>
          <cell r="X169">
            <v>183400</v>
          </cell>
          <cell r="Y169">
            <v>183400</v>
          </cell>
          <cell r="Z169">
            <v>218903</v>
          </cell>
          <cell r="AA169">
            <v>218903</v>
          </cell>
          <cell r="AB169">
            <v>402303</v>
          </cell>
          <cell r="AC169">
            <v>183400</v>
          </cell>
          <cell r="AD169">
            <v>183400</v>
          </cell>
          <cell r="AE169">
            <v>218903</v>
          </cell>
          <cell r="AF169">
            <v>218903</v>
          </cell>
          <cell r="AG169">
            <v>402303</v>
          </cell>
          <cell r="AH169">
            <v>183400</v>
          </cell>
          <cell r="AI169">
            <v>183400</v>
          </cell>
          <cell r="AJ169">
            <v>218903</v>
          </cell>
          <cell r="AK169">
            <v>218903</v>
          </cell>
          <cell r="AL169">
            <v>402303</v>
          </cell>
          <cell r="AM169">
            <v>183400</v>
          </cell>
          <cell r="AN169">
            <v>183400</v>
          </cell>
          <cell r="AO169">
            <v>218903</v>
          </cell>
          <cell r="AP169">
            <v>218903</v>
          </cell>
          <cell r="AQ169">
            <v>402301</v>
          </cell>
          <cell r="AR169">
            <v>183399</v>
          </cell>
          <cell r="AS169">
            <v>183399</v>
          </cell>
          <cell r="AT169">
            <v>218902</v>
          </cell>
          <cell r="AU169">
            <v>218902</v>
          </cell>
          <cell r="AV169">
            <v>321842</v>
          </cell>
          <cell r="AW169">
            <v>146720</v>
          </cell>
          <cell r="AX169">
            <v>146720</v>
          </cell>
          <cell r="AY169">
            <v>175122</v>
          </cell>
          <cell r="AZ169">
            <v>175122</v>
          </cell>
          <cell r="BA169">
            <v>375628</v>
          </cell>
          <cell r="BB169">
            <v>167663</v>
          </cell>
          <cell r="BC169">
            <v>167663</v>
          </cell>
          <cell r="BD169">
            <v>207965</v>
          </cell>
          <cell r="BE169">
            <v>372502</v>
          </cell>
          <cell r="BF169">
            <v>164536</v>
          </cell>
          <cell r="BG169">
            <v>164536</v>
          </cell>
          <cell r="BH169">
            <v>207966</v>
          </cell>
          <cell r="BI169">
            <v>0</v>
          </cell>
          <cell r="BJ169">
            <v>0</v>
          </cell>
          <cell r="BM169">
            <v>0</v>
          </cell>
          <cell r="BN169">
            <v>0</v>
          </cell>
          <cell r="BQ169">
            <v>0</v>
          </cell>
          <cell r="BR169">
            <v>0</v>
          </cell>
          <cell r="BU169">
            <v>183400</v>
          </cell>
          <cell r="BV169">
            <v>183400</v>
          </cell>
          <cell r="BX169">
            <v>22902</v>
          </cell>
          <cell r="BY169">
            <v>196001</v>
          </cell>
          <cell r="BZ169">
            <v>196001</v>
          </cell>
          <cell r="CA169">
            <v>402303</v>
          </cell>
          <cell r="CB169">
            <v>183400</v>
          </cell>
          <cell r="CC169">
            <v>183400</v>
          </cell>
          <cell r="CE169">
            <v>218903</v>
          </cell>
          <cell r="CF169">
            <v>218903</v>
          </cell>
          <cell r="CH169">
            <v>402303</v>
          </cell>
          <cell r="CI169">
            <v>183400</v>
          </cell>
          <cell r="CJ169">
            <v>183400</v>
          </cell>
          <cell r="CL169">
            <v>218903</v>
          </cell>
          <cell r="CM169">
            <v>218903</v>
          </cell>
          <cell r="CO169">
            <v>402303</v>
          </cell>
          <cell r="CP169">
            <v>183400</v>
          </cell>
          <cell r="CQ169">
            <v>0</v>
          </cell>
          <cell r="CR169">
            <v>0</v>
          </cell>
          <cell r="CS169">
            <v>218903</v>
          </cell>
          <cell r="CT169">
            <v>218903</v>
          </cell>
          <cell r="CV169">
            <v>402303</v>
          </cell>
          <cell r="CW169">
            <v>183400</v>
          </cell>
          <cell r="CX169">
            <v>0</v>
          </cell>
          <cell r="CY169">
            <v>0</v>
          </cell>
          <cell r="CZ169">
            <v>218903</v>
          </cell>
          <cell r="DA169">
            <v>218903</v>
          </cell>
          <cell r="DC169">
            <v>402303</v>
          </cell>
          <cell r="DD169">
            <v>183400</v>
          </cell>
          <cell r="DE169">
            <v>183400</v>
          </cell>
          <cell r="DG169">
            <v>218903</v>
          </cell>
          <cell r="DH169">
            <v>218903</v>
          </cell>
          <cell r="DJ169">
            <v>402303</v>
          </cell>
          <cell r="DK169">
            <v>183400</v>
          </cell>
          <cell r="DL169">
            <v>0</v>
          </cell>
          <cell r="DM169">
            <v>0</v>
          </cell>
          <cell r="DN169">
            <v>218903</v>
          </cell>
          <cell r="DO169">
            <v>218903</v>
          </cell>
          <cell r="DS169">
            <v>402303</v>
          </cell>
          <cell r="DT169">
            <v>183399</v>
          </cell>
          <cell r="DU169">
            <v>0</v>
          </cell>
          <cell r="DV169">
            <v>0</v>
          </cell>
          <cell r="DW169">
            <v>218902</v>
          </cell>
          <cell r="DX169">
            <v>218902</v>
          </cell>
          <cell r="EA169">
            <v>402301</v>
          </cell>
          <cell r="EB169">
            <v>146720</v>
          </cell>
          <cell r="EC169">
            <v>0</v>
          </cell>
          <cell r="ED169">
            <v>0</v>
          </cell>
          <cell r="EE169">
            <v>175122</v>
          </cell>
          <cell r="EF169">
            <v>175122</v>
          </cell>
          <cell r="EG169">
            <v>36680</v>
          </cell>
          <cell r="EH169">
            <v>43781</v>
          </cell>
          <cell r="EI169">
            <v>402303</v>
          </cell>
          <cell r="EJ169">
            <v>167663</v>
          </cell>
          <cell r="EK169">
            <v>167663</v>
          </cell>
          <cell r="EM169">
            <v>207965</v>
          </cell>
          <cell r="EN169">
            <v>207965</v>
          </cell>
          <cell r="EQ169">
            <v>375628</v>
          </cell>
          <cell r="ER169">
            <v>164536</v>
          </cell>
          <cell r="ES169">
            <v>0</v>
          </cell>
          <cell r="ET169">
            <v>0</v>
          </cell>
          <cell r="EU169">
            <v>207966</v>
          </cell>
          <cell r="EV169">
            <v>207966</v>
          </cell>
          <cell r="EY169">
            <v>372502</v>
          </cell>
          <cell r="EZ169">
            <v>372502</v>
          </cell>
          <cell r="FH169">
            <v>0</v>
          </cell>
          <cell r="FI169">
            <v>1982798</v>
          </cell>
          <cell r="FJ169">
            <v>0</v>
          </cell>
          <cell r="FK169">
            <v>2190056</v>
          </cell>
          <cell r="FL169">
            <v>196001</v>
          </cell>
          <cell r="FM169">
            <v>0</v>
          </cell>
          <cell r="FN169">
            <v>4368855</v>
          </cell>
          <cell r="FO169">
            <v>0</v>
          </cell>
          <cell r="FP169">
            <v>4368855</v>
          </cell>
          <cell r="FQ169">
            <v>372501</v>
          </cell>
          <cell r="FR169">
            <v>372501</v>
          </cell>
          <cell r="FV169">
            <v>372501</v>
          </cell>
          <cell r="FW169">
            <v>372501</v>
          </cell>
          <cell r="FX169">
            <v>36680</v>
          </cell>
          <cell r="FY169">
            <v>43781</v>
          </cell>
          <cell r="FZ169">
            <v>80461</v>
          </cell>
          <cell r="GA169">
            <v>-80461</v>
          </cell>
          <cell r="GB169">
            <v>-80461</v>
          </cell>
          <cell r="GL169">
            <v>372502</v>
          </cell>
          <cell r="GM169">
            <v>-1</v>
          </cell>
          <cell r="GN169">
            <v>-1</v>
          </cell>
          <cell r="GP169">
            <v>0</v>
          </cell>
          <cell r="GQ169">
            <v>-80461</v>
          </cell>
          <cell r="GR169">
            <v>-80461</v>
          </cell>
          <cell r="GS169">
            <v>1982798</v>
          </cell>
          <cell r="GT169">
            <v>0</v>
          </cell>
          <cell r="GU169">
            <v>0</v>
          </cell>
          <cell r="GV169">
            <v>0</v>
          </cell>
          <cell r="GW169">
            <v>2190056</v>
          </cell>
          <cell r="GX169">
            <v>0</v>
          </cell>
          <cell r="GY169">
            <v>196001</v>
          </cell>
          <cell r="GZ169">
            <v>0</v>
          </cell>
          <cell r="HA169">
            <v>0</v>
          </cell>
          <cell r="HB169">
            <v>0</v>
          </cell>
          <cell r="HC169">
            <v>0</v>
          </cell>
          <cell r="HD169">
            <v>-36680</v>
          </cell>
          <cell r="HE169">
            <v>-36680</v>
          </cell>
          <cell r="HF169">
            <v>-43781</v>
          </cell>
          <cell r="HG169">
            <v>-43781</v>
          </cell>
          <cell r="HI169">
            <v>1982798</v>
          </cell>
          <cell r="HJ169">
            <v>2386057</v>
          </cell>
          <cell r="HK169">
            <v>2386057</v>
          </cell>
        </row>
        <row r="170">
          <cell r="A170" t="str">
            <v>W92001</v>
          </cell>
          <cell r="B170" t="str">
            <v>LV</v>
          </cell>
          <cell r="C170" t="str">
            <v>Arthur Ashe Charter (Firstline Schools)</v>
          </cell>
          <cell r="D170" t="str">
            <v>721409800-00</v>
          </cell>
          <cell r="E170">
            <v>6996767</v>
          </cell>
          <cell r="F170">
            <v>6996767</v>
          </cell>
          <cell r="I170">
            <v>6996767</v>
          </cell>
          <cell r="J170">
            <v>6996767</v>
          </cell>
          <cell r="K170">
            <v>6996767</v>
          </cell>
          <cell r="L170">
            <v>7487040</v>
          </cell>
          <cell r="M170">
            <v>7476597</v>
          </cell>
          <cell r="N170">
            <v>7476597</v>
          </cell>
          <cell r="R170">
            <v>583064</v>
          </cell>
          <cell r="S170">
            <v>251380</v>
          </cell>
          <cell r="T170">
            <v>251380</v>
          </cell>
          <cell r="U170">
            <v>331684</v>
          </cell>
          <cell r="V170">
            <v>331684</v>
          </cell>
          <cell r="W170">
            <v>583064</v>
          </cell>
          <cell r="X170">
            <v>251380</v>
          </cell>
          <cell r="Y170">
            <v>251380</v>
          </cell>
          <cell r="Z170">
            <v>331684</v>
          </cell>
          <cell r="AA170">
            <v>331684</v>
          </cell>
          <cell r="AB170">
            <v>583064</v>
          </cell>
          <cell r="AC170">
            <v>251380</v>
          </cell>
          <cell r="AD170">
            <v>251380</v>
          </cell>
          <cell r="AE170">
            <v>331684</v>
          </cell>
          <cell r="AF170">
            <v>331684</v>
          </cell>
          <cell r="AG170">
            <v>583064</v>
          </cell>
          <cell r="AH170">
            <v>251380</v>
          </cell>
          <cell r="AI170">
            <v>251380</v>
          </cell>
          <cell r="AJ170">
            <v>331684</v>
          </cell>
          <cell r="AK170">
            <v>331684</v>
          </cell>
          <cell r="AL170">
            <v>583064</v>
          </cell>
          <cell r="AM170">
            <v>251380</v>
          </cell>
          <cell r="AN170">
            <v>251380</v>
          </cell>
          <cell r="AO170">
            <v>331684</v>
          </cell>
          <cell r="AP170">
            <v>331684</v>
          </cell>
          <cell r="AQ170">
            <v>583063</v>
          </cell>
          <cell r="AR170">
            <v>251379</v>
          </cell>
          <cell r="AS170">
            <v>251379</v>
          </cell>
          <cell r="AT170">
            <v>331684</v>
          </cell>
          <cell r="AU170">
            <v>331684</v>
          </cell>
          <cell r="AV170">
            <v>466452</v>
          </cell>
          <cell r="AW170">
            <v>201104</v>
          </cell>
          <cell r="AX170">
            <v>201104</v>
          </cell>
          <cell r="AY170">
            <v>265348</v>
          </cell>
          <cell r="AZ170">
            <v>265348</v>
          </cell>
          <cell r="BA170">
            <v>746488</v>
          </cell>
          <cell r="BB170">
            <v>294019</v>
          </cell>
          <cell r="BC170">
            <v>294019</v>
          </cell>
          <cell r="BD170">
            <v>452469</v>
          </cell>
          <cell r="BE170">
            <v>741267</v>
          </cell>
          <cell r="BF170">
            <v>288797</v>
          </cell>
          <cell r="BG170">
            <v>288797</v>
          </cell>
          <cell r="BH170">
            <v>452470</v>
          </cell>
          <cell r="BI170">
            <v>0</v>
          </cell>
          <cell r="BJ170">
            <v>0</v>
          </cell>
          <cell r="BM170">
            <v>0</v>
          </cell>
          <cell r="BN170">
            <v>0</v>
          </cell>
          <cell r="BQ170">
            <v>0</v>
          </cell>
          <cell r="BR170">
            <v>0</v>
          </cell>
          <cell r="BU170">
            <v>251380</v>
          </cell>
          <cell r="BV170">
            <v>251380</v>
          </cell>
          <cell r="BX170">
            <v>34701</v>
          </cell>
          <cell r="BY170">
            <v>296983</v>
          </cell>
          <cell r="BZ170">
            <v>296983</v>
          </cell>
          <cell r="CA170">
            <v>583064</v>
          </cell>
          <cell r="CB170">
            <v>251380</v>
          </cell>
          <cell r="CC170">
            <v>251380</v>
          </cell>
          <cell r="CE170">
            <v>331684</v>
          </cell>
          <cell r="CF170">
            <v>331684</v>
          </cell>
          <cell r="CH170">
            <v>583064</v>
          </cell>
          <cell r="CI170">
            <v>251380</v>
          </cell>
          <cell r="CJ170">
            <v>251380</v>
          </cell>
          <cell r="CL170">
            <v>331684</v>
          </cell>
          <cell r="CM170">
            <v>331684</v>
          </cell>
          <cell r="CO170">
            <v>583064</v>
          </cell>
          <cell r="CP170">
            <v>251380</v>
          </cell>
          <cell r="CQ170">
            <v>0</v>
          </cell>
          <cell r="CR170">
            <v>0</v>
          </cell>
          <cell r="CS170">
            <v>331684</v>
          </cell>
          <cell r="CT170">
            <v>331684</v>
          </cell>
          <cell r="CV170">
            <v>583064</v>
          </cell>
          <cell r="CW170">
            <v>251380</v>
          </cell>
          <cell r="CX170">
            <v>0</v>
          </cell>
          <cell r="CY170">
            <v>0</v>
          </cell>
          <cell r="CZ170">
            <v>331684</v>
          </cell>
          <cell r="DA170">
            <v>331684</v>
          </cell>
          <cell r="DC170">
            <v>583064</v>
          </cell>
          <cell r="DD170">
            <v>251380</v>
          </cell>
          <cell r="DE170">
            <v>251380</v>
          </cell>
          <cell r="DG170">
            <v>331684</v>
          </cell>
          <cell r="DH170">
            <v>331684</v>
          </cell>
          <cell r="DJ170">
            <v>583064</v>
          </cell>
          <cell r="DK170">
            <v>251380</v>
          </cell>
          <cell r="DL170">
            <v>0</v>
          </cell>
          <cell r="DM170">
            <v>0</v>
          </cell>
          <cell r="DN170">
            <v>331684</v>
          </cell>
          <cell r="DO170">
            <v>331684</v>
          </cell>
          <cell r="DS170">
            <v>583064</v>
          </cell>
          <cell r="DT170">
            <v>251379</v>
          </cell>
          <cell r="DU170">
            <v>0</v>
          </cell>
          <cell r="DV170">
            <v>0</v>
          </cell>
          <cell r="DW170">
            <v>331684</v>
          </cell>
          <cell r="DX170">
            <v>331684</v>
          </cell>
          <cell r="EA170">
            <v>583063</v>
          </cell>
          <cell r="EB170">
            <v>201104</v>
          </cell>
          <cell r="EC170">
            <v>0</v>
          </cell>
          <cell r="ED170">
            <v>0</v>
          </cell>
          <cell r="EE170">
            <v>265348</v>
          </cell>
          <cell r="EF170">
            <v>265348</v>
          </cell>
          <cell r="EG170">
            <v>50276</v>
          </cell>
          <cell r="EH170">
            <v>66337</v>
          </cell>
          <cell r="EI170">
            <v>583065</v>
          </cell>
          <cell r="EJ170">
            <v>294019</v>
          </cell>
          <cell r="EK170">
            <v>294019</v>
          </cell>
          <cell r="EM170">
            <v>452469</v>
          </cell>
          <cell r="EN170">
            <v>452469</v>
          </cell>
          <cell r="EQ170">
            <v>746488</v>
          </cell>
          <cell r="ER170">
            <v>288797</v>
          </cell>
          <cell r="ES170">
            <v>0</v>
          </cell>
          <cell r="ET170">
            <v>0</v>
          </cell>
          <cell r="EU170">
            <v>452470</v>
          </cell>
          <cell r="EV170">
            <v>452470</v>
          </cell>
          <cell r="EY170">
            <v>741267</v>
          </cell>
          <cell r="EZ170">
            <v>741267</v>
          </cell>
          <cell r="FH170">
            <v>0</v>
          </cell>
          <cell r="FI170">
            <v>2845235</v>
          </cell>
          <cell r="FJ170">
            <v>0</v>
          </cell>
          <cell r="FK170">
            <v>3593113</v>
          </cell>
          <cell r="FL170">
            <v>296983</v>
          </cell>
          <cell r="FM170">
            <v>0</v>
          </cell>
          <cell r="FN170">
            <v>6735331</v>
          </cell>
          <cell r="FO170">
            <v>0</v>
          </cell>
          <cell r="FP170">
            <v>6735331</v>
          </cell>
          <cell r="FQ170">
            <v>741266</v>
          </cell>
          <cell r="FR170">
            <v>741266</v>
          </cell>
          <cell r="FV170">
            <v>741266</v>
          </cell>
          <cell r="FW170">
            <v>741266</v>
          </cell>
          <cell r="FX170">
            <v>50276</v>
          </cell>
          <cell r="FY170">
            <v>66337</v>
          </cell>
          <cell r="FZ170">
            <v>116613</v>
          </cell>
          <cell r="GA170">
            <v>-116613</v>
          </cell>
          <cell r="GB170">
            <v>-116613</v>
          </cell>
          <cell r="GL170">
            <v>741267</v>
          </cell>
          <cell r="GM170">
            <v>-1</v>
          </cell>
          <cell r="GN170">
            <v>-1</v>
          </cell>
          <cell r="GP170">
            <v>0</v>
          </cell>
          <cell r="GQ170">
            <v>-116613</v>
          </cell>
          <cell r="GR170">
            <v>-116613</v>
          </cell>
          <cell r="GS170">
            <v>2845235</v>
          </cell>
          <cell r="GT170">
            <v>0</v>
          </cell>
          <cell r="GU170">
            <v>0</v>
          </cell>
          <cell r="GV170">
            <v>0</v>
          </cell>
          <cell r="GW170">
            <v>3593113</v>
          </cell>
          <cell r="GX170">
            <v>0</v>
          </cell>
          <cell r="GY170">
            <v>296983</v>
          </cell>
          <cell r="GZ170">
            <v>0</v>
          </cell>
          <cell r="HA170">
            <v>0</v>
          </cell>
          <cell r="HB170">
            <v>0</v>
          </cell>
          <cell r="HC170">
            <v>0</v>
          </cell>
          <cell r="HD170">
            <v>-50276</v>
          </cell>
          <cell r="HE170">
            <v>-50276</v>
          </cell>
          <cell r="HF170">
            <v>-66337</v>
          </cell>
          <cell r="HG170">
            <v>-66337</v>
          </cell>
          <cell r="HI170">
            <v>2845235</v>
          </cell>
          <cell r="HJ170">
            <v>3890096</v>
          </cell>
          <cell r="HK170">
            <v>3890096</v>
          </cell>
        </row>
        <row r="171">
          <cell r="A171" t="str">
            <v>W94001</v>
          </cell>
          <cell r="B171" t="str">
            <v>QV</v>
          </cell>
          <cell r="C171" t="str">
            <v xml:space="preserve">Phillis Wheatley/ John Dibert Community (Firstline Schools)
</v>
          </cell>
          <cell r="D171" t="str">
            <v>721409800-03</v>
          </cell>
          <cell r="E171">
            <v>6545942</v>
          </cell>
          <cell r="F171">
            <v>6545942</v>
          </cell>
          <cell r="I171">
            <v>6545942</v>
          </cell>
          <cell r="J171">
            <v>6545942</v>
          </cell>
          <cell r="K171">
            <v>7104686</v>
          </cell>
          <cell r="L171">
            <v>7454415</v>
          </cell>
          <cell r="M171">
            <v>7446332</v>
          </cell>
          <cell r="N171">
            <v>7446332</v>
          </cell>
          <cell r="R171">
            <v>545495</v>
          </cell>
          <cell r="S171">
            <v>235527</v>
          </cell>
          <cell r="T171">
            <v>235527</v>
          </cell>
          <cell r="U171">
            <v>309968</v>
          </cell>
          <cell r="V171">
            <v>309968</v>
          </cell>
          <cell r="W171">
            <v>545495</v>
          </cell>
          <cell r="X171">
            <v>235527</v>
          </cell>
          <cell r="Y171">
            <v>235527</v>
          </cell>
          <cell r="Z171">
            <v>309968</v>
          </cell>
          <cell r="AA171">
            <v>309968</v>
          </cell>
          <cell r="AB171">
            <v>601369</v>
          </cell>
          <cell r="AC171">
            <v>235527</v>
          </cell>
          <cell r="AD171">
            <v>235527</v>
          </cell>
          <cell r="AE171">
            <v>365842</v>
          </cell>
          <cell r="AF171">
            <v>365842</v>
          </cell>
          <cell r="AG171">
            <v>601369</v>
          </cell>
          <cell r="AH171">
            <v>235527</v>
          </cell>
          <cell r="AI171">
            <v>235527</v>
          </cell>
          <cell r="AJ171">
            <v>365842</v>
          </cell>
          <cell r="AK171">
            <v>365842</v>
          </cell>
          <cell r="AL171">
            <v>601369</v>
          </cell>
          <cell r="AM171">
            <v>235527</v>
          </cell>
          <cell r="AN171">
            <v>235527</v>
          </cell>
          <cell r="AO171">
            <v>365842</v>
          </cell>
          <cell r="AP171">
            <v>365842</v>
          </cell>
          <cell r="AQ171">
            <v>601369</v>
          </cell>
          <cell r="AR171">
            <v>235527</v>
          </cell>
          <cell r="AS171">
            <v>235527</v>
          </cell>
          <cell r="AT171">
            <v>365842</v>
          </cell>
          <cell r="AU171">
            <v>365842</v>
          </cell>
          <cell r="AV171">
            <v>481096</v>
          </cell>
          <cell r="AW171">
            <v>188422</v>
          </cell>
          <cell r="AX171">
            <v>188422</v>
          </cell>
          <cell r="AY171">
            <v>292674</v>
          </cell>
          <cell r="AZ171">
            <v>292674</v>
          </cell>
          <cell r="BA171">
            <v>717946</v>
          </cell>
          <cell r="BB171">
            <v>257250</v>
          </cell>
          <cell r="BC171">
            <v>257250</v>
          </cell>
          <cell r="BD171">
            <v>460696</v>
          </cell>
          <cell r="BE171">
            <v>713906</v>
          </cell>
          <cell r="BF171">
            <v>253209</v>
          </cell>
          <cell r="BG171">
            <v>253209</v>
          </cell>
          <cell r="BH171">
            <v>460697</v>
          </cell>
          <cell r="BI171">
            <v>0</v>
          </cell>
          <cell r="BJ171">
            <v>0</v>
          </cell>
          <cell r="BM171">
            <v>0</v>
          </cell>
          <cell r="BN171">
            <v>0</v>
          </cell>
          <cell r="BQ171">
            <v>0</v>
          </cell>
          <cell r="BR171">
            <v>0</v>
          </cell>
          <cell r="BU171">
            <v>235527</v>
          </cell>
          <cell r="BV171">
            <v>235527</v>
          </cell>
          <cell r="BX171">
            <v>32429</v>
          </cell>
          <cell r="BY171">
            <v>277539</v>
          </cell>
          <cell r="BZ171">
            <v>277539</v>
          </cell>
          <cell r="CA171">
            <v>545495</v>
          </cell>
          <cell r="CB171">
            <v>235527</v>
          </cell>
          <cell r="CC171">
            <v>235527</v>
          </cell>
          <cell r="CE171">
            <v>309968</v>
          </cell>
          <cell r="CF171">
            <v>309968</v>
          </cell>
          <cell r="CH171">
            <v>545495</v>
          </cell>
          <cell r="CI171">
            <v>235527</v>
          </cell>
          <cell r="CJ171">
            <v>235527</v>
          </cell>
          <cell r="CL171">
            <v>365842</v>
          </cell>
          <cell r="CM171">
            <v>365842</v>
          </cell>
          <cell r="CO171">
            <v>601369</v>
          </cell>
          <cell r="CP171">
            <v>235527</v>
          </cell>
          <cell r="CQ171">
            <v>0</v>
          </cell>
          <cell r="CR171">
            <v>0</v>
          </cell>
          <cell r="CS171">
            <v>365842</v>
          </cell>
          <cell r="CT171">
            <v>365842</v>
          </cell>
          <cell r="CV171">
            <v>601369</v>
          </cell>
          <cell r="CW171">
            <v>235527</v>
          </cell>
          <cell r="CX171">
            <v>0</v>
          </cell>
          <cell r="CY171">
            <v>0</v>
          </cell>
          <cell r="CZ171">
            <v>365842</v>
          </cell>
          <cell r="DA171">
            <v>365842</v>
          </cell>
          <cell r="DC171">
            <v>601369</v>
          </cell>
          <cell r="DD171">
            <v>235527</v>
          </cell>
          <cell r="DE171">
            <v>235527</v>
          </cell>
          <cell r="DG171">
            <v>365842</v>
          </cell>
          <cell r="DH171">
            <v>365842</v>
          </cell>
          <cell r="DJ171">
            <v>601369</v>
          </cell>
          <cell r="DK171">
            <v>235527</v>
          </cell>
          <cell r="DL171">
            <v>0</v>
          </cell>
          <cell r="DM171">
            <v>0</v>
          </cell>
          <cell r="DN171">
            <v>365842</v>
          </cell>
          <cell r="DO171">
            <v>365842</v>
          </cell>
          <cell r="DS171">
            <v>601369</v>
          </cell>
          <cell r="DT171">
            <v>235527</v>
          </cell>
          <cell r="DU171">
            <v>0</v>
          </cell>
          <cell r="DV171">
            <v>0</v>
          </cell>
          <cell r="DW171">
            <v>365842</v>
          </cell>
          <cell r="DX171">
            <v>365842</v>
          </cell>
          <cell r="EA171">
            <v>601369</v>
          </cell>
          <cell r="EB171">
            <v>188422</v>
          </cell>
          <cell r="EC171">
            <v>0</v>
          </cell>
          <cell r="ED171">
            <v>0</v>
          </cell>
          <cell r="EE171">
            <v>292674</v>
          </cell>
          <cell r="EF171">
            <v>292674</v>
          </cell>
          <cell r="EG171">
            <v>47106</v>
          </cell>
          <cell r="EH171">
            <v>73169</v>
          </cell>
          <cell r="EI171">
            <v>601371</v>
          </cell>
          <cell r="EJ171">
            <v>257250</v>
          </cell>
          <cell r="EK171">
            <v>257250</v>
          </cell>
          <cell r="EM171">
            <v>460696</v>
          </cell>
          <cell r="EN171">
            <v>460696</v>
          </cell>
          <cell r="EQ171">
            <v>717946</v>
          </cell>
          <cell r="ER171">
            <v>253209</v>
          </cell>
          <cell r="ES171">
            <v>0</v>
          </cell>
          <cell r="ET171">
            <v>0</v>
          </cell>
          <cell r="EU171">
            <v>460697</v>
          </cell>
          <cell r="EV171">
            <v>460697</v>
          </cell>
          <cell r="EY171">
            <v>713906</v>
          </cell>
          <cell r="EZ171">
            <v>713906</v>
          </cell>
          <cell r="FH171">
            <v>0</v>
          </cell>
          <cell r="FI171">
            <v>2630203</v>
          </cell>
          <cell r="FJ171">
            <v>0</v>
          </cell>
          <cell r="FK171">
            <v>3824685</v>
          </cell>
          <cell r="FL171">
            <v>277539</v>
          </cell>
          <cell r="FM171">
            <v>0</v>
          </cell>
          <cell r="FN171">
            <v>6732427</v>
          </cell>
          <cell r="FO171">
            <v>0</v>
          </cell>
          <cell r="FP171">
            <v>6732427</v>
          </cell>
          <cell r="FQ171">
            <v>713905</v>
          </cell>
          <cell r="FR171">
            <v>713905</v>
          </cell>
          <cell r="FV171">
            <v>713905</v>
          </cell>
          <cell r="FW171">
            <v>713905</v>
          </cell>
          <cell r="FX171">
            <v>47106</v>
          </cell>
          <cell r="FY171">
            <v>73169</v>
          </cell>
          <cell r="FZ171">
            <v>120275</v>
          </cell>
          <cell r="GA171">
            <v>-120275</v>
          </cell>
          <cell r="GB171">
            <v>-120275</v>
          </cell>
          <cell r="GL171">
            <v>713906</v>
          </cell>
          <cell r="GM171">
            <v>-1</v>
          </cell>
          <cell r="GN171">
            <v>-1</v>
          </cell>
          <cell r="GP171">
            <v>0</v>
          </cell>
          <cell r="GQ171">
            <v>-120275</v>
          </cell>
          <cell r="GR171">
            <v>-120275</v>
          </cell>
          <cell r="GS171">
            <v>2630203</v>
          </cell>
          <cell r="GT171">
            <v>0</v>
          </cell>
          <cell r="GU171">
            <v>0</v>
          </cell>
          <cell r="GV171">
            <v>0</v>
          </cell>
          <cell r="GW171">
            <v>3824685</v>
          </cell>
          <cell r="GX171">
            <v>0</v>
          </cell>
          <cell r="GY171">
            <v>277539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-47106</v>
          </cell>
          <cell r="HE171">
            <v>-47106</v>
          </cell>
          <cell r="HF171">
            <v>-73169</v>
          </cell>
          <cell r="HG171">
            <v>-73169</v>
          </cell>
          <cell r="HI171">
            <v>2630203</v>
          </cell>
          <cell r="HJ171">
            <v>4102224</v>
          </cell>
          <cell r="HK171">
            <v>4102224</v>
          </cell>
        </row>
        <row r="172">
          <cell r="A172" t="str">
            <v>W95001</v>
          </cell>
          <cell r="B172" t="str">
            <v>VQ</v>
          </cell>
          <cell r="C172" t="str">
            <v>Langston Hughes Acdmy (Firstline Schools)</v>
          </cell>
          <cell r="D172" t="str">
            <v>721409800-06</v>
          </cell>
          <cell r="E172">
            <v>7365826</v>
          </cell>
          <cell r="F172">
            <v>7365826</v>
          </cell>
          <cell r="I172">
            <v>7365826</v>
          </cell>
          <cell r="J172">
            <v>7365826</v>
          </cell>
          <cell r="K172">
            <v>7365826</v>
          </cell>
          <cell r="L172">
            <v>7067658</v>
          </cell>
          <cell r="M172">
            <v>7057392</v>
          </cell>
          <cell r="N172">
            <v>7057392</v>
          </cell>
          <cell r="R172">
            <v>613819</v>
          </cell>
          <cell r="S172">
            <v>276362</v>
          </cell>
          <cell r="T172">
            <v>276362</v>
          </cell>
          <cell r="U172">
            <v>337457</v>
          </cell>
          <cell r="V172">
            <v>337457</v>
          </cell>
          <cell r="W172">
            <v>613819</v>
          </cell>
          <cell r="X172">
            <v>276362</v>
          </cell>
          <cell r="Y172">
            <v>276362</v>
          </cell>
          <cell r="Z172">
            <v>337457</v>
          </cell>
          <cell r="AA172">
            <v>337457</v>
          </cell>
          <cell r="AB172">
            <v>613819</v>
          </cell>
          <cell r="AC172">
            <v>276362</v>
          </cell>
          <cell r="AD172">
            <v>276362</v>
          </cell>
          <cell r="AE172">
            <v>337457</v>
          </cell>
          <cell r="AF172">
            <v>337457</v>
          </cell>
          <cell r="AG172">
            <v>613819</v>
          </cell>
          <cell r="AH172">
            <v>276362</v>
          </cell>
          <cell r="AI172">
            <v>276362</v>
          </cell>
          <cell r="AJ172">
            <v>337457</v>
          </cell>
          <cell r="AK172">
            <v>337457</v>
          </cell>
          <cell r="AL172">
            <v>613819</v>
          </cell>
          <cell r="AM172">
            <v>276362</v>
          </cell>
          <cell r="AN172">
            <v>276362</v>
          </cell>
          <cell r="AO172">
            <v>337457</v>
          </cell>
          <cell r="AP172">
            <v>337457</v>
          </cell>
          <cell r="AQ172">
            <v>613818</v>
          </cell>
          <cell r="AR172">
            <v>276362</v>
          </cell>
          <cell r="AS172">
            <v>276362</v>
          </cell>
          <cell r="AT172">
            <v>337456</v>
          </cell>
          <cell r="AU172">
            <v>337456</v>
          </cell>
          <cell r="AV172">
            <v>491055</v>
          </cell>
          <cell r="AW172">
            <v>221090</v>
          </cell>
          <cell r="AX172">
            <v>221090</v>
          </cell>
          <cell r="AY172">
            <v>269965</v>
          </cell>
          <cell r="AZ172">
            <v>269965</v>
          </cell>
          <cell r="BA172">
            <v>514429</v>
          </cell>
          <cell r="BB172">
            <v>183981</v>
          </cell>
          <cell r="BC172">
            <v>183981</v>
          </cell>
          <cell r="BD172">
            <v>330448</v>
          </cell>
          <cell r="BE172">
            <v>509297</v>
          </cell>
          <cell r="BF172">
            <v>178849</v>
          </cell>
          <cell r="BG172">
            <v>178849</v>
          </cell>
          <cell r="BH172">
            <v>330448</v>
          </cell>
          <cell r="BI172">
            <v>0</v>
          </cell>
          <cell r="BJ172">
            <v>0</v>
          </cell>
          <cell r="BM172">
            <v>0</v>
          </cell>
          <cell r="BN172">
            <v>0</v>
          </cell>
          <cell r="BQ172">
            <v>0</v>
          </cell>
          <cell r="BR172">
            <v>0</v>
          </cell>
          <cell r="BU172">
            <v>276362</v>
          </cell>
          <cell r="BV172">
            <v>276362</v>
          </cell>
          <cell r="BX172">
            <v>35305</v>
          </cell>
          <cell r="BY172">
            <v>302152</v>
          </cell>
          <cell r="BZ172">
            <v>302152</v>
          </cell>
          <cell r="CA172">
            <v>613819</v>
          </cell>
          <cell r="CB172">
            <v>276362</v>
          </cell>
          <cell r="CC172">
            <v>276362</v>
          </cell>
          <cell r="CE172">
            <v>337457</v>
          </cell>
          <cell r="CF172">
            <v>337457</v>
          </cell>
          <cell r="CH172">
            <v>613819</v>
          </cell>
          <cell r="CI172">
            <v>276362</v>
          </cell>
          <cell r="CJ172">
            <v>276362</v>
          </cell>
          <cell r="CL172">
            <v>337457</v>
          </cell>
          <cell r="CM172">
            <v>337457</v>
          </cell>
          <cell r="CO172">
            <v>613819</v>
          </cell>
          <cell r="CP172">
            <v>276362</v>
          </cell>
          <cell r="CQ172">
            <v>0</v>
          </cell>
          <cell r="CR172">
            <v>0</v>
          </cell>
          <cell r="CS172">
            <v>337457</v>
          </cell>
          <cell r="CT172">
            <v>337457</v>
          </cell>
          <cell r="CV172">
            <v>613819</v>
          </cell>
          <cell r="CW172">
            <v>276362</v>
          </cell>
          <cell r="CX172">
            <v>0</v>
          </cell>
          <cell r="CY172">
            <v>0</v>
          </cell>
          <cell r="CZ172">
            <v>337457</v>
          </cell>
          <cell r="DA172">
            <v>337457</v>
          </cell>
          <cell r="DC172">
            <v>613819</v>
          </cell>
          <cell r="DD172">
            <v>276362</v>
          </cell>
          <cell r="DE172">
            <v>276362</v>
          </cell>
          <cell r="DG172">
            <v>337457</v>
          </cell>
          <cell r="DH172">
            <v>337457</v>
          </cell>
          <cell r="DJ172">
            <v>613819</v>
          </cell>
          <cell r="DK172">
            <v>276362</v>
          </cell>
          <cell r="DL172">
            <v>0</v>
          </cell>
          <cell r="DM172">
            <v>0</v>
          </cell>
          <cell r="DN172">
            <v>337457</v>
          </cell>
          <cell r="DO172">
            <v>337457</v>
          </cell>
          <cell r="DS172">
            <v>613819</v>
          </cell>
          <cell r="DT172">
            <v>276362</v>
          </cell>
          <cell r="DU172">
            <v>0</v>
          </cell>
          <cell r="DV172">
            <v>0</v>
          </cell>
          <cell r="DW172">
            <v>337456</v>
          </cell>
          <cell r="DX172">
            <v>337456</v>
          </cell>
          <cell r="EA172">
            <v>613818</v>
          </cell>
          <cell r="EB172">
            <v>221090</v>
          </cell>
          <cell r="EC172">
            <v>0</v>
          </cell>
          <cell r="ED172">
            <v>0</v>
          </cell>
          <cell r="EE172">
            <v>269965</v>
          </cell>
          <cell r="EF172">
            <v>269965</v>
          </cell>
          <cell r="EG172">
            <v>55273</v>
          </cell>
          <cell r="EH172">
            <v>67492</v>
          </cell>
          <cell r="EI172">
            <v>613820</v>
          </cell>
          <cell r="EJ172">
            <v>183981</v>
          </cell>
          <cell r="EK172">
            <v>183981</v>
          </cell>
          <cell r="EM172">
            <v>330448</v>
          </cell>
          <cell r="EN172">
            <v>330448</v>
          </cell>
          <cell r="EQ172">
            <v>514429</v>
          </cell>
          <cell r="ER172">
            <v>178849</v>
          </cell>
          <cell r="ES172">
            <v>0</v>
          </cell>
          <cell r="ET172">
            <v>0</v>
          </cell>
          <cell r="EU172">
            <v>330448</v>
          </cell>
          <cell r="EV172">
            <v>330448</v>
          </cell>
          <cell r="EY172">
            <v>509297</v>
          </cell>
          <cell r="EZ172">
            <v>509297</v>
          </cell>
          <cell r="FH172">
            <v>0</v>
          </cell>
          <cell r="FI172">
            <v>2850089</v>
          </cell>
          <cell r="FJ172">
            <v>0</v>
          </cell>
          <cell r="FK172">
            <v>3395856</v>
          </cell>
          <cell r="FL172">
            <v>302152</v>
          </cell>
          <cell r="FM172">
            <v>0</v>
          </cell>
          <cell r="FN172">
            <v>6548097</v>
          </cell>
          <cell r="FO172">
            <v>0</v>
          </cell>
          <cell r="FP172">
            <v>6548097</v>
          </cell>
          <cell r="FQ172">
            <v>509295</v>
          </cell>
          <cell r="FR172">
            <v>509295</v>
          </cell>
          <cell r="FV172">
            <v>509295</v>
          </cell>
          <cell r="FW172">
            <v>509295</v>
          </cell>
          <cell r="FX172">
            <v>55273</v>
          </cell>
          <cell r="FY172">
            <v>67492</v>
          </cell>
          <cell r="FZ172">
            <v>122765</v>
          </cell>
          <cell r="GA172">
            <v>-122765</v>
          </cell>
          <cell r="GB172">
            <v>-122765</v>
          </cell>
          <cell r="GL172">
            <v>509297</v>
          </cell>
          <cell r="GM172">
            <v>-2</v>
          </cell>
          <cell r="GN172">
            <v>-2</v>
          </cell>
          <cell r="GP172">
            <v>0</v>
          </cell>
          <cell r="GQ172">
            <v>-122765</v>
          </cell>
          <cell r="GR172">
            <v>-122765</v>
          </cell>
          <cell r="GS172">
            <v>2850089</v>
          </cell>
          <cell r="GT172">
            <v>0</v>
          </cell>
          <cell r="GU172">
            <v>0</v>
          </cell>
          <cell r="GV172">
            <v>0</v>
          </cell>
          <cell r="GW172">
            <v>3395856</v>
          </cell>
          <cell r="GX172">
            <v>0</v>
          </cell>
          <cell r="GY172">
            <v>302152</v>
          </cell>
          <cell r="GZ172">
            <v>0</v>
          </cell>
          <cell r="HA172">
            <v>0</v>
          </cell>
          <cell r="HB172">
            <v>0</v>
          </cell>
          <cell r="HC172">
            <v>0</v>
          </cell>
          <cell r="HD172">
            <v>-55273</v>
          </cell>
          <cell r="HE172">
            <v>-55273</v>
          </cell>
          <cell r="HF172">
            <v>-67492</v>
          </cell>
          <cell r="HG172">
            <v>-67492</v>
          </cell>
          <cell r="HI172">
            <v>2850089</v>
          </cell>
          <cell r="HJ172">
            <v>3698008</v>
          </cell>
          <cell r="HK172">
            <v>3698008</v>
          </cell>
        </row>
        <row r="173">
          <cell r="A173" t="str">
            <v>WAB001</v>
          </cell>
          <cell r="B173" t="str">
            <v>5Z</v>
          </cell>
          <cell r="C173" t="str">
            <v>Edgar P. Harney Spirit of Excellence Acdmy (Spirit of Excel)</v>
          </cell>
          <cell r="D173" t="str">
            <v>711036837-00</v>
          </cell>
          <cell r="E173">
            <v>3055430</v>
          </cell>
          <cell r="F173">
            <v>3055430</v>
          </cell>
          <cell r="I173">
            <v>3055430</v>
          </cell>
          <cell r="J173">
            <v>3055430</v>
          </cell>
          <cell r="K173">
            <v>3055430</v>
          </cell>
          <cell r="L173">
            <v>2869280</v>
          </cell>
          <cell r="M173">
            <v>2866507</v>
          </cell>
          <cell r="N173">
            <v>2866507</v>
          </cell>
          <cell r="R173">
            <v>254620</v>
          </cell>
          <cell r="S173">
            <v>114509</v>
          </cell>
          <cell r="T173">
            <v>114509</v>
          </cell>
          <cell r="U173">
            <v>140111</v>
          </cell>
          <cell r="V173">
            <v>140111</v>
          </cell>
          <cell r="W173">
            <v>254620</v>
          </cell>
          <cell r="X173">
            <v>114509</v>
          </cell>
          <cell r="Y173">
            <v>114509</v>
          </cell>
          <cell r="Z173">
            <v>140111</v>
          </cell>
          <cell r="AA173">
            <v>140111</v>
          </cell>
          <cell r="AB173">
            <v>254620</v>
          </cell>
          <cell r="AC173">
            <v>114509</v>
          </cell>
          <cell r="AD173">
            <v>114509</v>
          </cell>
          <cell r="AE173">
            <v>140111</v>
          </cell>
          <cell r="AF173">
            <v>140111</v>
          </cell>
          <cell r="AG173">
            <v>254620</v>
          </cell>
          <cell r="AH173">
            <v>114509</v>
          </cell>
          <cell r="AI173">
            <v>114509</v>
          </cell>
          <cell r="AJ173">
            <v>140111</v>
          </cell>
          <cell r="AK173">
            <v>140111</v>
          </cell>
          <cell r="AL173">
            <v>254620</v>
          </cell>
          <cell r="AM173">
            <v>114509</v>
          </cell>
          <cell r="AN173">
            <v>114509</v>
          </cell>
          <cell r="AO173">
            <v>140111</v>
          </cell>
          <cell r="AP173">
            <v>140111</v>
          </cell>
          <cell r="AQ173">
            <v>254618</v>
          </cell>
          <cell r="AR173">
            <v>114508</v>
          </cell>
          <cell r="AS173">
            <v>114508</v>
          </cell>
          <cell r="AT173">
            <v>140110</v>
          </cell>
          <cell r="AU173">
            <v>140110</v>
          </cell>
          <cell r="AV173">
            <v>203695</v>
          </cell>
          <cell r="AW173">
            <v>91607</v>
          </cell>
          <cell r="AX173">
            <v>91607</v>
          </cell>
          <cell r="AY173">
            <v>112088</v>
          </cell>
          <cell r="AZ173">
            <v>112088</v>
          </cell>
          <cell r="BA173">
            <v>192567</v>
          </cell>
          <cell r="BB173">
            <v>106763</v>
          </cell>
          <cell r="BC173">
            <v>106763</v>
          </cell>
          <cell r="BD173">
            <v>85804</v>
          </cell>
          <cell r="BE173">
            <v>191181</v>
          </cell>
          <cell r="BF173">
            <v>105377</v>
          </cell>
          <cell r="BG173">
            <v>105377</v>
          </cell>
          <cell r="BH173">
            <v>85804</v>
          </cell>
          <cell r="BI173">
            <v>0</v>
          </cell>
          <cell r="BJ173">
            <v>0</v>
          </cell>
          <cell r="BM173">
            <v>0</v>
          </cell>
          <cell r="BN173">
            <v>0</v>
          </cell>
          <cell r="BQ173">
            <v>0</v>
          </cell>
          <cell r="BR173">
            <v>0</v>
          </cell>
          <cell r="BU173">
            <v>114509</v>
          </cell>
          <cell r="BV173">
            <v>114509</v>
          </cell>
          <cell r="BX173">
            <v>14659</v>
          </cell>
          <cell r="BY173">
            <v>125452</v>
          </cell>
          <cell r="BZ173">
            <v>125452</v>
          </cell>
          <cell r="CA173">
            <v>254620</v>
          </cell>
          <cell r="CB173">
            <v>114509</v>
          </cell>
          <cell r="CC173">
            <v>114509</v>
          </cell>
          <cell r="CE173">
            <v>140111</v>
          </cell>
          <cell r="CF173">
            <v>140111</v>
          </cell>
          <cell r="CH173">
            <v>254620</v>
          </cell>
          <cell r="CI173">
            <v>114509</v>
          </cell>
          <cell r="CJ173">
            <v>114509</v>
          </cell>
          <cell r="CL173">
            <v>140111</v>
          </cell>
          <cell r="CM173">
            <v>140111</v>
          </cell>
          <cell r="CO173">
            <v>254620</v>
          </cell>
          <cell r="CP173">
            <v>114509</v>
          </cell>
          <cell r="CQ173">
            <v>0</v>
          </cell>
          <cell r="CR173">
            <v>0</v>
          </cell>
          <cell r="CS173">
            <v>140111</v>
          </cell>
          <cell r="CT173">
            <v>140111</v>
          </cell>
          <cell r="CV173">
            <v>254620</v>
          </cell>
          <cell r="CW173">
            <v>114509</v>
          </cell>
          <cell r="CX173">
            <v>0</v>
          </cell>
          <cell r="CY173">
            <v>0</v>
          </cell>
          <cell r="CZ173">
            <v>140111</v>
          </cell>
          <cell r="DA173">
            <v>140111</v>
          </cell>
          <cell r="DC173">
            <v>254620</v>
          </cell>
          <cell r="DD173">
            <v>114509</v>
          </cell>
          <cell r="DE173">
            <v>114509</v>
          </cell>
          <cell r="DG173">
            <v>140111</v>
          </cell>
          <cell r="DH173">
            <v>140111</v>
          </cell>
          <cell r="DJ173">
            <v>254620</v>
          </cell>
          <cell r="DK173">
            <v>114509</v>
          </cell>
          <cell r="DL173">
            <v>0</v>
          </cell>
          <cell r="DM173">
            <v>0</v>
          </cell>
          <cell r="DN173">
            <v>140111</v>
          </cell>
          <cell r="DO173">
            <v>140111</v>
          </cell>
          <cell r="DS173">
            <v>254620</v>
          </cell>
          <cell r="DT173">
            <v>114508</v>
          </cell>
          <cell r="DU173">
            <v>0</v>
          </cell>
          <cell r="DV173">
            <v>0</v>
          </cell>
          <cell r="DW173">
            <v>140110</v>
          </cell>
          <cell r="DX173">
            <v>140110</v>
          </cell>
          <cell r="EA173">
            <v>254618</v>
          </cell>
          <cell r="EB173">
            <v>91607</v>
          </cell>
          <cell r="EC173">
            <v>0</v>
          </cell>
          <cell r="ED173">
            <v>0</v>
          </cell>
          <cell r="EE173">
            <v>112088</v>
          </cell>
          <cell r="EF173">
            <v>112088</v>
          </cell>
          <cell r="EG173">
            <v>22902</v>
          </cell>
          <cell r="EH173">
            <v>28023</v>
          </cell>
          <cell r="EI173">
            <v>254620</v>
          </cell>
          <cell r="EJ173">
            <v>106763</v>
          </cell>
          <cell r="EK173">
            <v>106763</v>
          </cell>
          <cell r="EM173">
            <v>85804</v>
          </cell>
          <cell r="EN173">
            <v>85804</v>
          </cell>
          <cell r="EQ173">
            <v>192567</v>
          </cell>
          <cell r="ER173">
            <v>105377</v>
          </cell>
          <cell r="ES173">
            <v>0</v>
          </cell>
          <cell r="ET173">
            <v>0</v>
          </cell>
          <cell r="EU173">
            <v>85804</v>
          </cell>
          <cell r="EV173">
            <v>85804</v>
          </cell>
          <cell r="EY173">
            <v>191181</v>
          </cell>
          <cell r="EZ173">
            <v>191181</v>
          </cell>
          <cell r="FH173">
            <v>0</v>
          </cell>
          <cell r="FI173">
            <v>1242720</v>
          </cell>
          <cell r="FJ173">
            <v>0</v>
          </cell>
          <cell r="FK173">
            <v>1307154</v>
          </cell>
          <cell r="FL173">
            <v>125452</v>
          </cell>
          <cell r="FM173">
            <v>0</v>
          </cell>
          <cell r="FN173">
            <v>2675326</v>
          </cell>
          <cell r="FO173">
            <v>0</v>
          </cell>
          <cell r="FP173">
            <v>2675326</v>
          </cell>
          <cell r="FQ173">
            <v>191181</v>
          </cell>
          <cell r="FR173">
            <v>191181</v>
          </cell>
          <cell r="FV173">
            <v>191181</v>
          </cell>
          <cell r="FW173">
            <v>191181</v>
          </cell>
          <cell r="FX173">
            <v>22902</v>
          </cell>
          <cell r="FY173">
            <v>28023</v>
          </cell>
          <cell r="FZ173">
            <v>50925</v>
          </cell>
          <cell r="GA173">
            <v>-50925</v>
          </cell>
          <cell r="GB173">
            <v>-50925</v>
          </cell>
          <cell r="GL173">
            <v>191181</v>
          </cell>
          <cell r="GM173">
            <v>0</v>
          </cell>
          <cell r="GN173">
            <v>0</v>
          </cell>
          <cell r="GP173">
            <v>0</v>
          </cell>
          <cell r="GQ173">
            <v>-50925</v>
          </cell>
          <cell r="GR173">
            <v>-50925</v>
          </cell>
          <cell r="GS173">
            <v>1242720</v>
          </cell>
          <cell r="GT173">
            <v>0</v>
          </cell>
          <cell r="GU173">
            <v>0</v>
          </cell>
          <cell r="GV173">
            <v>0</v>
          </cell>
          <cell r="GW173">
            <v>1307154</v>
          </cell>
          <cell r="GX173">
            <v>0</v>
          </cell>
          <cell r="GY173">
            <v>125452</v>
          </cell>
          <cell r="GZ173">
            <v>0</v>
          </cell>
          <cell r="HA173">
            <v>0</v>
          </cell>
          <cell r="HB173">
            <v>0</v>
          </cell>
          <cell r="HC173">
            <v>0</v>
          </cell>
          <cell r="HD173">
            <v>-22902</v>
          </cell>
          <cell r="HE173">
            <v>-22902</v>
          </cell>
          <cell r="HF173">
            <v>-28023</v>
          </cell>
          <cell r="HG173">
            <v>-28023</v>
          </cell>
          <cell r="HI173">
            <v>1242720</v>
          </cell>
          <cell r="HJ173">
            <v>1432606</v>
          </cell>
          <cell r="HK173">
            <v>1432606</v>
          </cell>
        </row>
        <row r="174">
          <cell r="A174" t="str">
            <v>WJ1001</v>
          </cell>
          <cell r="B174" t="str">
            <v>1M</v>
          </cell>
          <cell r="C174" t="str">
            <v>Sci Academy (Collegiate Academies)</v>
          </cell>
          <cell r="D174" t="str">
            <v>800601507-00</v>
          </cell>
          <cell r="E174">
            <v>6272330</v>
          </cell>
          <cell r="F174">
            <v>6272330</v>
          </cell>
          <cell r="I174">
            <v>6272330</v>
          </cell>
          <cell r="J174">
            <v>6272330</v>
          </cell>
          <cell r="K174">
            <v>6272330</v>
          </cell>
          <cell r="L174">
            <v>6424332</v>
          </cell>
          <cell r="M174">
            <v>6427990</v>
          </cell>
          <cell r="N174">
            <v>6427990</v>
          </cell>
          <cell r="R174">
            <v>522694</v>
          </cell>
          <cell r="S174">
            <v>275130</v>
          </cell>
          <cell r="T174">
            <v>275130</v>
          </cell>
          <cell r="U174">
            <v>247564</v>
          </cell>
          <cell r="V174">
            <v>247564</v>
          </cell>
          <cell r="W174">
            <v>522694</v>
          </cell>
          <cell r="X174">
            <v>275130</v>
          </cell>
          <cell r="Y174">
            <v>275130</v>
          </cell>
          <cell r="Z174">
            <v>247564</v>
          </cell>
          <cell r="AA174">
            <v>247564</v>
          </cell>
          <cell r="AB174">
            <v>522695</v>
          </cell>
          <cell r="AC174">
            <v>275131</v>
          </cell>
          <cell r="AD174">
            <v>275131</v>
          </cell>
          <cell r="AE174">
            <v>247564</v>
          </cell>
          <cell r="AF174">
            <v>247564</v>
          </cell>
          <cell r="AG174">
            <v>522695</v>
          </cell>
          <cell r="AH174">
            <v>275131</v>
          </cell>
          <cell r="AI174">
            <v>275131</v>
          </cell>
          <cell r="AJ174">
            <v>247564</v>
          </cell>
          <cell r="AK174">
            <v>247564</v>
          </cell>
          <cell r="AL174">
            <v>522695</v>
          </cell>
          <cell r="AM174">
            <v>275131</v>
          </cell>
          <cell r="AN174">
            <v>275131</v>
          </cell>
          <cell r="AO174">
            <v>247564</v>
          </cell>
          <cell r="AP174">
            <v>247564</v>
          </cell>
          <cell r="AQ174">
            <v>522693</v>
          </cell>
          <cell r="AR174">
            <v>275130</v>
          </cell>
          <cell r="AS174">
            <v>275130</v>
          </cell>
          <cell r="AT174">
            <v>247563</v>
          </cell>
          <cell r="AU174">
            <v>247563</v>
          </cell>
          <cell r="AV174">
            <v>418155</v>
          </cell>
          <cell r="AW174">
            <v>220104</v>
          </cell>
          <cell r="AX174">
            <v>220104</v>
          </cell>
          <cell r="AY174">
            <v>198051</v>
          </cell>
          <cell r="AZ174">
            <v>198051</v>
          </cell>
          <cell r="BA174">
            <v>573361</v>
          </cell>
          <cell r="BB174">
            <v>300360</v>
          </cell>
          <cell r="BC174">
            <v>300360</v>
          </cell>
          <cell r="BD174">
            <v>273001</v>
          </cell>
          <cell r="BE174">
            <v>575190</v>
          </cell>
          <cell r="BF174">
            <v>302189</v>
          </cell>
          <cell r="BG174">
            <v>302189</v>
          </cell>
          <cell r="BH174">
            <v>273001</v>
          </cell>
          <cell r="BI174">
            <v>0</v>
          </cell>
          <cell r="BJ174">
            <v>0</v>
          </cell>
          <cell r="BM174">
            <v>0</v>
          </cell>
          <cell r="BN174">
            <v>0</v>
          </cell>
          <cell r="BQ174">
            <v>0</v>
          </cell>
          <cell r="BR174">
            <v>0</v>
          </cell>
          <cell r="BU174">
            <v>275130</v>
          </cell>
          <cell r="BV174">
            <v>275130</v>
          </cell>
          <cell r="BX174">
            <v>25901</v>
          </cell>
          <cell r="BY174">
            <v>221663</v>
          </cell>
          <cell r="BZ174">
            <v>221663</v>
          </cell>
          <cell r="CA174">
            <v>522694</v>
          </cell>
          <cell r="CB174">
            <v>275130</v>
          </cell>
          <cell r="CC174">
            <v>275130</v>
          </cell>
          <cell r="CE174">
            <v>247564</v>
          </cell>
          <cell r="CF174">
            <v>247564</v>
          </cell>
          <cell r="CH174">
            <v>522694</v>
          </cell>
          <cell r="CI174">
            <v>275131</v>
          </cell>
          <cell r="CJ174">
            <v>275131</v>
          </cell>
          <cell r="CL174">
            <v>247564</v>
          </cell>
          <cell r="CM174">
            <v>247564</v>
          </cell>
          <cell r="CO174">
            <v>522695</v>
          </cell>
          <cell r="CP174">
            <v>275131</v>
          </cell>
          <cell r="CQ174">
            <v>0</v>
          </cell>
          <cell r="CR174">
            <v>0</v>
          </cell>
          <cell r="CS174">
            <v>247564</v>
          </cell>
          <cell r="CT174">
            <v>247564</v>
          </cell>
          <cell r="CV174">
            <v>522695</v>
          </cell>
          <cell r="CW174">
            <v>275131</v>
          </cell>
          <cell r="CX174">
            <v>0</v>
          </cell>
          <cell r="CY174">
            <v>0</v>
          </cell>
          <cell r="CZ174">
            <v>247564</v>
          </cell>
          <cell r="DA174">
            <v>247564</v>
          </cell>
          <cell r="DC174">
            <v>522695</v>
          </cell>
          <cell r="DD174">
            <v>275131</v>
          </cell>
          <cell r="DE174">
            <v>275131</v>
          </cell>
          <cell r="DG174">
            <v>247564</v>
          </cell>
          <cell r="DH174">
            <v>247564</v>
          </cell>
          <cell r="DJ174">
            <v>522695</v>
          </cell>
          <cell r="DK174">
            <v>275131</v>
          </cell>
          <cell r="DL174">
            <v>0</v>
          </cell>
          <cell r="DM174">
            <v>0</v>
          </cell>
          <cell r="DN174">
            <v>247564</v>
          </cell>
          <cell r="DO174">
            <v>247564</v>
          </cell>
          <cell r="DS174">
            <v>522695</v>
          </cell>
          <cell r="DT174">
            <v>275130</v>
          </cell>
          <cell r="DU174">
            <v>-6735</v>
          </cell>
          <cell r="DV174">
            <v>-6735</v>
          </cell>
          <cell r="DW174">
            <v>247563</v>
          </cell>
          <cell r="DX174">
            <v>247563</v>
          </cell>
          <cell r="EA174">
            <v>515958</v>
          </cell>
          <cell r="EB174">
            <v>220104</v>
          </cell>
          <cell r="EC174">
            <v>0</v>
          </cell>
          <cell r="ED174">
            <v>0</v>
          </cell>
          <cell r="EE174">
            <v>198051</v>
          </cell>
          <cell r="EF174">
            <v>198051</v>
          </cell>
          <cell r="EG174">
            <v>55027</v>
          </cell>
          <cell r="EH174">
            <v>49513</v>
          </cell>
          <cell r="EI174">
            <v>522695</v>
          </cell>
          <cell r="EJ174">
            <v>300360</v>
          </cell>
          <cell r="EK174">
            <v>300360</v>
          </cell>
          <cell r="EM174">
            <v>273001</v>
          </cell>
          <cell r="EN174">
            <v>273001</v>
          </cell>
          <cell r="EQ174">
            <v>573361</v>
          </cell>
          <cell r="ER174">
            <v>302189</v>
          </cell>
          <cell r="ES174">
            <v>0</v>
          </cell>
          <cell r="ET174">
            <v>0</v>
          </cell>
          <cell r="EU174">
            <v>273001</v>
          </cell>
          <cell r="EV174">
            <v>273001</v>
          </cell>
          <cell r="EY174">
            <v>575190</v>
          </cell>
          <cell r="EZ174">
            <v>575190</v>
          </cell>
          <cell r="FH174">
            <v>0</v>
          </cell>
          <cell r="FI174">
            <v>3078725</v>
          </cell>
          <cell r="FJ174">
            <v>0</v>
          </cell>
          <cell r="FK174">
            <v>2552414</v>
          </cell>
          <cell r="FL174">
            <v>221663</v>
          </cell>
          <cell r="FM174">
            <v>0</v>
          </cell>
          <cell r="FN174">
            <v>5852802</v>
          </cell>
          <cell r="FO174">
            <v>-6735</v>
          </cell>
          <cell r="FP174">
            <v>5846067</v>
          </cell>
          <cell r="FQ174">
            <v>575188</v>
          </cell>
          <cell r="FR174">
            <v>575188</v>
          </cell>
          <cell r="FV174">
            <v>575188</v>
          </cell>
          <cell r="FW174">
            <v>575188</v>
          </cell>
          <cell r="FX174">
            <v>55027</v>
          </cell>
          <cell r="FY174">
            <v>49513</v>
          </cell>
          <cell r="FZ174">
            <v>104540</v>
          </cell>
          <cell r="GA174">
            <v>-104540</v>
          </cell>
          <cell r="GB174">
            <v>-104540</v>
          </cell>
          <cell r="GL174">
            <v>575190</v>
          </cell>
          <cell r="GM174">
            <v>-2</v>
          </cell>
          <cell r="GN174">
            <v>-2</v>
          </cell>
          <cell r="GP174">
            <v>0</v>
          </cell>
          <cell r="GQ174">
            <v>-104540</v>
          </cell>
          <cell r="GR174">
            <v>-104540</v>
          </cell>
          <cell r="GS174">
            <v>3071990</v>
          </cell>
          <cell r="GT174">
            <v>0</v>
          </cell>
          <cell r="GU174">
            <v>0</v>
          </cell>
          <cell r="GV174">
            <v>0</v>
          </cell>
          <cell r="GW174">
            <v>2552414</v>
          </cell>
          <cell r="GX174">
            <v>0</v>
          </cell>
          <cell r="GY174">
            <v>221663</v>
          </cell>
          <cell r="GZ174">
            <v>0</v>
          </cell>
          <cell r="HA174">
            <v>0</v>
          </cell>
          <cell r="HB174">
            <v>0</v>
          </cell>
          <cell r="HC174">
            <v>0</v>
          </cell>
          <cell r="HD174">
            <v>-55027</v>
          </cell>
          <cell r="HE174">
            <v>-55027</v>
          </cell>
          <cell r="HF174">
            <v>-49513</v>
          </cell>
          <cell r="HG174">
            <v>-49513</v>
          </cell>
          <cell r="HI174">
            <v>3078725</v>
          </cell>
          <cell r="HJ174">
            <v>2774077</v>
          </cell>
          <cell r="HK174">
            <v>2774077</v>
          </cell>
        </row>
        <row r="175">
          <cell r="A175" t="str">
            <v>W11001</v>
          </cell>
          <cell r="B175" t="str">
            <v>RM</v>
          </cell>
          <cell r="C175" t="str">
            <v>Medard H. Nelson Elem (New Beg.)</v>
          </cell>
          <cell r="D175" t="str">
            <v>200998872-01</v>
          </cell>
          <cell r="E175">
            <v>3997982</v>
          </cell>
          <cell r="F175">
            <v>3997982</v>
          </cell>
          <cell r="I175">
            <v>3997982</v>
          </cell>
          <cell r="J175">
            <v>3997982</v>
          </cell>
          <cell r="K175">
            <v>3997982</v>
          </cell>
          <cell r="L175">
            <v>3176630</v>
          </cell>
          <cell r="M175">
            <v>3175394</v>
          </cell>
          <cell r="N175">
            <v>3175394</v>
          </cell>
          <cell r="R175">
            <v>333165</v>
          </cell>
          <cell r="S175">
            <v>135509</v>
          </cell>
          <cell r="T175">
            <v>135509</v>
          </cell>
          <cell r="U175">
            <v>197656</v>
          </cell>
          <cell r="V175">
            <v>197656</v>
          </cell>
          <cell r="W175">
            <v>333165</v>
          </cell>
          <cell r="X175">
            <v>135509</v>
          </cell>
          <cell r="Y175">
            <v>135509</v>
          </cell>
          <cell r="Z175">
            <v>197656</v>
          </cell>
          <cell r="AA175">
            <v>197656</v>
          </cell>
          <cell r="AB175">
            <v>333165</v>
          </cell>
          <cell r="AC175">
            <v>135509</v>
          </cell>
          <cell r="AD175">
            <v>135509</v>
          </cell>
          <cell r="AE175">
            <v>197656</v>
          </cell>
          <cell r="AF175">
            <v>197656</v>
          </cell>
          <cell r="AG175">
            <v>333165</v>
          </cell>
          <cell r="AH175">
            <v>135509</v>
          </cell>
          <cell r="AI175">
            <v>135509</v>
          </cell>
          <cell r="AJ175">
            <v>197656</v>
          </cell>
          <cell r="AK175">
            <v>197656</v>
          </cell>
          <cell r="AL175">
            <v>333165</v>
          </cell>
          <cell r="AM175">
            <v>135509</v>
          </cell>
          <cell r="AN175">
            <v>135509</v>
          </cell>
          <cell r="AO175">
            <v>197656</v>
          </cell>
          <cell r="AP175">
            <v>197656</v>
          </cell>
          <cell r="AQ175">
            <v>333165</v>
          </cell>
          <cell r="AR175">
            <v>135509</v>
          </cell>
          <cell r="AS175">
            <v>135509</v>
          </cell>
          <cell r="AT175">
            <v>197656</v>
          </cell>
          <cell r="AU175">
            <v>197656</v>
          </cell>
          <cell r="AV175">
            <v>266533</v>
          </cell>
          <cell r="AW175">
            <v>108408</v>
          </cell>
          <cell r="AX175">
            <v>108408</v>
          </cell>
          <cell r="AY175">
            <v>158125</v>
          </cell>
          <cell r="AZ175">
            <v>158125</v>
          </cell>
          <cell r="BA175">
            <v>59382</v>
          </cell>
          <cell r="BB175">
            <v>15202</v>
          </cell>
          <cell r="BC175">
            <v>15202</v>
          </cell>
          <cell r="BD175">
            <v>44180</v>
          </cell>
          <cell r="BE175">
            <v>58764</v>
          </cell>
          <cell r="BF175">
            <v>14584</v>
          </cell>
          <cell r="BG175">
            <v>14584</v>
          </cell>
          <cell r="BH175">
            <v>44180</v>
          </cell>
          <cell r="BI175">
            <v>0</v>
          </cell>
          <cell r="BJ175">
            <v>0</v>
          </cell>
          <cell r="BM175">
            <v>0</v>
          </cell>
          <cell r="BN175">
            <v>0</v>
          </cell>
          <cell r="BQ175">
            <v>0</v>
          </cell>
          <cell r="BR175">
            <v>0</v>
          </cell>
          <cell r="BU175">
            <v>135509</v>
          </cell>
          <cell r="BV175">
            <v>135509</v>
          </cell>
          <cell r="BX175">
            <v>20679</v>
          </cell>
          <cell r="BY175">
            <v>176977</v>
          </cell>
          <cell r="BZ175">
            <v>176977</v>
          </cell>
          <cell r="CA175">
            <v>333165</v>
          </cell>
          <cell r="CB175">
            <v>135509</v>
          </cell>
          <cell r="CC175">
            <v>135509</v>
          </cell>
          <cell r="CE175">
            <v>197656</v>
          </cell>
          <cell r="CF175">
            <v>197656</v>
          </cell>
          <cell r="CH175">
            <v>333165</v>
          </cell>
          <cell r="CI175">
            <v>135509</v>
          </cell>
          <cell r="CJ175">
            <v>135509</v>
          </cell>
          <cell r="CL175">
            <v>197656</v>
          </cell>
          <cell r="CM175">
            <v>197656</v>
          </cell>
          <cell r="CO175">
            <v>333165</v>
          </cell>
          <cell r="CP175">
            <v>135509</v>
          </cell>
          <cell r="CQ175">
            <v>0</v>
          </cell>
          <cell r="CR175">
            <v>0</v>
          </cell>
          <cell r="CS175">
            <v>197656</v>
          </cell>
          <cell r="CT175">
            <v>197656</v>
          </cell>
          <cell r="CV175">
            <v>333165</v>
          </cell>
          <cell r="CW175">
            <v>135509</v>
          </cell>
          <cell r="CX175">
            <v>0</v>
          </cell>
          <cell r="CY175">
            <v>0</v>
          </cell>
          <cell r="CZ175">
            <v>197656</v>
          </cell>
          <cell r="DA175">
            <v>197656</v>
          </cell>
          <cell r="DC175">
            <v>333165</v>
          </cell>
          <cell r="DD175">
            <v>135509</v>
          </cell>
          <cell r="DE175">
            <v>135509</v>
          </cell>
          <cell r="DG175">
            <v>197656</v>
          </cell>
          <cell r="DH175">
            <v>197656</v>
          </cell>
          <cell r="DJ175">
            <v>333165</v>
          </cell>
          <cell r="DK175">
            <v>135509</v>
          </cell>
          <cell r="DL175">
            <v>0</v>
          </cell>
          <cell r="DM175">
            <v>0</v>
          </cell>
          <cell r="DN175">
            <v>197656</v>
          </cell>
          <cell r="DO175">
            <v>197656</v>
          </cell>
          <cell r="DS175">
            <v>333165</v>
          </cell>
          <cell r="DT175">
            <v>135509</v>
          </cell>
          <cell r="DU175">
            <v>0</v>
          </cell>
          <cell r="DV175">
            <v>0</v>
          </cell>
          <cell r="DW175">
            <v>197656</v>
          </cell>
          <cell r="DX175">
            <v>197656</v>
          </cell>
          <cell r="EA175">
            <v>333165</v>
          </cell>
          <cell r="EB175">
            <v>108408</v>
          </cell>
          <cell r="EC175">
            <v>0</v>
          </cell>
          <cell r="ED175">
            <v>0</v>
          </cell>
          <cell r="EE175">
            <v>158125</v>
          </cell>
          <cell r="EF175">
            <v>158125</v>
          </cell>
          <cell r="EG175">
            <v>27102</v>
          </cell>
          <cell r="EH175">
            <v>39531</v>
          </cell>
          <cell r="EI175">
            <v>333166</v>
          </cell>
          <cell r="EJ175">
            <v>15202</v>
          </cell>
          <cell r="EK175">
            <v>0</v>
          </cell>
          <cell r="EL175">
            <v>0</v>
          </cell>
          <cell r="EM175">
            <v>44180</v>
          </cell>
          <cell r="EN175">
            <v>44180</v>
          </cell>
          <cell r="EQ175">
            <v>59382</v>
          </cell>
          <cell r="ER175">
            <v>14584</v>
          </cell>
          <cell r="ES175">
            <v>0</v>
          </cell>
          <cell r="ET175">
            <v>0</v>
          </cell>
          <cell r="EU175">
            <v>44180</v>
          </cell>
          <cell r="EV175">
            <v>44180</v>
          </cell>
          <cell r="EY175">
            <v>58764</v>
          </cell>
          <cell r="EZ175">
            <v>58764</v>
          </cell>
          <cell r="FH175">
            <v>0</v>
          </cell>
          <cell r="FI175">
            <v>1249368</v>
          </cell>
          <cell r="FJ175">
            <v>0</v>
          </cell>
          <cell r="FK175">
            <v>1690287</v>
          </cell>
          <cell r="FL175">
            <v>176977</v>
          </cell>
          <cell r="FM175">
            <v>0</v>
          </cell>
          <cell r="FN175">
            <v>3116632</v>
          </cell>
          <cell r="FO175">
            <v>0</v>
          </cell>
          <cell r="FP175">
            <v>3116632</v>
          </cell>
          <cell r="FQ175">
            <v>58762</v>
          </cell>
          <cell r="FR175">
            <v>58762</v>
          </cell>
          <cell r="FV175">
            <v>58762</v>
          </cell>
          <cell r="FW175">
            <v>58762</v>
          </cell>
          <cell r="FX175">
            <v>27102</v>
          </cell>
          <cell r="FY175">
            <v>39531</v>
          </cell>
          <cell r="FZ175">
            <v>66633</v>
          </cell>
          <cell r="GA175">
            <v>-66633</v>
          </cell>
          <cell r="GB175">
            <v>-66633</v>
          </cell>
          <cell r="GL175">
            <v>58764</v>
          </cell>
          <cell r="GM175">
            <v>-2</v>
          </cell>
          <cell r="GN175">
            <v>-2</v>
          </cell>
          <cell r="GP175">
            <v>0</v>
          </cell>
          <cell r="GQ175">
            <v>-66633</v>
          </cell>
          <cell r="GR175">
            <v>-66633</v>
          </cell>
          <cell r="GS175">
            <v>1249368</v>
          </cell>
          <cell r="GT175">
            <v>0</v>
          </cell>
          <cell r="GU175">
            <v>0</v>
          </cell>
          <cell r="GV175">
            <v>0</v>
          </cell>
          <cell r="GW175">
            <v>1690287</v>
          </cell>
          <cell r="GX175">
            <v>0</v>
          </cell>
          <cell r="GY175">
            <v>176977</v>
          </cell>
          <cell r="GZ175">
            <v>0</v>
          </cell>
          <cell r="HA175">
            <v>0</v>
          </cell>
          <cell r="HB175">
            <v>0</v>
          </cell>
          <cell r="HC175">
            <v>0</v>
          </cell>
          <cell r="HD175">
            <v>-27102</v>
          </cell>
          <cell r="HE175">
            <v>-27102</v>
          </cell>
          <cell r="HF175">
            <v>-39531</v>
          </cell>
          <cell r="HG175">
            <v>-39531</v>
          </cell>
          <cell r="HI175">
            <v>1249368</v>
          </cell>
          <cell r="HJ175">
            <v>1867264</v>
          </cell>
          <cell r="HK175">
            <v>1867264</v>
          </cell>
        </row>
        <row r="176">
          <cell r="A176" t="str">
            <v>W21001</v>
          </cell>
          <cell r="B176" t="str">
            <v>8V</v>
          </cell>
          <cell r="C176" t="str">
            <v>James M. Singleton Charter (Dryades YMCA)
Not in a District Building</v>
          </cell>
          <cell r="D176" t="str">
            <v>720428019-04</v>
          </cell>
          <cell r="E176">
            <v>3575269</v>
          </cell>
          <cell r="F176">
            <v>3575269</v>
          </cell>
          <cell r="I176">
            <v>3575269</v>
          </cell>
          <cell r="J176">
            <v>3575269</v>
          </cell>
          <cell r="K176">
            <v>3575269</v>
          </cell>
          <cell r="L176">
            <v>3921277</v>
          </cell>
          <cell r="M176">
            <v>3916852</v>
          </cell>
          <cell r="N176">
            <v>3916852</v>
          </cell>
          <cell r="R176">
            <v>297939</v>
          </cell>
          <cell r="S176">
            <v>110411</v>
          </cell>
          <cell r="T176">
            <v>110411</v>
          </cell>
          <cell r="U176">
            <v>187528</v>
          </cell>
          <cell r="V176">
            <v>187528</v>
          </cell>
          <cell r="W176">
            <v>297939</v>
          </cell>
          <cell r="X176">
            <v>110411</v>
          </cell>
          <cell r="Y176">
            <v>110411</v>
          </cell>
          <cell r="Z176">
            <v>187528</v>
          </cell>
          <cell r="AA176">
            <v>187528</v>
          </cell>
          <cell r="AB176">
            <v>297939</v>
          </cell>
          <cell r="AC176">
            <v>110411</v>
          </cell>
          <cell r="AD176">
            <v>110411</v>
          </cell>
          <cell r="AE176">
            <v>187528</v>
          </cell>
          <cell r="AF176">
            <v>187528</v>
          </cell>
          <cell r="AG176">
            <v>297939</v>
          </cell>
          <cell r="AH176">
            <v>110411</v>
          </cell>
          <cell r="AI176">
            <v>110411</v>
          </cell>
          <cell r="AJ176">
            <v>187528</v>
          </cell>
          <cell r="AK176">
            <v>187528</v>
          </cell>
          <cell r="AL176">
            <v>297939</v>
          </cell>
          <cell r="AM176">
            <v>110411</v>
          </cell>
          <cell r="AN176">
            <v>110411</v>
          </cell>
          <cell r="AO176">
            <v>187528</v>
          </cell>
          <cell r="AP176">
            <v>187528</v>
          </cell>
          <cell r="AQ176">
            <v>297939</v>
          </cell>
          <cell r="AR176">
            <v>110411</v>
          </cell>
          <cell r="AS176">
            <v>110411</v>
          </cell>
          <cell r="AT176">
            <v>187528</v>
          </cell>
          <cell r="AU176">
            <v>187528</v>
          </cell>
          <cell r="AV176">
            <v>238351</v>
          </cell>
          <cell r="AW176">
            <v>88329</v>
          </cell>
          <cell r="AX176">
            <v>88329</v>
          </cell>
          <cell r="AY176">
            <v>150022</v>
          </cell>
          <cell r="AZ176">
            <v>150022</v>
          </cell>
          <cell r="BA176">
            <v>413275</v>
          </cell>
          <cell r="BB176">
            <v>159354</v>
          </cell>
          <cell r="BC176">
            <v>159354</v>
          </cell>
          <cell r="BD176">
            <v>253921</v>
          </cell>
          <cell r="BE176">
            <v>411063</v>
          </cell>
          <cell r="BF176">
            <v>157142</v>
          </cell>
          <cell r="BG176">
            <v>157142</v>
          </cell>
          <cell r="BH176">
            <v>253921</v>
          </cell>
          <cell r="BI176">
            <v>0</v>
          </cell>
          <cell r="BJ176">
            <v>0</v>
          </cell>
          <cell r="BM176">
            <v>0</v>
          </cell>
          <cell r="BN176">
            <v>0</v>
          </cell>
          <cell r="BQ176">
            <v>0</v>
          </cell>
          <cell r="BR176">
            <v>0</v>
          </cell>
          <cell r="BU176">
            <v>110411</v>
          </cell>
          <cell r="BV176">
            <v>110411</v>
          </cell>
          <cell r="BX176">
            <v>19620</v>
          </cell>
          <cell r="BY176">
            <v>167908</v>
          </cell>
          <cell r="BZ176">
            <v>167908</v>
          </cell>
          <cell r="CA176">
            <v>297939</v>
          </cell>
          <cell r="CB176">
            <v>110411</v>
          </cell>
          <cell r="CC176">
            <v>110411</v>
          </cell>
          <cell r="CE176">
            <v>187528</v>
          </cell>
          <cell r="CF176">
            <v>187528</v>
          </cell>
          <cell r="CH176">
            <v>297939</v>
          </cell>
          <cell r="CI176">
            <v>110411</v>
          </cell>
          <cell r="CJ176">
            <v>110411</v>
          </cell>
          <cell r="CL176">
            <v>187528</v>
          </cell>
          <cell r="CM176">
            <v>187528</v>
          </cell>
          <cell r="CO176">
            <v>297939</v>
          </cell>
          <cell r="CP176">
            <v>110411</v>
          </cell>
          <cell r="CQ176">
            <v>0</v>
          </cell>
          <cell r="CR176">
            <v>0</v>
          </cell>
          <cell r="CS176">
            <v>187528</v>
          </cell>
          <cell r="CT176">
            <v>187528</v>
          </cell>
          <cell r="CV176">
            <v>297939</v>
          </cell>
          <cell r="CW176">
            <v>110411</v>
          </cell>
          <cell r="CX176">
            <v>0</v>
          </cell>
          <cell r="CY176">
            <v>0</v>
          </cell>
          <cell r="CZ176">
            <v>187528</v>
          </cell>
          <cell r="DA176">
            <v>187528</v>
          </cell>
          <cell r="DC176">
            <v>297939</v>
          </cell>
          <cell r="DD176">
            <v>110411</v>
          </cell>
          <cell r="DE176">
            <v>110411</v>
          </cell>
          <cell r="DG176">
            <v>187528</v>
          </cell>
          <cell r="DH176">
            <v>187528</v>
          </cell>
          <cell r="DJ176">
            <v>297939</v>
          </cell>
          <cell r="DK176">
            <v>110411</v>
          </cell>
          <cell r="DL176">
            <v>0</v>
          </cell>
          <cell r="DM176">
            <v>0</v>
          </cell>
          <cell r="DN176">
            <v>187528</v>
          </cell>
          <cell r="DO176">
            <v>187528</v>
          </cell>
          <cell r="DS176">
            <v>297939</v>
          </cell>
          <cell r="DT176">
            <v>110411</v>
          </cell>
          <cell r="DU176">
            <v>0</v>
          </cell>
          <cell r="DV176">
            <v>0</v>
          </cell>
          <cell r="DW176">
            <v>187528</v>
          </cell>
          <cell r="DX176">
            <v>187528</v>
          </cell>
          <cell r="EA176">
            <v>297939</v>
          </cell>
          <cell r="EB176">
            <v>88329</v>
          </cell>
          <cell r="EC176">
            <v>0</v>
          </cell>
          <cell r="ED176">
            <v>0</v>
          </cell>
          <cell r="EE176">
            <v>150022</v>
          </cell>
          <cell r="EF176">
            <v>150022</v>
          </cell>
          <cell r="EG176">
            <v>22083</v>
          </cell>
          <cell r="EH176">
            <v>37506</v>
          </cell>
          <cell r="EI176">
            <v>297940</v>
          </cell>
          <cell r="EJ176">
            <v>159354</v>
          </cell>
          <cell r="EK176">
            <v>0</v>
          </cell>
          <cell r="EL176">
            <v>0</v>
          </cell>
          <cell r="EM176">
            <v>253921</v>
          </cell>
          <cell r="EN176">
            <v>253921</v>
          </cell>
          <cell r="EQ176">
            <v>413275</v>
          </cell>
          <cell r="ER176">
            <v>157142</v>
          </cell>
          <cell r="ES176">
            <v>0</v>
          </cell>
          <cell r="ET176">
            <v>0</v>
          </cell>
          <cell r="EU176">
            <v>253921</v>
          </cell>
          <cell r="EV176">
            <v>253921</v>
          </cell>
          <cell r="EY176">
            <v>411063</v>
          </cell>
          <cell r="EZ176">
            <v>411063</v>
          </cell>
          <cell r="FH176">
            <v>0</v>
          </cell>
          <cell r="FI176">
            <v>1310196</v>
          </cell>
          <cell r="FJ176">
            <v>0</v>
          </cell>
          <cell r="FK176">
            <v>2027686</v>
          </cell>
          <cell r="FL176">
            <v>167908</v>
          </cell>
          <cell r="FM176">
            <v>0</v>
          </cell>
          <cell r="FN176">
            <v>3505790</v>
          </cell>
          <cell r="FO176">
            <v>0</v>
          </cell>
          <cell r="FP176">
            <v>3505790</v>
          </cell>
          <cell r="FQ176">
            <v>411062</v>
          </cell>
          <cell r="FR176">
            <v>411062</v>
          </cell>
          <cell r="FV176">
            <v>411062</v>
          </cell>
          <cell r="FW176">
            <v>411062</v>
          </cell>
          <cell r="FX176">
            <v>22083</v>
          </cell>
          <cell r="FY176">
            <v>37506</v>
          </cell>
          <cell r="FZ176">
            <v>59589</v>
          </cell>
          <cell r="GA176">
            <v>-59589</v>
          </cell>
          <cell r="GB176">
            <v>-59589</v>
          </cell>
          <cell r="GL176">
            <v>411063</v>
          </cell>
          <cell r="GM176">
            <v>-1</v>
          </cell>
          <cell r="GN176">
            <v>-1</v>
          </cell>
          <cell r="GP176">
            <v>0</v>
          </cell>
          <cell r="GQ176">
            <v>-59589</v>
          </cell>
          <cell r="GR176">
            <v>-59589</v>
          </cell>
          <cell r="GS176">
            <v>1310196</v>
          </cell>
          <cell r="GT176">
            <v>0</v>
          </cell>
          <cell r="GU176">
            <v>0</v>
          </cell>
          <cell r="GV176">
            <v>0</v>
          </cell>
          <cell r="GW176">
            <v>2027686</v>
          </cell>
          <cell r="GX176">
            <v>0</v>
          </cell>
          <cell r="GY176">
            <v>167908</v>
          </cell>
          <cell r="GZ176">
            <v>0</v>
          </cell>
          <cell r="HA176">
            <v>0</v>
          </cell>
          <cell r="HB176">
            <v>0</v>
          </cell>
          <cell r="HC176">
            <v>0</v>
          </cell>
          <cell r="HD176">
            <v>-22083</v>
          </cell>
          <cell r="HE176">
            <v>-22083</v>
          </cell>
          <cell r="HF176">
            <v>-37506</v>
          </cell>
          <cell r="HG176">
            <v>-37506</v>
          </cell>
          <cell r="HI176">
            <v>1310196</v>
          </cell>
          <cell r="HJ176">
            <v>2195594</v>
          </cell>
          <cell r="HK176">
            <v>2195594</v>
          </cell>
        </row>
        <row r="177">
          <cell r="A177" t="str">
            <v>W32001</v>
          </cell>
          <cell r="B177" t="str">
            <v>K2</v>
          </cell>
          <cell r="C177" t="str">
            <v>Joseph A. Craig (Friends of King)</v>
          </cell>
          <cell r="D177" t="str">
            <v>510619611-01</v>
          </cell>
          <cell r="E177">
            <v>2760705</v>
          </cell>
          <cell r="F177">
            <v>2760705</v>
          </cell>
          <cell r="I177">
            <v>2760705</v>
          </cell>
          <cell r="J177">
            <v>2760705</v>
          </cell>
          <cell r="K177">
            <v>2760705</v>
          </cell>
          <cell r="L177">
            <v>2343676</v>
          </cell>
          <cell r="M177">
            <v>2340667</v>
          </cell>
          <cell r="N177">
            <v>2340667</v>
          </cell>
          <cell r="R177">
            <v>230059</v>
          </cell>
          <cell r="S177">
            <v>96235</v>
          </cell>
          <cell r="T177">
            <v>96235</v>
          </cell>
          <cell r="U177">
            <v>133824</v>
          </cell>
          <cell r="V177">
            <v>133824</v>
          </cell>
          <cell r="W177">
            <v>230059</v>
          </cell>
          <cell r="X177">
            <v>96235</v>
          </cell>
          <cell r="Y177">
            <v>96235</v>
          </cell>
          <cell r="Z177">
            <v>133824</v>
          </cell>
          <cell r="AA177">
            <v>133824</v>
          </cell>
          <cell r="AB177">
            <v>230059</v>
          </cell>
          <cell r="AC177">
            <v>96235</v>
          </cell>
          <cell r="AD177">
            <v>96235</v>
          </cell>
          <cell r="AE177">
            <v>133824</v>
          </cell>
          <cell r="AF177">
            <v>133824</v>
          </cell>
          <cell r="AG177">
            <v>230059</v>
          </cell>
          <cell r="AH177">
            <v>96235</v>
          </cell>
          <cell r="AI177">
            <v>96235</v>
          </cell>
          <cell r="AJ177">
            <v>133824</v>
          </cell>
          <cell r="AK177">
            <v>133824</v>
          </cell>
          <cell r="AL177">
            <v>230059</v>
          </cell>
          <cell r="AM177">
            <v>96235</v>
          </cell>
          <cell r="AN177">
            <v>96235</v>
          </cell>
          <cell r="AO177">
            <v>133824</v>
          </cell>
          <cell r="AP177">
            <v>133824</v>
          </cell>
          <cell r="AQ177">
            <v>230058</v>
          </cell>
          <cell r="AR177">
            <v>96235</v>
          </cell>
          <cell r="AS177">
            <v>96235</v>
          </cell>
          <cell r="AT177">
            <v>133823</v>
          </cell>
          <cell r="AU177">
            <v>133823</v>
          </cell>
          <cell r="AV177">
            <v>184047</v>
          </cell>
          <cell r="AW177">
            <v>76988</v>
          </cell>
          <cell r="AX177">
            <v>76988</v>
          </cell>
          <cell r="AY177">
            <v>107059</v>
          </cell>
          <cell r="AZ177">
            <v>107059</v>
          </cell>
          <cell r="BA177">
            <v>91049</v>
          </cell>
          <cell r="BB177">
            <v>44346</v>
          </cell>
          <cell r="BC177">
            <v>44346</v>
          </cell>
          <cell r="BD177">
            <v>46703</v>
          </cell>
          <cell r="BE177">
            <v>89544</v>
          </cell>
          <cell r="BF177">
            <v>42841</v>
          </cell>
          <cell r="BG177">
            <v>42841</v>
          </cell>
          <cell r="BH177">
            <v>46703</v>
          </cell>
          <cell r="BI177">
            <v>0</v>
          </cell>
          <cell r="BJ177">
            <v>0</v>
          </cell>
          <cell r="BM177">
            <v>0</v>
          </cell>
          <cell r="BN177">
            <v>0</v>
          </cell>
          <cell r="BQ177">
            <v>0</v>
          </cell>
          <cell r="BR177">
            <v>0</v>
          </cell>
          <cell r="BU177">
            <v>96235</v>
          </cell>
          <cell r="BV177">
            <v>96235</v>
          </cell>
          <cell r="BX177">
            <v>14001</v>
          </cell>
          <cell r="BY177">
            <v>119823</v>
          </cell>
          <cell r="BZ177">
            <v>119823</v>
          </cell>
          <cell r="CA177">
            <v>230059</v>
          </cell>
          <cell r="CB177">
            <v>96235</v>
          </cell>
          <cell r="CC177">
            <v>96235</v>
          </cell>
          <cell r="CE177">
            <v>133824</v>
          </cell>
          <cell r="CF177">
            <v>133824</v>
          </cell>
          <cell r="CH177">
            <v>230059</v>
          </cell>
          <cell r="CI177">
            <v>96235</v>
          </cell>
          <cell r="CJ177">
            <v>96235</v>
          </cell>
          <cell r="CL177">
            <v>133824</v>
          </cell>
          <cell r="CM177">
            <v>133824</v>
          </cell>
          <cell r="CO177">
            <v>230059</v>
          </cell>
          <cell r="CP177">
            <v>96235</v>
          </cell>
          <cell r="CQ177">
            <v>0</v>
          </cell>
          <cell r="CR177">
            <v>0</v>
          </cell>
          <cell r="CS177">
            <v>133824</v>
          </cell>
          <cell r="CT177">
            <v>133824</v>
          </cell>
          <cell r="CV177">
            <v>230059</v>
          </cell>
          <cell r="CW177">
            <v>96235</v>
          </cell>
          <cell r="CX177">
            <v>-6415</v>
          </cell>
          <cell r="CY177">
            <v>-6415</v>
          </cell>
          <cell r="CZ177">
            <v>133824</v>
          </cell>
          <cell r="DA177">
            <v>133824</v>
          </cell>
          <cell r="DC177">
            <v>223644</v>
          </cell>
          <cell r="DD177">
            <v>96235</v>
          </cell>
          <cell r="DE177">
            <v>96235</v>
          </cell>
          <cell r="DG177">
            <v>133824</v>
          </cell>
          <cell r="DH177">
            <v>133824</v>
          </cell>
          <cell r="DJ177">
            <v>230059</v>
          </cell>
          <cell r="DK177">
            <v>96235</v>
          </cell>
          <cell r="DL177">
            <v>-5442</v>
          </cell>
          <cell r="DM177">
            <v>-5442</v>
          </cell>
          <cell r="DN177">
            <v>133824</v>
          </cell>
          <cell r="DO177">
            <v>133824</v>
          </cell>
          <cell r="DS177">
            <v>224617</v>
          </cell>
          <cell r="DT177">
            <v>96235</v>
          </cell>
          <cell r="DU177">
            <v>0</v>
          </cell>
          <cell r="DV177">
            <v>0</v>
          </cell>
          <cell r="DW177">
            <v>133823</v>
          </cell>
          <cell r="DX177">
            <v>133823</v>
          </cell>
          <cell r="EA177">
            <v>230058</v>
          </cell>
          <cell r="EB177">
            <v>76988</v>
          </cell>
          <cell r="EC177">
            <v>-5442</v>
          </cell>
          <cell r="ED177">
            <v>-5442</v>
          </cell>
          <cell r="EE177">
            <v>107059</v>
          </cell>
          <cell r="EF177">
            <v>107059</v>
          </cell>
          <cell r="EG177">
            <v>19248</v>
          </cell>
          <cell r="EH177">
            <v>26765</v>
          </cell>
          <cell r="EI177">
            <v>224618</v>
          </cell>
          <cell r="EJ177">
            <v>44346</v>
          </cell>
          <cell r="EK177">
            <v>0</v>
          </cell>
          <cell r="EL177">
            <v>0</v>
          </cell>
          <cell r="EM177">
            <v>46703</v>
          </cell>
          <cell r="EN177">
            <v>46703</v>
          </cell>
          <cell r="EQ177">
            <v>91049</v>
          </cell>
          <cell r="ER177">
            <v>42841</v>
          </cell>
          <cell r="ES177">
            <v>-5442</v>
          </cell>
          <cell r="ET177">
            <v>-5442</v>
          </cell>
          <cell r="EU177">
            <v>46703</v>
          </cell>
          <cell r="EV177">
            <v>46703</v>
          </cell>
          <cell r="EY177">
            <v>84102</v>
          </cell>
          <cell r="EZ177">
            <v>84102</v>
          </cell>
          <cell r="FH177">
            <v>0</v>
          </cell>
          <cell r="FI177">
            <v>953303</v>
          </cell>
          <cell r="FJ177">
            <v>0</v>
          </cell>
          <cell r="FK177">
            <v>1177998</v>
          </cell>
          <cell r="FL177">
            <v>119823</v>
          </cell>
          <cell r="FM177">
            <v>0</v>
          </cell>
          <cell r="FN177">
            <v>2251124</v>
          </cell>
          <cell r="FO177">
            <v>-22741</v>
          </cell>
          <cell r="FP177">
            <v>2228383</v>
          </cell>
          <cell r="FQ177">
            <v>89543</v>
          </cell>
          <cell r="FR177">
            <v>89543</v>
          </cell>
          <cell r="FV177">
            <v>89543</v>
          </cell>
          <cell r="FW177">
            <v>89543</v>
          </cell>
          <cell r="FX177">
            <v>19248</v>
          </cell>
          <cell r="FY177">
            <v>26765</v>
          </cell>
          <cell r="FZ177">
            <v>46013</v>
          </cell>
          <cell r="GA177">
            <v>-46013</v>
          </cell>
          <cell r="GB177">
            <v>-46013</v>
          </cell>
          <cell r="GL177">
            <v>89544</v>
          </cell>
          <cell r="GM177">
            <v>-1</v>
          </cell>
          <cell r="GN177">
            <v>-1</v>
          </cell>
          <cell r="GP177">
            <v>0</v>
          </cell>
          <cell r="GQ177">
            <v>-46013</v>
          </cell>
          <cell r="GR177">
            <v>-46013</v>
          </cell>
          <cell r="GS177">
            <v>930562</v>
          </cell>
          <cell r="GT177">
            <v>0</v>
          </cell>
          <cell r="GU177">
            <v>0</v>
          </cell>
          <cell r="GV177">
            <v>0</v>
          </cell>
          <cell r="GW177">
            <v>1177998</v>
          </cell>
          <cell r="GX177">
            <v>0</v>
          </cell>
          <cell r="GY177">
            <v>119823</v>
          </cell>
          <cell r="GZ177">
            <v>0</v>
          </cell>
          <cell r="HA177">
            <v>0</v>
          </cell>
          <cell r="HB177">
            <v>0</v>
          </cell>
          <cell r="HC177">
            <v>0</v>
          </cell>
          <cell r="HD177">
            <v>-19248</v>
          </cell>
          <cell r="HE177">
            <v>-19248</v>
          </cell>
          <cell r="HF177">
            <v>-26765</v>
          </cell>
          <cell r="HG177">
            <v>-26765</v>
          </cell>
          <cell r="HI177">
            <v>953303</v>
          </cell>
          <cell r="HJ177">
            <v>1297821</v>
          </cell>
          <cell r="HK177">
            <v>1297821</v>
          </cell>
        </row>
        <row r="178">
          <cell r="A178" t="str">
            <v>W62001</v>
          </cell>
          <cell r="B178" t="str">
            <v>Z1</v>
          </cell>
          <cell r="C178" t="str">
            <v>LB Landry-OP Walker College &amp; Career Prep (ACSA)</v>
          </cell>
          <cell r="D178" t="str">
            <v>203737902-03</v>
          </cell>
          <cell r="E178">
            <v>11141251</v>
          </cell>
          <cell r="F178">
            <v>11141251</v>
          </cell>
          <cell r="I178">
            <v>11141251</v>
          </cell>
          <cell r="J178">
            <v>11141251</v>
          </cell>
          <cell r="K178">
            <v>11141251</v>
          </cell>
          <cell r="L178">
            <v>10812434</v>
          </cell>
          <cell r="M178">
            <v>10939280</v>
          </cell>
          <cell r="N178">
            <v>10939280</v>
          </cell>
          <cell r="R178">
            <v>928438</v>
          </cell>
          <cell r="S178">
            <v>424569</v>
          </cell>
          <cell r="T178">
            <v>424569</v>
          </cell>
          <cell r="U178">
            <v>503869</v>
          </cell>
          <cell r="V178">
            <v>503869</v>
          </cell>
          <cell r="W178">
            <v>928438</v>
          </cell>
          <cell r="X178">
            <v>424569</v>
          </cell>
          <cell r="Y178">
            <v>424569</v>
          </cell>
          <cell r="Z178">
            <v>503869</v>
          </cell>
          <cell r="AA178">
            <v>503869</v>
          </cell>
          <cell r="AB178">
            <v>928438</v>
          </cell>
          <cell r="AC178">
            <v>424569</v>
          </cell>
          <cell r="AD178">
            <v>424569</v>
          </cell>
          <cell r="AE178">
            <v>503869</v>
          </cell>
          <cell r="AF178">
            <v>503869</v>
          </cell>
          <cell r="AG178">
            <v>928438</v>
          </cell>
          <cell r="AH178">
            <v>424569</v>
          </cell>
          <cell r="AI178">
            <v>424569</v>
          </cell>
          <cell r="AJ178">
            <v>503869</v>
          </cell>
          <cell r="AK178">
            <v>503869</v>
          </cell>
          <cell r="AL178">
            <v>928438</v>
          </cell>
          <cell r="AM178">
            <v>424569</v>
          </cell>
          <cell r="AN178">
            <v>424569</v>
          </cell>
          <cell r="AO178">
            <v>503869</v>
          </cell>
          <cell r="AP178">
            <v>503869</v>
          </cell>
          <cell r="AQ178">
            <v>928437</v>
          </cell>
          <cell r="AR178">
            <v>424568</v>
          </cell>
          <cell r="AS178">
            <v>424568</v>
          </cell>
          <cell r="AT178">
            <v>503869</v>
          </cell>
          <cell r="AU178">
            <v>503869</v>
          </cell>
          <cell r="AV178">
            <v>742750</v>
          </cell>
          <cell r="AW178">
            <v>339655</v>
          </cell>
          <cell r="AX178">
            <v>339655</v>
          </cell>
          <cell r="AY178">
            <v>403095</v>
          </cell>
          <cell r="AZ178">
            <v>403095</v>
          </cell>
          <cell r="BA178">
            <v>818831</v>
          </cell>
          <cell r="BB178">
            <v>374705</v>
          </cell>
          <cell r="BC178">
            <v>374705</v>
          </cell>
          <cell r="BD178">
            <v>444126</v>
          </cell>
          <cell r="BE178">
            <v>882254</v>
          </cell>
          <cell r="BF178">
            <v>438128</v>
          </cell>
          <cell r="BG178">
            <v>438128</v>
          </cell>
          <cell r="BH178">
            <v>444126</v>
          </cell>
          <cell r="BI178">
            <v>0</v>
          </cell>
          <cell r="BJ178">
            <v>0</v>
          </cell>
          <cell r="BM178">
            <v>0</v>
          </cell>
          <cell r="BN178">
            <v>0</v>
          </cell>
          <cell r="BQ178">
            <v>0</v>
          </cell>
          <cell r="BR178">
            <v>0</v>
          </cell>
          <cell r="BU178">
            <v>424569</v>
          </cell>
          <cell r="BV178">
            <v>424569</v>
          </cell>
          <cell r="BX178">
            <v>52716</v>
          </cell>
          <cell r="BY178">
            <v>451153</v>
          </cell>
          <cell r="BZ178">
            <v>451153</v>
          </cell>
          <cell r="CA178">
            <v>928438</v>
          </cell>
          <cell r="CB178">
            <v>424569</v>
          </cell>
          <cell r="CC178">
            <v>424569</v>
          </cell>
          <cell r="CE178">
            <v>503869</v>
          </cell>
          <cell r="CF178">
            <v>503869</v>
          </cell>
          <cell r="CH178">
            <v>928438</v>
          </cell>
          <cell r="CI178">
            <v>424569</v>
          </cell>
          <cell r="CJ178">
            <v>424569</v>
          </cell>
          <cell r="CL178">
            <v>503869</v>
          </cell>
          <cell r="CM178">
            <v>503869</v>
          </cell>
          <cell r="CO178">
            <v>928438</v>
          </cell>
          <cell r="CP178">
            <v>424569</v>
          </cell>
          <cell r="CQ178">
            <v>-31313</v>
          </cell>
          <cell r="CR178">
            <v>-31313</v>
          </cell>
          <cell r="CS178">
            <v>503869</v>
          </cell>
          <cell r="CT178">
            <v>503869</v>
          </cell>
          <cell r="CV178">
            <v>897125</v>
          </cell>
          <cell r="CW178">
            <v>424569</v>
          </cell>
          <cell r="CX178">
            <v>-30516</v>
          </cell>
          <cell r="CY178">
            <v>-30516</v>
          </cell>
          <cell r="CZ178">
            <v>503869</v>
          </cell>
          <cell r="DA178">
            <v>503869</v>
          </cell>
          <cell r="DC178">
            <v>897922</v>
          </cell>
          <cell r="DD178">
            <v>424569</v>
          </cell>
          <cell r="DE178">
            <v>424569</v>
          </cell>
          <cell r="DG178">
            <v>503869</v>
          </cell>
          <cell r="DH178">
            <v>503869</v>
          </cell>
          <cell r="DJ178">
            <v>928438</v>
          </cell>
          <cell r="DK178">
            <v>424569</v>
          </cell>
          <cell r="DL178">
            <v>-54863</v>
          </cell>
          <cell r="DM178">
            <v>-54863</v>
          </cell>
          <cell r="DN178">
            <v>503869</v>
          </cell>
          <cell r="DO178">
            <v>503869</v>
          </cell>
          <cell r="DS178">
            <v>873575</v>
          </cell>
          <cell r="DT178">
            <v>424568</v>
          </cell>
          <cell r="DU178">
            <v>-4200</v>
          </cell>
          <cell r="DV178">
            <v>-4200</v>
          </cell>
          <cell r="DW178">
            <v>503869</v>
          </cell>
          <cell r="DX178">
            <v>503869</v>
          </cell>
          <cell r="EA178">
            <v>924237</v>
          </cell>
          <cell r="EB178">
            <v>339655</v>
          </cell>
          <cell r="EC178">
            <v>-47713</v>
          </cell>
          <cell r="ED178">
            <v>-47713</v>
          </cell>
          <cell r="EE178">
            <v>403095</v>
          </cell>
          <cell r="EF178">
            <v>403095</v>
          </cell>
          <cell r="EG178">
            <v>84914</v>
          </cell>
          <cell r="EH178">
            <v>100774</v>
          </cell>
          <cell r="EI178">
            <v>880725</v>
          </cell>
          <cell r="EJ178">
            <v>374705</v>
          </cell>
          <cell r="EK178">
            <v>-4000</v>
          </cell>
          <cell r="EL178">
            <v>-4000</v>
          </cell>
          <cell r="EM178">
            <v>444126</v>
          </cell>
          <cell r="EN178">
            <v>444126</v>
          </cell>
          <cell r="EQ178">
            <v>814831</v>
          </cell>
          <cell r="ER178">
            <v>438128</v>
          </cell>
          <cell r="ES178">
            <v>-55641</v>
          </cell>
          <cell r="ET178">
            <v>-55641</v>
          </cell>
          <cell r="EU178">
            <v>444126</v>
          </cell>
          <cell r="EV178">
            <v>444126</v>
          </cell>
          <cell r="EY178">
            <v>826613</v>
          </cell>
          <cell r="EZ178">
            <v>826613</v>
          </cell>
          <cell r="FH178">
            <v>0</v>
          </cell>
          <cell r="FI178">
            <v>4633953</v>
          </cell>
          <cell r="FJ178">
            <v>0</v>
          </cell>
          <cell r="FK178">
            <v>4971920</v>
          </cell>
          <cell r="FL178">
            <v>451153</v>
          </cell>
          <cell r="FM178">
            <v>0</v>
          </cell>
          <cell r="FN178">
            <v>10057026</v>
          </cell>
          <cell r="FO178">
            <v>-228246</v>
          </cell>
          <cell r="FP178">
            <v>9828780</v>
          </cell>
          <cell r="FQ178">
            <v>882254</v>
          </cell>
          <cell r="FR178">
            <v>882254</v>
          </cell>
          <cell r="FV178">
            <v>882254</v>
          </cell>
          <cell r="FW178">
            <v>882254</v>
          </cell>
          <cell r="FX178">
            <v>84914</v>
          </cell>
          <cell r="FY178">
            <v>100774</v>
          </cell>
          <cell r="FZ178">
            <v>185688</v>
          </cell>
          <cell r="GA178">
            <v>-185688</v>
          </cell>
          <cell r="GB178">
            <v>-185688</v>
          </cell>
          <cell r="GL178">
            <v>882254</v>
          </cell>
          <cell r="GM178">
            <v>0</v>
          </cell>
          <cell r="GN178">
            <v>0</v>
          </cell>
          <cell r="GP178">
            <v>0</v>
          </cell>
          <cell r="GQ178">
            <v>-185688</v>
          </cell>
          <cell r="GR178">
            <v>-185688</v>
          </cell>
          <cell r="GS178">
            <v>4405707</v>
          </cell>
          <cell r="GT178">
            <v>0</v>
          </cell>
          <cell r="GU178">
            <v>0</v>
          </cell>
          <cell r="GV178">
            <v>0</v>
          </cell>
          <cell r="GW178">
            <v>4971920</v>
          </cell>
          <cell r="GX178">
            <v>0</v>
          </cell>
          <cell r="GY178">
            <v>451153</v>
          </cell>
          <cell r="GZ178">
            <v>0</v>
          </cell>
          <cell r="HA178">
            <v>0</v>
          </cell>
          <cell r="HB178">
            <v>0</v>
          </cell>
          <cell r="HC178">
            <v>0</v>
          </cell>
          <cell r="HD178">
            <v>-84914</v>
          </cell>
          <cell r="HE178">
            <v>-84914</v>
          </cell>
          <cell r="HF178">
            <v>-100774</v>
          </cell>
          <cell r="HG178">
            <v>-100774</v>
          </cell>
          <cell r="HI178">
            <v>4633953</v>
          </cell>
          <cell r="HJ178">
            <v>5423073</v>
          </cell>
          <cell r="HK178">
            <v>5423073</v>
          </cell>
        </row>
        <row r="179">
          <cell r="A179" t="str">
            <v>W63001</v>
          </cell>
          <cell r="B179" t="str">
            <v>Y5</v>
          </cell>
          <cell r="C179" t="str">
            <v>McDonogh #32 Elem (ACSA)</v>
          </cell>
          <cell r="D179" t="str">
            <v>203737902-01</v>
          </cell>
          <cell r="E179">
            <v>4563042</v>
          </cell>
          <cell r="F179">
            <v>4563042</v>
          </cell>
          <cell r="I179">
            <v>4563042</v>
          </cell>
          <cell r="J179">
            <v>4563042</v>
          </cell>
          <cell r="K179">
            <v>4563042</v>
          </cell>
          <cell r="L179">
            <v>3137409</v>
          </cell>
          <cell r="M179">
            <v>3130919</v>
          </cell>
          <cell r="N179">
            <v>3130919</v>
          </cell>
          <cell r="R179">
            <v>380253</v>
          </cell>
          <cell r="S179">
            <v>168899</v>
          </cell>
          <cell r="T179">
            <v>168899</v>
          </cell>
          <cell r="U179">
            <v>211354</v>
          </cell>
          <cell r="V179">
            <v>211354</v>
          </cell>
          <cell r="W179">
            <v>380253</v>
          </cell>
          <cell r="X179">
            <v>168899</v>
          </cell>
          <cell r="Y179">
            <v>168899</v>
          </cell>
          <cell r="Z179">
            <v>211354</v>
          </cell>
          <cell r="AA179">
            <v>211354</v>
          </cell>
          <cell r="AB179">
            <v>380253</v>
          </cell>
          <cell r="AC179">
            <v>168899</v>
          </cell>
          <cell r="AD179">
            <v>168899</v>
          </cell>
          <cell r="AE179">
            <v>211354</v>
          </cell>
          <cell r="AF179">
            <v>211354</v>
          </cell>
          <cell r="AG179">
            <v>380253</v>
          </cell>
          <cell r="AH179">
            <v>168899</v>
          </cell>
          <cell r="AI179">
            <v>168899</v>
          </cell>
          <cell r="AJ179">
            <v>211354</v>
          </cell>
          <cell r="AK179">
            <v>211354</v>
          </cell>
          <cell r="AL179">
            <v>380253</v>
          </cell>
          <cell r="AM179">
            <v>168899</v>
          </cell>
          <cell r="AN179">
            <v>168899</v>
          </cell>
          <cell r="AO179">
            <v>211354</v>
          </cell>
          <cell r="AP179">
            <v>211354</v>
          </cell>
          <cell r="AQ179">
            <v>380253</v>
          </cell>
          <cell r="AR179">
            <v>168899</v>
          </cell>
          <cell r="AS179">
            <v>168899</v>
          </cell>
          <cell r="AT179">
            <v>211354</v>
          </cell>
          <cell r="AU179">
            <v>211354</v>
          </cell>
          <cell r="AV179">
            <v>304204</v>
          </cell>
          <cell r="AW179">
            <v>135120</v>
          </cell>
          <cell r="AX179">
            <v>135120</v>
          </cell>
          <cell r="AY179">
            <v>169084</v>
          </cell>
          <cell r="AZ179">
            <v>169084</v>
          </cell>
          <cell r="BA179">
            <v>-94957</v>
          </cell>
          <cell r="BB179">
            <v>-68173</v>
          </cell>
          <cell r="BC179">
            <v>-68173</v>
          </cell>
          <cell r="BD179">
            <v>-26784</v>
          </cell>
          <cell r="BE179">
            <v>-145680</v>
          </cell>
          <cell r="BF179">
            <v>-105504</v>
          </cell>
          <cell r="BG179">
            <v>-105504</v>
          </cell>
          <cell r="BH179">
            <v>-40176</v>
          </cell>
          <cell r="BI179">
            <v>0</v>
          </cell>
          <cell r="BJ179">
            <v>0</v>
          </cell>
          <cell r="BM179">
            <v>0</v>
          </cell>
          <cell r="BN179">
            <v>0</v>
          </cell>
          <cell r="BQ179">
            <v>0</v>
          </cell>
          <cell r="BR179">
            <v>0</v>
          </cell>
          <cell r="BU179">
            <v>168899</v>
          </cell>
          <cell r="BV179">
            <v>168899</v>
          </cell>
          <cell r="BX179">
            <v>22112</v>
          </cell>
          <cell r="BY179">
            <v>189242</v>
          </cell>
          <cell r="BZ179">
            <v>189242</v>
          </cell>
          <cell r="CA179">
            <v>380253</v>
          </cell>
          <cell r="CB179">
            <v>168899</v>
          </cell>
          <cell r="CC179">
            <v>168899</v>
          </cell>
          <cell r="CE179">
            <v>211354</v>
          </cell>
          <cell r="CF179">
            <v>211354</v>
          </cell>
          <cell r="CH179">
            <v>380253</v>
          </cell>
          <cell r="CI179">
            <v>168899</v>
          </cell>
          <cell r="CJ179">
            <v>168899</v>
          </cell>
          <cell r="CL179">
            <v>211354</v>
          </cell>
          <cell r="CM179">
            <v>211354</v>
          </cell>
          <cell r="CO179">
            <v>380253</v>
          </cell>
          <cell r="CP179">
            <v>168899</v>
          </cell>
          <cell r="CQ179">
            <v>-9576</v>
          </cell>
          <cell r="CR179">
            <v>-9576</v>
          </cell>
          <cell r="CS179">
            <v>211354</v>
          </cell>
          <cell r="CT179">
            <v>211354</v>
          </cell>
          <cell r="CV179">
            <v>370677</v>
          </cell>
          <cell r="CW179">
            <v>168899</v>
          </cell>
          <cell r="CX179">
            <v>0</v>
          </cell>
          <cell r="CY179">
            <v>0</v>
          </cell>
          <cell r="CZ179">
            <v>211354</v>
          </cell>
          <cell r="DA179">
            <v>211354</v>
          </cell>
          <cell r="DC179">
            <v>380253</v>
          </cell>
          <cell r="DD179">
            <v>168899</v>
          </cell>
          <cell r="DE179">
            <v>168899</v>
          </cell>
          <cell r="DG179">
            <v>211354</v>
          </cell>
          <cell r="DH179">
            <v>211354</v>
          </cell>
          <cell r="DJ179">
            <v>380253</v>
          </cell>
          <cell r="DK179">
            <v>168899</v>
          </cell>
          <cell r="DL179">
            <v>-6385</v>
          </cell>
          <cell r="DM179">
            <v>-6385</v>
          </cell>
          <cell r="DN179">
            <v>211354</v>
          </cell>
          <cell r="DO179">
            <v>211354</v>
          </cell>
          <cell r="DS179">
            <v>373868</v>
          </cell>
          <cell r="DT179">
            <v>168899</v>
          </cell>
          <cell r="DU179">
            <v>0</v>
          </cell>
          <cell r="DV179">
            <v>0</v>
          </cell>
          <cell r="DW179">
            <v>211354</v>
          </cell>
          <cell r="DX179">
            <v>211354</v>
          </cell>
          <cell r="EA179">
            <v>380253</v>
          </cell>
          <cell r="EB179">
            <v>135120</v>
          </cell>
          <cell r="EC179">
            <v>-6855</v>
          </cell>
          <cell r="ED179">
            <v>-6855</v>
          </cell>
          <cell r="EE179">
            <v>169084</v>
          </cell>
          <cell r="EF179">
            <v>169084</v>
          </cell>
          <cell r="EG179">
            <v>33780</v>
          </cell>
          <cell r="EH179">
            <v>42271</v>
          </cell>
          <cell r="EI179">
            <v>373400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Y179">
            <v>0</v>
          </cell>
          <cell r="EZ179">
            <v>0</v>
          </cell>
          <cell r="FH179">
            <v>0</v>
          </cell>
          <cell r="FI179">
            <v>1520092</v>
          </cell>
          <cell r="FJ179">
            <v>0</v>
          </cell>
          <cell r="FK179">
            <v>1712945</v>
          </cell>
          <cell r="FL179">
            <v>189242</v>
          </cell>
          <cell r="FM179">
            <v>0</v>
          </cell>
          <cell r="FN179">
            <v>3422279</v>
          </cell>
          <cell r="FO179">
            <v>-22816</v>
          </cell>
          <cell r="FP179">
            <v>3399463</v>
          </cell>
          <cell r="FQ179">
            <v>-291360</v>
          </cell>
          <cell r="FR179">
            <v>-291360</v>
          </cell>
          <cell r="FV179">
            <v>-291360</v>
          </cell>
          <cell r="FW179">
            <v>-291360</v>
          </cell>
          <cell r="FX179">
            <v>33780</v>
          </cell>
          <cell r="FY179">
            <v>42271</v>
          </cell>
          <cell r="FZ179">
            <v>76051</v>
          </cell>
          <cell r="GA179">
            <v>-76051</v>
          </cell>
          <cell r="GB179">
            <v>-76051</v>
          </cell>
          <cell r="GL179">
            <v>-145680</v>
          </cell>
          <cell r="GM179">
            <v>-145680</v>
          </cell>
          <cell r="GN179">
            <v>-145680</v>
          </cell>
          <cell r="GP179">
            <v>0</v>
          </cell>
          <cell r="GQ179">
            <v>-76051</v>
          </cell>
          <cell r="GR179">
            <v>-76051</v>
          </cell>
          <cell r="GS179">
            <v>1497276</v>
          </cell>
          <cell r="GT179">
            <v>0</v>
          </cell>
          <cell r="GU179">
            <v>0</v>
          </cell>
          <cell r="GV179">
            <v>0</v>
          </cell>
          <cell r="GW179">
            <v>1712945</v>
          </cell>
          <cell r="GX179">
            <v>0</v>
          </cell>
          <cell r="GY179">
            <v>189242</v>
          </cell>
          <cell r="GZ179">
            <v>0</v>
          </cell>
          <cell r="HA179">
            <v>0</v>
          </cell>
          <cell r="HB179">
            <v>0</v>
          </cell>
          <cell r="HC179">
            <v>0</v>
          </cell>
          <cell r="HD179">
            <v>-33780</v>
          </cell>
          <cell r="HE179">
            <v>-33780</v>
          </cell>
          <cell r="HF179">
            <v>-42271</v>
          </cell>
          <cell r="HG179">
            <v>-42271</v>
          </cell>
          <cell r="HI179">
            <v>1520092</v>
          </cell>
          <cell r="HJ179">
            <v>1902187</v>
          </cell>
          <cell r="HK179">
            <v>1902187</v>
          </cell>
        </row>
        <row r="180">
          <cell r="A180" t="str">
            <v>W64001</v>
          </cell>
          <cell r="B180" t="str">
            <v>Y9</v>
          </cell>
          <cell r="C180" t="str">
            <v>William J. Fischer (ACSA )</v>
          </cell>
          <cell r="D180" t="str">
            <v>203737902-02</v>
          </cell>
          <cell r="E180">
            <v>4083782</v>
          </cell>
          <cell r="F180">
            <v>4083782</v>
          </cell>
          <cell r="I180">
            <v>4083782</v>
          </cell>
          <cell r="J180">
            <v>4083782</v>
          </cell>
          <cell r="K180">
            <v>4083782</v>
          </cell>
          <cell r="L180">
            <v>2999283</v>
          </cell>
          <cell r="M180">
            <v>2993265</v>
          </cell>
          <cell r="N180">
            <v>2993265</v>
          </cell>
          <cell r="R180">
            <v>340315</v>
          </cell>
          <cell r="S180">
            <v>145790</v>
          </cell>
          <cell r="T180">
            <v>145790</v>
          </cell>
          <cell r="U180">
            <v>194525</v>
          </cell>
          <cell r="V180">
            <v>194525</v>
          </cell>
          <cell r="W180">
            <v>340315</v>
          </cell>
          <cell r="X180">
            <v>145790</v>
          </cell>
          <cell r="Y180">
            <v>145790</v>
          </cell>
          <cell r="Z180">
            <v>194525</v>
          </cell>
          <cell r="AA180">
            <v>194525</v>
          </cell>
          <cell r="AB180">
            <v>340316</v>
          </cell>
          <cell r="AC180">
            <v>145791</v>
          </cell>
          <cell r="AD180">
            <v>145791</v>
          </cell>
          <cell r="AE180">
            <v>194525</v>
          </cell>
          <cell r="AF180">
            <v>194525</v>
          </cell>
          <cell r="AG180">
            <v>340316</v>
          </cell>
          <cell r="AH180">
            <v>145791</v>
          </cell>
          <cell r="AI180">
            <v>145791</v>
          </cell>
          <cell r="AJ180">
            <v>194525</v>
          </cell>
          <cell r="AK180">
            <v>194525</v>
          </cell>
          <cell r="AL180">
            <v>340316</v>
          </cell>
          <cell r="AM180">
            <v>145791</v>
          </cell>
          <cell r="AN180">
            <v>145791</v>
          </cell>
          <cell r="AO180">
            <v>194525</v>
          </cell>
          <cell r="AP180">
            <v>194525</v>
          </cell>
          <cell r="AQ180">
            <v>340314</v>
          </cell>
          <cell r="AR180">
            <v>145790</v>
          </cell>
          <cell r="AS180">
            <v>145790</v>
          </cell>
          <cell r="AT180">
            <v>194524</v>
          </cell>
          <cell r="AU180">
            <v>194524</v>
          </cell>
          <cell r="AV180">
            <v>272252</v>
          </cell>
          <cell r="AW180">
            <v>116632</v>
          </cell>
          <cell r="AX180">
            <v>116632</v>
          </cell>
          <cell r="AY180">
            <v>155620</v>
          </cell>
          <cell r="AZ180">
            <v>155620</v>
          </cell>
          <cell r="BA180">
            <v>-21185</v>
          </cell>
          <cell r="BB180">
            <v>-21473</v>
          </cell>
          <cell r="BC180">
            <v>-21473</v>
          </cell>
          <cell r="BD180">
            <v>288</v>
          </cell>
          <cell r="BE180">
            <v>-34787</v>
          </cell>
          <cell r="BF180">
            <v>-35219</v>
          </cell>
          <cell r="BG180">
            <v>-35219</v>
          </cell>
          <cell r="BH180">
            <v>432</v>
          </cell>
          <cell r="BI180">
            <v>0</v>
          </cell>
          <cell r="BJ180">
            <v>0</v>
          </cell>
          <cell r="BM180">
            <v>0</v>
          </cell>
          <cell r="BN180">
            <v>0</v>
          </cell>
          <cell r="BQ180">
            <v>0</v>
          </cell>
          <cell r="BR180">
            <v>0</v>
          </cell>
          <cell r="BU180">
            <v>145790</v>
          </cell>
          <cell r="BV180">
            <v>145790</v>
          </cell>
          <cell r="BX180">
            <v>20352</v>
          </cell>
          <cell r="BY180">
            <v>174173</v>
          </cell>
          <cell r="BZ180">
            <v>174173</v>
          </cell>
          <cell r="CA180">
            <v>340315</v>
          </cell>
          <cell r="CB180">
            <v>145790</v>
          </cell>
          <cell r="CC180">
            <v>145790</v>
          </cell>
          <cell r="CE180">
            <v>194525</v>
          </cell>
          <cell r="CF180">
            <v>194525</v>
          </cell>
          <cell r="CH180">
            <v>340315</v>
          </cell>
          <cell r="CI180">
            <v>145791</v>
          </cell>
          <cell r="CJ180">
            <v>145791</v>
          </cell>
          <cell r="CL180">
            <v>194525</v>
          </cell>
          <cell r="CM180">
            <v>194525</v>
          </cell>
          <cell r="CO180">
            <v>340316</v>
          </cell>
          <cell r="CP180">
            <v>145791</v>
          </cell>
          <cell r="CQ180">
            <v>-8884</v>
          </cell>
          <cell r="CR180">
            <v>-8884</v>
          </cell>
          <cell r="CS180">
            <v>194525</v>
          </cell>
          <cell r="CT180">
            <v>194525</v>
          </cell>
          <cell r="CV180">
            <v>331432</v>
          </cell>
          <cell r="CW180">
            <v>145791</v>
          </cell>
          <cell r="CX180">
            <v>0</v>
          </cell>
          <cell r="CY180">
            <v>0</v>
          </cell>
          <cell r="CZ180">
            <v>194525</v>
          </cell>
          <cell r="DA180">
            <v>194525</v>
          </cell>
          <cell r="DC180">
            <v>340316</v>
          </cell>
          <cell r="DD180">
            <v>145791</v>
          </cell>
          <cell r="DE180">
            <v>145791</v>
          </cell>
          <cell r="DG180">
            <v>194525</v>
          </cell>
          <cell r="DH180">
            <v>194525</v>
          </cell>
          <cell r="DJ180">
            <v>340316</v>
          </cell>
          <cell r="DK180">
            <v>145791</v>
          </cell>
          <cell r="DL180">
            <v>-5882</v>
          </cell>
          <cell r="DM180">
            <v>-5882</v>
          </cell>
          <cell r="DN180">
            <v>194525</v>
          </cell>
          <cell r="DO180">
            <v>194525</v>
          </cell>
          <cell r="DS180">
            <v>334434</v>
          </cell>
          <cell r="DT180">
            <v>145790</v>
          </cell>
          <cell r="DU180">
            <v>0</v>
          </cell>
          <cell r="DV180">
            <v>0</v>
          </cell>
          <cell r="DW180">
            <v>194524</v>
          </cell>
          <cell r="DX180">
            <v>194524</v>
          </cell>
          <cell r="EA180">
            <v>340314</v>
          </cell>
          <cell r="EB180">
            <v>116632</v>
          </cell>
          <cell r="EC180">
            <v>-5882</v>
          </cell>
          <cell r="ED180">
            <v>-5882</v>
          </cell>
          <cell r="EE180">
            <v>155620</v>
          </cell>
          <cell r="EF180">
            <v>155620</v>
          </cell>
          <cell r="EG180">
            <v>29159</v>
          </cell>
          <cell r="EH180">
            <v>38905</v>
          </cell>
          <cell r="EI180">
            <v>334434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Y180">
            <v>0</v>
          </cell>
          <cell r="EZ180">
            <v>0</v>
          </cell>
          <cell r="FH180">
            <v>0</v>
          </cell>
          <cell r="FI180">
            <v>1312116</v>
          </cell>
          <cell r="FJ180">
            <v>0</v>
          </cell>
          <cell r="FK180">
            <v>1576551</v>
          </cell>
          <cell r="FL180">
            <v>174173</v>
          </cell>
          <cell r="FM180">
            <v>0</v>
          </cell>
          <cell r="FN180">
            <v>3062840</v>
          </cell>
          <cell r="FO180">
            <v>-20648</v>
          </cell>
          <cell r="FP180">
            <v>3042192</v>
          </cell>
          <cell r="FQ180">
            <v>-69575</v>
          </cell>
          <cell r="FR180">
            <v>-69575</v>
          </cell>
          <cell r="FV180">
            <v>-69575</v>
          </cell>
          <cell r="FW180">
            <v>-69575</v>
          </cell>
          <cell r="FX180">
            <v>29159</v>
          </cell>
          <cell r="FY180">
            <v>38905</v>
          </cell>
          <cell r="FZ180">
            <v>68064</v>
          </cell>
          <cell r="GA180">
            <v>-68064</v>
          </cell>
          <cell r="GB180">
            <v>-68064</v>
          </cell>
          <cell r="GL180">
            <v>-34787</v>
          </cell>
          <cell r="GM180">
            <v>-34788</v>
          </cell>
          <cell r="GN180">
            <v>-34788</v>
          </cell>
          <cell r="GP180">
            <v>0</v>
          </cell>
          <cell r="GQ180">
            <v>-68064</v>
          </cell>
          <cell r="GR180">
            <v>-68064</v>
          </cell>
          <cell r="GS180">
            <v>1291468</v>
          </cell>
          <cell r="GT180">
            <v>0</v>
          </cell>
          <cell r="GU180">
            <v>0</v>
          </cell>
          <cell r="GV180">
            <v>0</v>
          </cell>
          <cell r="GW180">
            <v>1576551</v>
          </cell>
          <cell r="GX180">
            <v>0</v>
          </cell>
          <cell r="GY180">
            <v>174173</v>
          </cell>
          <cell r="GZ180">
            <v>0</v>
          </cell>
          <cell r="HA180">
            <v>0</v>
          </cell>
          <cell r="HB180">
            <v>0</v>
          </cell>
          <cell r="HC180">
            <v>0</v>
          </cell>
          <cell r="HD180">
            <v>-29159</v>
          </cell>
          <cell r="HE180">
            <v>-29159</v>
          </cell>
          <cell r="HF180">
            <v>-38905</v>
          </cell>
          <cell r="HG180">
            <v>-38905</v>
          </cell>
          <cell r="HI180">
            <v>1312116</v>
          </cell>
          <cell r="HJ180">
            <v>1750724</v>
          </cell>
          <cell r="HK180">
            <v>1750724</v>
          </cell>
        </row>
        <row r="181">
          <cell r="A181" t="str">
            <v>W65001</v>
          </cell>
          <cell r="B181" t="str">
            <v>7J</v>
          </cell>
          <cell r="C181" t="str">
            <v>Dwight D. Eisenhower (ACSA )</v>
          </cell>
          <cell r="D181" t="str">
            <v>203737902-05</v>
          </cell>
          <cell r="E181">
            <v>7022668</v>
          </cell>
          <cell r="F181">
            <v>7022668</v>
          </cell>
          <cell r="I181">
            <v>7022668</v>
          </cell>
          <cell r="J181">
            <v>7022668</v>
          </cell>
          <cell r="K181">
            <v>7022668</v>
          </cell>
          <cell r="L181">
            <v>6131632</v>
          </cell>
          <cell r="M181">
            <v>6122192</v>
          </cell>
          <cell r="N181">
            <v>6122192</v>
          </cell>
          <cell r="R181">
            <v>585222</v>
          </cell>
          <cell r="S181">
            <v>256623</v>
          </cell>
          <cell r="T181">
            <v>256623</v>
          </cell>
          <cell r="U181">
            <v>328599</v>
          </cell>
          <cell r="V181">
            <v>328599</v>
          </cell>
          <cell r="W181">
            <v>585222</v>
          </cell>
          <cell r="X181">
            <v>256623</v>
          </cell>
          <cell r="Y181">
            <v>256623</v>
          </cell>
          <cell r="Z181">
            <v>328599</v>
          </cell>
          <cell r="AA181">
            <v>328599</v>
          </cell>
          <cell r="AB181">
            <v>585222</v>
          </cell>
          <cell r="AC181">
            <v>256623</v>
          </cell>
          <cell r="AD181">
            <v>256623</v>
          </cell>
          <cell r="AE181">
            <v>328599</v>
          </cell>
          <cell r="AF181">
            <v>328599</v>
          </cell>
          <cell r="AG181">
            <v>585222</v>
          </cell>
          <cell r="AH181">
            <v>256623</v>
          </cell>
          <cell r="AI181">
            <v>256623</v>
          </cell>
          <cell r="AJ181">
            <v>328599</v>
          </cell>
          <cell r="AK181">
            <v>328599</v>
          </cell>
          <cell r="AL181">
            <v>585222</v>
          </cell>
          <cell r="AM181">
            <v>256623</v>
          </cell>
          <cell r="AN181">
            <v>256623</v>
          </cell>
          <cell r="AO181">
            <v>328599</v>
          </cell>
          <cell r="AP181">
            <v>328599</v>
          </cell>
          <cell r="AQ181">
            <v>585222</v>
          </cell>
          <cell r="AR181">
            <v>256623</v>
          </cell>
          <cell r="AS181">
            <v>256623</v>
          </cell>
          <cell r="AT181">
            <v>328599</v>
          </cell>
          <cell r="AU181">
            <v>328599</v>
          </cell>
          <cell r="AV181">
            <v>468178</v>
          </cell>
          <cell r="AW181">
            <v>205299</v>
          </cell>
          <cell r="AX181">
            <v>205299</v>
          </cell>
          <cell r="AY181">
            <v>262879</v>
          </cell>
          <cell r="AZ181">
            <v>262879</v>
          </cell>
          <cell r="BA181">
            <v>288211</v>
          </cell>
          <cell r="BB181">
            <v>104761</v>
          </cell>
          <cell r="BC181">
            <v>104761</v>
          </cell>
          <cell r="BD181">
            <v>183450</v>
          </cell>
          <cell r="BE181">
            <v>283491</v>
          </cell>
          <cell r="BF181">
            <v>100041</v>
          </cell>
          <cell r="BG181">
            <v>100041</v>
          </cell>
          <cell r="BH181">
            <v>183450</v>
          </cell>
          <cell r="BI181">
            <v>0</v>
          </cell>
          <cell r="BJ181">
            <v>0</v>
          </cell>
          <cell r="BM181">
            <v>0</v>
          </cell>
          <cell r="BN181">
            <v>0</v>
          </cell>
          <cell r="BQ181">
            <v>0</v>
          </cell>
          <cell r="BR181">
            <v>0</v>
          </cell>
          <cell r="BU181">
            <v>256623</v>
          </cell>
          <cell r="BV181">
            <v>256623</v>
          </cell>
          <cell r="BX181">
            <v>34379</v>
          </cell>
          <cell r="BY181">
            <v>294220</v>
          </cell>
          <cell r="BZ181">
            <v>294220</v>
          </cell>
          <cell r="CA181">
            <v>585222</v>
          </cell>
          <cell r="CB181">
            <v>256623</v>
          </cell>
          <cell r="CC181">
            <v>256623</v>
          </cell>
          <cell r="CE181">
            <v>328599</v>
          </cell>
          <cell r="CF181">
            <v>328599</v>
          </cell>
          <cell r="CH181">
            <v>585222</v>
          </cell>
          <cell r="CI181">
            <v>256623</v>
          </cell>
          <cell r="CJ181">
            <v>256623</v>
          </cell>
          <cell r="CL181">
            <v>328599</v>
          </cell>
          <cell r="CM181">
            <v>328599</v>
          </cell>
          <cell r="CO181">
            <v>585222</v>
          </cell>
          <cell r="CP181">
            <v>256623</v>
          </cell>
          <cell r="CQ181">
            <v>-14214</v>
          </cell>
          <cell r="CR181">
            <v>-14214</v>
          </cell>
          <cell r="CS181">
            <v>328599</v>
          </cell>
          <cell r="CT181">
            <v>328599</v>
          </cell>
          <cell r="CV181">
            <v>571008</v>
          </cell>
          <cell r="CW181">
            <v>256623</v>
          </cell>
          <cell r="CX181">
            <v>0</v>
          </cell>
          <cell r="CY181">
            <v>0</v>
          </cell>
          <cell r="CZ181">
            <v>328599</v>
          </cell>
          <cell r="DA181">
            <v>328599</v>
          </cell>
          <cell r="DC181">
            <v>585222</v>
          </cell>
          <cell r="DD181">
            <v>256623</v>
          </cell>
          <cell r="DE181">
            <v>256623</v>
          </cell>
          <cell r="DG181">
            <v>328599</v>
          </cell>
          <cell r="DH181">
            <v>328599</v>
          </cell>
          <cell r="DJ181">
            <v>585222</v>
          </cell>
          <cell r="DK181">
            <v>256623</v>
          </cell>
          <cell r="DL181">
            <v>-12596</v>
          </cell>
          <cell r="DM181">
            <v>-12596</v>
          </cell>
          <cell r="DN181">
            <v>328599</v>
          </cell>
          <cell r="DO181">
            <v>328599</v>
          </cell>
          <cell r="DS181">
            <v>572626</v>
          </cell>
          <cell r="DT181">
            <v>256623</v>
          </cell>
          <cell r="DU181">
            <v>0</v>
          </cell>
          <cell r="DV181">
            <v>0</v>
          </cell>
          <cell r="DW181">
            <v>328599</v>
          </cell>
          <cell r="DX181">
            <v>328599</v>
          </cell>
          <cell r="EA181">
            <v>585222</v>
          </cell>
          <cell r="EB181">
            <v>205299</v>
          </cell>
          <cell r="EC181">
            <v>-12596</v>
          </cell>
          <cell r="ED181">
            <v>-12596</v>
          </cell>
          <cell r="EE181">
            <v>262879</v>
          </cell>
          <cell r="EF181">
            <v>262879</v>
          </cell>
          <cell r="EG181">
            <v>51325</v>
          </cell>
          <cell r="EH181">
            <v>65720</v>
          </cell>
          <cell r="EI181">
            <v>572627</v>
          </cell>
          <cell r="EJ181">
            <v>104761</v>
          </cell>
          <cell r="EK181">
            <v>0</v>
          </cell>
          <cell r="EL181">
            <v>0</v>
          </cell>
          <cell r="EM181">
            <v>183450</v>
          </cell>
          <cell r="EN181">
            <v>183450</v>
          </cell>
          <cell r="EQ181">
            <v>288211</v>
          </cell>
          <cell r="ER181">
            <v>100041</v>
          </cell>
          <cell r="ES181">
            <v>-12596</v>
          </cell>
          <cell r="ET181">
            <v>-12596</v>
          </cell>
          <cell r="EU181">
            <v>183450</v>
          </cell>
          <cell r="EV181">
            <v>183450</v>
          </cell>
          <cell r="EY181">
            <v>270895</v>
          </cell>
          <cell r="EZ181">
            <v>270895</v>
          </cell>
          <cell r="FH181">
            <v>0</v>
          </cell>
          <cell r="FI181">
            <v>2514410</v>
          </cell>
          <cell r="FJ181">
            <v>0</v>
          </cell>
          <cell r="FK181">
            <v>3030071</v>
          </cell>
          <cell r="FL181">
            <v>294220</v>
          </cell>
          <cell r="FM181">
            <v>0</v>
          </cell>
          <cell r="FN181">
            <v>5838701</v>
          </cell>
          <cell r="FO181">
            <v>-52002</v>
          </cell>
          <cell r="FP181">
            <v>5786699</v>
          </cell>
          <cell r="FQ181">
            <v>283491</v>
          </cell>
          <cell r="FR181">
            <v>283491</v>
          </cell>
          <cell r="FV181">
            <v>283491</v>
          </cell>
          <cell r="FW181">
            <v>283491</v>
          </cell>
          <cell r="FX181">
            <v>51325</v>
          </cell>
          <cell r="FY181">
            <v>65720</v>
          </cell>
          <cell r="FZ181">
            <v>117045</v>
          </cell>
          <cell r="GA181">
            <v>-117045</v>
          </cell>
          <cell r="GB181">
            <v>-117045</v>
          </cell>
          <cell r="GL181">
            <v>283491</v>
          </cell>
          <cell r="GM181">
            <v>0</v>
          </cell>
          <cell r="GN181">
            <v>0</v>
          </cell>
          <cell r="GP181">
            <v>0</v>
          </cell>
          <cell r="GQ181">
            <v>-117045</v>
          </cell>
          <cell r="GR181">
            <v>-117045</v>
          </cell>
          <cell r="GS181">
            <v>2462408</v>
          </cell>
          <cell r="GT181">
            <v>0</v>
          </cell>
          <cell r="GU181">
            <v>0</v>
          </cell>
          <cell r="GV181">
            <v>0</v>
          </cell>
          <cell r="GW181">
            <v>3030071</v>
          </cell>
          <cell r="GX181">
            <v>0</v>
          </cell>
          <cell r="GY181">
            <v>294220</v>
          </cell>
          <cell r="GZ181">
            <v>0</v>
          </cell>
          <cell r="HA181">
            <v>0</v>
          </cell>
          <cell r="HB181">
            <v>0</v>
          </cell>
          <cell r="HC181">
            <v>0</v>
          </cell>
          <cell r="HD181">
            <v>-51325</v>
          </cell>
          <cell r="HE181">
            <v>-51325</v>
          </cell>
          <cell r="HF181">
            <v>-65720</v>
          </cell>
          <cell r="HG181">
            <v>-65720</v>
          </cell>
          <cell r="HI181">
            <v>2514410</v>
          </cell>
          <cell r="HJ181">
            <v>3324291</v>
          </cell>
          <cell r="HK181">
            <v>3324291</v>
          </cell>
        </row>
        <row r="182">
          <cell r="A182" t="str">
            <v>W66001</v>
          </cell>
          <cell r="B182" t="str">
            <v>1I</v>
          </cell>
          <cell r="C182" t="str">
            <v>Martin Behrman (ACSA)</v>
          </cell>
          <cell r="D182" t="str">
            <v>203737902-04</v>
          </cell>
          <cell r="E182">
            <v>6154225</v>
          </cell>
          <cell r="F182">
            <v>6154225</v>
          </cell>
          <cell r="I182">
            <v>6154225</v>
          </cell>
          <cell r="J182">
            <v>6154225</v>
          </cell>
          <cell r="K182">
            <v>6154225</v>
          </cell>
          <cell r="L182">
            <v>5968055</v>
          </cell>
          <cell r="M182">
            <v>5959264</v>
          </cell>
          <cell r="N182">
            <v>5959264</v>
          </cell>
          <cell r="R182">
            <v>512852</v>
          </cell>
          <cell r="S182">
            <v>205345</v>
          </cell>
          <cell r="T182">
            <v>205345</v>
          </cell>
          <cell r="U182">
            <v>307507</v>
          </cell>
          <cell r="V182">
            <v>307507</v>
          </cell>
          <cell r="W182">
            <v>512852</v>
          </cell>
          <cell r="X182">
            <v>205345</v>
          </cell>
          <cell r="Y182">
            <v>205345</v>
          </cell>
          <cell r="Z182">
            <v>307507</v>
          </cell>
          <cell r="AA182">
            <v>307507</v>
          </cell>
          <cell r="AB182">
            <v>512853</v>
          </cell>
          <cell r="AC182">
            <v>205346</v>
          </cell>
          <cell r="AD182">
            <v>205346</v>
          </cell>
          <cell r="AE182">
            <v>307507</v>
          </cell>
          <cell r="AF182">
            <v>307507</v>
          </cell>
          <cell r="AG182">
            <v>512853</v>
          </cell>
          <cell r="AH182">
            <v>205346</v>
          </cell>
          <cell r="AI182">
            <v>205346</v>
          </cell>
          <cell r="AJ182">
            <v>307507</v>
          </cell>
          <cell r="AK182">
            <v>307507</v>
          </cell>
          <cell r="AL182">
            <v>512853</v>
          </cell>
          <cell r="AM182">
            <v>205346</v>
          </cell>
          <cell r="AN182">
            <v>205346</v>
          </cell>
          <cell r="AO182">
            <v>307507</v>
          </cell>
          <cell r="AP182">
            <v>307507</v>
          </cell>
          <cell r="AQ182">
            <v>512851</v>
          </cell>
          <cell r="AR182">
            <v>205345</v>
          </cell>
          <cell r="AS182">
            <v>205345</v>
          </cell>
          <cell r="AT182">
            <v>307506</v>
          </cell>
          <cell r="AU182">
            <v>307506</v>
          </cell>
          <cell r="AV182">
            <v>410281</v>
          </cell>
          <cell r="AW182">
            <v>164276</v>
          </cell>
          <cell r="AX182">
            <v>164276</v>
          </cell>
          <cell r="AY182">
            <v>246005</v>
          </cell>
          <cell r="AZ182">
            <v>246005</v>
          </cell>
          <cell r="BA182">
            <v>450794</v>
          </cell>
          <cell r="BB182">
            <v>168284</v>
          </cell>
          <cell r="BC182">
            <v>168284</v>
          </cell>
          <cell r="BD182">
            <v>282510</v>
          </cell>
          <cell r="BE182">
            <v>446399</v>
          </cell>
          <cell r="BF182">
            <v>163889</v>
          </cell>
          <cell r="BG182">
            <v>163889</v>
          </cell>
          <cell r="BH182">
            <v>282510</v>
          </cell>
          <cell r="BI182">
            <v>0</v>
          </cell>
          <cell r="BJ182">
            <v>0</v>
          </cell>
          <cell r="BM182">
            <v>0</v>
          </cell>
          <cell r="BN182">
            <v>0</v>
          </cell>
          <cell r="BQ182">
            <v>0</v>
          </cell>
          <cell r="BR182">
            <v>0</v>
          </cell>
          <cell r="BU182">
            <v>205345</v>
          </cell>
          <cell r="BV182">
            <v>205345</v>
          </cell>
          <cell r="BX182">
            <v>32172</v>
          </cell>
          <cell r="BY182">
            <v>275335</v>
          </cell>
          <cell r="BZ182">
            <v>275335</v>
          </cell>
          <cell r="CA182">
            <v>512852</v>
          </cell>
          <cell r="CB182">
            <v>205345</v>
          </cell>
          <cell r="CC182">
            <v>205345</v>
          </cell>
          <cell r="CE182">
            <v>307507</v>
          </cell>
          <cell r="CF182">
            <v>307507</v>
          </cell>
          <cell r="CH182">
            <v>512852</v>
          </cell>
          <cell r="CI182">
            <v>205346</v>
          </cell>
          <cell r="CJ182">
            <v>205346</v>
          </cell>
          <cell r="CL182">
            <v>307507</v>
          </cell>
          <cell r="CM182">
            <v>307507</v>
          </cell>
          <cell r="CO182">
            <v>512853</v>
          </cell>
          <cell r="CP182">
            <v>205346</v>
          </cell>
          <cell r="CQ182">
            <v>-15340</v>
          </cell>
          <cell r="CR182">
            <v>-15340</v>
          </cell>
          <cell r="CS182">
            <v>307507</v>
          </cell>
          <cell r="CT182">
            <v>307507</v>
          </cell>
          <cell r="CV182">
            <v>497513</v>
          </cell>
          <cell r="CW182">
            <v>205346</v>
          </cell>
          <cell r="CX182">
            <v>-1100</v>
          </cell>
          <cell r="CY182">
            <v>-1100</v>
          </cell>
          <cell r="CZ182">
            <v>307507</v>
          </cell>
          <cell r="DA182">
            <v>307507</v>
          </cell>
          <cell r="DC182">
            <v>511753</v>
          </cell>
          <cell r="DD182">
            <v>205346</v>
          </cell>
          <cell r="DE182">
            <v>205346</v>
          </cell>
          <cell r="DG182">
            <v>307507</v>
          </cell>
          <cell r="DH182">
            <v>307507</v>
          </cell>
          <cell r="DJ182">
            <v>512853</v>
          </cell>
          <cell r="DK182">
            <v>205346</v>
          </cell>
          <cell r="DL182">
            <v>-15812</v>
          </cell>
          <cell r="DM182">
            <v>-15812</v>
          </cell>
          <cell r="DN182">
            <v>307507</v>
          </cell>
          <cell r="DO182">
            <v>307507</v>
          </cell>
          <cell r="DS182">
            <v>497041</v>
          </cell>
          <cell r="DT182">
            <v>205345</v>
          </cell>
          <cell r="DU182">
            <v>-9791</v>
          </cell>
          <cell r="DV182">
            <v>-9791</v>
          </cell>
          <cell r="DW182">
            <v>307506</v>
          </cell>
          <cell r="DX182">
            <v>307506</v>
          </cell>
          <cell r="EA182">
            <v>503060</v>
          </cell>
          <cell r="EB182">
            <v>164276</v>
          </cell>
          <cell r="EC182">
            <v>-14362</v>
          </cell>
          <cell r="ED182">
            <v>-14362</v>
          </cell>
          <cell r="EE182">
            <v>246005</v>
          </cell>
          <cell r="EF182">
            <v>246005</v>
          </cell>
          <cell r="EG182">
            <v>41070</v>
          </cell>
          <cell r="EH182">
            <v>61502</v>
          </cell>
          <cell r="EI182">
            <v>498491</v>
          </cell>
          <cell r="EJ182">
            <v>168284</v>
          </cell>
          <cell r="EK182">
            <v>0</v>
          </cell>
          <cell r="EL182">
            <v>0</v>
          </cell>
          <cell r="EM182">
            <v>282510</v>
          </cell>
          <cell r="EN182">
            <v>282510</v>
          </cell>
          <cell r="EQ182">
            <v>450794</v>
          </cell>
          <cell r="ER182">
            <v>163889</v>
          </cell>
          <cell r="ES182">
            <v>-14362</v>
          </cell>
          <cell r="ET182">
            <v>-14362</v>
          </cell>
          <cell r="EU182">
            <v>282510</v>
          </cell>
          <cell r="EV182">
            <v>282510</v>
          </cell>
          <cell r="EY182">
            <v>432037</v>
          </cell>
          <cell r="EZ182">
            <v>432037</v>
          </cell>
          <cell r="FH182">
            <v>0</v>
          </cell>
          <cell r="FI182">
            <v>2180284</v>
          </cell>
          <cell r="FJ182">
            <v>0</v>
          </cell>
          <cell r="FK182">
            <v>3057247</v>
          </cell>
          <cell r="FL182">
            <v>275335</v>
          </cell>
          <cell r="FM182">
            <v>0</v>
          </cell>
          <cell r="FN182">
            <v>5512866</v>
          </cell>
          <cell r="FO182">
            <v>-70767</v>
          </cell>
          <cell r="FP182">
            <v>5442099</v>
          </cell>
          <cell r="FQ182">
            <v>446398</v>
          </cell>
          <cell r="FR182">
            <v>446398</v>
          </cell>
          <cell r="FV182">
            <v>446398</v>
          </cell>
          <cell r="FW182">
            <v>446398</v>
          </cell>
          <cell r="FX182">
            <v>41070</v>
          </cell>
          <cell r="FY182">
            <v>61502</v>
          </cell>
          <cell r="FZ182">
            <v>102572</v>
          </cell>
          <cell r="GA182">
            <v>-102572</v>
          </cell>
          <cell r="GB182">
            <v>-102572</v>
          </cell>
          <cell r="GL182">
            <v>446399</v>
          </cell>
          <cell r="GM182">
            <v>-1</v>
          </cell>
          <cell r="GN182">
            <v>-1</v>
          </cell>
          <cell r="GP182">
            <v>0</v>
          </cell>
          <cell r="GQ182">
            <v>-102572</v>
          </cell>
          <cell r="GR182">
            <v>-102572</v>
          </cell>
          <cell r="GS182">
            <v>2109517</v>
          </cell>
          <cell r="GT182">
            <v>0</v>
          </cell>
          <cell r="GU182">
            <v>0</v>
          </cell>
          <cell r="GV182">
            <v>0</v>
          </cell>
          <cell r="GW182">
            <v>3057247</v>
          </cell>
          <cell r="GX182">
            <v>0</v>
          </cell>
          <cell r="GY182">
            <v>275335</v>
          </cell>
          <cell r="GZ182">
            <v>0</v>
          </cell>
          <cell r="HA182">
            <v>0</v>
          </cell>
          <cell r="HB182">
            <v>0</v>
          </cell>
          <cell r="HC182">
            <v>0</v>
          </cell>
          <cell r="HD182">
            <v>-41070</v>
          </cell>
          <cell r="HE182">
            <v>-41070</v>
          </cell>
          <cell r="HF182">
            <v>-61502</v>
          </cell>
          <cell r="HG182">
            <v>-61502</v>
          </cell>
          <cell r="HI182">
            <v>2180284</v>
          </cell>
          <cell r="HJ182">
            <v>3332582</v>
          </cell>
          <cell r="HK182">
            <v>3332582</v>
          </cell>
        </row>
        <row r="183">
          <cell r="A183" t="str">
            <v>W71001</v>
          </cell>
          <cell r="B183" t="str">
            <v>SR</v>
          </cell>
          <cell r="C183" t="str">
            <v>Sophie B. Wright Learning Acdmy (Inst. of Academic Excel.)</v>
          </cell>
          <cell r="D183" t="str">
            <v>202870669-00</v>
          </cell>
          <cell r="E183">
            <v>4802462</v>
          </cell>
          <cell r="F183">
            <v>4802462</v>
          </cell>
          <cell r="I183">
            <v>4802462</v>
          </cell>
          <cell r="J183">
            <v>4802462</v>
          </cell>
          <cell r="K183">
            <v>4802462</v>
          </cell>
          <cell r="L183">
            <v>5081819</v>
          </cell>
          <cell r="M183">
            <v>5056243</v>
          </cell>
          <cell r="N183">
            <v>5056243</v>
          </cell>
          <cell r="R183">
            <v>400205</v>
          </cell>
          <cell r="S183">
            <v>148659</v>
          </cell>
          <cell r="T183">
            <v>148659</v>
          </cell>
          <cell r="U183">
            <v>251546</v>
          </cell>
          <cell r="V183">
            <v>251546</v>
          </cell>
          <cell r="W183">
            <v>400205</v>
          </cell>
          <cell r="X183">
            <v>148659</v>
          </cell>
          <cell r="Y183">
            <v>148659</v>
          </cell>
          <cell r="Z183">
            <v>251546</v>
          </cell>
          <cell r="AA183">
            <v>251546</v>
          </cell>
          <cell r="AB183">
            <v>400205</v>
          </cell>
          <cell r="AC183">
            <v>148659</v>
          </cell>
          <cell r="AD183">
            <v>148659</v>
          </cell>
          <cell r="AE183">
            <v>251546</v>
          </cell>
          <cell r="AF183">
            <v>251546</v>
          </cell>
          <cell r="AG183">
            <v>400205</v>
          </cell>
          <cell r="AH183">
            <v>148659</v>
          </cell>
          <cell r="AI183">
            <v>148659</v>
          </cell>
          <cell r="AJ183">
            <v>251546</v>
          </cell>
          <cell r="AK183">
            <v>251546</v>
          </cell>
          <cell r="AL183">
            <v>400205</v>
          </cell>
          <cell r="AM183">
            <v>148659</v>
          </cell>
          <cell r="AN183">
            <v>148659</v>
          </cell>
          <cell r="AO183">
            <v>251546</v>
          </cell>
          <cell r="AP183">
            <v>251546</v>
          </cell>
          <cell r="AQ183">
            <v>400205</v>
          </cell>
          <cell r="AR183">
            <v>148659</v>
          </cell>
          <cell r="AS183">
            <v>148659</v>
          </cell>
          <cell r="AT183">
            <v>251546</v>
          </cell>
          <cell r="AU183">
            <v>251546</v>
          </cell>
          <cell r="AV183">
            <v>320164</v>
          </cell>
          <cell r="AW183">
            <v>118927</v>
          </cell>
          <cell r="AX183">
            <v>118927</v>
          </cell>
          <cell r="AY183">
            <v>201237</v>
          </cell>
          <cell r="AZ183">
            <v>201237</v>
          </cell>
          <cell r="BA183">
            <v>493325</v>
          </cell>
          <cell r="BB183">
            <v>207650</v>
          </cell>
          <cell r="BC183">
            <v>207650</v>
          </cell>
          <cell r="BD183">
            <v>285675</v>
          </cell>
          <cell r="BE183">
            <v>480537</v>
          </cell>
          <cell r="BF183">
            <v>194862</v>
          </cell>
          <cell r="BG183">
            <v>194862</v>
          </cell>
          <cell r="BH183">
            <v>285675</v>
          </cell>
          <cell r="BI183">
            <v>0</v>
          </cell>
          <cell r="BJ183">
            <v>0</v>
          </cell>
          <cell r="BM183">
            <v>0</v>
          </cell>
          <cell r="BN183">
            <v>0</v>
          </cell>
          <cell r="BQ183">
            <v>0</v>
          </cell>
          <cell r="BR183">
            <v>0</v>
          </cell>
          <cell r="BU183">
            <v>148659</v>
          </cell>
          <cell r="BV183">
            <v>148659</v>
          </cell>
          <cell r="BX183">
            <v>26317</v>
          </cell>
          <cell r="BY183">
            <v>225229</v>
          </cell>
          <cell r="BZ183">
            <v>225229</v>
          </cell>
          <cell r="CA183">
            <v>400205</v>
          </cell>
          <cell r="CB183">
            <v>148659</v>
          </cell>
          <cell r="CC183">
            <v>148659</v>
          </cell>
          <cell r="CE183">
            <v>251546</v>
          </cell>
          <cell r="CF183">
            <v>251546</v>
          </cell>
          <cell r="CH183">
            <v>400205</v>
          </cell>
          <cell r="CI183">
            <v>148659</v>
          </cell>
          <cell r="CJ183">
            <v>148659</v>
          </cell>
          <cell r="CL183">
            <v>251546</v>
          </cell>
          <cell r="CM183">
            <v>251546</v>
          </cell>
          <cell r="CO183">
            <v>400205</v>
          </cell>
          <cell r="CP183">
            <v>148659</v>
          </cell>
          <cell r="CQ183">
            <v>0</v>
          </cell>
          <cell r="CR183">
            <v>0</v>
          </cell>
          <cell r="CS183">
            <v>251546</v>
          </cell>
          <cell r="CT183">
            <v>251546</v>
          </cell>
          <cell r="CV183">
            <v>400205</v>
          </cell>
          <cell r="CW183">
            <v>148659</v>
          </cell>
          <cell r="CX183">
            <v>-658</v>
          </cell>
          <cell r="CY183">
            <v>-658</v>
          </cell>
          <cell r="CZ183">
            <v>251546</v>
          </cell>
          <cell r="DA183">
            <v>251546</v>
          </cell>
          <cell r="DC183">
            <v>399547</v>
          </cell>
          <cell r="DD183">
            <v>148659</v>
          </cell>
          <cell r="DE183">
            <v>148659</v>
          </cell>
          <cell r="DG183">
            <v>251546</v>
          </cell>
          <cell r="DH183">
            <v>251546</v>
          </cell>
          <cell r="DJ183">
            <v>400205</v>
          </cell>
          <cell r="DK183">
            <v>148659</v>
          </cell>
          <cell r="DL183">
            <v>-1898</v>
          </cell>
          <cell r="DM183">
            <v>-1898</v>
          </cell>
          <cell r="DN183">
            <v>251546</v>
          </cell>
          <cell r="DO183">
            <v>251546</v>
          </cell>
          <cell r="DS183">
            <v>398307</v>
          </cell>
          <cell r="DT183">
            <v>148659</v>
          </cell>
          <cell r="DU183">
            <v>-1974</v>
          </cell>
          <cell r="DV183">
            <v>-1974</v>
          </cell>
          <cell r="DW183">
            <v>251546</v>
          </cell>
          <cell r="DX183">
            <v>251546</v>
          </cell>
          <cell r="EA183">
            <v>398231</v>
          </cell>
          <cell r="EB183">
            <v>118927</v>
          </cell>
          <cell r="EC183">
            <v>-750</v>
          </cell>
          <cell r="ED183">
            <v>-750</v>
          </cell>
          <cell r="EE183">
            <v>201237</v>
          </cell>
          <cell r="EF183">
            <v>201237</v>
          </cell>
          <cell r="EG183">
            <v>29732</v>
          </cell>
          <cell r="EH183">
            <v>50309</v>
          </cell>
          <cell r="EI183">
            <v>399455</v>
          </cell>
          <cell r="EJ183">
            <v>207650</v>
          </cell>
          <cell r="EK183">
            <v>-2504</v>
          </cell>
          <cell r="EL183">
            <v>-2504</v>
          </cell>
          <cell r="EM183">
            <v>285675</v>
          </cell>
          <cell r="EN183">
            <v>285675</v>
          </cell>
          <cell r="EQ183">
            <v>490821</v>
          </cell>
          <cell r="ER183">
            <v>194862</v>
          </cell>
          <cell r="ES183">
            <v>-14668</v>
          </cell>
          <cell r="ET183">
            <v>-14668</v>
          </cell>
          <cell r="EU183">
            <v>285675</v>
          </cell>
          <cell r="EV183">
            <v>285675</v>
          </cell>
          <cell r="EY183">
            <v>465869</v>
          </cell>
          <cell r="EZ183">
            <v>465869</v>
          </cell>
          <cell r="FH183">
            <v>0</v>
          </cell>
          <cell r="FI183">
            <v>1740443</v>
          </cell>
          <cell r="FJ183">
            <v>0</v>
          </cell>
          <cell r="FK183">
            <v>2610035</v>
          </cell>
          <cell r="FL183">
            <v>225229</v>
          </cell>
          <cell r="FM183">
            <v>0</v>
          </cell>
          <cell r="FN183">
            <v>4575707</v>
          </cell>
          <cell r="FO183">
            <v>-22452</v>
          </cell>
          <cell r="FP183">
            <v>4553255</v>
          </cell>
          <cell r="FQ183">
            <v>480536</v>
          </cell>
          <cell r="FR183">
            <v>480536</v>
          </cell>
          <cell r="FV183">
            <v>480536</v>
          </cell>
          <cell r="FW183">
            <v>480536</v>
          </cell>
          <cell r="FX183">
            <v>29732</v>
          </cell>
          <cell r="FY183">
            <v>50309</v>
          </cell>
          <cell r="FZ183">
            <v>80041</v>
          </cell>
          <cell r="GA183">
            <v>-80041</v>
          </cell>
          <cell r="GB183">
            <v>-80041</v>
          </cell>
          <cell r="GL183">
            <v>480537</v>
          </cell>
          <cell r="GM183">
            <v>-1</v>
          </cell>
          <cell r="GN183">
            <v>-1</v>
          </cell>
          <cell r="GP183">
            <v>0</v>
          </cell>
          <cell r="GQ183">
            <v>-80041</v>
          </cell>
          <cell r="GR183">
            <v>-80041</v>
          </cell>
          <cell r="GS183">
            <v>1717991</v>
          </cell>
          <cell r="GT183">
            <v>0</v>
          </cell>
          <cell r="GU183">
            <v>0</v>
          </cell>
          <cell r="GV183">
            <v>0</v>
          </cell>
          <cell r="GW183">
            <v>2610035</v>
          </cell>
          <cell r="GX183">
            <v>0</v>
          </cell>
          <cell r="GY183">
            <v>225229</v>
          </cell>
          <cell r="GZ183">
            <v>0</v>
          </cell>
          <cell r="HA183">
            <v>0</v>
          </cell>
          <cell r="HB183">
            <v>0</v>
          </cell>
          <cell r="HC183">
            <v>0</v>
          </cell>
          <cell r="HD183">
            <v>-29732</v>
          </cell>
          <cell r="HE183">
            <v>-29732</v>
          </cell>
          <cell r="HF183">
            <v>-50309</v>
          </cell>
          <cell r="HG183">
            <v>-50309</v>
          </cell>
          <cell r="HI183">
            <v>1740443</v>
          </cell>
          <cell r="HJ183">
            <v>2835264</v>
          </cell>
          <cell r="HK183">
            <v>2835264</v>
          </cell>
        </row>
        <row r="184">
          <cell r="A184" t="str">
            <v>W81001</v>
          </cell>
          <cell r="B184" t="str">
            <v>Y2</v>
          </cell>
          <cell r="C184" t="str">
            <v>KIPP McDonogh 15 Sch. For the Creative Arts (KIPP N.O.)</v>
          </cell>
          <cell r="D184" t="str">
            <v>202277213-01</v>
          </cell>
          <cell r="E184">
            <v>7724854</v>
          </cell>
          <cell r="F184">
            <v>7724854</v>
          </cell>
          <cell r="I184">
            <v>7724854</v>
          </cell>
          <cell r="J184">
            <v>7724854</v>
          </cell>
          <cell r="K184">
            <v>7724854</v>
          </cell>
          <cell r="L184">
            <v>8384382</v>
          </cell>
          <cell r="M184">
            <v>8373290</v>
          </cell>
          <cell r="N184">
            <v>8373290</v>
          </cell>
          <cell r="R184">
            <v>643737</v>
          </cell>
          <cell r="S184">
            <v>272492</v>
          </cell>
          <cell r="T184">
            <v>272492</v>
          </cell>
          <cell r="U184">
            <v>371245</v>
          </cell>
          <cell r="V184">
            <v>371245</v>
          </cell>
          <cell r="W184">
            <v>643737</v>
          </cell>
          <cell r="X184">
            <v>272492</v>
          </cell>
          <cell r="Y184">
            <v>272492</v>
          </cell>
          <cell r="Z184">
            <v>371245</v>
          </cell>
          <cell r="AA184">
            <v>371245</v>
          </cell>
          <cell r="AB184">
            <v>643739</v>
          </cell>
          <cell r="AC184">
            <v>272493</v>
          </cell>
          <cell r="AD184">
            <v>272493</v>
          </cell>
          <cell r="AE184">
            <v>371246</v>
          </cell>
          <cell r="AF184">
            <v>371246</v>
          </cell>
          <cell r="AG184">
            <v>643739</v>
          </cell>
          <cell r="AH184">
            <v>272493</v>
          </cell>
          <cell r="AI184">
            <v>272493</v>
          </cell>
          <cell r="AJ184">
            <v>371246</v>
          </cell>
          <cell r="AK184">
            <v>371246</v>
          </cell>
          <cell r="AL184">
            <v>643739</v>
          </cell>
          <cell r="AM184">
            <v>272493</v>
          </cell>
          <cell r="AN184">
            <v>272493</v>
          </cell>
          <cell r="AO184">
            <v>371246</v>
          </cell>
          <cell r="AP184">
            <v>371246</v>
          </cell>
          <cell r="AQ184">
            <v>643737</v>
          </cell>
          <cell r="AR184">
            <v>272492</v>
          </cell>
          <cell r="AS184">
            <v>272492</v>
          </cell>
          <cell r="AT184">
            <v>371245</v>
          </cell>
          <cell r="AU184">
            <v>371245</v>
          </cell>
          <cell r="AV184">
            <v>514990</v>
          </cell>
          <cell r="AW184">
            <v>217994</v>
          </cell>
          <cell r="AX184">
            <v>217994</v>
          </cell>
          <cell r="AY184">
            <v>296996</v>
          </cell>
          <cell r="AZ184">
            <v>296996</v>
          </cell>
          <cell r="BA184">
            <v>863579</v>
          </cell>
          <cell r="BB184">
            <v>355147</v>
          </cell>
          <cell r="BC184">
            <v>355147</v>
          </cell>
          <cell r="BD184">
            <v>508432</v>
          </cell>
          <cell r="BE184">
            <v>858033</v>
          </cell>
          <cell r="BF184">
            <v>349601</v>
          </cell>
          <cell r="BG184">
            <v>349601</v>
          </cell>
          <cell r="BH184">
            <v>508432</v>
          </cell>
          <cell r="BI184">
            <v>0</v>
          </cell>
          <cell r="BJ184">
            <v>0</v>
          </cell>
          <cell r="BM184">
            <v>0</v>
          </cell>
          <cell r="BN184">
            <v>0</v>
          </cell>
          <cell r="BQ184">
            <v>0</v>
          </cell>
          <cell r="BR184">
            <v>0</v>
          </cell>
          <cell r="BU184">
            <v>272492</v>
          </cell>
          <cell r="BV184">
            <v>272492</v>
          </cell>
          <cell r="BX184">
            <v>38840</v>
          </cell>
          <cell r="BY184">
            <v>332405</v>
          </cell>
          <cell r="BZ184">
            <v>332405</v>
          </cell>
          <cell r="CA184">
            <v>643737</v>
          </cell>
          <cell r="CB184">
            <v>272492</v>
          </cell>
          <cell r="CC184">
            <v>272492</v>
          </cell>
          <cell r="CE184">
            <v>371245</v>
          </cell>
          <cell r="CF184">
            <v>371245</v>
          </cell>
          <cell r="CH184">
            <v>643737</v>
          </cell>
          <cell r="CI184">
            <v>272493</v>
          </cell>
          <cell r="CJ184">
            <v>272493</v>
          </cell>
          <cell r="CL184">
            <v>371246</v>
          </cell>
          <cell r="CM184">
            <v>371246</v>
          </cell>
          <cell r="CO184">
            <v>643739</v>
          </cell>
          <cell r="CP184">
            <v>272493</v>
          </cell>
          <cell r="CQ184">
            <v>-15654</v>
          </cell>
          <cell r="CR184">
            <v>-15654</v>
          </cell>
          <cell r="CS184">
            <v>371246</v>
          </cell>
          <cell r="CT184">
            <v>371246</v>
          </cell>
          <cell r="CV184">
            <v>628085</v>
          </cell>
          <cell r="CW184">
            <v>272493</v>
          </cell>
          <cell r="CX184">
            <v>0</v>
          </cell>
          <cell r="CY184">
            <v>0</v>
          </cell>
          <cell r="CZ184">
            <v>371246</v>
          </cell>
          <cell r="DA184">
            <v>371246</v>
          </cell>
          <cell r="DC184">
            <v>643739</v>
          </cell>
          <cell r="DD184">
            <v>272493</v>
          </cell>
          <cell r="DE184">
            <v>272493</v>
          </cell>
          <cell r="DG184">
            <v>371246</v>
          </cell>
          <cell r="DH184">
            <v>371246</v>
          </cell>
          <cell r="DJ184">
            <v>643739</v>
          </cell>
          <cell r="DK184">
            <v>272493</v>
          </cell>
          <cell r="DL184">
            <v>-18357</v>
          </cell>
          <cell r="DM184">
            <v>-18357</v>
          </cell>
          <cell r="DN184">
            <v>371246</v>
          </cell>
          <cell r="DO184">
            <v>371246</v>
          </cell>
          <cell r="DS184">
            <v>625382</v>
          </cell>
          <cell r="DT184">
            <v>272492</v>
          </cell>
          <cell r="DU184">
            <v>0</v>
          </cell>
          <cell r="DV184">
            <v>0</v>
          </cell>
          <cell r="DW184">
            <v>371245</v>
          </cell>
          <cell r="DX184">
            <v>371245</v>
          </cell>
          <cell r="EA184">
            <v>643737</v>
          </cell>
          <cell r="EB184">
            <v>217994</v>
          </cell>
          <cell r="EC184">
            <v>-18545</v>
          </cell>
          <cell r="ED184">
            <v>-18545</v>
          </cell>
          <cell r="EE184">
            <v>296996</v>
          </cell>
          <cell r="EF184">
            <v>296996</v>
          </cell>
          <cell r="EG184">
            <v>54499</v>
          </cell>
          <cell r="EH184">
            <v>74250</v>
          </cell>
          <cell r="EI184">
            <v>625194</v>
          </cell>
          <cell r="EJ184">
            <v>355147</v>
          </cell>
          <cell r="EK184">
            <v>-3760</v>
          </cell>
          <cell r="EL184">
            <v>-3760</v>
          </cell>
          <cell r="EM184">
            <v>508432</v>
          </cell>
          <cell r="EN184">
            <v>508432</v>
          </cell>
          <cell r="EQ184">
            <v>859819</v>
          </cell>
          <cell r="ER184">
            <v>349601</v>
          </cell>
          <cell r="ES184">
            <v>-21553</v>
          </cell>
          <cell r="ET184">
            <v>-21553</v>
          </cell>
          <cell r="EU184">
            <v>508432</v>
          </cell>
          <cell r="EV184">
            <v>508432</v>
          </cell>
          <cell r="EY184">
            <v>836480</v>
          </cell>
          <cell r="EZ184">
            <v>836480</v>
          </cell>
          <cell r="FH184">
            <v>0</v>
          </cell>
          <cell r="FI184">
            <v>3157182</v>
          </cell>
          <cell r="FJ184">
            <v>0</v>
          </cell>
          <cell r="FK184">
            <v>4025670</v>
          </cell>
          <cell r="FL184">
            <v>332405</v>
          </cell>
          <cell r="FM184">
            <v>0</v>
          </cell>
          <cell r="FN184">
            <v>7515257</v>
          </cell>
          <cell r="FO184">
            <v>-77869</v>
          </cell>
          <cell r="FP184">
            <v>7437388</v>
          </cell>
          <cell r="FQ184">
            <v>858033</v>
          </cell>
          <cell r="FR184">
            <v>858033</v>
          </cell>
          <cell r="FV184">
            <v>858033</v>
          </cell>
          <cell r="FW184">
            <v>858033</v>
          </cell>
          <cell r="FX184">
            <v>54499</v>
          </cell>
          <cell r="FY184">
            <v>74250</v>
          </cell>
          <cell r="FZ184">
            <v>128749</v>
          </cell>
          <cell r="GA184">
            <v>-128749</v>
          </cell>
          <cell r="GB184">
            <v>-128749</v>
          </cell>
          <cell r="GL184">
            <v>858033</v>
          </cell>
          <cell r="GM184">
            <v>0</v>
          </cell>
          <cell r="GN184">
            <v>0</v>
          </cell>
          <cell r="GP184">
            <v>0</v>
          </cell>
          <cell r="GQ184">
            <v>-128749</v>
          </cell>
          <cell r="GR184">
            <v>-128749</v>
          </cell>
          <cell r="GS184">
            <v>3079313</v>
          </cell>
          <cell r="GT184">
            <v>0</v>
          </cell>
          <cell r="GU184">
            <v>0</v>
          </cell>
          <cell r="GV184">
            <v>0</v>
          </cell>
          <cell r="GW184">
            <v>4025670</v>
          </cell>
          <cell r="GX184">
            <v>0</v>
          </cell>
          <cell r="GY184">
            <v>332405</v>
          </cell>
          <cell r="GZ184">
            <v>0</v>
          </cell>
          <cell r="HA184">
            <v>0</v>
          </cell>
          <cell r="HB184">
            <v>0</v>
          </cell>
          <cell r="HC184">
            <v>0</v>
          </cell>
          <cell r="HD184">
            <v>-54499</v>
          </cell>
          <cell r="HE184">
            <v>-54499</v>
          </cell>
          <cell r="HF184">
            <v>-74250</v>
          </cell>
          <cell r="HG184">
            <v>-74250</v>
          </cell>
          <cell r="HI184">
            <v>3157182</v>
          </cell>
          <cell r="HJ184">
            <v>4358075</v>
          </cell>
          <cell r="HK184">
            <v>4358075</v>
          </cell>
        </row>
        <row r="185">
          <cell r="A185" t="str">
            <v>W82001</v>
          </cell>
          <cell r="B185" t="str">
            <v>SZ</v>
          </cell>
          <cell r="C185" t="str">
            <v>KIPP Believe College Prep (KIPP N.O.)</v>
          </cell>
          <cell r="D185" t="str">
            <v>202277213-00</v>
          </cell>
          <cell r="E185">
            <v>8258501</v>
          </cell>
          <cell r="F185">
            <v>8258501</v>
          </cell>
          <cell r="I185">
            <v>8258501</v>
          </cell>
          <cell r="J185">
            <v>8258501</v>
          </cell>
          <cell r="K185">
            <v>8258501</v>
          </cell>
          <cell r="L185">
            <v>7463311</v>
          </cell>
          <cell r="M185">
            <v>7451275</v>
          </cell>
          <cell r="N185">
            <v>7451275</v>
          </cell>
          <cell r="R185">
            <v>688208</v>
          </cell>
          <cell r="S185">
            <v>294782</v>
          </cell>
          <cell r="T185">
            <v>294782</v>
          </cell>
          <cell r="U185">
            <v>393426</v>
          </cell>
          <cell r="V185">
            <v>393426</v>
          </cell>
          <cell r="W185">
            <v>688208</v>
          </cell>
          <cell r="X185">
            <v>294782</v>
          </cell>
          <cell r="Y185">
            <v>294782</v>
          </cell>
          <cell r="Z185">
            <v>393426</v>
          </cell>
          <cell r="AA185">
            <v>393426</v>
          </cell>
          <cell r="AB185">
            <v>688208</v>
          </cell>
          <cell r="AC185">
            <v>294782</v>
          </cell>
          <cell r="AD185">
            <v>294782</v>
          </cell>
          <cell r="AE185">
            <v>393426</v>
          </cell>
          <cell r="AF185">
            <v>393426</v>
          </cell>
          <cell r="AG185">
            <v>688208</v>
          </cell>
          <cell r="AH185">
            <v>294782</v>
          </cell>
          <cell r="AI185">
            <v>294782</v>
          </cell>
          <cell r="AJ185">
            <v>393426</v>
          </cell>
          <cell r="AK185">
            <v>393426</v>
          </cell>
          <cell r="AL185">
            <v>688208</v>
          </cell>
          <cell r="AM185">
            <v>294782</v>
          </cell>
          <cell r="AN185">
            <v>294782</v>
          </cell>
          <cell r="AO185">
            <v>393426</v>
          </cell>
          <cell r="AP185">
            <v>393426</v>
          </cell>
          <cell r="AQ185">
            <v>688208</v>
          </cell>
          <cell r="AR185">
            <v>294782</v>
          </cell>
          <cell r="AS185">
            <v>294782</v>
          </cell>
          <cell r="AT185">
            <v>393426</v>
          </cell>
          <cell r="AU185">
            <v>393426</v>
          </cell>
          <cell r="AV185">
            <v>550567</v>
          </cell>
          <cell r="AW185">
            <v>235826</v>
          </cell>
          <cell r="AX185">
            <v>235826</v>
          </cell>
          <cell r="AY185">
            <v>314741</v>
          </cell>
          <cell r="AZ185">
            <v>314741</v>
          </cell>
          <cell r="BA185">
            <v>423146</v>
          </cell>
          <cell r="BB185">
            <v>133156</v>
          </cell>
          <cell r="BC185">
            <v>133156</v>
          </cell>
          <cell r="BD185">
            <v>289990</v>
          </cell>
          <cell r="BE185">
            <v>417128</v>
          </cell>
          <cell r="BF185">
            <v>127138</v>
          </cell>
          <cell r="BG185">
            <v>127138</v>
          </cell>
          <cell r="BH185">
            <v>289990</v>
          </cell>
          <cell r="BI185">
            <v>0</v>
          </cell>
          <cell r="BJ185">
            <v>0</v>
          </cell>
          <cell r="BM185">
            <v>0</v>
          </cell>
          <cell r="BN185">
            <v>0</v>
          </cell>
          <cell r="BQ185">
            <v>0</v>
          </cell>
          <cell r="BR185">
            <v>0</v>
          </cell>
          <cell r="BU185">
            <v>294782</v>
          </cell>
          <cell r="BV185">
            <v>294782</v>
          </cell>
          <cell r="BX185">
            <v>41161</v>
          </cell>
          <cell r="BY185">
            <v>352265</v>
          </cell>
          <cell r="BZ185">
            <v>352265</v>
          </cell>
          <cell r="CA185">
            <v>688208</v>
          </cell>
          <cell r="CB185">
            <v>294782</v>
          </cell>
          <cell r="CC185">
            <v>294782</v>
          </cell>
          <cell r="CE185">
            <v>393426</v>
          </cell>
          <cell r="CF185">
            <v>393426</v>
          </cell>
          <cell r="CH185">
            <v>688208</v>
          </cell>
          <cell r="CI185">
            <v>294782</v>
          </cell>
          <cell r="CJ185">
            <v>294782</v>
          </cell>
          <cell r="CL185">
            <v>393426</v>
          </cell>
          <cell r="CM185">
            <v>393426</v>
          </cell>
          <cell r="CO185">
            <v>688208</v>
          </cell>
          <cell r="CP185">
            <v>294782</v>
          </cell>
          <cell r="CQ185">
            <v>-16589</v>
          </cell>
          <cell r="CR185">
            <v>-16589</v>
          </cell>
          <cell r="CS185">
            <v>393426</v>
          </cell>
          <cell r="CT185">
            <v>393426</v>
          </cell>
          <cell r="CV185">
            <v>671619</v>
          </cell>
          <cell r="CW185">
            <v>294782</v>
          </cell>
          <cell r="CX185">
            <v>0</v>
          </cell>
          <cell r="CY185">
            <v>0</v>
          </cell>
          <cell r="CZ185">
            <v>393426</v>
          </cell>
          <cell r="DA185">
            <v>393426</v>
          </cell>
          <cell r="DC185">
            <v>688208</v>
          </cell>
          <cell r="DD185">
            <v>294782</v>
          </cell>
          <cell r="DE185">
            <v>294782</v>
          </cell>
          <cell r="DG185">
            <v>393426</v>
          </cell>
          <cell r="DH185">
            <v>393426</v>
          </cell>
          <cell r="DJ185">
            <v>688208</v>
          </cell>
          <cell r="DK185">
            <v>294782</v>
          </cell>
          <cell r="DL185">
            <v>-15923</v>
          </cell>
          <cell r="DM185">
            <v>-15923</v>
          </cell>
          <cell r="DN185">
            <v>393426</v>
          </cell>
          <cell r="DO185">
            <v>393426</v>
          </cell>
          <cell r="DS185">
            <v>672285</v>
          </cell>
          <cell r="DT185">
            <v>294782</v>
          </cell>
          <cell r="DU185">
            <v>-3330</v>
          </cell>
          <cell r="DV185">
            <v>-3330</v>
          </cell>
          <cell r="DW185">
            <v>393426</v>
          </cell>
          <cell r="DX185">
            <v>393426</v>
          </cell>
          <cell r="EA185">
            <v>684878</v>
          </cell>
          <cell r="EB185">
            <v>235826</v>
          </cell>
          <cell r="EC185">
            <v>-15923</v>
          </cell>
          <cell r="ED185">
            <v>-15923</v>
          </cell>
          <cell r="EE185">
            <v>314741</v>
          </cell>
          <cell r="EF185">
            <v>314741</v>
          </cell>
          <cell r="EG185">
            <v>58957</v>
          </cell>
          <cell r="EH185">
            <v>78686</v>
          </cell>
          <cell r="EI185">
            <v>672287</v>
          </cell>
          <cell r="EJ185">
            <v>133156</v>
          </cell>
          <cell r="EK185">
            <v>0</v>
          </cell>
          <cell r="EL185">
            <v>0</v>
          </cell>
          <cell r="EM185">
            <v>289990</v>
          </cell>
          <cell r="EN185">
            <v>289990</v>
          </cell>
          <cell r="EQ185">
            <v>423146</v>
          </cell>
          <cell r="ER185">
            <v>127138</v>
          </cell>
          <cell r="ES185">
            <v>-17427</v>
          </cell>
          <cell r="ET185">
            <v>-17427</v>
          </cell>
          <cell r="EU185">
            <v>289990</v>
          </cell>
          <cell r="EV185">
            <v>289990</v>
          </cell>
          <cell r="EY185">
            <v>399701</v>
          </cell>
          <cell r="EZ185">
            <v>399701</v>
          </cell>
          <cell r="FH185">
            <v>0</v>
          </cell>
          <cell r="FI185">
            <v>2913333</v>
          </cell>
          <cell r="FJ185">
            <v>0</v>
          </cell>
          <cell r="FK185">
            <v>3768550</v>
          </cell>
          <cell r="FL185">
            <v>352265</v>
          </cell>
          <cell r="FM185">
            <v>0</v>
          </cell>
          <cell r="FN185">
            <v>7034148</v>
          </cell>
          <cell r="FO185">
            <v>-69192</v>
          </cell>
          <cell r="FP185">
            <v>6964956</v>
          </cell>
          <cell r="FQ185">
            <v>417127</v>
          </cell>
          <cell r="FR185">
            <v>417127</v>
          </cell>
          <cell r="FV185">
            <v>417127</v>
          </cell>
          <cell r="FW185">
            <v>417127</v>
          </cell>
          <cell r="FX185">
            <v>58957</v>
          </cell>
          <cell r="FY185">
            <v>78686</v>
          </cell>
          <cell r="FZ185">
            <v>137643</v>
          </cell>
          <cell r="GA185">
            <v>-137643</v>
          </cell>
          <cell r="GB185">
            <v>-137643</v>
          </cell>
          <cell r="GL185">
            <v>417128</v>
          </cell>
          <cell r="GM185">
            <v>-1</v>
          </cell>
          <cell r="GN185">
            <v>-1</v>
          </cell>
          <cell r="GP185">
            <v>0</v>
          </cell>
          <cell r="GQ185">
            <v>-137643</v>
          </cell>
          <cell r="GR185">
            <v>-137643</v>
          </cell>
          <cell r="GS185">
            <v>2844141</v>
          </cell>
          <cell r="GT185">
            <v>0</v>
          </cell>
          <cell r="GU185">
            <v>0</v>
          </cell>
          <cell r="GV185">
            <v>0</v>
          </cell>
          <cell r="GW185">
            <v>3768550</v>
          </cell>
          <cell r="GX185">
            <v>0</v>
          </cell>
          <cell r="GY185">
            <v>352265</v>
          </cell>
          <cell r="GZ185">
            <v>0</v>
          </cell>
          <cell r="HA185">
            <v>0</v>
          </cell>
          <cell r="HB185">
            <v>0</v>
          </cell>
          <cell r="HC185">
            <v>0</v>
          </cell>
          <cell r="HD185">
            <v>-58957</v>
          </cell>
          <cell r="HE185">
            <v>-58957</v>
          </cell>
          <cell r="HF185">
            <v>-78686</v>
          </cell>
          <cell r="HG185">
            <v>-78686</v>
          </cell>
          <cell r="HI185">
            <v>2913333</v>
          </cell>
          <cell r="HJ185">
            <v>4120815</v>
          </cell>
          <cell r="HK185">
            <v>4120815</v>
          </cell>
        </row>
        <row r="186">
          <cell r="A186" t="str">
            <v>W85001</v>
          </cell>
          <cell r="B186" t="str">
            <v>T5</v>
          </cell>
          <cell r="C186" t="str">
            <v>KIPP N.O. Leadership Acdmy (KIPP N.O.)</v>
          </cell>
          <cell r="D186" t="str">
            <v>202277213-05</v>
          </cell>
          <cell r="E186">
            <v>8319999</v>
          </cell>
          <cell r="F186">
            <v>8319999</v>
          </cell>
          <cell r="I186">
            <v>8319999</v>
          </cell>
          <cell r="J186">
            <v>8319999</v>
          </cell>
          <cell r="K186">
            <v>8319999</v>
          </cell>
          <cell r="L186">
            <v>8825082</v>
          </cell>
          <cell r="M186">
            <v>8813931</v>
          </cell>
          <cell r="N186">
            <v>8813931</v>
          </cell>
          <cell r="R186">
            <v>693334</v>
          </cell>
          <cell r="S186">
            <v>318115</v>
          </cell>
          <cell r="T186">
            <v>318115</v>
          </cell>
          <cell r="U186">
            <v>375219</v>
          </cell>
          <cell r="V186">
            <v>375219</v>
          </cell>
          <cell r="W186">
            <v>693334</v>
          </cell>
          <cell r="X186">
            <v>318115</v>
          </cell>
          <cell r="Y186">
            <v>318115</v>
          </cell>
          <cell r="Z186">
            <v>375219</v>
          </cell>
          <cell r="AA186">
            <v>375219</v>
          </cell>
          <cell r="AB186">
            <v>693334</v>
          </cell>
          <cell r="AC186">
            <v>318115</v>
          </cell>
          <cell r="AD186">
            <v>318115</v>
          </cell>
          <cell r="AE186">
            <v>375219</v>
          </cell>
          <cell r="AF186">
            <v>375219</v>
          </cell>
          <cell r="AG186">
            <v>693334</v>
          </cell>
          <cell r="AH186">
            <v>318115</v>
          </cell>
          <cell r="AI186">
            <v>318115</v>
          </cell>
          <cell r="AJ186">
            <v>375219</v>
          </cell>
          <cell r="AK186">
            <v>375219</v>
          </cell>
          <cell r="AL186">
            <v>693334</v>
          </cell>
          <cell r="AM186">
            <v>318115</v>
          </cell>
          <cell r="AN186">
            <v>318115</v>
          </cell>
          <cell r="AO186">
            <v>375219</v>
          </cell>
          <cell r="AP186">
            <v>375219</v>
          </cell>
          <cell r="AQ186">
            <v>693332</v>
          </cell>
          <cell r="AR186">
            <v>318114</v>
          </cell>
          <cell r="AS186">
            <v>318114</v>
          </cell>
          <cell r="AT186">
            <v>375218</v>
          </cell>
          <cell r="AU186">
            <v>375218</v>
          </cell>
          <cell r="AV186">
            <v>554667</v>
          </cell>
          <cell r="AW186">
            <v>254492</v>
          </cell>
          <cell r="AX186">
            <v>254492</v>
          </cell>
          <cell r="AY186">
            <v>300175</v>
          </cell>
          <cell r="AZ186">
            <v>300175</v>
          </cell>
          <cell r="BA186">
            <v>861692</v>
          </cell>
          <cell r="BB186">
            <v>355643</v>
          </cell>
          <cell r="BC186">
            <v>355643</v>
          </cell>
          <cell r="BD186">
            <v>506049</v>
          </cell>
          <cell r="BE186">
            <v>856118</v>
          </cell>
          <cell r="BF186">
            <v>350068</v>
          </cell>
          <cell r="BG186">
            <v>350068</v>
          </cell>
          <cell r="BH186">
            <v>506050</v>
          </cell>
          <cell r="BI186">
            <v>0</v>
          </cell>
          <cell r="BJ186">
            <v>0</v>
          </cell>
          <cell r="BM186">
            <v>0</v>
          </cell>
          <cell r="BN186">
            <v>0</v>
          </cell>
          <cell r="BQ186">
            <v>0</v>
          </cell>
          <cell r="BR186">
            <v>0</v>
          </cell>
          <cell r="BU186">
            <v>318115</v>
          </cell>
          <cell r="BV186">
            <v>318115</v>
          </cell>
          <cell r="BX186">
            <v>39256</v>
          </cell>
          <cell r="BY186">
            <v>335963</v>
          </cell>
          <cell r="BZ186">
            <v>335963</v>
          </cell>
          <cell r="CA186">
            <v>693334</v>
          </cell>
          <cell r="CB186">
            <v>318115</v>
          </cell>
          <cell r="CC186">
            <v>318115</v>
          </cell>
          <cell r="CE186">
            <v>375219</v>
          </cell>
          <cell r="CF186">
            <v>375219</v>
          </cell>
          <cell r="CH186">
            <v>693334</v>
          </cell>
          <cell r="CI186">
            <v>318115</v>
          </cell>
          <cell r="CJ186">
            <v>318115</v>
          </cell>
          <cell r="CL186">
            <v>375219</v>
          </cell>
          <cell r="CM186">
            <v>375219</v>
          </cell>
          <cell r="CO186">
            <v>693334</v>
          </cell>
          <cell r="CP186">
            <v>318115</v>
          </cell>
          <cell r="CQ186">
            <v>-15822</v>
          </cell>
          <cell r="CR186">
            <v>-15822</v>
          </cell>
          <cell r="CS186">
            <v>375219</v>
          </cell>
          <cell r="CT186">
            <v>375219</v>
          </cell>
          <cell r="CV186">
            <v>677512</v>
          </cell>
          <cell r="CW186">
            <v>318115</v>
          </cell>
          <cell r="CX186">
            <v>0</v>
          </cell>
          <cell r="CY186">
            <v>0</v>
          </cell>
          <cell r="CZ186">
            <v>375219</v>
          </cell>
          <cell r="DA186">
            <v>375219</v>
          </cell>
          <cell r="DC186">
            <v>693334</v>
          </cell>
          <cell r="DD186">
            <v>318115</v>
          </cell>
          <cell r="DE186">
            <v>318115</v>
          </cell>
          <cell r="DG186">
            <v>375219</v>
          </cell>
          <cell r="DH186">
            <v>375219</v>
          </cell>
          <cell r="DJ186">
            <v>693334</v>
          </cell>
          <cell r="DK186">
            <v>318115</v>
          </cell>
          <cell r="DL186">
            <v>-18402</v>
          </cell>
          <cell r="DM186">
            <v>-18402</v>
          </cell>
          <cell r="DN186">
            <v>375219</v>
          </cell>
          <cell r="DO186">
            <v>375219</v>
          </cell>
          <cell r="DS186">
            <v>674932</v>
          </cell>
          <cell r="DT186">
            <v>318114</v>
          </cell>
          <cell r="DU186">
            <v>0</v>
          </cell>
          <cell r="DV186">
            <v>0</v>
          </cell>
          <cell r="DW186">
            <v>375218</v>
          </cell>
          <cell r="DX186">
            <v>375218</v>
          </cell>
          <cell r="EA186">
            <v>693332</v>
          </cell>
          <cell r="EB186">
            <v>254492</v>
          </cell>
          <cell r="EC186">
            <v>-18402</v>
          </cell>
          <cell r="ED186">
            <v>-18402</v>
          </cell>
          <cell r="EE186">
            <v>300175</v>
          </cell>
          <cell r="EF186">
            <v>300175</v>
          </cell>
          <cell r="EG186">
            <v>63623</v>
          </cell>
          <cell r="EH186">
            <v>75044</v>
          </cell>
          <cell r="EI186">
            <v>674932</v>
          </cell>
          <cell r="EJ186">
            <v>355643</v>
          </cell>
          <cell r="EK186">
            <v>0</v>
          </cell>
          <cell r="EL186">
            <v>0</v>
          </cell>
          <cell r="EM186">
            <v>506049</v>
          </cell>
          <cell r="EN186">
            <v>506049</v>
          </cell>
          <cell r="EQ186">
            <v>861692</v>
          </cell>
          <cell r="ER186">
            <v>350068</v>
          </cell>
          <cell r="ES186">
            <v>-18402</v>
          </cell>
          <cell r="ET186">
            <v>-18402</v>
          </cell>
          <cell r="EU186">
            <v>506050</v>
          </cell>
          <cell r="EV186">
            <v>506050</v>
          </cell>
          <cell r="EY186">
            <v>837716</v>
          </cell>
          <cell r="EZ186">
            <v>837716</v>
          </cell>
          <cell r="FH186">
            <v>0</v>
          </cell>
          <cell r="FI186">
            <v>3568745</v>
          </cell>
          <cell r="FJ186">
            <v>0</v>
          </cell>
          <cell r="FK186">
            <v>4053106</v>
          </cell>
          <cell r="FL186">
            <v>335963</v>
          </cell>
          <cell r="FM186">
            <v>0</v>
          </cell>
          <cell r="FN186">
            <v>7957814</v>
          </cell>
          <cell r="FO186">
            <v>-71028</v>
          </cell>
          <cell r="FP186">
            <v>7886786</v>
          </cell>
          <cell r="FQ186">
            <v>856117</v>
          </cell>
          <cell r="FR186">
            <v>856117</v>
          </cell>
          <cell r="FV186">
            <v>856117</v>
          </cell>
          <cell r="FW186">
            <v>856117</v>
          </cell>
          <cell r="FX186">
            <v>63623</v>
          </cell>
          <cell r="FY186">
            <v>75044</v>
          </cell>
          <cell r="FZ186">
            <v>138667</v>
          </cell>
          <cell r="GA186">
            <v>-138667</v>
          </cell>
          <cell r="GB186">
            <v>-138667</v>
          </cell>
          <cell r="GL186">
            <v>856118</v>
          </cell>
          <cell r="GM186">
            <v>-1</v>
          </cell>
          <cell r="GN186">
            <v>-1</v>
          </cell>
          <cell r="GP186">
            <v>0</v>
          </cell>
          <cell r="GQ186">
            <v>-138667</v>
          </cell>
          <cell r="GR186">
            <v>-138667</v>
          </cell>
          <cell r="GS186">
            <v>3497717</v>
          </cell>
          <cell r="GT186">
            <v>0</v>
          </cell>
          <cell r="GU186">
            <v>0</v>
          </cell>
          <cell r="GV186">
            <v>0</v>
          </cell>
          <cell r="GW186">
            <v>4053106</v>
          </cell>
          <cell r="GX186">
            <v>0</v>
          </cell>
          <cell r="GY186">
            <v>335963</v>
          </cell>
          <cell r="GZ186">
            <v>0</v>
          </cell>
          <cell r="HA186">
            <v>0</v>
          </cell>
          <cell r="HB186">
            <v>0</v>
          </cell>
          <cell r="HC186">
            <v>0</v>
          </cell>
          <cell r="HD186">
            <v>-63623</v>
          </cell>
          <cell r="HE186">
            <v>-63623</v>
          </cell>
          <cell r="HF186">
            <v>-75044</v>
          </cell>
          <cell r="HG186">
            <v>-75044</v>
          </cell>
          <cell r="HI186">
            <v>3568745</v>
          </cell>
          <cell r="HJ186">
            <v>4389069</v>
          </cell>
          <cell r="HK186">
            <v>4389069</v>
          </cell>
        </row>
        <row r="187">
          <cell r="A187" t="str">
            <v>W86001</v>
          </cell>
          <cell r="B187" t="str">
            <v>T8</v>
          </cell>
          <cell r="C187" t="str">
            <v>KIPP East (KIPP)</v>
          </cell>
          <cell r="D187" t="str">
            <v>202277213-07</v>
          </cell>
          <cell r="E187">
            <v>2187739</v>
          </cell>
          <cell r="F187">
            <v>2187739</v>
          </cell>
          <cell r="I187">
            <v>3075150</v>
          </cell>
          <cell r="J187">
            <v>3075150</v>
          </cell>
          <cell r="K187">
            <v>3075150</v>
          </cell>
          <cell r="L187">
            <v>2878873</v>
          </cell>
          <cell r="M187">
            <v>2878873</v>
          </cell>
          <cell r="N187">
            <v>2878873</v>
          </cell>
          <cell r="R187">
            <v>182312</v>
          </cell>
          <cell r="S187">
            <v>75059</v>
          </cell>
          <cell r="T187">
            <v>75059</v>
          </cell>
          <cell r="U187">
            <v>107253</v>
          </cell>
          <cell r="V187">
            <v>107253</v>
          </cell>
          <cell r="W187">
            <v>262985</v>
          </cell>
          <cell r="X187">
            <v>110684</v>
          </cell>
          <cell r="Y187">
            <v>110684</v>
          </cell>
          <cell r="Z187">
            <v>152301</v>
          </cell>
          <cell r="AA187">
            <v>152301</v>
          </cell>
          <cell r="AB187">
            <v>262985</v>
          </cell>
          <cell r="AC187">
            <v>110684</v>
          </cell>
          <cell r="AD187">
            <v>110684</v>
          </cell>
          <cell r="AE187">
            <v>152301</v>
          </cell>
          <cell r="AF187">
            <v>152301</v>
          </cell>
          <cell r="AG187">
            <v>262985</v>
          </cell>
          <cell r="AH187">
            <v>110684</v>
          </cell>
          <cell r="AI187">
            <v>110684</v>
          </cell>
          <cell r="AJ187">
            <v>152301</v>
          </cell>
          <cell r="AK187">
            <v>152301</v>
          </cell>
          <cell r="AL187">
            <v>262985</v>
          </cell>
          <cell r="AM187">
            <v>110684</v>
          </cell>
          <cell r="AN187">
            <v>110684</v>
          </cell>
          <cell r="AO187">
            <v>152301</v>
          </cell>
          <cell r="AP187">
            <v>152301</v>
          </cell>
          <cell r="AQ187">
            <v>262985</v>
          </cell>
          <cell r="AR187">
            <v>110684</v>
          </cell>
          <cell r="AS187">
            <v>110684</v>
          </cell>
          <cell r="AT187">
            <v>152301</v>
          </cell>
          <cell r="AU187">
            <v>152301</v>
          </cell>
          <cell r="AV187">
            <v>210389</v>
          </cell>
          <cell r="AW187">
            <v>88548</v>
          </cell>
          <cell r="AX187">
            <v>88548</v>
          </cell>
          <cell r="AY187">
            <v>121841</v>
          </cell>
          <cell r="AZ187">
            <v>121841</v>
          </cell>
          <cell r="BA187">
            <v>197560</v>
          </cell>
          <cell r="BB187">
            <v>62636</v>
          </cell>
          <cell r="BC187">
            <v>62636</v>
          </cell>
          <cell r="BD187">
            <v>134924</v>
          </cell>
          <cell r="BE187">
            <v>197560</v>
          </cell>
          <cell r="BF187">
            <v>62636</v>
          </cell>
          <cell r="BG187">
            <v>62636</v>
          </cell>
          <cell r="BH187">
            <v>134924</v>
          </cell>
          <cell r="BI187">
            <v>0</v>
          </cell>
          <cell r="BJ187">
            <v>0</v>
          </cell>
          <cell r="BM187">
            <v>0</v>
          </cell>
          <cell r="BN187">
            <v>0</v>
          </cell>
          <cell r="BQ187">
            <v>0</v>
          </cell>
          <cell r="BR187">
            <v>0</v>
          </cell>
          <cell r="BU187">
            <v>75059</v>
          </cell>
          <cell r="BV187">
            <v>75059</v>
          </cell>
          <cell r="BX187">
            <v>11221</v>
          </cell>
          <cell r="BY187">
            <v>96032</v>
          </cell>
          <cell r="BZ187">
            <v>96032</v>
          </cell>
          <cell r="CA187">
            <v>182312</v>
          </cell>
          <cell r="CB187">
            <v>110684</v>
          </cell>
          <cell r="CC187">
            <v>110684</v>
          </cell>
          <cell r="CE187">
            <v>152301</v>
          </cell>
          <cell r="CF187">
            <v>152301</v>
          </cell>
          <cell r="CH187">
            <v>262985</v>
          </cell>
          <cell r="CI187">
            <v>110684</v>
          </cell>
          <cell r="CJ187">
            <v>110684</v>
          </cell>
          <cell r="CL187">
            <v>152301</v>
          </cell>
          <cell r="CM187">
            <v>152301</v>
          </cell>
          <cell r="CO187">
            <v>262985</v>
          </cell>
          <cell r="CP187">
            <v>110684</v>
          </cell>
          <cell r="CQ187">
            <v>-7780</v>
          </cell>
          <cell r="CR187">
            <v>-7780</v>
          </cell>
          <cell r="CS187">
            <v>152301</v>
          </cell>
          <cell r="CT187">
            <v>152301</v>
          </cell>
          <cell r="CV187">
            <v>255205</v>
          </cell>
          <cell r="CW187">
            <v>110684</v>
          </cell>
          <cell r="CX187">
            <v>0</v>
          </cell>
          <cell r="CY187">
            <v>0</v>
          </cell>
          <cell r="CZ187">
            <v>152301</v>
          </cell>
          <cell r="DA187">
            <v>152301</v>
          </cell>
          <cell r="DC187">
            <v>262985</v>
          </cell>
          <cell r="DD187">
            <v>110684</v>
          </cell>
          <cell r="DE187">
            <v>110684</v>
          </cell>
          <cell r="DG187">
            <v>152301</v>
          </cell>
          <cell r="DH187">
            <v>152301</v>
          </cell>
          <cell r="DJ187">
            <v>262985</v>
          </cell>
          <cell r="DK187">
            <v>110684</v>
          </cell>
          <cell r="DL187">
            <v>-5745</v>
          </cell>
          <cell r="DM187">
            <v>-5745</v>
          </cell>
          <cell r="DN187">
            <v>152301</v>
          </cell>
          <cell r="DO187">
            <v>152301</v>
          </cell>
          <cell r="DS187">
            <v>257240</v>
          </cell>
          <cell r="DT187">
            <v>110684</v>
          </cell>
          <cell r="DU187">
            <v>0</v>
          </cell>
          <cell r="DV187">
            <v>0</v>
          </cell>
          <cell r="DW187">
            <v>152301</v>
          </cell>
          <cell r="DX187">
            <v>152301</v>
          </cell>
          <cell r="EA187">
            <v>262985</v>
          </cell>
          <cell r="EB187">
            <v>88548</v>
          </cell>
          <cell r="EC187">
            <v>-5745</v>
          </cell>
          <cell r="ED187">
            <v>-5745</v>
          </cell>
          <cell r="EE187">
            <v>121841</v>
          </cell>
          <cell r="EF187">
            <v>121841</v>
          </cell>
          <cell r="EG187">
            <v>22137</v>
          </cell>
          <cell r="EH187">
            <v>30460</v>
          </cell>
          <cell r="EI187">
            <v>257241</v>
          </cell>
          <cell r="EJ187">
            <v>62636</v>
          </cell>
          <cell r="EK187">
            <v>0</v>
          </cell>
          <cell r="EL187">
            <v>0</v>
          </cell>
          <cell r="EM187">
            <v>134924</v>
          </cell>
          <cell r="EN187">
            <v>134924</v>
          </cell>
          <cell r="EQ187">
            <v>197560</v>
          </cell>
          <cell r="ER187">
            <v>62636</v>
          </cell>
          <cell r="ES187">
            <v>-5745</v>
          </cell>
          <cell r="ET187">
            <v>-5745</v>
          </cell>
          <cell r="EU187">
            <v>134924</v>
          </cell>
          <cell r="EV187">
            <v>134924</v>
          </cell>
          <cell r="EY187">
            <v>191815</v>
          </cell>
          <cell r="EZ187">
            <v>191815</v>
          </cell>
          <cell r="FH187">
            <v>0</v>
          </cell>
          <cell r="FI187">
            <v>1085804</v>
          </cell>
          <cell r="FJ187">
            <v>0</v>
          </cell>
          <cell r="FK187">
            <v>1499477</v>
          </cell>
          <cell r="FL187">
            <v>96032</v>
          </cell>
          <cell r="FM187">
            <v>0</v>
          </cell>
          <cell r="FN187">
            <v>2681313</v>
          </cell>
          <cell r="FO187">
            <v>-25015</v>
          </cell>
          <cell r="FP187">
            <v>2656298</v>
          </cell>
          <cell r="FQ187">
            <v>197560</v>
          </cell>
          <cell r="FR187">
            <v>197560</v>
          </cell>
          <cell r="FV187">
            <v>197560</v>
          </cell>
          <cell r="FW187">
            <v>197560</v>
          </cell>
          <cell r="FX187">
            <v>22137</v>
          </cell>
          <cell r="FY187">
            <v>30460</v>
          </cell>
          <cell r="FZ187">
            <v>52597</v>
          </cell>
          <cell r="GA187">
            <v>-52597</v>
          </cell>
          <cell r="GB187">
            <v>-52597</v>
          </cell>
          <cell r="GL187">
            <v>197560</v>
          </cell>
          <cell r="GM187">
            <v>0</v>
          </cell>
          <cell r="GN187">
            <v>0</v>
          </cell>
          <cell r="GP187">
            <v>0</v>
          </cell>
          <cell r="GQ187">
            <v>-52597</v>
          </cell>
          <cell r="GR187">
            <v>-52597</v>
          </cell>
          <cell r="GS187">
            <v>1060789</v>
          </cell>
          <cell r="GT187">
            <v>0</v>
          </cell>
          <cell r="GU187">
            <v>0</v>
          </cell>
          <cell r="GV187">
            <v>0</v>
          </cell>
          <cell r="GW187">
            <v>1499477</v>
          </cell>
          <cell r="GX187">
            <v>0</v>
          </cell>
          <cell r="GY187">
            <v>96032</v>
          </cell>
          <cell r="GZ187">
            <v>0</v>
          </cell>
          <cell r="HA187">
            <v>0</v>
          </cell>
          <cell r="HB187">
            <v>0</v>
          </cell>
          <cell r="HC187">
            <v>0</v>
          </cell>
          <cell r="HD187">
            <v>-22137</v>
          </cell>
          <cell r="HE187">
            <v>-22137</v>
          </cell>
          <cell r="HF187">
            <v>-30460</v>
          </cell>
          <cell r="HG187">
            <v>-30460</v>
          </cell>
          <cell r="HI187">
            <v>1085804</v>
          </cell>
          <cell r="HJ187">
            <v>1595509</v>
          </cell>
          <cell r="HK187">
            <v>1595509</v>
          </cell>
        </row>
        <row r="188">
          <cell r="A188" t="str">
            <v>W87001</v>
          </cell>
          <cell r="B188" t="str">
            <v>1K</v>
          </cell>
          <cell r="C188" t="str">
            <v>KIPP Booker T. Washington High School</v>
          </cell>
          <cell r="D188" t="str">
            <v>202277213-08</v>
          </cell>
          <cell r="E188">
            <v>1300835</v>
          </cell>
          <cell r="F188">
            <v>1300835</v>
          </cell>
          <cell r="I188">
            <v>2474508</v>
          </cell>
          <cell r="J188">
            <v>2474508</v>
          </cell>
          <cell r="K188">
            <v>2474508</v>
          </cell>
          <cell r="L188">
            <v>2272111</v>
          </cell>
          <cell r="M188">
            <v>2265444</v>
          </cell>
          <cell r="N188">
            <v>2265444</v>
          </cell>
          <cell r="R188">
            <v>108403</v>
          </cell>
          <cell r="S188">
            <v>58229</v>
          </cell>
          <cell r="T188">
            <v>58229</v>
          </cell>
          <cell r="U188">
            <v>50174</v>
          </cell>
          <cell r="V188">
            <v>50174</v>
          </cell>
          <cell r="W188">
            <v>215100</v>
          </cell>
          <cell r="X188">
            <v>105346</v>
          </cell>
          <cell r="Y188">
            <v>105346</v>
          </cell>
          <cell r="Z188">
            <v>109754</v>
          </cell>
          <cell r="AA188">
            <v>109754</v>
          </cell>
          <cell r="AB188">
            <v>215100</v>
          </cell>
          <cell r="AC188">
            <v>105346</v>
          </cell>
          <cell r="AD188">
            <v>105346</v>
          </cell>
          <cell r="AE188">
            <v>109754</v>
          </cell>
          <cell r="AF188">
            <v>109754</v>
          </cell>
          <cell r="AG188">
            <v>215100</v>
          </cell>
          <cell r="AH188">
            <v>105346</v>
          </cell>
          <cell r="AI188">
            <v>105346</v>
          </cell>
          <cell r="AJ188">
            <v>109754</v>
          </cell>
          <cell r="AK188">
            <v>109754</v>
          </cell>
          <cell r="AL188">
            <v>215100</v>
          </cell>
          <cell r="AM188">
            <v>105346</v>
          </cell>
          <cell r="AN188">
            <v>105346</v>
          </cell>
          <cell r="AO188">
            <v>109754</v>
          </cell>
          <cell r="AP188">
            <v>109754</v>
          </cell>
          <cell r="AQ188">
            <v>215100</v>
          </cell>
          <cell r="AR188">
            <v>105346</v>
          </cell>
          <cell r="AS188">
            <v>105346</v>
          </cell>
          <cell r="AT188">
            <v>109754</v>
          </cell>
          <cell r="AU188">
            <v>109754</v>
          </cell>
          <cell r="AV188">
            <v>172080</v>
          </cell>
          <cell r="AW188">
            <v>84277</v>
          </cell>
          <cell r="AX188">
            <v>84277</v>
          </cell>
          <cell r="AY188">
            <v>87803</v>
          </cell>
          <cell r="AZ188">
            <v>87803</v>
          </cell>
          <cell r="BA188">
            <v>147636</v>
          </cell>
          <cell r="BB188">
            <v>69636</v>
          </cell>
          <cell r="BC188">
            <v>69636</v>
          </cell>
          <cell r="BD188">
            <v>78000</v>
          </cell>
          <cell r="BE188">
            <v>144303</v>
          </cell>
          <cell r="BF188">
            <v>66303</v>
          </cell>
          <cell r="BG188">
            <v>66303</v>
          </cell>
          <cell r="BH188">
            <v>78000</v>
          </cell>
          <cell r="BI188">
            <v>0</v>
          </cell>
          <cell r="BJ188">
            <v>0</v>
          </cell>
          <cell r="BM188">
            <v>0</v>
          </cell>
          <cell r="BN188">
            <v>0</v>
          </cell>
          <cell r="BQ188">
            <v>0</v>
          </cell>
          <cell r="BR188">
            <v>0</v>
          </cell>
          <cell r="BU188">
            <v>58229</v>
          </cell>
          <cell r="BV188">
            <v>58229</v>
          </cell>
          <cell r="BX188">
            <v>5249</v>
          </cell>
          <cell r="BY188">
            <v>44925</v>
          </cell>
          <cell r="BZ188">
            <v>44925</v>
          </cell>
          <cell r="CA188">
            <v>108403</v>
          </cell>
          <cell r="CB188">
            <v>105346</v>
          </cell>
          <cell r="CC188">
            <v>105346</v>
          </cell>
          <cell r="CE188">
            <v>109754</v>
          </cell>
          <cell r="CF188">
            <v>109754</v>
          </cell>
          <cell r="CH188">
            <v>215100</v>
          </cell>
          <cell r="CI188">
            <v>105346</v>
          </cell>
          <cell r="CJ188">
            <v>105346</v>
          </cell>
          <cell r="CL188">
            <v>109754</v>
          </cell>
          <cell r="CM188">
            <v>109754</v>
          </cell>
          <cell r="CO188">
            <v>215100</v>
          </cell>
          <cell r="CP188">
            <v>105346</v>
          </cell>
          <cell r="CQ188">
            <v>-4152</v>
          </cell>
          <cell r="CR188">
            <v>-4152</v>
          </cell>
          <cell r="CS188">
            <v>109754</v>
          </cell>
          <cell r="CT188">
            <v>109754</v>
          </cell>
          <cell r="CV188">
            <v>210948</v>
          </cell>
          <cell r="CW188">
            <v>105346</v>
          </cell>
          <cell r="CX188">
            <v>0</v>
          </cell>
          <cell r="CY188">
            <v>0</v>
          </cell>
          <cell r="CZ188">
            <v>109754</v>
          </cell>
          <cell r="DA188">
            <v>109754</v>
          </cell>
          <cell r="DC188">
            <v>215100</v>
          </cell>
          <cell r="DD188">
            <v>105346</v>
          </cell>
          <cell r="DE188">
            <v>105346</v>
          </cell>
          <cell r="DG188">
            <v>109754</v>
          </cell>
          <cell r="DH188">
            <v>109754</v>
          </cell>
          <cell r="DJ188">
            <v>215100</v>
          </cell>
          <cell r="DK188">
            <v>105346</v>
          </cell>
          <cell r="DL188">
            <v>-4327</v>
          </cell>
          <cell r="DM188">
            <v>-4327</v>
          </cell>
          <cell r="DN188">
            <v>109754</v>
          </cell>
          <cell r="DO188">
            <v>109754</v>
          </cell>
          <cell r="DS188">
            <v>210773</v>
          </cell>
          <cell r="DT188">
            <v>105346</v>
          </cell>
          <cell r="DU188">
            <v>0</v>
          </cell>
          <cell r="DV188">
            <v>0</v>
          </cell>
          <cell r="DW188">
            <v>109754</v>
          </cell>
          <cell r="DX188">
            <v>109754</v>
          </cell>
          <cell r="EA188">
            <v>215100</v>
          </cell>
          <cell r="EB188">
            <v>84277</v>
          </cell>
          <cell r="EC188">
            <v>-4327</v>
          </cell>
          <cell r="ED188">
            <v>-4327</v>
          </cell>
          <cell r="EE188">
            <v>87803</v>
          </cell>
          <cell r="EF188">
            <v>87803</v>
          </cell>
          <cell r="EG188">
            <v>21070</v>
          </cell>
          <cell r="EH188">
            <v>21951</v>
          </cell>
          <cell r="EI188">
            <v>210774</v>
          </cell>
          <cell r="EJ188">
            <v>69636</v>
          </cell>
          <cell r="EK188">
            <v>-1504</v>
          </cell>
          <cell r="EL188">
            <v>-1504</v>
          </cell>
          <cell r="EM188">
            <v>78000</v>
          </cell>
          <cell r="EN188">
            <v>78000</v>
          </cell>
          <cell r="EQ188">
            <v>146132</v>
          </cell>
          <cell r="ER188">
            <v>66303</v>
          </cell>
          <cell r="ES188">
            <v>-8929</v>
          </cell>
          <cell r="ET188">
            <v>-8929</v>
          </cell>
          <cell r="EU188">
            <v>78000</v>
          </cell>
          <cell r="EV188">
            <v>78000</v>
          </cell>
          <cell r="EY188">
            <v>135374</v>
          </cell>
          <cell r="EZ188">
            <v>135374</v>
          </cell>
          <cell r="FH188">
            <v>0</v>
          </cell>
          <cell r="FI188">
            <v>1036937</v>
          </cell>
          <cell r="FJ188">
            <v>0</v>
          </cell>
          <cell r="FK188">
            <v>1039281</v>
          </cell>
          <cell r="FL188">
            <v>44925</v>
          </cell>
          <cell r="FM188">
            <v>0</v>
          </cell>
          <cell r="FN188">
            <v>2121143</v>
          </cell>
          <cell r="FO188">
            <v>-23239</v>
          </cell>
          <cell r="FP188">
            <v>2097904</v>
          </cell>
          <cell r="FQ188">
            <v>144301</v>
          </cell>
          <cell r="FR188">
            <v>144301</v>
          </cell>
          <cell r="FV188">
            <v>144301</v>
          </cell>
          <cell r="FW188">
            <v>144301</v>
          </cell>
          <cell r="FX188">
            <v>21070</v>
          </cell>
          <cell r="FY188">
            <v>21951</v>
          </cell>
          <cell r="FZ188">
            <v>43021</v>
          </cell>
          <cell r="GA188">
            <v>-43021</v>
          </cell>
          <cell r="GB188">
            <v>-43021</v>
          </cell>
          <cell r="GL188">
            <v>144303</v>
          </cell>
          <cell r="GM188">
            <v>-2</v>
          </cell>
          <cell r="GN188">
            <v>-2</v>
          </cell>
          <cell r="GP188">
            <v>0</v>
          </cell>
          <cell r="GQ188">
            <v>-43021</v>
          </cell>
          <cell r="GR188">
            <v>-43021</v>
          </cell>
          <cell r="GS188">
            <v>1013698</v>
          </cell>
          <cell r="GT188">
            <v>0</v>
          </cell>
          <cell r="GU188">
            <v>0</v>
          </cell>
          <cell r="GV188">
            <v>0</v>
          </cell>
          <cell r="GW188">
            <v>1039281</v>
          </cell>
          <cell r="GX188">
            <v>0</v>
          </cell>
          <cell r="GY188">
            <v>44925</v>
          </cell>
          <cell r="GZ188">
            <v>0</v>
          </cell>
          <cell r="HA188">
            <v>0</v>
          </cell>
          <cell r="HB188">
            <v>0</v>
          </cell>
          <cell r="HC188">
            <v>0</v>
          </cell>
          <cell r="HD188">
            <v>-21070</v>
          </cell>
          <cell r="HE188">
            <v>-21070</v>
          </cell>
          <cell r="HF188">
            <v>-21951</v>
          </cell>
          <cell r="HG188">
            <v>-21951</v>
          </cell>
          <cell r="HI188">
            <v>1036937</v>
          </cell>
          <cell r="HJ188">
            <v>1084206</v>
          </cell>
          <cell r="HK188">
            <v>1084206</v>
          </cell>
        </row>
        <row r="189">
          <cell r="A189" t="str">
            <v>W93001</v>
          </cell>
          <cell r="B189" t="str">
            <v>VK</v>
          </cell>
          <cell r="C189" t="str">
            <v>Joseph Clark High (Firstline Schools)</v>
          </cell>
          <cell r="D189" t="str">
            <v>721409800-05</v>
          </cell>
          <cell r="E189">
            <v>2416615</v>
          </cell>
          <cell r="F189">
            <v>2416615</v>
          </cell>
          <cell r="I189">
            <v>2416615</v>
          </cell>
          <cell r="J189">
            <v>2416615</v>
          </cell>
          <cell r="K189">
            <v>2416615</v>
          </cell>
          <cell r="L189">
            <v>1176088</v>
          </cell>
          <cell r="M189">
            <v>1174867</v>
          </cell>
          <cell r="N189">
            <v>1174867</v>
          </cell>
          <cell r="R189">
            <v>201385</v>
          </cell>
          <cell r="S189">
            <v>112116</v>
          </cell>
          <cell r="T189">
            <v>112116</v>
          </cell>
          <cell r="U189">
            <v>89269</v>
          </cell>
          <cell r="V189">
            <v>89269</v>
          </cell>
          <cell r="W189">
            <v>201385</v>
          </cell>
          <cell r="X189">
            <v>112116</v>
          </cell>
          <cell r="Y189">
            <v>112116</v>
          </cell>
          <cell r="Z189">
            <v>89269</v>
          </cell>
          <cell r="AA189">
            <v>89269</v>
          </cell>
          <cell r="AB189">
            <v>201385</v>
          </cell>
          <cell r="AC189">
            <v>112116</v>
          </cell>
          <cell r="AD189">
            <v>112116</v>
          </cell>
          <cell r="AE189">
            <v>89269</v>
          </cell>
          <cell r="AF189">
            <v>89269</v>
          </cell>
          <cell r="AG189">
            <v>201385</v>
          </cell>
          <cell r="AH189">
            <v>112116</v>
          </cell>
          <cell r="AI189">
            <v>112116</v>
          </cell>
          <cell r="AJ189">
            <v>89269</v>
          </cell>
          <cell r="AK189">
            <v>89269</v>
          </cell>
          <cell r="AL189">
            <v>201385</v>
          </cell>
          <cell r="AM189">
            <v>112116</v>
          </cell>
          <cell r="AN189">
            <v>112116</v>
          </cell>
          <cell r="AO189">
            <v>89269</v>
          </cell>
          <cell r="AP189">
            <v>89269</v>
          </cell>
          <cell r="AQ189">
            <v>201384</v>
          </cell>
          <cell r="AR189">
            <v>112116</v>
          </cell>
          <cell r="AS189">
            <v>112116</v>
          </cell>
          <cell r="AT189">
            <v>89268</v>
          </cell>
          <cell r="AU189">
            <v>89268</v>
          </cell>
          <cell r="AV189">
            <v>161108</v>
          </cell>
          <cell r="AW189">
            <v>89693</v>
          </cell>
          <cell r="AX189">
            <v>89693</v>
          </cell>
          <cell r="AY189">
            <v>71415</v>
          </cell>
          <cell r="AZ189">
            <v>71415</v>
          </cell>
          <cell r="BA189">
            <v>-212125</v>
          </cell>
          <cell r="BB189">
            <v>-111052</v>
          </cell>
          <cell r="BC189">
            <v>-111052</v>
          </cell>
          <cell r="BD189">
            <v>-101073</v>
          </cell>
          <cell r="BE189">
            <v>-318799</v>
          </cell>
          <cell r="BF189">
            <v>-167189</v>
          </cell>
          <cell r="BG189">
            <v>-167189</v>
          </cell>
          <cell r="BH189">
            <v>-151610</v>
          </cell>
          <cell r="BI189">
            <v>0</v>
          </cell>
          <cell r="BJ189">
            <v>0</v>
          </cell>
          <cell r="BM189">
            <v>0</v>
          </cell>
          <cell r="BN189">
            <v>0</v>
          </cell>
          <cell r="BQ189">
            <v>0</v>
          </cell>
          <cell r="BR189">
            <v>0</v>
          </cell>
          <cell r="BU189">
            <v>112116</v>
          </cell>
          <cell r="BV189">
            <v>112116</v>
          </cell>
          <cell r="BX189">
            <v>9339</v>
          </cell>
          <cell r="BY189">
            <v>79930</v>
          </cell>
          <cell r="BZ189">
            <v>79930</v>
          </cell>
          <cell r="CA189">
            <v>201385</v>
          </cell>
          <cell r="CB189">
            <v>112116</v>
          </cell>
          <cell r="CC189">
            <v>112116</v>
          </cell>
          <cell r="CE189">
            <v>89269</v>
          </cell>
          <cell r="CF189">
            <v>89269</v>
          </cell>
          <cell r="CH189">
            <v>201385</v>
          </cell>
          <cell r="CI189">
            <v>112116</v>
          </cell>
          <cell r="CJ189">
            <v>112116</v>
          </cell>
          <cell r="CL189">
            <v>89269</v>
          </cell>
          <cell r="CM189">
            <v>89269</v>
          </cell>
          <cell r="CO189">
            <v>201385</v>
          </cell>
          <cell r="CP189">
            <v>112116</v>
          </cell>
          <cell r="CQ189">
            <v>-5825</v>
          </cell>
          <cell r="CR189">
            <v>-5825</v>
          </cell>
          <cell r="CS189">
            <v>89269</v>
          </cell>
          <cell r="CT189">
            <v>89269</v>
          </cell>
          <cell r="CV189">
            <v>195560</v>
          </cell>
          <cell r="CW189">
            <v>112116</v>
          </cell>
          <cell r="CX189">
            <v>-2200</v>
          </cell>
          <cell r="CY189">
            <v>-2200</v>
          </cell>
          <cell r="CZ189">
            <v>89269</v>
          </cell>
          <cell r="DA189">
            <v>89269</v>
          </cell>
          <cell r="DC189">
            <v>199185</v>
          </cell>
          <cell r="DD189">
            <v>112116</v>
          </cell>
          <cell r="DE189">
            <v>112116</v>
          </cell>
          <cell r="DG189">
            <v>89269</v>
          </cell>
          <cell r="DH189">
            <v>89269</v>
          </cell>
          <cell r="DJ189">
            <v>201385</v>
          </cell>
          <cell r="DK189">
            <v>112116</v>
          </cell>
          <cell r="DL189">
            <v>-4509</v>
          </cell>
          <cell r="DM189">
            <v>-4509</v>
          </cell>
          <cell r="DN189">
            <v>89269</v>
          </cell>
          <cell r="DO189">
            <v>89269</v>
          </cell>
          <cell r="DS189">
            <v>196876</v>
          </cell>
          <cell r="DT189">
            <v>112116</v>
          </cell>
          <cell r="DU189">
            <v>-1958</v>
          </cell>
          <cell r="DV189">
            <v>-1958</v>
          </cell>
          <cell r="DW189">
            <v>89268</v>
          </cell>
          <cell r="DX189">
            <v>89268</v>
          </cell>
          <cell r="EA189">
            <v>199426</v>
          </cell>
          <cell r="EB189">
            <v>89693</v>
          </cell>
          <cell r="EC189">
            <v>-1609</v>
          </cell>
          <cell r="ED189">
            <v>-1609</v>
          </cell>
          <cell r="EE189">
            <v>71415</v>
          </cell>
          <cell r="EF189">
            <v>71415</v>
          </cell>
          <cell r="EG189">
            <v>22423</v>
          </cell>
          <cell r="EH189">
            <v>17854</v>
          </cell>
          <cell r="EI189">
            <v>199776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Y189">
            <v>0</v>
          </cell>
          <cell r="EZ189">
            <v>0</v>
          </cell>
          <cell r="FH189">
            <v>0</v>
          </cell>
          <cell r="FI189">
            <v>1009044</v>
          </cell>
          <cell r="FJ189">
            <v>0</v>
          </cell>
          <cell r="FK189">
            <v>723490</v>
          </cell>
          <cell r="FL189">
            <v>79930</v>
          </cell>
          <cell r="FM189">
            <v>0</v>
          </cell>
          <cell r="FN189">
            <v>1812464</v>
          </cell>
          <cell r="FO189">
            <v>-16101</v>
          </cell>
          <cell r="FP189">
            <v>1796363</v>
          </cell>
          <cell r="FQ189">
            <v>-637597</v>
          </cell>
          <cell r="FR189">
            <v>-637597</v>
          </cell>
          <cell r="FV189">
            <v>-637597</v>
          </cell>
          <cell r="FW189">
            <v>-637597</v>
          </cell>
          <cell r="FX189">
            <v>22423</v>
          </cell>
          <cell r="FY189">
            <v>17854</v>
          </cell>
          <cell r="FZ189">
            <v>40277</v>
          </cell>
          <cell r="GA189">
            <v>-40277</v>
          </cell>
          <cell r="GB189">
            <v>-40277</v>
          </cell>
          <cell r="GL189">
            <v>-318799</v>
          </cell>
          <cell r="GM189">
            <v>-318798</v>
          </cell>
          <cell r="GN189">
            <v>-318798</v>
          </cell>
          <cell r="GP189">
            <v>0</v>
          </cell>
          <cell r="GQ189">
            <v>-40277</v>
          </cell>
          <cell r="GR189">
            <v>-40277</v>
          </cell>
          <cell r="GS189">
            <v>992943</v>
          </cell>
          <cell r="GT189">
            <v>0</v>
          </cell>
          <cell r="GU189">
            <v>0</v>
          </cell>
          <cell r="GV189">
            <v>0</v>
          </cell>
          <cell r="GW189">
            <v>723490</v>
          </cell>
          <cell r="GX189">
            <v>0</v>
          </cell>
          <cell r="GY189">
            <v>79930</v>
          </cell>
          <cell r="GZ189">
            <v>0</v>
          </cell>
          <cell r="HA189">
            <v>0</v>
          </cell>
          <cell r="HB189">
            <v>0</v>
          </cell>
          <cell r="HC189">
            <v>0</v>
          </cell>
          <cell r="HD189">
            <v>-22423</v>
          </cell>
          <cell r="HE189">
            <v>-22423</v>
          </cell>
          <cell r="HF189">
            <v>-17854</v>
          </cell>
          <cell r="HG189">
            <v>-17854</v>
          </cell>
          <cell r="HI189">
            <v>1009044</v>
          </cell>
          <cell r="HJ189">
            <v>803420</v>
          </cell>
          <cell r="HK189">
            <v>803420</v>
          </cell>
        </row>
        <row r="190">
          <cell r="A190" t="str">
            <v>WAA001</v>
          </cell>
          <cell r="B190" t="str">
            <v>AI</v>
          </cell>
          <cell r="C190" t="str">
            <v>Morris Jeff Community School (Morris Jeff Comm. School)
Not in a District Building</v>
          </cell>
          <cell r="D190" t="str">
            <v>264161479-00</v>
          </cell>
          <cell r="E190">
            <v>6579369</v>
          </cell>
          <cell r="F190">
            <v>6579369</v>
          </cell>
          <cell r="I190">
            <v>8220603</v>
          </cell>
          <cell r="J190">
            <v>8220603</v>
          </cell>
          <cell r="K190">
            <v>8038816</v>
          </cell>
          <cell r="L190">
            <v>7844000</v>
          </cell>
          <cell r="M190">
            <v>7837628</v>
          </cell>
          <cell r="N190">
            <v>7837628</v>
          </cell>
          <cell r="R190">
            <v>548281</v>
          </cell>
          <cell r="S190">
            <v>249167</v>
          </cell>
          <cell r="T190">
            <v>249167</v>
          </cell>
          <cell r="U190">
            <v>299114</v>
          </cell>
          <cell r="V190">
            <v>299114</v>
          </cell>
          <cell r="W190">
            <v>697484</v>
          </cell>
          <cell r="X190">
            <v>315056</v>
          </cell>
          <cell r="Y190">
            <v>315056</v>
          </cell>
          <cell r="Z190">
            <v>382428</v>
          </cell>
          <cell r="AA190">
            <v>382428</v>
          </cell>
          <cell r="AB190">
            <v>675105</v>
          </cell>
          <cell r="AC190">
            <v>315056</v>
          </cell>
          <cell r="AD190">
            <v>315056</v>
          </cell>
          <cell r="AE190">
            <v>360049</v>
          </cell>
          <cell r="AF190">
            <v>360049</v>
          </cell>
          <cell r="AG190">
            <v>675105</v>
          </cell>
          <cell r="AH190">
            <v>315056</v>
          </cell>
          <cell r="AI190">
            <v>315056</v>
          </cell>
          <cell r="AJ190">
            <v>360049</v>
          </cell>
          <cell r="AK190">
            <v>360049</v>
          </cell>
          <cell r="AL190">
            <v>675105</v>
          </cell>
          <cell r="AM190">
            <v>315056</v>
          </cell>
          <cell r="AN190">
            <v>315056</v>
          </cell>
          <cell r="AO190">
            <v>360049</v>
          </cell>
          <cell r="AP190">
            <v>360049</v>
          </cell>
          <cell r="AQ190">
            <v>683504</v>
          </cell>
          <cell r="AR190">
            <v>323455</v>
          </cell>
          <cell r="AS190">
            <v>323455</v>
          </cell>
          <cell r="AT190">
            <v>360049</v>
          </cell>
          <cell r="AU190">
            <v>360049</v>
          </cell>
          <cell r="AV190">
            <v>546804</v>
          </cell>
          <cell r="AW190">
            <v>258764</v>
          </cell>
          <cell r="AX190">
            <v>258764</v>
          </cell>
          <cell r="AY190">
            <v>288040</v>
          </cell>
          <cell r="AZ190">
            <v>288040</v>
          </cell>
          <cell r="BA190">
            <v>618567</v>
          </cell>
          <cell r="BB190">
            <v>251215</v>
          </cell>
          <cell r="BC190">
            <v>251215</v>
          </cell>
          <cell r="BD190">
            <v>367352</v>
          </cell>
          <cell r="BE190">
            <v>615381</v>
          </cell>
          <cell r="BF190">
            <v>248029</v>
          </cell>
          <cell r="BG190">
            <v>248029</v>
          </cell>
          <cell r="BH190">
            <v>367352</v>
          </cell>
          <cell r="BI190">
            <v>0</v>
          </cell>
          <cell r="BJ190">
            <v>0</v>
          </cell>
          <cell r="BM190">
            <v>0</v>
          </cell>
          <cell r="BN190">
            <v>0</v>
          </cell>
          <cell r="BQ190">
            <v>0</v>
          </cell>
          <cell r="BR190">
            <v>0</v>
          </cell>
          <cell r="BU190">
            <v>249167</v>
          </cell>
          <cell r="BV190">
            <v>249167</v>
          </cell>
          <cell r="BX190">
            <v>31294</v>
          </cell>
          <cell r="BY190">
            <v>267820</v>
          </cell>
          <cell r="BZ190">
            <v>267820</v>
          </cell>
          <cell r="CA190">
            <v>548281</v>
          </cell>
          <cell r="CB190">
            <v>315056</v>
          </cell>
          <cell r="CC190">
            <v>315056</v>
          </cell>
          <cell r="CE190">
            <v>382428</v>
          </cell>
          <cell r="CF190">
            <v>382428</v>
          </cell>
          <cell r="CH190">
            <v>697484</v>
          </cell>
          <cell r="CI190">
            <v>315056</v>
          </cell>
          <cell r="CJ190">
            <v>315056</v>
          </cell>
          <cell r="CL190">
            <v>360049</v>
          </cell>
          <cell r="CM190">
            <v>360049</v>
          </cell>
          <cell r="CO190">
            <v>675105</v>
          </cell>
          <cell r="CP190">
            <v>315056</v>
          </cell>
          <cell r="CQ190">
            <v>-16458</v>
          </cell>
          <cell r="CR190">
            <v>-16458</v>
          </cell>
          <cell r="CS190">
            <v>360049</v>
          </cell>
          <cell r="CT190">
            <v>360049</v>
          </cell>
          <cell r="CV190">
            <v>658647</v>
          </cell>
          <cell r="CW190">
            <v>315056</v>
          </cell>
          <cell r="CX190">
            <v>0</v>
          </cell>
          <cell r="CY190">
            <v>0</v>
          </cell>
          <cell r="CZ190">
            <v>360049</v>
          </cell>
          <cell r="DA190">
            <v>360049</v>
          </cell>
          <cell r="DC190">
            <v>675105</v>
          </cell>
          <cell r="DD190">
            <v>315056</v>
          </cell>
          <cell r="DE190">
            <v>315056</v>
          </cell>
          <cell r="DG190">
            <v>360049</v>
          </cell>
          <cell r="DH190">
            <v>360049</v>
          </cell>
          <cell r="DJ190">
            <v>675105</v>
          </cell>
          <cell r="DK190">
            <v>315056</v>
          </cell>
          <cell r="DL190">
            <v>-17028</v>
          </cell>
          <cell r="DM190">
            <v>-17028</v>
          </cell>
          <cell r="DN190">
            <v>360049</v>
          </cell>
          <cell r="DO190">
            <v>360049</v>
          </cell>
          <cell r="DS190">
            <v>658077</v>
          </cell>
          <cell r="DT190">
            <v>323455</v>
          </cell>
          <cell r="DU190">
            <v>0</v>
          </cell>
          <cell r="DV190">
            <v>0</v>
          </cell>
          <cell r="DW190">
            <v>360049</v>
          </cell>
          <cell r="DX190">
            <v>360049</v>
          </cell>
          <cell r="EA190">
            <v>683504</v>
          </cell>
          <cell r="EB190">
            <v>258764</v>
          </cell>
          <cell r="EC190">
            <v>-17028</v>
          </cell>
          <cell r="ED190">
            <v>-17028</v>
          </cell>
          <cell r="EE190">
            <v>288040</v>
          </cell>
          <cell r="EF190">
            <v>288040</v>
          </cell>
          <cell r="EG190">
            <v>64692</v>
          </cell>
          <cell r="EH190">
            <v>72010</v>
          </cell>
          <cell r="EI190">
            <v>666478</v>
          </cell>
          <cell r="EJ190">
            <v>251215</v>
          </cell>
          <cell r="EK190">
            <v>0</v>
          </cell>
          <cell r="EL190">
            <v>0</v>
          </cell>
          <cell r="EM190">
            <v>367352</v>
          </cell>
          <cell r="EN190">
            <v>367352</v>
          </cell>
          <cell r="EQ190">
            <v>618567</v>
          </cell>
          <cell r="ER190">
            <v>248029</v>
          </cell>
          <cell r="ES190">
            <v>-17028</v>
          </cell>
          <cell r="ET190">
            <v>-17028</v>
          </cell>
          <cell r="EU190">
            <v>367352</v>
          </cell>
          <cell r="EV190">
            <v>367352</v>
          </cell>
          <cell r="EY190">
            <v>598353</v>
          </cell>
          <cell r="EZ190">
            <v>598353</v>
          </cell>
          <cell r="FH190">
            <v>0</v>
          </cell>
          <cell r="FI190">
            <v>3285658</v>
          </cell>
          <cell r="FJ190">
            <v>0</v>
          </cell>
          <cell r="FK190">
            <v>3668770</v>
          </cell>
          <cell r="FL190">
            <v>267820</v>
          </cell>
          <cell r="FM190">
            <v>0</v>
          </cell>
          <cell r="FN190">
            <v>7222248</v>
          </cell>
          <cell r="FO190">
            <v>-67542</v>
          </cell>
          <cell r="FP190">
            <v>7154706</v>
          </cell>
          <cell r="FQ190">
            <v>615380</v>
          </cell>
          <cell r="FR190">
            <v>615380</v>
          </cell>
          <cell r="FV190">
            <v>615380</v>
          </cell>
          <cell r="FW190">
            <v>615380</v>
          </cell>
          <cell r="FX190">
            <v>64692</v>
          </cell>
          <cell r="FY190">
            <v>72010</v>
          </cell>
          <cell r="FZ190">
            <v>136702</v>
          </cell>
          <cell r="GA190">
            <v>-136702</v>
          </cell>
          <cell r="GB190">
            <v>-136702</v>
          </cell>
          <cell r="GL190">
            <v>615381</v>
          </cell>
          <cell r="GM190">
            <v>-1</v>
          </cell>
          <cell r="GN190">
            <v>-1</v>
          </cell>
          <cell r="GP190">
            <v>0</v>
          </cell>
          <cell r="GQ190">
            <v>-136702</v>
          </cell>
          <cell r="GR190">
            <v>-136702</v>
          </cell>
          <cell r="GS190">
            <v>3218116</v>
          </cell>
          <cell r="GT190">
            <v>0</v>
          </cell>
          <cell r="GU190">
            <v>0</v>
          </cell>
          <cell r="GV190">
            <v>0</v>
          </cell>
          <cell r="GW190">
            <v>3668770</v>
          </cell>
          <cell r="GX190">
            <v>0</v>
          </cell>
          <cell r="GY190">
            <v>267820</v>
          </cell>
          <cell r="GZ190">
            <v>0</v>
          </cell>
          <cell r="HA190">
            <v>0</v>
          </cell>
          <cell r="HB190">
            <v>0</v>
          </cell>
          <cell r="HC190">
            <v>0</v>
          </cell>
          <cell r="HD190">
            <v>-64692</v>
          </cell>
          <cell r="HE190">
            <v>-64692</v>
          </cell>
          <cell r="HF190">
            <v>-72010</v>
          </cell>
          <cell r="HG190">
            <v>-72010</v>
          </cell>
          <cell r="HI190">
            <v>3285658</v>
          </cell>
          <cell r="HJ190">
            <v>3936590</v>
          </cell>
          <cell r="HK190">
            <v>3936590</v>
          </cell>
        </row>
        <row r="191">
          <cell r="A191" t="str">
            <v>WAE001</v>
          </cell>
          <cell r="B191" t="str">
            <v>VM</v>
          </cell>
          <cell r="C191" t="str">
            <v>Fannie C. Williams Charter School (CLASS)</v>
          </cell>
          <cell r="D191" t="str">
            <v>273024104-00</v>
          </cell>
          <cell r="E191">
            <v>5338876</v>
          </cell>
          <cell r="F191">
            <v>5338876</v>
          </cell>
          <cell r="I191">
            <v>5338876</v>
          </cell>
          <cell r="J191">
            <v>5338876</v>
          </cell>
          <cell r="K191">
            <v>5338876</v>
          </cell>
          <cell r="L191">
            <v>4890452</v>
          </cell>
          <cell r="M191">
            <v>4884965</v>
          </cell>
          <cell r="N191">
            <v>4884965</v>
          </cell>
          <cell r="R191">
            <v>444906</v>
          </cell>
          <cell r="S191">
            <v>195366</v>
          </cell>
          <cell r="T191">
            <v>195366</v>
          </cell>
          <cell r="U191">
            <v>249540</v>
          </cell>
          <cell r="V191">
            <v>249540</v>
          </cell>
          <cell r="W191">
            <v>444906</v>
          </cell>
          <cell r="X191">
            <v>195366</v>
          </cell>
          <cell r="Y191">
            <v>195366</v>
          </cell>
          <cell r="Z191">
            <v>249540</v>
          </cell>
          <cell r="AA191">
            <v>249540</v>
          </cell>
          <cell r="AB191">
            <v>444906</v>
          </cell>
          <cell r="AC191">
            <v>195366</v>
          </cell>
          <cell r="AD191">
            <v>195366</v>
          </cell>
          <cell r="AE191">
            <v>249540</v>
          </cell>
          <cell r="AF191">
            <v>249540</v>
          </cell>
          <cell r="AG191">
            <v>444906</v>
          </cell>
          <cell r="AH191">
            <v>195366</v>
          </cell>
          <cell r="AI191">
            <v>195366</v>
          </cell>
          <cell r="AJ191">
            <v>249540</v>
          </cell>
          <cell r="AK191">
            <v>249540</v>
          </cell>
          <cell r="AL191">
            <v>444906</v>
          </cell>
          <cell r="AM191">
            <v>195366</v>
          </cell>
          <cell r="AN191">
            <v>195366</v>
          </cell>
          <cell r="AO191">
            <v>249540</v>
          </cell>
          <cell r="AP191">
            <v>249540</v>
          </cell>
          <cell r="AQ191">
            <v>444906</v>
          </cell>
          <cell r="AR191">
            <v>195366</v>
          </cell>
          <cell r="AS191">
            <v>195366</v>
          </cell>
          <cell r="AT191">
            <v>249540</v>
          </cell>
          <cell r="AU191">
            <v>249540</v>
          </cell>
          <cell r="AV191">
            <v>355925</v>
          </cell>
          <cell r="AW191">
            <v>156293</v>
          </cell>
          <cell r="AX191">
            <v>156293</v>
          </cell>
          <cell r="AY191">
            <v>199632</v>
          </cell>
          <cell r="AZ191">
            <v>199632</v>
          </cell>
          <cell r="BA191">
            <v>295432</v>
          </cell>
          <cell r="BB191">
            <v>116556</v>
          </cell>
          <cell r="BC191">
            <v>116556</v>
          </cell>
          <cell r="BD191">
            <v>178876</v>
          </cell>
          <cell r="BE191">
            <v>292689</v>
          </cell>
          <cell r="BF191">
            <v>113813</v>
          </cell>
          <cell r="BG191">
            <v>113813</v>
          </cell>
          <cell r="BH191">
            <v>178876</v>
          </cell>
          <cell r="BI191">
            <v>0</v>
          </cell>
          <cell r="BJ191">
            <v>0</v>
          </cell>
          <cell r="BM191">
            <v>0</v>
          </cell>
          <cell r="BN191">
            <v>0</v>
          </cell>
          <cell r="BQ191">
            <v>0</v>
          </cell>
          <cell r="BR191">
            <v>0</v>
          </cell>
          <cell r="BU191">
            <v>195366</v>
          </cell>
          <cell r="BV191">
            <v>195366</v>
          </cell>
          <cell r="BX191">
            <v>26107</v>
          </cell>
          <cell r="BY191">
            <v>223433</v>
          </cell>
          <cell r="BZ191">
            <v>223433</v>
          </cell>
          <cell r="CA191">
            <v>444906</v>
          </cell>
          <cell r="CB191">
            <v>195366</v>
          </cell>
          <cell r="CC191">
            <v>195366</v>
          </cell>
          <cell r="CE191">
            <v>249540</v>
          </cell>
          <cell r="CF191">
            <v>249540</v>
          </cell>
          <cell r="CH191">
            <v>444906</v>
          </cell>
          <cell r="CI191">
            <v>195366</v>
          </cell>
          <cell r="CJ191">
            <v>195366</v>
          </cell>
          <cell r="CL191">
            <v>249540</v>
          </cell>
          <cell r="CM191">
            <v>249540</v>
          </cell>
          <cell r="CO191">
            <v>444906</v>
          </cell>
          <cell r="CP191">
            <v>195366</v>
          </cell>
          <cell r="CQ191">
            <v>-12903</v>
          </cell>
          <cell r="CR191">
            <v>-12903</v>
          </cell>
          <cell r="CS191">
            <v>249540</v>
          </cell>
          <cell r="CT191">
            <v>249540</v>
          </cell>
          <cell r="CV191">
            <v>432003</v>
          </cell>
          <cell r="CW191">
            <v>195366</v>
          </cell>
          <cell r="CX191">
            <v>-10908</v>
          </cell>
          <cell r="CY191">
            <v>-10908</v>
          </cell>
          <cell r="CZ191">
            <v>249540</v>
          </cell>
          <cell r="DA191">
            <v>249540</v>
          </cell>
          <cell r="DC191">
            <v>433998</v>
          </cell>
          <cell r="DD191">
            <v>195366</v>
          </cell>
          <cell r="DE191">
            <v>195366</v>
          </cell>
          <cell r="DG191">
            <v>249540</v>
          </cell>
          <cell r="DH191">
            <v>249540</v>
          </cell>
          <cell r="DJ191">
            <v>444906</v>
          </cell>
          <cell r="DK191">
            <v>195366</v>
          </cell>
          <cell r="DL191">
            <v>-23870</v>
          </cell>
          <cell r="DM191">
            <v>-23870</v>
          </cell>
          <cell r="DN191">
            <v>249540</v>
          </cell>
          <cell r="DO191">
            <v>249540</v>
          </cell>
          <cell r="DS191">
            <v>421036</v>
          </cell>
          <cell r="DT191">
            <v>195366</v>
          </cell>
          <cell r="DU191">
            <v>-4246</v>
          </cell>
          <cell r="DV191">
            <v>-4246</v>
          </cell>
          <cell r="DW191">
            <v>249540</v>
          </cell>
          <cell r="DX191">
            <v>249540</v>
          </cell>
          <cell r="EA191">
            <v>440660</v>
          </cell>
          <cell r="EB191">
            <v>156293</v>
          </cell>
          <cell r="EC191">
            <v>-23970</v>
          </cell>
          <cell r="ED191">
            <v>-23970</v>
          </cell>
          <cell r="EE191">
            <v>199632</v>
          </cell>
          <cell r="EF191">
            <v>199632</v>
          </cell>
          <cell r="EG191">
            <v>39074</v>
          </cell>
          <cell r="EH191">
            <v>49909</v>
          </cell>
          <cell r="EI191">
            <v>420938</v>
          </cell>
          <cell r="EJ191">
            <v>116556</v>
          </cell>
          <cell r="EK191">
            <v>-4000</v>
          </cell>
          <cell r="EL191">
            <v>-4000</v>
          </cell>
          <cell r="EM191">
            <v>178876</v>
          </cell>
          <cell r="EN191">
            <v>178876</v>
          </cell>
          <cell r="EQ191">
            <v>291432</v>
          </cell>
          <cell r="ER191">
            <v>113813</v>
          </cell>
          <cell r="ES191">
            <v>-24370</v>
          </cell>
          <cell r="ET191">
            <v>-24370</v>
          </cell>
          <cell r="EU191">
            <v>178876</v>
          </cell>
          <cell r="EV191">
            <v>178876</v>
          </cell>
          <cell r="EY191">
            <v>268319</v>
          </cell>
          <cell r="EZ191">
            <v>268319</v>
          </cell>
          <cell r="FH191">
            <v>0</v>
          </cell>
          <cell r="FI191">
            <v>1988664</v>
          </cell>
          <cell r="FJ191">
            <v>0</v>
          </cell>
          <cell r="FK191">
            <v>2380180</v>
          </cell>
          <cell r="FL191">
            <v>223433</v>
          </cell>
          <cell r="FM191">
            <v>0</v>
          </cell>
          <cell r="FN191">
            <v>4592277</v>
          </cell>
          <cell r="FO191">
            <v>-104267</v>
          </cell>
          <cell r="FP191">
            <v>4488010</v>
          </cell>
          <cell r="FQ191">
            <v>292688</v>
          </cell>
          <cell r="FR191">
            <v>292688</v>
          </cell>
          <cell r="FV191">
            <v>292688</v>
          </cell>
          <cell r="FW191">
            <v>292688</v>
          </cell>
          <cell r="FX191">
            <v>39074</v>
          </cell>
          <cell r="FY191">
            <v>49909</v>
          </cell>
          <cell r="FZ191">
            <v>88983</v>
          </cell>
          <cell r="GA191">
            <v>-88983</v>
          </cell>
          <cell r="GB191">
            <v>-88983</v>
          </cell>
          <cell r="GL191">
            <v>292689</v>
          </cell>
          <cell r="GM191">
            <v>-1</v>
          </cell>
          <cell r="GN191">
            <v>-1</v>
          </cell>
          <cell r="GP191">
            <v>0</v>
          </cell>
          <cell r="GQ191">
            <v>-88983</v>
          </cell>
          <cell r="GR191">
            <v>-88983</v>
          </cell>
          <cell r="GS191">
            <v>1884397</v>
          </cell>
          <cell r="GT191">
            <v>0</v>
          </cell>
          <cell r="GU191">
            <v>0</v>
          </cell>
          <cell r="GV191">
            <v>0</v>
          </cell>
          <cell r="GW191">
            <v>2380180</v>
          </cell>
          <cell r="GX191">
            <v>0</v>
          </cell>
          <cell r="GY191">
            <v>223433</v>
          </cell>
          <cell r="GZ191">
            <v>0</v>
          </cell>
          <cell r="HA191">
            <v>0</v>
          </cell>
          <cell r="HB191">
            <v>0</v>
          </cell>
          <cell r="HC191">
            <v>0</v>
          </cell>
          <cell r="HD191">
            <v>-39074</v>
          </cell>
          <cell r="HE191">
            <v>-39074</v>
          </cell>
          <cell r="HF191">
            <v>-49909</v>
          </cell>
          <cell r="HG191">
            <v>-49909</v>
          </cell>
          <cell r="HI191">
            <v>1988664</v>
          </cell>
          <cell r="HJ191">
            <v>2603613</v>
          </cell>
          <cell r="HK191">
            <v>2603613</v>
          </cell>
        </row>
        <row r="192">
          <cell r="A192" t="str">
            <v>WAF001</v>
          </cell>
          <cell r="B192" t="str">
            <v>VL</v>
          </cell>
          <cell r="C192" t="str">
            <v>Harriet Tubman Charter School (Crescent City Schools)</v>
          </cell>
          <cell r="D192" t="str">
            <v>272811737-00</v>
          </cell>
          <cell r="E192">
            <v>5654869</v>
          </cell>
          <cell r="F192">
            <v>5654869</v>
          </cell>
          <cell r="I192">
            <v>5654869</v>
          </cell>
          <cell r="J192">
            <v>5654869</v>
          </cell>
          <cell r="K192">
            <v>5654869</v>
          </cell>
          <cell r="L192">
            <v>6098677</v>
          </cell>
          <cell r="M192">
            <v>6091597</v>
          </cell>
          <cell r="N192">
            <v>6091597</v>
          </cell>
          <cell r="R192">
            <v>471239</v>
          </cell>
          <cell r="S192">
            <v>225695</v>
          </cell>
          <cell r="T192">
            <v>225695</v>
          </cell>
          <cell r="U192">
            <v>245544</v>
          </cell>
          <cell r="V192">
            <v>245544</v>
          </cell>
          <cell r="W192">
            <v>471239</v>
          </cell>
          <cell r="X192">
            <v>225695</v>
          </cell>
          <cell r="Y192">
            <v>225695</v>
          </cell>
          <cell r="Z192">
            <v>245544</v>
          </cell>
          <cell r="AA192">
            <v>245544</v>
          </cell>
          <cell r="AB192">
            <v>471239</v>
          </cell>
          <cell r="AC192">
            <v>225695</v>
          </cell>
          <cell r="AD192">
            <v>225695</v>
          </cell>
          <cell r="AE192">
            <v>245544</v>
          </cell>
          <cell r="AF192">
            <v>245544</v>
          </cell>
          <cell r="AG192">
            <v>471239</v>
          </cell>
          <cell r="AH192">
            <v>225695</v>
          </cell>
          <cell r="AI192">
            <v>225695</v>
          </cell>
          <cell r="AJ192">
            <v>245544</v>
          </cell>
          <cell r="AK192">
            <v>245544</v>
          </cell>
          <cell r="AL192">
            <v>471239</v>
          </cell>
          <cell r="AM192">
            <v>225695</v>
          </cell>
          <cell r="AN192">
            <v>225695</v>
          </cell>
          <cell r="AO192">
            <v>245544</v>
          </cell>
          <cell r="AP192">
            <v>245544</v>
          </cell>
          <cell r="AQ192">
            <v>471239</v>
          </cell>
          <cell r="AR192">
            <v>225695</v>
          </cell>
          <cell r="AS192">
            <v>225695</v>
          </cell>
          <cell r="AT192">
            <v>245544</v>
          </cell>
          <cell r="AU192">
            <v>245544</v>
          </cell>
          <cell r="AV192">
            <v>376991</v>
          </cell>
          <cell r="AW192">
            <v>180556</v>
          </cell>
          <cell r="AX192">
            <v>180556</v>
          </cell>
          <cell r="AY192">
            <v>196435</v>
          </cell>
          <cell r="AZ192">
            <v>196435</v>
          </cell>
          <cell r="BA192">
            <v>619175</v>
          </cell>
          <cell r="BB192">
            <v>305285</v>
          </cell>
          <cell r="BC192">
            <v>305285</v>
          </cell>
          <cell r="BD192">
            <v>313890</v>
          </cell>
          <cell r="BE192">
            <v>615635</v>
          </cell>
          <cell r="BF192">
            <v>301745</v>
          </cell>
          <cell r="BG192">
            <v>301745</v>
          </cell>
          <cell r="BH192">
            <v>313890</v>
          </cell>
          <cell r="BI192">
            <v>0</v>
          </cell>
          <cell r="BJ192">
            <v>0</v>
          </cell>
          <cell r="BM192">
            <v>0</v>
          </cell>
          <cell r="BN192">
            <v>0</v>
          </cell>
          <cell r="BQ192">
            <v>0</v>
          </cell>
          <cell r="BR192">
            <v>0</v>
          </cell>
          <cell r="BU192">
            <v>225695</v>
          </cell>
          <cell r="BV192">
            <v>225695</v>
          </cell>
          <cell r="BX192">
            <v>25689</v>
          </cell>
          <cell r="BY192">
            <v>219855</v>
          </cell>
          <cell r="BZ192">
            <v>219855</v>
          </cell>
          <cell r="CA192">
            <v>471239</v>
          </cell>
          <cell r="CB192">
            <v>225695</v>
          </cell>
          <cell r="CC192">
            <v>225695</v>
          </cell>
          <cell r="CE192">
            <v>245544</v>
          </cell>
          <cell r="CF192">
            <v>245544</v>
          </cell>
          <cell r="CH192">
            <v>471239</v>
          </cell>
          <cell r="CI192">
            <v>225695</v>
          </cell>
          <cell r="CJ192">
            <v>225695</v>
          </cell>
          <cell r="CL192">
            <v>245544</v>
          </cell>
          <cell r="CM192">
            <v>245544</v>
          </cell>
          <cell r="CO192">
            <v>471239</v>
          </cell>
          <cell r="CP192">
            <v>225695</v>
          </cell>
          <cell r="CQ192">
            <v>-11296</v>
          </cell>
          <cell r="CR192">
            <v>-11296</v>
          </cell>
          <cell r="CS192">
            <v>245544</v>
          </cell>
          <cell r="CT192">
            <v>245544</v>
          </cell>
          <cell r="CV192">
            <v>459943</v>
          </cell>
          <cell r="CW192">
            <v>225695</v>
          </cell>
          <cell r="CX192">
            <v>-1974</v>
          </cell>
          <cell r="CY192">
            <v>-1974</v>
          </cell>
          <cell r="CZ192">
            <v>245544</v>
          </cell>
          <cell r="DA192">
            <v>245544</v>
          </cell>
          <cell r="DC192">
            <v>469265</v>
          </cell>
          <cell r="DD192">
            <v>225695</v>
          </cell>
          <cell r="DE192">
            <v>225695</v>
          </cell>
          <cell r="DG192">
            <v>245544</v>
          </cell>
          <cell r="DH192">
            <v>245544</v>
          </cell>
          <cell r="DJ192">
            <v>471239</v>
          </cell>
          <cell r="DK192">
            <v>225695</v>
          </cell>
          <cell r="DL192">
            <v>-15309</v>
          </cell>
          <cell r="DM192">
            <v>-15309</v>
          </cell>
          <cell r="DN192">
            <v>245544</v>
          </cell>
          <cell r="DO192">
            <v>245544</v>
          </cell>
          <cell r="DS192">
            <v>455930</v>
          </cell>
          <cell r="DT192">
            <v>225695</v>
          </cell>
          <cell r="DU192">
            <v>-1974</v>
          </cell>
          <cell r="DV192">
            <v>-1974</v>
          </cell>
          <cell r="DW192">
            <v>245544</v>
          </cell>
          <cell r="DX192">
            <v>245544</v>
          </cell>
          <cell r="EA192">
            <v>469265</v>
          </cell>
          <cell r="EB192">
            <v>180556</v>
          </cell>
          <cell r="EC192">
            <v>-12583</v>
          </cell>
          <cell r="ED192">
            <v>-12583</v>
          </cell>
          <cell r="EE192">
            <v>196435</v>
          </cell>
          <cell r="EF192">
            <v>196435</v>
          </cell>
          <cell r="EG192">
            <v>45140</v>
          </cell>
          <cell r="EH192">
            <v>49109</v>
          </cell>
          <cell r="EI192">
            <v>458657</v>
          </cell>
          <cell r="EJ192">
            <v>305285</v>
          </cell>
          <cell r="EK192">
            <v>0</v>
          </cell>
          <cell r="EL192">
            <v>0</v>
          </cell>
          <cell r="EM192">
            <v>313890</v>
          </cell>
          <cell r="EN192">
            <v>313890</v>
          </cell>
          <cell r="EQ192">
            <v>619175</v>
          </cell>
          <cell r="ER192">
            <v>301745</v>
          </cell>
          <cell r="ES192">
            <v>-12583</v>
          </cell>
          <cell r="ET192">
            <v>-12583</v>
          </cell>
          <cell r="EU192">
            <v>313890</v>
          </cell>
          <cell r="EV192">
            <v>313890</v>
          </cell>
          <cell r="EY192">
            <v>603052</v>
          </cell>
          <cell r="EZ192">
            <v>603052</v>
          </cell>
          <cell r="FH192">
            <v>0</v>
          </cell>
          <cell r="FI192">
            <v>2638286</v>
          </cell>
          <cell r="FJ192">
            <v>0</v>
          </cell>
          <cell r="FK192">
            <v>2617821</v>
          </cell>
          <cell r="FL192">
            <v>219855</v>
          </cell>
          <cell r="FM192">
            <v>0</v>
          </cell>
          <cell r="FN192">
            <v>5475962</v>
          </cell>
          <cell r="FO192">
            <v>-55719</v>
          </cell>
          <cell r="FP192">
            <v>5420243</v>
          </cell>
          <cell r="FQ192">
            <v>615635</v>
          </cell>
          <cell r="FR192">
            <v>615635</v>
          </cell>
          <cell r="FV192">
            <v>615635</v>
          </cell>
          <cell r="FW192">
            <v>615635</v>
          </cell>
          <cell r="FX192">
            <v>45140</v>
          </cell>
          <cell r="FY192">
            <v>49109</v>
          </cell>
          <cell r="FZ192">
            <v>94249</v>
          </cell>
          <cell r="GA192">
            <v>-94249</v>
          </cell>
          <cell r="GB192">
            <v>-94249</v>
          </cell>
          <cell r="GL192">
            <v>615635</v>
          </cell>
          <cell r="GM192">
            <v>0</v>
          </cell>
          <cell r="GN192">
            <v>0</v>
          </cell>
          <cell r="GP192">
            <v>0</v>
          </cell>
          <cell r="GQ192">
            <v>-94249</v>
          </cell>
          <cell r="GR192">
            <v>-94249</v>
          </cell>
          <cell r="GS192">
            <v>2582567</v>
          </cell>
          <cell r="GT192">
            <v>0</v>
          </cell>
          <cell r="GU192">
            <v>0</v>
          </cell>
          <cell r="GV192">
            <v>0</v>
          </cell>
          <cell r="GW192">
            <v>2617821</v>
          </cell>
          <cell r="GX192">
            <v>0</v>
          </cell>
          <cell r="GY192">
            <v>219855</v>
          </cell>
          <cell r="GZ192">
            <v>0</v>
          </cell>
          <cell r="HA192">
            <v>0</v>
          </cell>
          <cell r="HB192">
            <v>0</v>
          </cell>
          <cell r="HC192">
            <v>0</v>
          </cell>
          <cell r="HD192">
            <v>-45140</v>
          </cell>
          <cell r="HE192">
            <v>-45140</v>
          </cell>
          <cell r="HF192">
            <v>-49109</v>
          </cell>
          <cell r="HG192">
            <v>-49109</v>
          </cell>
          <cell r="HI192">
            <v>2638286</v>
          </cell>
          <cell r="HJ192">
            <v>2837676</v>
          </cell>
          <cell r="HK192">
            <v>2837676</v>
          </cell>
        </row>
        <row r="193">
          <cell r="A193" t="str">
            <v>WAH001</v>
          </cell>
          <cell r="B193" t="str">
            <v>VH</v>
          </cell>
          <cell r="C193" t="str">
            <v>The NET Charter School (Educators for Qual Alt)
Not in a District Building</v>
          </cell>
          <cell r="D193" t="str">
            <v>270588087-00</v>
          </cell>
          <cell r="E193">
            <v>2106424</v>
          </cell>
          <cell r="F193">
            <v>2106424</v>
          </cell>
          <cell r="I193">
            <v>2106424</v>
          </cell>
          <cell r="J193">
            <v>2106424</v>
          </cell>
          <cell r="K193">
            <v>2106424</v>
          </cell>
          <cell r="L193">
            <v>1443909</v>
          </cell>
          <cell r="M193">
            <v>1457902</v>
          </cell>
          <cell r="N193">
            <v>1457902</v>
          </cell>
          <cell r="R193">
            <v>175536</v>
          </cell>
          <cell r="S193">
            <v>93235</v>
          </cell>
          <cell r="T193">
            <v>93235</v>
          </cell>
          <cell r="U193">
            <v>82301</v>
          </cell>
          <cell r="V193">
            <v>82301</v>
          </cell>
          <cell r="W193">
            <v>175536</v>
          </cell>
          <cell r="X193">
            <v>93235</v>
          </cell>
          <cell r="Y193">
            <v>93235</v>
          </cell>
          <cell r="Z193">
            <v>82301</v>
          </cell>
          <cell r="AA193">
            <v>82301</v>
          </cell>
          <cell r="AB193">
            <v>175536</v>
          </cell>
          <cell r="AC193">
            <v>93235</v>
          </cell>
          <cell r="AD193">
            <v>93235</v>
          </cell>
          <cell r="AE193">
            <v>82301</v>
          </cell>
          <cell r="AF193">
            <v>82301</v>
          </cell>
          <cell r="AG193">
            <v>175536</v>
          </cell>
          <cell r="AH193">
            <v>93235</v>
          </cell>
          <cell r="AI193">
            <v>93235</v>
          </cell>
          <cell r="AJ193">
            <v>82301</v>
          </cell>
          <cell r="AK193">
            <v>82301</v>
          </cell>
          <cell r="AL193">
            <v>175536</v>
          </cell>
          <cell r="AM193">
            <v>93235</v>
          </cell>
          <cell r="AN193">
            <v>93235</v>
          </cell>
          <cell r="AO193">
            <v>82301</v>
          </cell>
          <cell r="AP193">
            <v>82301</v>
          </cell>
          <cell r="AQ193">
            <v>175534</v>
          </cell>
          <cell r="AR193">
            <v>93234</v>
          </cell>
          <cell r="AS193">
            <v>93234</v>
          </cell>
          <cell r="AT193">
            <v>82300</v>
          </cell>
          <cell r="AU193">
            <v>82300</v>
          </cell>
          <cell r="AV193">
            <v>140428</v>
          </cell>
          <cell r="AW193">
            <v>74588</v>
          </cell>
          <cell r="AX193">
            <v>74588</v>
          </cell>
          <cell r="AY193">
            <v>65840</v>
          </cell>
          <cell r="AZ193">
            <v>65840</v>
          </cell>
          <cell r="BA193">
            <v>-45305</v>
          </cell>
          <cell r="BB193">
            <v>-51875</v>
          </cell>
          <cell r="BC193">
            <v>-51875</v>
          </cell>
          <cell r="BD193">
            <v>6570</v>
          </cell>
          <cell r="BE193">
            <v>-60960</v>
          </cell>
          <cell r="BF193">
            <v>-70816</v>
          </cell>
          <cell r="BG193">
            <v>-70816</v>
          </cell>
          <cell r="BH193">
            <v>9856</v>
          </cell>
          <cell r="BI193">
            <v>0</v>
          </cell>
          <cell r="BJ193">
            <v>0</v>
          </cell>
          <cell r="BM193">
            <v>0</v>
          </cell>
          <cell r="BN193">
            <v>0</v>
          </cell>
          <cell r="BQ193">
            <v>0</v>
          </cell>
          <cell r="BR193">
            <v>0</v>
          </cell>
          <cell r="BU193">
            <v>93235</v>
          </cell>
          <cell r="BV193">
            <v>93235</v>
          </cell>
          <cell r="BX193">
            <v>8610</v>
          </cell>
          <cell r="BY193">
            <v>73691</v>
          </cell>
          <cell r="BZ193">
            <v>73691</v>
          </cell>
          <cell r="CA193">
            <v>175536</v>
          </cell>
          <cell r="CB193">
            <v>93235</v>
          </cell>
          <cell r="CC193">
            <v>93235</v>
          </cell>
          <cell r="CE193">
            <v>82301</v>
          </cell>
          <cell r="CF193">
            <v>82301</v>
          </cell>
          <cell r="CH193">
            <v>175536</v>
          </cell>
          <cell r="CI193">
            <v>93235</v>
          </cell>
          <cell r="CJ193">
            <v>93235</v>
          </cell>
          <cell r="CL193">
            <v>82301</v>
          </cell>
          <cell r="CM193">
            <v>82301</v>
          </cell>
          <cell r="CO193">
            <v>175536</v>
          </cell>
          <cell r="CP193">
            <v>93235</v>
          </cell>
          <cell r="CQ193">
            <v>0</v>
          </cell>
          <cell r="CR193">
            <v>0</v>
          </cell>
          <cell r="CS193">
            <v>82301</v>
          </cell>
          <cell r="CT193">
            <v>82301</v>
          </cell>
          <cell r="CV193">
            <v>175536</v>
          </cell>
          <cell r="CW193">
            <v>93235</v>
          </cell>
          <cell r="CX193">
            <v>0</v>
          </cell>
          <cell r="CY193">
            <v>0</v>
          </cell>
          <cell r="CZ193">
            <v>82301</v>
          </cell>
          <cell r="DA193">
            <v>82301</v>
          </cell>
          <cell r="DC193">
            <v>175536</v>
          </cell>
          <cell r="DD193">
            <v>93235</v>
          </cell>
          <cell r="DE193">
            <v>93235</v>
          </cell>
          <cell r="DG193">
            <v>82301</v>
          </cell>
          <cell r="DH193">
            <v>82301</v>
          </cell>
          <cell r="DJ193">
            <v>175536</v>
          </cell>
          <cell r="DK193">
            <v>93235</v>
          </cell>
          <cell r="DL193">
            <v>0</v>
          </cell>
          <cell r="DM193">
            <v>0</v>
          </cell>
          <cell r="DN193">
            <v>82301</v>
          </cell>
          <cell r="DO193">
            <v>82301</v>
          </cell>
          <cell r="DS193">
            <v>175536</v>
          </cell>
          <cell r="DT193">
            <v>93234</v>
          </cell>
          <cell r="DU193">
            <v>-999</v>
          </cell>
          <cell r="DV193">
            <v>-999</v>
          </cell>
          <cell r="DW193">
            <v>82300</v>
          </cell>
          <cell r="DX193">
            <v>82300</v>
          </cell>
          <cell r="EA193">
            <v>174535</v>
          </cell>
          <cell r="EB193">
            <v>74588</v>
          </cell>
          <cell r="EC193">
            <v>0</v>
          </cell>
          <cell r="ED193">
            <v>0</v>
          </cell>
          <cell r="EE193">
            <v>65840</v>
          </cell>
          <cell r="EF193">
            <v>65840</v>
          </cell>
          <cell r="EG193">
            <v>18647</v>
          </cell>
          <cell r="EH193">
            <v>16461</v>
          </cell>
          <cell r="EI193">
            <v>175536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Y193">
            <v>0</v>
          </cell>
          <cell r="EZ193">
            <v>0</v>
          </cell>
          <cell r="FH193">
            <v>0</v>
          </cell>
          <cell r="FI193">
            <v>839114</v>
          </cell>
          <cell r="FJ193">
            <v>0</v>
          </cell>
          <cell r="FK193">
            <v>667017</v>
          </cell>
          <cell r="FL193">
            <v>73691</v>
          </cell>
          <cell r="FM193">
            <v>0</v>
          </cell>
          <cell r="FN193">
            <v>1579822</v>
          </cell>
          <cell r="FO193">
            <v>-999</v>
          </cell>
          <cell r="FP193">
            <v>1578823</v>
          </cell>
          <cell r="FQ193">
            <v>-121920</v>
          </cell>
          <cell r="FR193">
            <v>-121920</v>
          </cell>
          <cell r="FV193">
            <v>-121920</v>
          </cell>
          <cell r="FW193">
            <v>-121920</v>
          </cell>
          <cell r="FX193">
            <v>18647</v>
          </cell>
          <cell r="FY193">
            <v>16461</v>
          </cell>
          <cell r="FZ193">
            <v>35108</v>
          </cell>
          <cell r="GA193">
            <v>-35108</v>
          </cell>
          <cell r="GB193">
            <v>-35108</v>
          </cell>
          <cell r="GL193">
            <v>-60960</v>
          </cell>
          <cell r="GM193">
            <v>-60960</v>
          </cell>
          <cell r="GN193">
            <v>-60960</v>
          </cell>
          <cell r="GP193">
            <v>0</v>
          </cell>
          <cell r="GQ193">
            <v>-35108</v>
          </cell>
          <cell r="GR193">
            <v>-35108</v>
          </cell>
          <cell r="GS193">
            <v>838115</v>
          </cell>
          <cell r="GT193">
            <v>0</v>
          </cell>
          <cell r="GU193">
            <v>0</v>
          </cell>
          <cell r="GV193">
            <v>0</v>
          </cell>
          <cell r="GW193">
            <v>667017</v>
          </cell>
          <cell r="GX193">
            <v>0</v>
          </cell>
          <cell r="GY193">
            <v>73691</v>
          </cell>
          <cell r="GZ193">
            <v>0</v>
          </cell>
          <cell r="HA193">
            <v>0</v>
          </cell>
          <cell r="HB193">
            <v>0</v>
          </cell>
          <cell r="HC193">
            <v>0</v>
          </cell>
          <cell r="HD193">
            <v>-18647</v>
          </cell>
          <cell r="HE193">
            <v>-18647</v>
          </cell>
          <cell r="HF193">
            <v>-16461</v>
          </cell>
          <cell r="HG193">
            <v>-16461</v>
          </cell>
          <cell r="HI193">
            <v>839114</v>
          </cell>
          <cell r="HJ193">
            <v>740708</v>
          </cell>
          <cell r="HK193">
            <v>740708</v>
          </cell>
        </row>
        <row r="194">
          <cell r="A194" t="str">
            <v>WAI001</v>
          </cell>
          <cell r="B194" t="str">
            <v>C4</v>
          </cell>
          <cell r="C194" t="str">
            <v xml:space="preserve">Crescent Leadership Acdmy (Crescent Ldrsp Acdmy.)
</v>
          </cell>
          <cell r="D194" t="str">
            <v>453367136-00</v>
          </cell>
          <cell r="E194">
            <v>891959</v>
          </cell>
          <cell r="F194">
            <v>891959</v>
          </cell>
          <cell r="I194">
            <v>891959</v>
          </cell>
          <cell r="J194">
            <v>891959</v>
          </cell>
          <cell r="K194">
            <v>891959</v>
          </cell>
          <cell r="L194">
            <v>763092</v>
          </cell>
          <cell r="M194">
            <v>759278</v>
          </cell>
          <cell r="N194">
            <v>759278</v>
          </cell>
          <cell r="R194">
            <v>74330</v>
          </cell>
          <cell r="S194">
            <v>30826</v>
          </cell>
          <cell r="T194">
            <v>30826</v>
          </cell>
          <cell r="U194">
            <v>43504</v>
          </cell>
          <cell r="V194">
            <v>43504</v>
          </cell>
          <cell r="W194">
            <v>74330</v>
          </cell>
          <cell r="X194">
            <v>30826</v>
          </cell>
          <cell r="Y194">
            <v>30826</v>
          </cell>
          <cell r="Z194">
            <v>43504</v>
          </cell>
          <cell r="AA194">
            <v>43504</v>
          </cell>
          <cell r="AB194">
            <v>74330</v>
          </cell>
          <cell r="AC194">
            <v>30826</v>
          </cell>
          <cell r="AD194">
            <v>30826</v>
          </cell>
          <cell r="AE194">
            <v>43504</v>
          </cell>
          <cell r="AF194">
            <v>43504</v>
          </cell>
          <cell r="AG194">
            <v>74330</v>
          </cell>
          <cell r="AH194">
            <v>30826</v>
          </cell>
          <cell r="AI194">
            <v>30826</v>
          </cell>
          <cell r="AJ194">
            <v>43504</v>
          </cell>
          <cell r="AK194">
            <v>43504</v>
          </cell>
          <cell r="AL194">
            <v>74330</v>
          </cell>
          <cell r="AM194">
            <v>30826</v>
          </cell>
          <cell r="AN194">
            <v>30826</v>
          </cell>
          <cell r="AO194">
            <v>43504</v>
          </cell>
          <cell r="AP194">
            <v>43504</v>
          </cell>
          <cell r="AQ194">
            <v>74329</v>
          </cell>
          <cell r="AR194">
            <v>30825</v>
          </cell>
          <cell r="AS194">
            <v>30825</v>
          </cell>
          <cell r="AT194">
            <v>43504</v>
          </cell>
          <cell r="AU194">
            <v>43504</v>
          </cell>
          <cell r="AV194">
            <v>59464</v>
          </cell>
          <cell r="AW194">
            <v>24660</v>
          </cell>
          <cell r="AX194">
            <v>24660</v>
          </cell>
          <cell r="AY194">
            <v>34804</v>
          </cell>
          <cell r="AZ194">
            <v>34804</v>
          </cell>
          <cell r="BA194">
            <v>31374</v>
          </cell>
          <cell r="BB194">
            <v>20838</v>
          </cell>
          <cell r="BC194">
            <v>20838</v>
          </cell>
          <cell r="BD194">
            <v>10536</v>
          </cell>
          <cell r="BE194">
            <v>29467</v>
          </cell>
          <cell r="BF194">
            <v>18931</v>
          </cell>
          <cell r="BG194">
            <v>18931</v>
          </cell>
          <cell r="BH194">
            <v>10536</v>
          </cell>
          <cell r="BI194">
            <v>0</v>
          </cell>
          <cell r="BJ194">
            <v>0</v>
          </cell>
          <cell r="BM194">
            <v>0</v>
          </cell>
          <cell r="BN194">
            <v>0</v>
          </cell>
          <cell r="BQ194">
            <v>0</v>
          </cell>
          <cell r="BR194">
            <v>0</v>
          </cell>
          <cell r="BU194">
            <v>30826</v>
          </cell>
          <cell r="BV194">
            <v>30826</v>
          </cell>
          <cell r="BX194">
            <v>4551</v>
          </cell>
          <cell r="BY194">
            <v>38953</v>
          </cell>
          <cell r="BZ194">
            <v>38953</v>
          </cell>
          <cell r="CA194">
            <v>74330</v>
          </cell>
          <cell r="CB194">
            <v>30826</v>
          </cell>
          <cell r="CC194">
            <v>30826</v>
          </cell>
          <cell r="CE194">
            <v>43504</v>
          </cell>
          <cell r="CF194">
            <v>43504</v>
          </cell>
          <cell r="CH194">
            <v>74330</v>
          </cell>
          <cell r="CI194">
            <v>30826</v>
          </cell>
          <cell r="CJ194">
            <v>30826</v>
          </cell>
          <cell r="CL194">
            <v>43504</v>
          </cell>
          <cell r="CM194">
            <v>43504</v>
          </cell>
          <cell r="CO194">
            <v>74330</v>
          </cell>
          <cell r="CP194">
            <v>30826</v>
          </cell>
          <cell r="CQ194">
            <v>0</v>
          </cell>
          <cell r="CR194">
            <v>0</v>
          </cell>
          <cell r="CS194">
            <v>43504</v>
          </cell>
          <cell r="CT194">
            <v>43504</v>
          </cell>
          <cell r="CV194">
            <v>74330</v>
          </cell>
          <cell r="CW194">
            <v>30826</v>
          </cell>
          <cell r="CX194">
            <v>0</v>
          </cell>
          <cell r="CY194">
            <v>0</v>
          </cell>
          <cell r="CZ194">
            <v>43504</v>
          </cell>
          <cell r="DA194">
            <v>43504</v>
          </cell>
          <cell r="DC194">
            <v>74330</v>
          </cell>
          <cell r="DD194">
            <v>30826</v>
          </cell>
          <cell r="DE194">
            <v>30826</v>
          </cell>
          <cell r="DG194">
            <v>43504</v>
          </cell>
          <cell r="DH194">
            <v>43504</v>
          </cell>
          <cell r="DJ194">
            <v>74330</v>
          </cell>
          <cell r="DK194">
            <v>30826</v>
          </cell>
          <cell r="DL194">
            <v>0</v>
          </cell>
          <cell r="DM194">
            <v>0</v>
          </cell>
          <cell r="DN194">
            <v>43504</v>
          </cell>
          <cell r="DO194">
            <v>43504</v>
          </cell>
          <cell r="DS194">
            <v>74330</v>
          </cell>
          <cell r="DT194">
            <v>30825</v>
          </cell>
          <cell r="DU194">
            <v>0</v>
          </cell>
          <cell r="DV194">
            <v>0</v>
          </cell>
          <cell r="DW194">
            <v>43504</v>
          </cell>
          <cell r="DX194">
            <v>43504</v>
          </cell>
          <cell r="EA194">
            <v>74329</v>
          </cell>
          <cell r="EB194">
            <v>24660</v>
          </cell>
          <cell r="EC194">
            <v>0</v>
          </cell>
          <cell r="ED194">
            <v>0</v>
          </cell>
          <cell r="EE194">
            <v>34804</v>
          </cell>
          <cell r="EF194">
            <v>34804</v>
          </cell>
          <cell r="EG194">
            <v>6166</v>
          </cell>
          <cell r="EH194">
            <v>8701</v>
          </cell>
          <cell r="EI194">
            <v>74331</v>
          </cell>
          <cell r="EJ194">
            <v>20838</v>
          </cell>
          <cell r="EK194">
            <v>0</v>
          </cell>
          <cell r="EL194">
            <v>0</v>
          </cell>
          <cell r="EM194">
            <v>10536</v>
          </cell>
          <cell r="EN194">
            <v>10536</v>
          </cell>
          <cell r="EQ194">
            <v>31374</v>
          </cell>
          <cell r="ER194">
            <v>18931</v>
          </cell>
          <cell r="ES194">
            <v>-7234</v>
          </cell>
          <cell r="ET194">
            <v>-7234</v>
          </cell>
          <cell r="EU194">
            <v>10536</v>
          </cell>
          <cell r="EV194">
            <v>10536</v>
          </cell>
          <cell r="EY194">
            <v>22233</v>
          </cell>
          <cell r="EZ194">
            <v>22233</v>
          </cell>
          <cell r="FH194">
            <v>0</v>
          </cell>
          <cell r="FI194">
            <v>317202</v>
          </cell>
          <cell r="FJ194">
            <v>0</v>
          </cell>
          <cell r="FK194">
            <v>373656</v>
          </cell>
          <cell r="FL194">
            <v>38953</v>
          </cell>
          <cell r="FM194">
            <v>0</v>
          </cell>
          <cell r="FN194">
            <v>729811</v>
          </cell>
          <cell r="FO194">
            <v>-7234</v>
          </cell>
          <cell r="FP194">
            <v>722577</v>
          </cell>
          <cell r="FQ194">
            <v>29467</v>
          </cell>
          <cell r="FR194">
            <v>29467</v>
          </cell>
          <cell r="FV194">
            <v>29467</v>
          </cell>
          <cell r="FW194">
            <v>29467</v>
          </cell>
          <cell r="FX194">
            <v>6166</v>
          </cell>
          <cell r="FY194">
            <v>8701</v>
          </cell>
          <cell r="FZ194">
            <v>14867</v>
          </cell>
          <cell r="GA194">
            <v>-14867</v>
          </cell>
          <cell r="GB194">
            <v>-14867</v>
          </cell>
          <cell r="GL194">
            <v>29467</v>
          </cell>
          <cell r="GM194">
            <v>0</v>
          </cell>
          <cell r="GN194">
            <v>0</v>
          </cell>
          <cell r="GP194">
            <v>0</v>
          </cell>
          <cell r="GQ194">
            <v>-14867</v>
          </cell>
          <cell r="GR194">
            <v>-14867</v>
          </cell>
          <cell r="GS194">
            <v>309968</v>
          </cell>
          <cell r="GT194">
            <v>0</v>
          </cell>
          <cell r="GU194">
            <v>0</v>
          </cell>
          <cell r="GV194">
            <v>0</v>
          </cell>
          <cell r="GW194">
            <v>373656</v>
          </cell>
          <cell r="GX194">
            <v>0</v>
          </cell>
          <cell r="GY194">
            <v>38953</v>
          </cell>
          <cell r="GZ194">
            <v>0</v>
          </cell>
          <cell r="HA194">
            <v>0</v>
          </cell>
          <cell r="HB194">
            <v>0</v>
          </cell>
          <cell r="HC194">
            <v>0</v>
          </cell>
          <cell r="HD194">
            <v>-6166</v>
          </cell>
          <cell r="HE194">
            <v>-6166</v>
          </cell>
          <cell r="HF194">
            <v>-8701</v>
          </cell>
          <cell r="HG194">
            <v>-8701</v>
          </cell>
          <cell r="HI194">
            <v>317202</v>
          </cell>
          <cell r="HJ194">
            <v>412609</v>
          </cell>
          <cell r="HK194">
            <v>412609</v>
          </cell>
        </row>
        <row r="195">
          <cell r="A195" t="str">
            <v>WAM001</v>
          </cell>
          <cell r="B195" t="str">
            <v>VZ</v>
          </cell>
          <cell r="C195" t="str">
            <v>Paul Habans Elem (Crescent City Schools)</v>
          </cell>
          <cell r="D195" t="str">
            <v>272811737-02</v>
          </cell>
          <cell r="E195">
            <v>5209879</v>
          </cell>
          <cell r="F195">
            <v>5209879</v>
          </cell>
          <cell r="I195">
            <v>5209879</v>
          </cell>
          <cell r="J195">
            <v>5209879</v>
          </cell>
          <cell r="K195">
            <v>5209879</v>
          </cell>
          <cell r="L195">
            <v>5592377</v>
          </cell>
          <cell r="M195">
            <v>5585474</v>
          </cell>
          <cell r="N195">
            <v>5585474</v>
          </cell>
          <cell r="R195">
            <v>434156</v>
          </cell>
          <cell r="S195">
            <v>197693</v>
          </cell>
          <cell r="T195">
            <v>197693</v>
          </cell>
          <cell r="U195">
            <v>236463</v>
          </cell>
          <cell r="V195">
            <v>236463</v>
          </cell>
          <cell r="W195">
            <v>434156</v>
          </cell>
          <cell r="X195">
            <v>197693</v>
          </cell>
          <cell r="Y195">
            <v>197693</v>
          </cell>
          <cell r="Z195">
            <v>236463</v>
          </cell>
          <cell r="AA195">
            <v>236463</v>
          </cell>
          <cell r="AB195">
            <v>434157</v>
          </cell>
          <cell r="AC195">
            <v>197694</v>
          </cell>
          <cell r="AD195">
            <v>197694</v>
          </cell>
          <cell r="AE195">
            <v>236463</v>
          </cell>
          <cell r="AF195">
            <v>236463</v>
          </cell>
          <cell r="AG195">
            <v>434157</v>
          </cell>
          <cell r="AH195">
            <v>197694</v>
          </cell>
          <cell r="AI195">
            <v>197694</v>
          </cell>
          <cell r="AJ195">
            <v>236463</v>
          </cell>
          <cell r="AK195">
            <v>236463</v>
          </cell>
          <cell r="AL195">
            <v>434157</v>
          </cell>
          <cell r="AM195">
            <v>197694</v>
          </cell>
          <cell r="AN195">
            <v>197694</v>
          </cell>
          <cell r="AO195">
            <v>236463</v>
          </cell>
          <cell r="AP195">
            <v>236463</v>
          </cell>
          <cell r="AQ195">
            <v>434156</v>
          </cell>
          <cell r="AR195">
            <v>197693</v>
          </cell>
          <cell r="AS195">
            <v>197693</v>
          </cell>
          <cell r="AT195">
            <v>236463</v>
          </cell>
          <cell r="AU195">
            <v>236463</v>
          </cell>
          <cell r="AV195">
            <v>347326</v>
          </cell>
          <cell r="AW195">
            <v>158155</v>
          </cell>
          <cell r="AX195">
            <v>158155</v>
          </cell>
          <cell r="AY195">
            <v>189171</v>
          </cell>
          <cell r="AZ195">
            <v>189171</v>
          </cell>
          <cell r="BA195">
            <v>561655</v>
          </cell>
          <cell r="BB195">
            <v>243137</v>
          </cell>
          <cell r="BC195">
            <v>243137</v>
          </cell>
          <cell r="BD195">
            <v>318518</v>
          </cell>
          <cell r="BE195">
            <v>558205</v>
          </cell>
          <cell r="BF195">
            <v>239686</v>
          </cell>
          <cell r="BG195">
            <v>239686</v>
          </cell>
          <cell r="BH195">
            <v>318519</v>
          </cell>
          <cell r="BI195">
            <v>0</v>
          </cell>
          <cell r="BJ195">
            <v>0</v>
          </cell>
          <cell r="BM195">
            <v>0</v>
          </cell>
          <cell r="BN195">
            <v>0</v>
          </cell>
          <cell r="BQ195">
            <v>0</v>
          </cell>
          <cell r="BR195">
            <v>0</v>
          </cell>
          <cell r="BU195">
            <v>197693</v>
          </cell>
          <cell r="BV195">
            <v>197693</v>
          </cell>
          <cell r="BX195">
            <v>24739</v>
          </cell>
          <cell r="BY195">
            <v>211724</v>
          </cell>
          <cell r="BZ195">
            <v>211724</v>
          </cell>
          <cell r="CA195">
            <v>434156</v>
          </cell>
          <cell r="CB195">
            <v>197693</v>
          </cell>
          <cell r="CC195">
            <v>197693</v>
          </cell>
          <cell r="CE195">
            <v>236463</v>
          </cell>
          <cell r="CF195">
            <v>236463</v>
          </cell>
          <cell r="CH195">
            <v>434156</v>
          </cell>
          <cell r="CI195">
            <v>197694</v>
          </cell>
          <cell r="CJ195">
            <v>197694</v>
          </cell>
          <cell r="CL195">
            <v>236463</v>
          </cell>
          <cell r="CM195">
            <v>236463</v>
          </cell>
          <cell r="CO195">
            <v>434157</v>
          </cell>
          <cell r="CP195">
            <v>197694</v>
          </cell>
          <cell r="CQ195">
            <v>-11072</v>
          </cell>
          <cell r="CR195">
            <v>-11072</v>
          </cell>
          <cell r="CS195">
            <v>236463</v>
          </cell>
          <cell r="CT195">
            <v>236463</v>
          </cell>
          <cell r="CV195">
            <v>423085</v>
          </cell>
          <cell r="CW195">
            <v>197694</v>
          </cell>
          <cell r="CX195">
            <v>-9122</v>
          </cell>
          <cell r="CY195">
            <v>-9122</v>
          </cell>
          <cell r="CZ195">
            <v>236463</v>
          </cell>
          <cell r="DA195">
            <v>236463</v>
          </cell>
          <cell r="DC195">
            <v>425035</v>
          </cell>
          <cell r="DD195">
            <v>197694</v>
          </cell>
          <cell r="DE195">
            <v>197694</v>
          </cell>
          <cell r="DG195">
            <v>236463</v>
          </cell>
          <cell r="DH195">
            <v>236463</v>
          </cell>
          <cell r="DJ195">
            <v>434157</v>
          </cell>
          <cell r="DK195">
            <v>197694</v>
          </cell>
          <cell r="DL195">
            <v>-21729</v>
          </cell>
          <cell r="DM195">
            <v>-21729</v>
          </cell>
          <cell r="DN195">
            <v>236463</v>
          </cell>
          <cell r="DO195">
            <v>236463</v>
          </cell>
          <cell r="DS195">
            <v>412428</v>
          </cell>
          <cell r="DT195">
            <v>197693</v>
          </cell>
          <cell r="DU195">
            <v>0</v>
          </cell>
          <cell r="DV195">
            <v>0</v>
          </cell>
          <cell r="DW195">
            <v>236463</v>
          </cell>
          <cell r="DX195">
            <v>236463</v>
          </cell>
          <cell r="EA195">
            <v>434156</v>
          </cell>
          <cell r="EB195">
            <v>158155</v>
          </cell>
          <cell r="EC195">
            <v>-21823</v>
          </cell>
          <cell r="ED195">
            <v>-21823</v>
          </cell>
          <cell r="EE195">
            <v>189171</v>
          </cell>
          <cell r="EF195">
            <v>189171</v>
          </cell>
          <cell r="EG195">
            <v>39539</v>
          </cell>
          <cell r="EH195">
            <v>47293</v>
          </cell>
          <cell r="EI195">
            <v>412335</v>
          </cell>
          <cell r="EJ195">
            <v>243137</v>
          </cell>
          <cell r="EK195">
            <v>-1880</v>
          </cell>
          <cell r="EL195">
            <v>-1880</v>
          </cell>
          <cell r="EM195">
            <v>318518</v>
          </cell>
          <cell r="EN195">
            <v>318518</v>
          </cell>
          <cell r="EQ195">
            <v>559775</v>
          </cell>
          <cell r="ER195">
            <v>239686</v>
          </cell>
          <cell r="ES195">
            <v>-23327</v>
          </cell>
          <cell r="ET195">
            <v>-23327</v>
          </cell>
          <cell r="EU195">
            <v>318519</v>
          </cell>
          <cell r="EV195">
            <v>318519</v>
          </cell>
          <cell r="EY195">
            <v>534878</v>
          </cell>
          <cell r="EZ195">
            <v>534878</v>
          </cell>
          <cell r="FH195">
            <v>0</v>
          </cell>
          <cell r="FI195">
            <v>2262066</v>
          </cell>
          <cell r="FJ195">
            <v>0</v>
          </cell>
          <cell r="FK195">
            <v>2553481</v>
          </cell>
          <cell r="FL195">
            <v>211724</v>
          </cell>
          <cell r="FM195">
            <v>0</v>
          </cell>
          <cell r="FN195">
            <v>5027271</v>
          </cell>
          <cell r="FO195">
            <v>-88953</v>
          </cell>
          <cell r="FP195">
            <v>4938318</v>
          </cell>
          <cell r="FQ195">
            <v>558203</v>
          </cell>
          <cell r="FR195">
            <v>558203</v>
          </cell>
          <cell r="FV195">
            <v>558203</v>
          </cell>
          <cell r="FW195">
            <v>558203</v>
          </cell>
          <cell r="FX195">
            <v>39539</v>
          </cell>
          <cell r="FY195">
            <v>47293</v>
          </cell>
          <cell r="FZ195">
            <v>86832</v>
          </cell>
          <cell r="GA195">
            <v>-86832</v>
          </cell>
          <cell r="GB195">
            <v>-86832</v>
          </cell>
          <cell r="GL195">
            <v>558205</v>
          </cell>
          <cell r="GM195">
            <v>-2</v>
          </cell>
          <cell r="GN195">
            <v>-2</v>
          </cell>
          <cell r="GP195">
            <v>0</v>
          </cell>
          <cell r="GQ195">
            <v>-86832</v>
          </cell>
          <cell r="GR195">
            <v>-86832</v>
          </cell>
          <cell r="GS195">
            <v>2173113</v>
          </cell>
          <cell r="GT195">
            <v>0</v>
          </cell>
          <cell r="GU195">
            <v>0</v>
          </cell>
          <cell r="GV195">
            <v>0</v>
          </cell>
          <cell r="GW195">
            <v>2553481</v>
          </cell>
          <cell r="GX195">
            <v>0</v>
          </cell>
          <cell r="GY195">
            <v>211724</v>
          </cell>
          <cell r="GZ195">
            <v>0</v>
          </cell>
          <cell r="HA195">
            <v>0</v>
          </cell>
          <cell r="HB195">
            <v>0</v>
          </cell>
          <cell r="HC195">
            <v>0</v>
          </cell>
          <cell r="HD195">
            <v>-39539</v>
          </cell>
          <cell r="HE195">
            <v>-39539</v>
          </cell>
          <cell r="HF195">
            <v>-47293</v>
          </cell>
          <cell r="HG195">
            <v>-47293</v>
          </cell>
          <cell r="HI195">
            <v>2262066</v>
          </cell>
          <cell r="HJ195">
            <v>2765205</v>
          </cell>
          <cell r="HK195">
            <v>2765205</v>
          </cell>
        </row>
        <row r="196">
          <cell r="A196" t="str">
            <v>WE1001</v>
          </cell>
          <cell r="B196" t="str">
            <v>SE</v>
          </cell>
          <cell r="C196" t="str">
            <v>Sylvanie Williams College Prep (N.O. College Prep)</v>
          </cell>
          <cell r="D196" t="str">
            <v>205595689-00</v>
          </cell>
          <cell r="E196">
            <v>3578448</v>
          </cell>
          <cell r="F196">
            <v>3578448</v>
          </cell>
          <cell r="I196">
            <v>3578448</v>
          </cell>
          <cell r="J196">
            <v>3578448</v>
          </cell>
          <cell r="K196">
            <v>3578448</v>
          </cell>
          <cell r="L196">
            <v>3090400</v>
          </cell>
          <cell r="M196">
            <v>3088276</v>
          </cell>
          <cell r="N196">
            <v>3088276</v>
          </cell>
          <cell r="R196">
            <v>298204</v>
          </cell>
          <cell r="S196">
            <v>127700</v>
          </cell>
          <cell r="T196">
            <v>127700</v>
          </cell>
          <cell r="U196">
            <v>170504</v>
          </cell>
          <cell r="V196">
            <v>170504</v>
          </cell>
          <cell r="W196">
            <v>298204</v>
          </cell>
          <cell r="X196">
            <v>127700</v>
          </cell>
          <cell r="Y196">
            <v>127700</v>
          </cell>
          <cell r="Z196">
            <v>170504</v>
          </cell>
          <cell r="AA196">
            <v>170504</v>
          </cell>
          <cell r="AB196">
            <v>298204</v>
          </cell>
          <cell r="AC196">
            <v>127700</v>
          </cell>
          <cell r="AD196">
            <v>127700</v>
          </cell>
          <cell r="AE196">
            <v>170504</v>
          </cell>
          <cell r="AF196">
            <v>170504</v>
          </cell>
          <cell r="AG196">
            <v>298204</v>
          </cell>
          <cell r="AH196">
            <v>127700</v>
          </cell>
          <cell r="AI196">
            <v>127700</v>
          </cell>
          <cell r="AJ196">
            <v>170504</v>
          </cell>
          <cell r="AK196">
            <v>170504</v>
          </cell>
          <cell r="AL196">
            <v>298204</v>
          </cell>
          <cell r="AM196">
            <v>127700</v>
          </cell>
          <cell r="AN196">
            <v>127700</v>
          </cell>
          <cell r="AO196">
            <v>170504</v>
          </cell>
          <cell r="AP196">
            <v>170504</v>
          </cell>
          <cell r="AQ196">
            <v>298203</v>
          </cell>
          <cell r="AR196">
            <v>127699</v>
          </cell>
          <cell r="AS196">
            <v>127699</v>
          </cell>
          <cell r="AT196">
            <v>170504</v>
          </cell>
          <cell r="AU196">
            <v>170504</v>
          </cell>
          <cell r="AV196">
            <v>238564</v>
          </cell>
          <cell r="AW196">
            <v>102160</v>
          </cell>
          <cell r="AX196">
            <v>102160</v>
          </cell>
          <cell r="AY196">
            <v>136404</v>
          </cell>
          <cell r="AZ196">
            <v>136404</v>
          </cell>
          <cell r="BA196">
            <v>135521</v>
          </cell>
          <cell r="BB196">
            <v>54588</v>
          </cell>
          <cell r="BC196">
            <v>54588</v>
          </cell>
          <cell r="BD196">
            <v>80933</v>
          </cell>
          <cell r="BE196">
            <v>134460</v>
          </cell>
          <cell r="BF196">
            <v>53526</v>
          </cell>
          <cell r="BG196">
            <v>53526</v>
          </cell>
          <cell r="BH196">
            <v>80934</v>
          </cell>
          <cell r="BI196">
            <v>0</v>
          </cell>
          <cell r="BJ196">
            <v>0</v>
          </cell>
          <cell r="BM196">
            <v>0</v>
          </cell>
          <cell r="BN196">
            <v>0</v>
          </cell>
          <cell r="BQ196">
            <v>0</v>
          </cell>
          <cell r="BR196">
            <v>0</v>
          </cell>
          <cell r="BU196">
            <v>127700</v>
          </cell>
          <cell r="BV196">
            <v>127700</v>
          </cell>
          <cell r="BX196">
            <v>17838</v>
          </cell>
          <cell r="BY196">
            <v>152666</v>
          </cell>
          <cell r="BZ196">
            <v>152666</v>
          </cell>
          <cell r="CA196">
            <v>298204</v>
          </cell>
          <cell r="CB196">
            <v>127700</v>
          </cell>
          <cell r="CC196">
            <v>127700</v>
          </cell>
          <cell r="CE196">
            <v>170504</v>
          </cell>
          <cell r="CF196">
            <v>170504</v>
          </cell>
          <cell r="CH196">
            <v>298204</v>
          </cell>
          <cell r="CI196">
            <v>127700</v>
          </cell>
          <cell r="CJ196">
            <v>127700</v>
          </cell>
          <cell r="CL196">
            <v>170504</v>
          </cell>
          <cell r="CM196">
            <v>170504</v>
          </cell>
          <cell r="CO196">
            <v>298204</v>
          </cell>
          <cell r="CP196">
            <v>127700</v>
          </cell>
          <cell r="CQ196">
            <v>-7892</v>
          </cell>
          <cell r="CR196">
            <v>-7892</v>
          </cell>
          <cell r="CS196">
            <v>170504</v>
          </cell>
          <cell r="CT196">
            <v>170504</v>
          </cell>
          <cell r="CV196">
            <v>290312</v>
          </cell>
          <cell r="CW196">
            <v>127700</v>
          </cell>
          <cell r="CX196">
            <v>0</v>
          </cell>
          <cell r="CY196">
            <v>0</v>
          </cell>
          <cell r="CZ196">
            <v>170504</v>
          </cell>
          <cell r="DA196">
            <v>170504</v>
          </cell>
          <cell r="DC196">
            <v>298204</v>
          </cell>
          <cell r="DD196">
            <v>127700</v>
          </cell>
          <cell r="DE196">
            <v>127700</v>
          </cell>
          <cell r="DG196">
            <v>170504</v>
          </cell>
          <cell r="DH196">
            <v>170504</v>
          </cell>
          <cell r="DJ196">
            <v>298204</v>
          </cell>
          <cell r="DK196">
            <v>127700</v>
          </cell>
          <cell r="DL196">
            <v>-8086</v>
          </cell>
          <cell r="DM196">
            <v>-8086</v>
          </cell>
          <cell r="DN196">
            <v>170504</v>
          </cell>
          <cell r="DO196">
            <v>170504</v>
          </cell>
          <cell r="DS196">
            <v>290118</v>
          </cell>
          <cell r="DT196">
            <v>127699</v>
          </cell>
          <cell r="DU196">
            <v>-1974</v>
          </cell>
          <cell r="DV196">
            <v>-1974</v>
          </cell>
          <cell r="DW196">
            <v>170504</v>
          </cell>
          <cell r="DX196">
            <v>170504</v>
          </cell>
          <cell r="EA196">
            <v>296229</v>
          </cell>
          <cell r="EB196">
            <v>102160</v>
          </cell>
          <cell r="EC196">
            <v>-6862</v>
          </cell>
          <cell r="ED196">
            <v>-6862</v>
          </cell>
          <cell r="EE196">
            <v>136404</v>
          </cell>
          <cell r="EF196">
            <v>136404</v>
          </cell>
          <cell r="EG196">
            <v>25540</v>
          </cell>
          <cell r="EH196">
            <v>34101</v>
          </cell>
          <cell r="EI196">
            <v>291343</v>
          </cell>
          <cell r="EJ196">
            <v>54588</v>
          </cell>
          <cell r="EK196">
            <v>-1000</v>
          </cell>
          <cell r="EL196">
            <v>-1000</v>
          </cell>
          <cell r="EM196">
            <v>80933</v>
          </cell>
          <cell r="EN196">
            <v>80933</v>
          </cell>
          <cell r="EQ196">
            <v>134521</v>
          </cell>
          <cell r="ER196">
            <v>53526</v>
          </cell>
          <cell r="ES196">
            <v>-6962</v>
          </cell>
          <cell r="ET196">
            <v>-6962</v>
          </cell>
          <cell r="EU196">
            <v>80934</v>
          </cell>
          <cell r="EV196">
            <v>80934</v>
          </cell>
          <cell r="EY196">
            <v>127498</v>
          </cell>
          <cell r="EZ196">
            <v>127498</v>
          </cell>
          <cell r="FH196">
            <v>0</v>
          </cell>
          <cell r="FI196">
            <v>1257413</v>
          </cell>
          <cell r="FJ196">
            <v>0</v>
          </cell>
          <cell r="FK196">
            <v>1543738</v>
          </cell>
          <cell r="FL196">
            <v>152666</v>
          </cell>
          <cell r="FM196">
            <v>0</v>
          </cell>
          <cell r="FN196">
            <v>2953817</v>
          </cell>
          <cell r="FO196">
            <v>-32776</v>
          </cell>
          <cell r="FP196">
            <v>2921041</v>
          </cell>
          <cell r="FQ196">
            <v>134459</v>
          </cell>
          <cell r="FR196">
            <v>134459</v>
          </cell>
          <cell r="FV196">
            <v>134459</v>
          </cell>
          <cell r="FW196">
            <v>134459</v>
          </cell>
          <cell r="FX196">
            <v>25540</v>
          </cell>
          <cell r="FY196">
            <v>34101</v>
          </cell>
          <cell r="FZ196">
            <v>59641</v>
          </cell>
          <cell r="GA196">
            <v>-59641</v>
          </cell>
          <cell r="GB196">
            <v>-59641</v>
          </cell>
          <cell r="GL196">
            <v>134460</v>
          </cell>
          <cell r="GM196">
            <v>-1</v>
          </cell>
          <cell r="GN196">
            <v>-1</v>
          </cell>
          <cell r="GP196">
            <v>0</v>
          </cell>
          <cell r="GQ196">
            <v>-59641</v>
          </cell>
          <cell r="GR196">
            <v>-59641</v>
          </cell>
          <cell r="GS196">
            <v>1224637</v>
          </cell>
          <cell r="GT196">
            <v>0</v>
          </cell>
          <cell r="GU196">
            <v>0</v>
          </cell>
          <cell r="GV196">
            <v>0</v>
          </cell>
          <cell r="GW196">
            <v>1543738</v>
          </cell>
          <cell r="GX196">
            <v>0</v>
          </cell>
          <cell r="GY196">
            <v>152666</v>
          </cell>
          <cell r="GZ196">
            <v>0</v>
          </cell>
          <cell r="HA196">
            <v>0</v>
          </cell>
          <cell r="HB196">
            <v>0</v>
          </cell>
          <cell r="HC196">
            <v>0</v>
          </cell>
          <cell r="HD196">
            <v>-25540</v>
          </cell>
          <cell r="HE196">
            <v>-25540</v>
          </cell>
          <cell r="HF196">
            <v>-34101</v>
          </cell>
          <cell r="HG196">
            <v>-34101</v>
          </cell>
          <cell r="HI196">
            <v>1257413</v>
          </cell>
          <cell r="HJ196">
            <v>1696404</v>
          </cell>
          <cell r="HK196">
            <v>1696404</v>
          </cell>
        </row>
        <row r="197">
          <cell r="A197" t="str">
            <v>WE2001</v>
          </cell>
          <cell r="B197" t="str">
            <v>SF</v>
          </cell>
          <cell r="C197" t="str">
            <v>Cohen College Prep (N.O. College Prep)</v>
          </cell>
          <cell r="D197" t="str">
            <v>205595689-01</v>
          </cell>
          <cell r="E197">
            <v>4647431</v>
          </cell>
          <cell r="F197">
            <v>4647431</v>
          </cell>
          <cell r="I197">
            <v>4647431</v>
          </cell>
          <cell r="J197">
            <v>4647431</v>
          </cell>
          <cell r="K197">
            <v>4647431</v>
          </cell>
          <cell r="L197">
            <v>4482804</v>
          </cell>
          <cell r="M197">
            <v>4500649</v>
          </cell>
          <cell r="N197">
            <v>4500649</v>
          </cell>
          <cell r="R197">
            <v>387286</v>
          </cell>
          <cell r="S197">
            <v>203770</v>
          </cell>
          <cell r="T197">
            <v>203770</v>
          </cell>
          <cell r="U197">
            <v>183516</v>
          </cell>
          <cell r="V197">
            <v>183516</v>
          </cell>
          <cell r="W197">
            <v>387286</v>
          </cell>
          <cell r="X197">
            <v>203770</v>
          </cell>
          <cell r="Y197">
            <v>203770</v>
          </cell>
          <cell r="Z197">
            <v>183516</v>
          </cell>
          <cell r="AA197">
            <v>183516</v>
          </cell>
          <cell r="AB197">
            <v>387286</v>
          </cell>
          <cell r="AC197">
            <v>203770</v>
          </cell>
          <cell r="AD197">
            <v>203770</v>
          </cell>
          <cell r="AE197">
            <v>183516</v>
          </cell>
          <cell r="AF197">
            <v>183516</v>
          </cell>
          <cell r="AG197">
            <v>387286</v>
          </cell>
          <cell r="AH197">
            <v>203770</v>
          </cell>
          <cell r="AI197">
            <v>203770</v>
          </cell>
          <cell r="AJ197">
            <v>183516</v>
          </cell>
          <cell r="AK197">
            <v>183516</v>
          </cell>
          <cell r="AL197">
            <v>387286</v>
          </cell>
          <cell r="AM197">
            <v>203770</v>
          </cell>
          <cell r="AN197">
            <v>203770</v>
          </cell>
          <cell r="AO197">
            <v>183516</v>
          </cell>
          <cell r="AP197">
            <v>183516</v>
          </cell>
          <cell r="AQ197">
            <v>387285</v>
          </cell>
          <cell r="AR197">
            <v>203769</v>
          </cell>
          <cell r="AS197">
            <v>203769</v>
          </cell>
          <cell r="AT197">
            <v>183516</v>
          </cell>
          <cell r="AU197">
            <v>183516</v>
          </cell>
          <cell r="AV197">
            <v>309829</v>
          </cell>
          <cell r="AW197">
            <v>163016</v>
          </cell>
          <cell r="AX197">
            <v>163016</v>
          </cell>
          <cell r="AY197">
            <v>146813</v>
          </cell>
          <cell r="AZ197">
            <v>146813</v>
          </cell>
          <cell r="BA197">
            <v>332410</v>
          </cell>
          <cell r="BB197">
            <v>180188</v>
          </cell>
          <cell r="BC197">
            <v>180188</v>
          </cell>
          <cell r="BD197">
            <v>152222</v>
          </cell>
          <cell r="BE197">
            <v>341333</v>
          </cell>
          <cell r="BF197">
            <v>189111</v>
          </cell>
          <cell r="BG197">
            <v>189111</v>
          </cell>
          <cell r="BH197">
            <v>152222</v>
          </cell>
          <cell r="BI197">
            <v>0</v>
          </cell>
          <cell r="BJ197">
            <v>0</v>
          </cell>
          <cell r="BM197">
            <v>0</v>
          </cell>
          <cell r="BN197">
            <v>0</v>
          </cell>
          <cell r="BQ197">
            <v>0</v>
          </cell>
          <cell r="BR197">
            <v>0</v>
          </cell>
          <cell r="BU197">
            <v>203770</v>
          </cell>
          <cell r="BV197">
            <v>203770</v>
          </cell>
          <cell r="BX197">
            <v>19200</v>
          </cell>
          <cell r="BY197">
            <v>164316</v>
          </cell>
          <cell r="BZ197">
            <v>164316</v>
          </cell>
          <cell r="CA197">
            <v>387286</v>
          </cell>
          <cell r="CB197">
            <v>203770</v>
          </cell>
          <cell r="CC197">
            <v>203770</v>
          </cell>
          <cell r="CE197">
            <v>183516</v>
          </cell>
          <cell r="CF197">
            <v>183516</v>
          </cell>
          <cell r="CH197">
            <v>387286</v>
          </cell>
          <cell r="CI197">
            <v>203770</v>
          </cell>
          <cell r="CJ197">
            <v>203770</v>
          </cell>
          <cell r="CL197">
            <v>183516</v>
          </cell>
          <cell r="CM197">
            <v>183516</v>
          </cell>
          <cell r="CO197">
            <v>387286</v>
          </cell>
          <cell r="CP197">
            <v>203770</v>
          </cell>
          <cell r="CQ197">
            <v>-7836</v>
          </cell>
          <cell r="CR197">
            <v>-7836</v>
          </cell>
          <cell r="CS197">
            <v>183516</v>
          </cell>
          <cell r="CT197">
            <v>183516</v>
          </cell>
          <cell r="CV197">
            <v>379450</v>
          </cell>
          <cell r="CW197">
            <v>203770</v>
          </cell>
          <cell r="CX197">
            <v>0</v>
          </cell>
          <cell r="CY197">
            <v>0</v>
          </cell>
          <cell r="CZ197">
            <v>183516</v>
          </cell>
          <cell r="DA197">
            <v>183516</v>
          </cell>
          <cell r="DC197">
            <v>387286</v>
          </cell>
          <cell r="DD197">
            <v>203770</v>
          </cell>
          <cell r="DE197">
            <v>203770</v>
          </cell>
          <cell r="DG197">
            <v>183516</v>
          </cell>
          <cell r="DH197">
            <v>183516</v>
          </cell>
          <cell r="DJ197">
            <v>387286</v>
          </cell>
          <cell r="DK197">
            <v>203770</v>
          </cell>
          <cell r="DL197">
            <v>-7925</v>
          </cell>
          <cell r="DM197">
            <v>-7925</v>
          </cell>
          <cell r="DN197">
            <v>183516</v>
          </cell>
          <cell r="DO197">
            <v>183516</v>
          </cell>
          <cell r="DS197">
            <v>379361</v>
          </cell>
          <cell r="DT197">
            <v>203769</v>
          </cell>
          <cell r="DU197">
            <v>-9376</v>
          </cell>
          <cell r="DV197">
            <v>-9376</v>
          </cell>
          <cell r="DW197">
            <v>183516</v>
          </cell>
          <cell r="DX197">
            <v>183516</v>
          </cell>
          <cell r="EA197">
            <v>377909</v>
          </cell>
          <cell r="EB197">
            <v>163016</v>
          </cell>
          <cell r="EC197">
            <v>-7925</v>
          </cell>
          <cell r="ED197">
            <v>-7925</v>
          </cell>
          <cell r="EE197">
            <v>146813</v>
          </cell>
          <cell r="EF197">
            <v>146813</v>
          </cell>
          <cell r="EG197">
            <v>40754</v>
          </cell>
          <cell r="EH197">
            <v>36704</v>
          </cell>
          <cell r="EI197">
            <v>379362</v>
          </cell>
          <cell r="EJ197">
            <v>180188</v>
          </cell>
          <cell r="EK197">
            <v>-376</v>
          </cell>
          <cell r="EL197">
            <v>-376</v>
          </cell>
          <cell r="EM197">
            <v>152222</v>
          </cell>
          <cell r="EN197">
            <v>152222</v>
          </cell>
          <cell r="EQ197">
            <v>332034</v>
          </cell>
          <cell r="ER197">
            <v>189111</v>
          </cell>
          <cell r="ES197">
            <v>-7925</v>
          </cell>
          <cell r="ET197">
            <v>-7925</v>
          </cell>
          <cell r="EU197">
            <v>152222</v>
          </cell>
          <cell r="EV197">
            <v>152222</v>
          </cell>
          <cell r="EY197">
            <v>333408</v>
          </cell>
          <cell r="EZ197">
            <v>333408</v>
          </cell>
          <cell r="FH197">
            <v>0</v>
          </cell>
          <cell r="FI197">
            <v>2203228</v>
          </cell>
          <cell r="FJ197">
            <v>0</v>
          </cell>
          <cell r="FK197">
            <v>1791773</v>
          </cell>
          <cell r="FL197">
            <v>164316</v>
          </cell>
          <cell r="FM197">
            <v>0</v>
          </cell>
          <cell r="FN197">
            <v>4159317</v>
          </cell>
          <cell r="FO197">
            <v>-41363</v>
          </cell>
          <cell r="FP197">
            <v>4117954</v>
          </cell>
          <cell r="FQ197">
            <v>341332</v>
          </cell>
          <cell r="FR197">
            <v>341332</v>
          </cell>
          <cell r="FV197">
            <v>341332</v>
          </cell>
          <cell r="FW197">
            <v>341332</v>
          </cell>
          <cell r="FX197">
            <v>40754</v>
          </cell>
          <cell r="FY197">
            <v>36704</v>
          </cell>
          <cell r="FZ197">
            <v>77458</v>
          </cell>
          <cell r="GA197">
            <v>-77458</v>
          </cell>
          <cell r="GB197">
            <v>-77458</v>
          </cell>
          <cell r="GL197">
            <v>341333</v>
          </cell>
          <cell r="GM197">
            <v>-1</v>
          </cell>
          <cell r="GN197">
            <v>-1</v>
          </cell>
          <cell r="GP197">
            <v>0</v>
          </cell>
          <cell r="GQ197">
            <v>-77458</v>
          </cell>
          <cell r="GR197">
            <v>-77458</v>
          </cell>
          <cell r="GS197">
            <v>2161865</v>
          </cell>
          <cell r="GT197">
            <v>0</v>
          </cell>
          <cell r="GU197">
            <v>0</v>
          </cell>
          <cell r="GV197">
            <v>0</v>
          </cell>
          <cell r="GW197">
            <v>1791773</v>
          </cell>
          <cell r="GX197">
            <v>0</v>
          </cell>
          <cell r="GY197">
            <v>164316</v>
          </cell>
          <cell r="GZ197">
            <v>0</v>
          </cell>
          <cell r="HA197">
            <v>0</v>
          </cell>
          <cell r="HB197">
            <v>0</v>
          </cell>
          <cell r="HC197">
            <v>0</v>
          </cell>
          <cell r="HD197">
            <v>-40754</v>
          </cell>
          <cell r="HE197">
            <v>-40754</v>
          </cell>
          <cell r="HF197">
            <v>-36704</v>
          </cell>
          <cell r="HG197">
            <v>-36704</v>
          </cell>
          <cell r="HI197">
            <v>2203228</v>
          </cell>
          <cell r="HJ197">
            <v>1956089</v>
          </cell>
          <cell r="HK197">
            <v>1956089</v>
          </cell>
        </row>
        <row r="198">
          <cell r="A198" t="str">
            <v>WE3001</v>
          </cell>
          <cell r="B198" t="str">
            <v>SB</v>
          </cell>
          <cell r="C198" t="str">
            <v>Crocker College Prep (N.O. College Prep)</v>
          </cell>
          <cell r="D198" t="str">
            <v>205595689-02</v>
          </cell>
          <cell r="E198">
            <v>4989520</v>
          </cell>
          <cell r="F198">
            <v>4989520</v>
          </cell>
          <cell r="I198">
            <v>4989520</v>
          </cell>
          <cell r="J198">
            <v>4989520</v>
          </cell>
          <cell r="K198">
            <v>4989520</v>
          </cell>
          <cell r="L198">
            <v>5217868</v>
          </cell>
          <cell r="M198">
            <v>5211614</v>
          </cell>
          <cell r="N198">
            <v>5211614</v>
          </cell>
          <cell r="R198">
            <v>415793</v>
          </cell>
          <cell r="S198">
            <v>190674</v>
          </cell>
          <cell r="T198">
            <v>190674</v>
          </cell>
          <cell r="U198">
            <v>225119</v>
          </cell>
          <cell r="V198">
            <v>225119</v>
          </cell>
          <cell r="W198">
            <v>415793</v>
          </cell>
          <cell r="X198">
            <v>190674</v>
          </cell>
          <cell r="Y198">
            <v>190674</v>
          </cell>
          <cell r="Z198">
            <v>225119</v>
          </cell>
          <cell r="AA198">
            <v>225119</v>
          </cell>
          <cell r="AB198">
            <v>415793</v>
          </cell>
          <cell r="AC198">
            <v>190674</v>
          </cell>
          <cell r="AD198">
            <v>190674</v>
          </cell>
          <cell r="AE198">
            <v>225119</v>
          </cell>
          <cell r="AF198">
            <v>225119</v>
          </cell>
          <cell r="AG198">
            <v>415793</v>
          </cell>
          <cell r="AH198">
            <v>190674</v>
          </cell>
          <cell r="AI198">
            <v>190674</v>
          </cell>
          <cell r="AJ198">
            <v>225119</v>
          </cell>
          <cell r="AK198">
            <v>225119</v>
          </cell>
          <cell r="AL198">
            <v>415793</v>
          </cell>
          <cell r="AM198">
            <v>190674</v>
          </cell>
          <cell r="AN198">
            <v>190674</v>
          </cell>
          <cell r="AO198">
            <v>225119</v>
          </cell>
          <cell r="AP198">
            <v>225119</v>
          </cell>
          <cell r="AQ198">
            <v>415793</v>
          </cell>
          <cell r="AR198">
            <v>190674</v>
          </cell>
          <cell r="AS198">
            <v>190674</v>
          </cell>
          <cell r="AT198">
            <v>225119</v>
          </cell>
          <cell r="AU198">
            <v>225119</v>
          </cell>
          <cell r="AV198">
            <v>332635</v>
          </cell>
          <cell r="AW198">
            <v>152540</v>
          </cell>
          <cell r="AX198">
            <v>152540</v>
          </cell>
          <cell r="AY198">
            <v>180095</v>
          </cell>
          <cell r="AZ198">
            <v>180095</v>
          </cell>
          <cell r="BA198">
            <v>491910</v>
          </cell>
          <cell r="BB198">
            <v>218830</v>
          </cell>
          <cell r="BC198">
            <v>218830</v>
          </cell>
          <cell r="BD198">
            <v>273080</v>
          </cell>
          <cell r="BE198">
            <v>488784</v>
          </cell>
          <cell r="BF198">
            <v>215704</v>
          </cell>
          <cell r="BG198">
            <v>215704</v>
          </cell>
          <cell r="BH198">
            <v>273080</v>
          </cell>
          <cell r="BI198">
            <v>0</v>
          </cell>
          <cell r="BJ198">
            <v>0</v>
          </cell>
          <cell r="BM198">
            <v>0</v>
          </cell>
          <cell r="BN198">
            <v>0</v>
          </cell>
          <cell r="BQ198">
            <v>0</v>
          </cell>
          <cell r="BR198">
            <v>0</v>
          </cell>
          <cell r="BU198">
            <v>190674</v>
          </cell>
          <cell r="BV198">
            <v>190674</v>
          </cell>
          <cell r="BX198">
            <v>23552</v>
          </cell>
          <cell r="BY198">
            <v>201567</v>
          </cell>
          <cell r="BZ198">
            <v>201567</v>
          </cell>
          <cell r="CA198">
            <v>415793</v>
          </cell>
          <cell r="CB198">
            <v>190674</v>
          </cell>
          <cell r="CC198">
            <v>190674</v>
          </cell>
          <cell r="CE198">
            <v>225119</v>
          </cell>
          <cell r="CF198">
            <v>225119</v>
          </cell>
          <cell r="CH198">
            <v>415793</v>
          </cell>
          <cell r="CI198">
            <v>190674</v>
          </cell>
          <cell r="CJ198">
            <v>190674</v>
          </cell>
          <cell r="CL198">
            <v>225119</v>
          </cell>
          <cell r="CM198">
            <v>225119</v>
          </cell>
          <cell r="CO198">
            <v>415793</v>
          </cell>
          <cell r="CP198">
            <v>190674</v>
          </cell>
          <cell r="CQ198">
            <v>-10212</v>
          </cell>
          <cell r="CR198">
            <v>-10212</v>
          </cell>
          <cell r="CS198">
            <v>225119</v>
          </cell>
          <cell r="CT198">
            <v>225119</v>
          </cell>
          <cell r="CV198">
            <v>405581</v>
          </cell>
          <cell r="CW198">
            <v>190674</v>
          </cell>
          <cell r="CX198">
            <v>0</v>
          </cell>
          <cell r="CY198">
            <v>0</v>
          </cell>
          <cell r="CZ198">
            <v>225119</v>
          </cell>
          <cell r="DA198">
            <v>225119</v>
          </cell>
          <cell r="DC198">
            <v>415793</v>
          </cell>
          <cell r="DD198">
            <v>190674</v>
          </cell>
          <cell r="DE198">
            <v>190674</v>
          </cell>
          <cell r="DG198">
            <v>225119</v>
          </cell>
          <cell r="DH198">
            <v>225119</v>
          </cell>
          <cell r="DJ198">
            <v>415793</v>
          </cell>
          <cell r="DK198">
            <v>190674</v>
          </cell>
          <cell r="DL198">
            <v>-10418</v>
          </cell>
          <cell r="DM198">
            <v>-10418</v>
          </cell>
          <cell r="DN198">
            <v>225119</v>
          </cell>
          <cell r="DO198">
            <v>225119</v>
          </cell>
          <cell r="DS198">
            <v>405375</v>
          </cell>
          <cell r="DT198">
            <v>190674</v>
          </cell>
          <cell r="DU198">
            <v>0</v>
          </cell>
          <cell r="DV198">
            <v>0</v>
          </cell>
          <cell r="DW198">
            <v>225119</v>
          </cell>
          <cell r="DX198">
            <v>225119</v>
          </cell>
          <cell r="EA198">
            <v>415793</v>
          </cell>
          <cell r="EB198">
            <v>152540</v>
          </cell>
          <cell r="EC198">
            <v>-10982</v>
          </cell>
          <cell r="ED198">
            <v>-10982</v>
          </cell>
          <cell r="EE198">
            <v>180095</v>
          </cell>
          <cell r="EF198">
            <v>180095</v>
          </cell>
          <cell r="EG198">
            <v>38135</v>
          </cell>
          <cell r="EH198">
            <v>45024</v>
          </cell>
          <cell r="EI198">
            <v>404812</v>
          </cell>
          <cell r="EJ198">
            <v>218830</v>
          </cell>
          <cell r="EK198">
            <v>-3290</v>
          </cell>
          <cell r="EL198">
            <v>-3290</v>
          </cell>
          <cell r="EM198">
            <v>273080</v>
          </cell>
          <cell r="EN198">
            <v>273080</v>
          </cell>
          <cell r="EQ198">
            <v>488620</v>
          </cell>
          <cell r="ER198">
            <v>215704</v>
          </cell>
          <cell r="ES198">
            <v>-13614</v>
          </cell>
          <cell r="ET198">
            <v>-13614</v>
          </cell>
          <cell r="EU198">
            <v>273080</v>
          </cell>
          <cell r="EV198">
            <v>273080</v>
          </cell>
          <cell r="EY198">
            <v>475170</v>
          </cell>
          <cell r="EZ198">
            <v>475170</v>
          </cell>
          <cell r="FH198">
            <v>0</v>
          </cell>
          <cell r="FI198">
            <v>2150601</v>
          </cell>
          <cell r="FJ198">
            <v>0</v>
          </cell>
          <cell r="FK198">
            <v>2370664</v>
          </cell>
          <cell r="FL198">
            <v>201567</v>
          </cell>
          <cell r="FM198">
            <v>0</v>
          </cell>
          <cell r="FN198">
            <v>4722832</v>
          </cell>
          <cell r="FO198">
            <v>-48516</v>
          </cell>
          <cell r="FP198">
            <v>4674316</v>
          </cell>
          <cell r="FQ198">
            <v>488782</v>
          </cell>
          <cell r="FR198">
            <v>488782</v>
          </cell>
          <cell r="FV198">
            <v>488782</v>
          </cell>
          <cell r="FW198">
            <v>488782</v>
          </cell>
          <cell r="FX198">
            <v>38135</v>
          </cell>
          <cell r="FY198">
            <v>45024</v>
          </cell>
          <cell r="FZ198">
            <v>83159</v>
          </cell>
          <cell r="GA198">
            <v>-83159</v>
          </cell>
          <cell r="GB198">
            <v>-83159</v>
          </cell>
          <cell r="GL198">
            <v>488784</v>
          </cell>
          <cell r="GM198">
            <v>-2</v>
          </cell>
          <cell r="GN198">
            <v>-2</v>
          </cell>
          <cell r="GP198">
            <v>0</v>
          </cell>
          <cell r="GQ198">
            <v>-83159</v>
          </cell>
          <cell r="GR198">
            <v>-83159</v>
          </cell>
          <cell r="GS198">
            <v>2102085</v>
          </cell>
          <cell r="GT198">
            <v>0</v>
          </cell>
          <cell r="GU198">
            <v>0</v>
          </cell>
          <cell r="GV198">
            <v>0</v>
          </cell>
          <cell r="GW198">
            <v>2370664</v>
          </cell>
          <cell r="GX198">
            <v>0</v>
          </cell>
          <cell r="GY198">
            <v>201567</v>
          </cell>
          <cell r="GZ198">
            <v>0</v>
          </cell>
          <cell r="HA198">
            <v>0</v>
          </cell>
          <cell r="HB198">
            <v>0</v>
          </cell>
          <cell r="HC198">
            <v>0</v>
          </cell>
          <cell r="HD198">
            <v>-38135</v>
          </cell>
          <cell r="HE198">
            <v>-38135</v>
          </cell>
          <cell r="HF198">
            <v>-45024</v>
          </cell>
          <cell r="HG198">
            <v>-45024</v>
          </cell>
          <cell r="HI198">
            <v>2150601</v>
          </cell>
          <cell r="HJ198">
            <v>2572231</v>
          </cell>
          <cell r="HK198">
            <v>2572231</v>
          </cell>
        </row>
        <row r="199">
          <cell r="A199" t="str">
            <v>WI1001</v>
          </cell>
          <cell r="B199" t="str">
            <v>7B</v>
          </cell>
          <cell r="C199" t="str">
            <v>Akili Academy of N.O. (Crescent City Schools)</v>
          </cell>
          <cell r="D199" t="str">
            <v>272811737-01</v>
          </cell>
          <cell r="E199">
            <v>5464344</v>
          </cell>
          <cell r="F199">
            <v>5464344</v>
          </cell>
          <cell r="I199">
            <v>5464344</v>
          </cell>
          <cell r="J199">
            <v>5464344</v>
          </cell>
          <cell r="K199">
            <v>5464344</v>
          </cell>
          <cell r="L199">
            <v>5913820</v>
          </cell>
          <cell r="M199">
            <v>5906917</v>
          </cell>
          <cell r="N199">
            <v>5906917</v>
          </cell>
          <cell r="R199">
            <v>455362</v>
          </cell>
          <cell r="S199">
            <v>210262</v>
          </cell>
          <cell r="T199">
            <v>210262</v>
          </cell>
          <cell r="U199">
            <v>245100</v>
          </cell>
          <cell r="V199">
            <v>245100</v>
          </cell>
          <cell r="W199">
            <v>455362</v>
          </cell>
          <cell r="X199">
            <v>210262</v>
          </cell>
          <cell r="Y199">
            <v>210262</v>
          </cell>
          <cell r="Z199">
            <v>245100</v>
          </cell>
          <cell r="AA199">
            <v>245100</v>
          </cell>
          <cell r="AB199">
            <v>455362</v>
          </cell>
          <cell r="AC199">
            <v>210262</v>
          </cell>
          <cell r="AD199">
            <v>210262</v>
          </cell>
          <cell r="AE199">
            <v>245100</v>
          </cell>
          <cell r="AF199">
            <v>245100</v>
          </cell>
          <cell r="AG199">
            <v>455362</v>
          </cell>
          <cell r="AH199">
            <v>210262</v>
          </cell>
          <cell r="AI199">
            <v>210262</v>
          </cell>
          <cell r="AJ199">
            <v>245100</v>
          </cell>
          <cell r="AK199">
            <v>245100</v>
          </cell>
          <cell r="AL199">
            <v>455362</v>
          </cell>
          <cell r="AM199">
            <v>210262</v>
          </cell>
          <cell r="AN199">
            <v>210262</v>
          </cell>
          <cell r="AO199">
            <v>245100</v>
          </cell>
          <cell r="AP199">
            <v>245100</v>
          </cell>
          <cell r="AQ199">
            <v>455362</v>
          </cell>
          <cell r="AR199">
            <v>210262</v>
          </cell>
          <cell r="AS199">
            <v>210262</v>
          </cell>
          <cell r="AT199">
            <v>245100</v>
          </cell>
          <cell r="AU199">
            <v>245100</v>
          </cell>
          <cell r="AV199">
            <v>364290</v>
          </cell>
          <cell r="AW199">
            <v>168210</v>
          </cell>
          <cell r="AX199">
            <v>168210</v>
          </cell>
          <cell r="AY199">
            <v>196080</v>
          </cell>
          <cell r="AZ199">
            <v>196080</v>
          </cell>
          <cell r="BA199">
            <v>605187</v>
          </cell>
          <cell r="BB199">
            <v>292583</v>
          </cell>
          <cell r="BC199">
            <v>292583</v>
          </cell>
          <cell r="BD199">
            <v>312604</v>
          </cell>
          <cell r="BE199">
            <v>601737</v>
          </cell>
          <cell r="BF199">
            <v>289132</v>
          </cell>
          <cell r="BG199">
            <v>289132</v>
          </cell>
          <cell r="BH199">
            <v>312605</v>
          </cell>
          <cell r="BI199">
            <v>0</v>
          </cell>
          <cell r="BJ199">
            <v>0</v>
          </cell>
          <cell r="BM199">
            <v>0</v>
          </cell>
          <cell r="BN199">
            <v>0</v>
          </cell>
          <cell r="BQ199">
            <v>0</v>
          </cell>
          <cell r="BR199">
            <v>0</v>
          </cell>
          <cell r="BU199">
            <v>210262</v>
          </cell>
          <cell r="BV199">
            <v>210262</v>
          </cell>
          <cell r="BX199">
            <v>25643</v>
          </cell>
          <cell r="BY199">
            <v>219457</v>
          </cell>
          <cell r="BZ199">
            <v>219457</v>
          </cell>
          <cell r="CA199">
            <v>455362</v>
          </cell>
          <cell r="CB199">
            <v>210262</v>
          </cell>
          <cell r="CC199">
            <v>210262</v>
          </cell>
          <cell r="CE199">
            <v>245100</v>
          </cell>
          <cell r="CF199">
            <v>245100</v>
          </cell>
          <cell r="CH199">
            <v>455362</v>
          </cell>
          <cell r="CI199">
            <v>210262</v>
          </cell>
          <cell r="CJ199">
            <v>210262</v>
          </cell>
          <cell r="CL199">
            <v>245100</v>
          </cell>
          <cell r="CM199">
            <v>245100</v>
          </cell>
          <cell r="CO199">
            <v>455362</v>
          </cell>
          <cell r="CP199">
            <v>210262</v>
          </cell>
          <cell r="CQ199">
            <v>-10324</v>
          </cell>
          <cell r="CR199">
            <v>-10324</v>
          </cell>
          <cell r="CS199">
            <v>245100</v>
          </cell>
          <cell r="CT199">
            <v>245100</v>
          </cell>
          <cell r="CV199">
            <v>445038</v>
          </cell>
          <cell r="CW199">
            <v>210262</v>
          </cell>
          <cell r="CX199">
            <v>-2800</v>
          </cell>
          <cell r="CY199">
            <v>-2800</v>
          </cell>
          <cell r="CZ199">
            <v>245100</v>
          </cell>
          <cell r="DA199">
            <v>245100</v>
          </cell>
          <cell r="DC199">
            <v>452562</v>
          </cell>
          <cell r="DD199">
            <v>210262</v>
          </cell>
          <cell r="DE199">
            <v>210262</v>
          </cell>
          <cell r="DG199">
            <v>245100</v>
          </cell>
          <cell r="DH199">
            <v>245100</v>
          </cell>
          <cell r="DJ199">
            <v>455362</v>
          </cell>
          <cell r="DK199">
            <v>210262</v>
          </cell>
          <cell r="DL199">
            <v>-13776</v>
          </cell>
          <cell r="DM199">
            <v>-13776</v>
          </cell>
          <cell r="DN199">
            <v>245100</v>
          </cell>
          <cell r="DO199">
            <v>245100</v>
          </cell>
          <cell r="DS199">
            <v>441586</v>
          </cell>
          <cell r="DT199">
            <v>210262</v>
          </cell>
          <cell r="DU199">
            <v>0</v>
          </cell>
          <cell r="DV199">
            <v>0</v>
          </cell>
          <cell r="DW199">
            <v>245100</v>
          </cell>
          <cell r="DX199">
            <v>245100</v>
          </cell>
          <cell r="EA199">
            <v>455362</v>
          </cell>
          <cell r="EB199">
            <v>168210</v>
          </cell>
          <cell r="EC199">
            <v>-12326</v>
          </cell>
          <cell r="ED199">
            <v>-12326</v>
          </cell>
          <cell r="EE199">
            <v>196080</v>
          </cell>
          <cell r="EF199">
            <v>196080</v>
          </cell>
          <cell r="EG199">
            <v>42052</v>
          </cell>
          <cell r="EH199">
            <v>49020</v>
          </cell>
          <cell r="EI199">
            <v>443036</v>
          </cell>
          <cell r="EJ199">
            <v>292583</v>
          </cell>
          <cell r="EK199">
            <v>0</v>
          </cell>
          <cell r="EL199">
            <v>0</v>
          </cell>
          <cell r="EM199">
            <v>312604</v>
          </cell>
          <cell r="EN199">
            <v>312604</v>
          </cell>
          <cell r="EQ199">
            <v>605187</v>
          </cell>
          <cell r="ER199">
            <v>289132</v>
          </cell>
          <cell r="ES199">
            <v>-12326</v>
          </cell>
          <cell r="ET199">
            <v>-12326</v>
          </cell>
          <cell r="EU199">
            <v>312605</v>
          </cell>
          <cell r="EV199">
            <v>312605</v>
          </cell>
          <cell r="EY199">
            <v>589411</v>
          </cell>
          <cell r="EZ199">
            <v>589411</v>
          </cell>
          <cell r="FH199">
            <v>0</v>
          </cell>
          <cell r="FI199">
            <v>2474073</v>
          </cell>
          <cell r="FJ199">
            <v>0</v>
          </cell>
          <cell r="FK199">
            <v>2611652</v>
          </cell>
          <cell r="FL199">
            <v>219457</v>
          </cell>
          <cell r="FM199">
            <v>0</v>
          </cell>
          <cell r="FN199">
            <v>5305182</v>
          </cell>
          <cell r="FO199">
            <v>-51552</v>
          </cell>
          <cell r="FP199">
            <v>5253630</v>
          </cell>
          <cell r="FQ199">
            <v>601735</v>
          </cell>
          <cell r="FR199">
            <v>601735</v>
          </cell>
          <cell r="FV199">
            <v>601735</v>
          </cell>
          <cell r="FW199">
            <v>601735</v>
          </cell>
          <cell r="FX199">
            <v>42052</v>
          </cell>
          <cell r="FY199">
            <v>49020</v>
          </cell>
          <cell r="FZ199">
            <v>91072</v>
          </cell>
          <cell r="GA199">
            <v>-91072</v>
          </cell>
          <cell r="GB199">
            <v>-91072</v>
          </cell>
          <cell r="GL199">
            <v>601737</v>
          </cell>
          <cell r="GM199">
            <v>-2</v>
          </cell>
          <cell r="GN199">
            <v>-2</v>
          </cell>
          <cell r="GP199">
            <v>0</v>
          </cell>
          <cell r="GQ199">
            <v>-91072</v>
          </cell>
          <cell r="GR199">
            <v>-91072</v>
          </cell>
          <cell r="GS199">
            <v>2422521</v>
          </cell>
          <cell r="GT199">
            <v>0</v>
          </cell>
          <cell r="GU199">
            <v>0</v>
          </cell>
          <cell r="GV199">
            <v>0</v>
          </cell>
          <cell r="GW199">
            <v>2611652</v>
          </cell>
          <cell r="GX199">
            <v>0</v>
          </cell>
          <cell r="GY199">
            <v>219457</v>
          </cell>
          <cell r="GZ199">
            <v>0</v>
          </cell>
          <cell r="HA199">
            <v>0</v>
          </cell>
          <cell r="HB199">
            <v>0</v>
          </cell>
          <cell r="HC199">
            <v>0</v>
          </cell>
          <cell r="HD199">
            <v>-42052</v>
          </cell>
          <cell r="HE199">
            <v>-42052</v>
          </cell>
          <cell r="HF199">
            <v>-49020</v>
          </cell>
          <cell r="HG199">
            <v>-49020</v>
          </cell>
          <cell r="HI199">
            <v>2474073</v>
          </cell>
          <cell r="HJ199">
            <v>2831109</v>
          </cell>
          <cell r="HK199">
            <v>2831109</v>
          </cell>
        </row>
        <row r="200">
          <cell r="A200" t="str">
            <v>WJ2001</v>
          </cell>
          <cell r="B200" t="str">
            <v>C2</v>
          </cell>
          <cell r="C200" t="str">
            <v>G.W. Carver Collegiate Acdmy (Collegiate Academies)</v>
          </cell>
          <cell r="D200" t="str">
            <v>800601507-01</v>
          </cell>
          <cell r="E200">
            <v>8139125</v>
          </cell>
          <cell r="F200">
            <v>8139125</v>
          </cell>
          <cell r="I200">
            <v>8139125</v>
          </cell>
          <cell r="J200">
            <v>8139125</v>
          </cell>
          <cell r="K200">
            <v>8139125</v>
          </cell>
          <cell r="L200">
            <v>8375507</v>
          </cell>
          <cell r="M200">
            <v>8367331</v>
          </cell>
          <cell r="N200">
            <v>8367331</v>
          </cell>
          <cell r="R200">
            <v>678261</v>
          </cell>
          <cell r="S200">
            <v>344546</v>
          </cell>
          <cell r="T200">
            <v>344546</v>
          </cell>
          <cell r="U200">
            <v>333715</v>
          </cell>
          <cell r="V200">
            <v>333715</v>
          </cell>
          <cell r="W200">
            <v>678261</v>
          </cell>
          <cell r="X200">
            <v>344546</v>
          </cell>
          <cell r="Y200">
            <v>344546</v>
          </cell>
          <cell r="Z200">
            <v>333715</v>
          </cell>
          <cell r="AA200">
            <v>333715</v>
          </cell>
          <cell r="AB200">
            <v>678261</v>
          </cell>
          <cell r="AC200">
            <v>344546</v>
          </cell>
          <cell r="AD200">
            <v>344546</v>
          </cell>
          <cell r="AE200">
            <v>333715</v>
          </cell>
          <cell r="AF200">
            <v>333715</v>
          </cell>
          <cell r="AG200">
            <v>678261</v>
          </cell>
          <cell r="AH200">
            <v>344546</v>
          </cell>
          <cell r="AI200">
            <v>344546</v>
          </cell>
          <cell r="AJ200">
            <v>333715</v>
          </cell>
          <cell r="AK200">
            <v>333715</v>
          </cell>
          <cell r="AL200">
            <v>678261</v>
          </cell>
          <cell r="AM200">
            <v>344546</v>
          </cell>
          <cell r="AN200">
            <v>344546</v>
          </cell>
          <cell r="AO200">
            <v>333715</v>
          </cell>
          <cell r="AP200">
            <v>333715</v>
          </cell>
          <cell r="AQ200">
            <v>678259</v>
          </cell>
          <cell r="AR200">
            <v>344545</v>
          </cell>
          <cell r="AS200">
            <v>344545</v>
          </cell>
          <cell r="AT200">
            <v>333714</v>
          </cell>
          <cell r="AU200">
            <v>333714</v>
          </cell>
          <cell r="AV200">
            <v>542608</v>
          </cell>
          <cell r="AW200">
            <v>275636</v>
          </cell>
          <cell r="AX200">
            <v>275636</v>
          </cell>
          <cell r="AY200">
            <v>266972</v>
          </cell>
          <cell r="AZ200">
            <v>266972</v>
          </cell>
          <cell r="BA200">
            <v>757053</v>
          </cell>
          <cell r="BB200">
            <v>347270</v>
          </cell>
          <cell r="BC200">
            <v>347270</v>
          </cell>
          <cell r="BD200">
            <v>409783</v>
          </cell>
          <cell r="BE200">
            <v>752966</v>
          </cell>
          <cell r="BF200">
            <v>343183</v>
          </cell>
          <cell r="BG200">
            <v>343183</v>
          </cell>
          <cell r="BH200">
            <v>409783</v>
          </cell>
          <cell r="BI200">
            <v>0</v>
          </cell>
          <cell r="BJ200">
            <v>0</v>
          </cell>
          <cell r="BM200">
            <v>0</v>
          </cell>
          <cell r="BN200">
            <v>0</v>
          </cell>
          <cell r="BQ200">
            <v>0</v>
          </cell>
          <cell r="BR200">
            <v>0</v>
          </cell>
          <cell r="BU200">
            <v>344546</v>
          </cell>
          <cell r="BV200">
            <v>344546</v>
          </cell>
          <cell r="BX200">
            <v>34914</v>
          </cell>
          <cell r="BY200">
            <v>298801</v>
          </cell>
          <cell r="BZ200">
            <v>298801</v>
          </cell>
          <cell r="CA200">
            <v>678261</v>
          </cell>
          <cell r="CB200">
            <v>344546</v>
          </cell>
          <cell r="CC200">
            <v>344546</v>
          </cell>
          <cell r="CE200">
            <v>333715</v>
          </cell>
          <cell r="CF200">
            <v>333715</v>
          </cell>
          <cell r="CH200">
            <v>678261</v>
          </cell>
          <cell r="CI200">
            <v>344546</v>
          </cell>
          <cell r="CJ200">
            <v>344546</v>
          </cell>
          <cell r="CL200">
            <v>333715</v>
          </cell>
          <cell r="CM200">
            <v>333715</v>
          </cell>
          <cell r="CO200">
            <v>678261</v>
          </cell>
          <cell r="CP200">
            <v>344546</v>
          </cell>
          <cell r="CQ200">
            <v>-14831</v>
          </cell>
          <cell r="CR200">
            <v>-14831</v>
          </cell>
          <cell r="CS200">
            <v>333715</v>
          </cell>
          <cell r="CT200">
            <v>333715</v>
          </cell>
          <cell r="CV200">
            <v>663430</v>
          </cell>
          <cell r="CW200">
            <v>344546</v>
          </cell>
          <cell r="CX200">
            <v>-15795</v>
          </cell>
          <cell r="CY200">
            <v>-15795</v>
          </cell>
          <cell r="CZ200">
            <v>333715</v>
          </cell>
          <cell r="DA200">
            <v>333715</v>
          </cell>
          <cell r="DC200">
            <v>662466</v>
          </cell>
          <cell r="DD200">
            <v>344546</v>
          </cell>
          <cell r="DE200">
            <v>344546</v>
          </cell>
          <cell r="DG200">
            <v>333715</v>
          </cell>
          <cell r="DH200">
            <v>333715</v>
          </cell>
          <cell r="DJ200">
            <v>678261</v>
          </cell>
          <cell r="DK200">
            <v>344546</v>
          </cell>
          <cell r="DL200">
            <v>-33321</v>
          </cell>
          <cell r="DM200">
            <v>-33321</v>
          </cell>
          <cell r="DN200">
            <v>333715</v>
          </cell>
          <cell r="DO200">
            <v>333715</v>
          </cell>
          <cell r="DS200">
            <v>644940</v>
          </cell>
          <cell r="DT200">
            <v>344545</v>
          </cell>
          <cell r="DU200">
            <v>0</v>
          </cell>
          <cell r="DV200">
            <v>0</v>
          </cell>
          <cell r="DW200">
            <v>333714</v>
          </cell>
          <cell r="DX200">
            <v>333714</v>
          </cell>
          <cell r="EA200">
            <v>678259</v>
          </cell>
          <cell r="EB200">
            <v>275636</v>
          </cell>
          <cell r="EC200">
            <v>-31571</v>
          </cell>
          <cell r="ED200">
            <v>-31571</v>
          </cell>
          <cell r="EE200">
            <v>266972</v>
          </cell>
          <cell r="EF200">
            <v>266972</v>
          </cell>
          <cell r="EG200">
            <v>68910</v>
          </cell>
          <cell r="EH200">
            <v>66743</v>
          </cell>
          <cell r="EI200">
            <v>646690</v>
          </cell>
          <cell r="EJ200">
            <v>347270</v>
          </cell>
          <cell r="EK200">
            <v>0</v>
          </cell>
          <cell r="EL200">
            <v>0</v>
          </cell>
          <cell r="EM200">
            <v>409783</v>
          </cell>
          <cell r="EN200">
            <v>409783</v>
          </cell>
          <cell r="EQ200">
            <v>757053</v>
          </cell>
          <cell r="ER200">
            <v>343183</v>
          </cell>
          <cell r="ES200">
            <v>-32897</v>
          </cell>
          <cell r="ET200">
            <v>-32897</v>
          </cell>
          <cell r="EU200">
            <v>409783</v>
          </cell>
          <cell r="EV200">
            <v>409783</v>
          </cell>
          <cell r="EY200">
            <v>720069</v>
          </cell>
          <cell r="EZ200">
            <v>720069</v>
          </cell>
          <cell r="FH200">
            <v>0</v>
          </cell>
          <cell r="FI200">
            <v>3791366</v>
          </cell>
          <cell r="FJ200">
            <v>0</v>
          </cell>
          <cell r="FK200">
            <v>3524199</v>
          </cell>
          <cell r="FL200">
            <v>298801</v>
          </cell>
          <cell r="FM200">
            <v>0</v>
          </cell>
          <cell r="FN200">
            <v>7614366</v>
          </cell>
          <cell r="FO200">
            <v>-128415</v>
          </cell>
          <cell r="FP200">
            <v>7485951</v>
          </cell>
          <cell r="FQ200">
            <v>752965</v>
          </cell>
          <cell r="FR200">
            <v>752965</v>
          </cell>
          <cell r="FV200">
            <v>752965</v>
          </cell>
          <cell r="FW200">
            <v>752965</v>
          </cell>
          <cell r="FX200">
            <v>68910</v>
          </cell>
          <cell r="FY200">
            <v>66743</v>
          </cell>
          <cell r="FZ200">
            <v>135653</v>
          </cell>
          <cell r="GA200">
            <v>-135653</v>
          </cell>
          <cell r="GB200">
            <v>-135653</v>
          </cell>
          <cell r="GL200">
            <v>752966</v>
          </cell>
          <cell r="GM200">
            <v>-1</v>
          </cell>
          <cell r="GN200">
            <v>-1</v>
          </cell>
          <cell r="GP200">
            <v>0</v>
          </cell>
          <cell r="GQ200">
            <v>-135653</v>
          </cell>
          <cell r="GR200">
            <v>-135653</v>
          </cell>
          <cell r="GS200">
            <v>3662951</v>
          </cell>
          <cell r="GT200">
            <v>0</v>
          </cell>
          <cell r="GU200">
            <v>0</v>
          </cell>
          <cell r="GV200">
            <v>0</v>
          </cell>
          <cell r="GW200">
            <v>3524199</v>
          </cell>
          <cell r="GX200">
            <v>0</v>
          </cell>
          <cell r="GY200">
            <v>298801</v>
          </cell>
          <cell r="GZ200">
            <v>0</v>
          </cell>
          <cell r="HA200">
            <v>0</v>
          </cell>
          <cell r="HB200">
            <v>0</v>
          </cell>
          <cell r="HC200">
            <v>0</v>
          </cell>
          <cell r="HD200">
            <v>-68910</v>
          </cell>
          <cell r="HE200">
            <v>-68910</v>
          </cell>
          <cell r="HF200">
            <v>-66743</v>
          </cell>
          <cell r="HG200">
            <v>-66743</v>
          </cell>
          <cell r="HI200">
            <v>3791366</v>
          </cell>
          <cell r="HJ200">
            <v>3823000</v>
          </cell>
          <cell r="HK200">
            <v>3823000</v>
          </cell>
        </row>
        <row r="201">
          <cell r="A201" t="str">
            <v>WJ4001</v>
          </cell>
          <cell r="B201" t="str">
            <v>CN</v>
          </cell>
          <cell r="C201" t="str">
            <v>Livingston Collegiate Academy</v>
          </cell>
          <cell r="D201" t="str">
            <v>800601507-04</v>
          </cell>
          <cell r="E201">
            <v>1620036</v>
          </cell>
          <cell r="F201">
            <v>1620036</v>
          </cell>
          <cell r="I201">
            <v>1620036</v>
          </cell>
          <cell r="J201">
            <v>1620036</v>
          </cell>
          <cell r="K201">
            <v>1620036</v>
          </cell>
          <cell r="L201">
            <v>3353444</v>
          </cell>
          <cell r="M201">
            <v>3344181</v>
          </cell>
          <cell r="N201">
            <v>3344181</v>
          </cell>
          <cell r="R201">
            <v>135003</v>
          </cell>
          <cell r="S201">
            <v>65292</v>
          </cell>
          <cell r="T201">
            <v>65292</v>
          </cell>
          <cell r="U201">
            <v>69711</v>
          </cell>
          <cell r="V201">
            <v>69711</v>
          </cell>
          <cell r="W201">
            <v>135003</v>
          </cell>
          <cell r="X201">
            <v>65292</v>
          </cell>
          <cell r="Y201">
            <v>65292</v>
          </cell>
          <cell r="Z201">
            <v>69711</v>
          </cell>
          <cell r="AA201">
            <v>69711</v>
          </cell>
          <cell r="AB201">
            <v>135004</v>
          </cell>
          <cell r="AC201">
            <v>65292</v>
          </cell>
          <cell r="AD201">
            <v>65292</v>
          </cell>
          <cell r="AE201">
            <v>69712</v>
          </cell>
          <cell r="AF201">
            <v>69712</v>
          </cell>
          <cell r="AG201">
            <v>135004</v>
          </cell>
          <cell r="AH201">
            <v>65292</v>
          </cell>
          <cell r="AI201">
            <v>65292</v>
          </cell>
          <cell r="AJ201">
            <v>69712</v>
          </cell>
          <cell r="AK201">
            <v>69712</v>
          </cell>
          <cell r="AL201">
            <v>135004</v>
          </cell>
          <cell r="AM201">
            <v>65292</v>
          </cell>
          <cell r="AN201">
            <v>65292</v>
          </cell>
          <cell r="AO201">
            <v>69712</v>
          </cell>
          <cell r="AP201">
            <v>69712</v>
          </cell>
          <cell r="AQ201">
            <v>135002</v>
          </cell>
          <cell r="AR201">
            <v>65291</v>
          </cell>
          <cell r="AS201">
            <v>65291</v>
          </cell>
          <cell r="AT201">
            <v>69711</v>
          </cell>
          <cell r="AU201">
            <v>69711</v>
          </cell>
          <cell r="AV201">
            <v>108002</v>
          </cell>
          <cell r="AW201">
            <v>52233</v>
          </cell>
          <cell r="AX201">
            <v>52233</v>
          </cell>
          <cell r="AY201">
            <v>55769</v>
          </cell>
          <cell r="AZ201">
            <v>55769</v>
          </cell>
          <cell r="BA201">
            <v>712804</v>
          </cell>
          <cell r="BB201">
            <v>380972</v>
          </cell>
          <cell r="BC201">
            <v>380972</v>
          </cell>
          <cell r="BD201">
            <v>331832</v>
          </cell>
          <cell r="BE201">
            <v>708173</v>
          </cell>
          <cell r="BF201">
            <v>376341</v>
          </cell>
          <cell r="BG201">
            <v>376341</v>
          </cell>
          <cell r="BH201">
            <v>331832</v>
          </cell>
          <cell r="BI201">
            <v>0</v>
          </cell>
          <cell r="BJ201">
            <v>0</v>
          </cell>
          <cell r="BM201">
            <v>0</v>
          </cell>
          <cell r="BN201">
            <v>0</v>
          </cell>
          <cell r="BQ201">
            <v>0</v>
          </cell>
          <cell r="BR201">
            <v>0</v>
          </cell>
          <cell r="BU201">
            <v>65292</v>
          </cell>
          <cell r="BV201">
            <v>65292</v>
          </cell>
          <cell r="BX201">
            <v>7293</v>
          </cell>
          <cell r="BY201">
            <v>62418</v>
          </cell>
          <cell r="BZ201">
            <v>62418</v>
          </cell>
          <cell r="CA201">
            <v>135003</v>
          </cell>
          <cell r="CB201">
            <v>65292</v>
          </cell>
          <cell r="CC201">
            <v>65292</v>
          </cell>
          <cell r="CE201">
            <v>69711</v>
          </cell>
          <cell r="CF201">
            <v>69711</v>
          </cell>
          <cell r="CH201">
            <v>135003</v>
          </cell>
          <cell r="CI201">
            <v>65292</v>
          </cell>
          <cell r="CJ201">
            <v>65292</v>
          </cell>
          <cell r="CL201">
            <v>69712</v>
          </cell>
          <cell r="CM201">
            <v>69712</v>
          </cell>
          <cell r="CO201">
            <v>135004</v>
          </cell>
          <cell r="CP201">
            <v>65292</v>
          </cell>
          <cell r="CQ201">
            <v>-4805</v>
          </cell>
          <cell r="CR201">
            <v>-4805</v>
          </cell>
          <cell r="CS201">
            <v>69712</v>
          </cell>
          <cell r="CT201">
            <v>69712</v>
          </cell>
          <cell r="CV201">
            <v>130199</v>
          </cell>
          <cell r="CW201">
            <v>65292</v>
          </cell>
          <cell r="CX201">
            <v>-11444</v>
          </cell>
          <cell r="CY201">
            <v>-11444</v>
          </cell>
          <cell r="CZ201">
            <v>69712</v>
          </cell>
          <cell r="DA201">
            <v>69712</v>
          </cell>
          <cell r="DC201">
            <v>123560</v>
          </cell>
          <cell r="DD201">
            <v>65292</v>
          </cell>
          <cell r="DE201">
            <v>65292</v>
          </cell>
          <cell r="DG201">
            <v>69712</v>
          </cell>
          <cell r="DH201">
            <v>69712</v>
          </cell>
          <cell r="DJ201">
            <v>135004</v>
          </cell>
          <cell r="DK201">
            <v>65292</v>
          </cell>
          <cell r="DL201">
            <v>-19860</v>
          </cell>
          <cell r="DM201">
            <v>-19860</v>
          </cell>
          <cell r="DN201">
            <v>69712</v>
          </cell>
          <cell r="DO201">
            <v>69712</v>
          </cell>
          <cell r="DS201">
            <v>115144</v>
          </cell>
          <cell r="DT201">
            <v>65291</v>
          </cell>
          <cell r="DU201">
            <v>-1974</v>
          </cell>
          <cell r="DV201">
            <v>-1974</v>
          </cell>
          <cell r="DW201">
            <v>69711</v>
          </cell>
          <cell r="DX201">
            <v>69711</v>
          </cell>
          <cell r="EA201">
            <v>133028</v>
          </cell>
          <cell r="EB201">
            <v>52233</v>
          </cell>
          <cell r="EC201">
            <v>-16434</v>
          </cell>
          <cell r="ED201">
            <v>-16434</v>
          </cell>
          <cell r="EE201">
            <v>55769</v>
          </cell>
          <cell r="EF201">
            <v>55769</v>
          </cell>
          <cell r="EG201">
            <v>13059</v>
          </cell>
          <cell r="EH201">
            <v>13943</v>
          </cell>
          <cell r="EI201">
            <v>118570</v>
          </cell>
          <cell r="EJ201">
            <v>380972</v>
          </cell>
          <cell r="EK201">
            <v>-1000</v>
          </cell>
          <cell r="EL201">
            <v>-1000</v>
          </cell>
          <cell r="EM201">
            <v>331832</v>
          </cell>
          <cell r="EN201">
            <v>331832</v>
          </cell>
          <cell r="EQ201">
            <v>711804</v>
          </cell>
          <cell r="ER201">
            <v>376341</v>
          </cell>
          <cell r="ES201">
            <v>-16534</v>
          </cell>
          <cell r="ET201">
            <v>-16534</v>
          </cell>
          <cell r="EU201">
            <v>331832</v>
          </cell>
          <cell r="EV201">
            <v>331832</v>
          </cell>
          <cell r="EY201">
            <v>691639</v>
          </cell>
          <cell r="EZ201">
            <v>691639</v>
          </cell>
          <cell r="FH201">
            <v>0</v>
          </cell>
          <cell r="FI201">
            <v>1344940</v>
          </cell>
          <cell r="FJ201">
            <v>0</v>
          </cell>
          <cell r="FK201">
            <v>1228651</v>
          </cell>
          <cell r="FL201">
            <v>62418</v>
          </cell>
          <cell r="FM201">
            <v>0</v>
          </cell>
          <cell r="FN201">
            <v>2636009</v>
          </cell>
          <cell r="FO201">
            <v>-72051</v>
          </cell>
          <cell r="FP201">
            <v>2563958</v>
          </cell>
          <cell r="FQ201">
            <v>708172</v>
          </cell>
          <cell r="FR201">
            <v>708172</v>
          </cell>
          <cell r="FV201">
            <v>708172</v>
          </cell>
          <cell r="FW201">
            <v>708172</v>
          </cell>
          <cell r="FX201">
            <v>13059</v>
          </cell>
          <cell r="FY201">
            <v>13943</v>
          </cell>
          <cell r="FZ201">
            <v>27002</v>
          </cell>
          <cell r="GA201">
            <v>-27002</v>
          </cell>
          <cell r="GB201">
            <v>-27002</v>
          </cell>
          <cell r="GL201">
            <v>708173</v>
          </cell>
          <cell r="GM201">
            <v>-1</v>
          </cell>
          <cell r="GN201">
            <v>-1</v>
          </cell>
          <cell r="GP201">
            <v>0</v>
          </cell>
          <cell r="GQ201">
            <v>-27002</v>
          </cell>
          <cell r="GR201">
            <v>-27002</v>
          </cell>
          <cell r="GS201">
            <v>1272889</v>
          </cell>
          <cell r="GT201">
            <v>0</v>
          </cell>
          <cell r="GU201">
            <v>0</v>
          </cell>
          <cell r="GV201">
            <v>0</v>
          </cell>
          <cell r="GW201">
            <v>1228651</v>
          </cell>
          <cell r="GX201">
            <v>0</v>
          </cell>
          <cell r="GY201">
            <v>62418</v>
          </cell>
          <cell r="GZ201">
            <v>0</v>
          </cell>
          <cell r="HA201">
            <v>0</v>
          </cell>
          <cell r="HB201">
            <v>0</v>
          </cell>
          <cell r="HC201">
            <v>0</v>
          </cell>
          <cell r="HD201">
            <v>-13059</v>
          </cell>
          <cell r="HE201">
            <v>-13059</v>
          </cell>
          <cell r="HF201">
            <v>-13943</v>
          </cell>
          <cell r="HG201">
            <v>-13943</v>
          </cell>
          <cell r="HI201">
            <v>1344940</v>
          </cell>
          <cell r="HJ201">
            <v>1291069</v>
          </cell>
          <cell r="HK201">
            <v>1291069</v>
          </cell>
        </row>
        <row r="202">
          <cell r="A202" t="str">
            <v>WL1001</v>
          </cell>
          <cell r="B202" t="str">
            <v>J8</v>
          </cell>
          <cell r="C202" t="str">
            <v>KIPP Central City Primary (KIPP N.O.)</v>
          </cell>
          <cell r="D202" t="str">
            <v>202277213-04</v>
          </cell>
          <cell r="E202">
            <v>8420421</v>
          </cell>
          <cell r="F202">
            <v>8420421</v>
          </cell>
          <cell r="I202">
            <v>8420421</v>
          </cell>
          <cell r="J202">
            <v>8420421</v>
          </cell>
          <cell r="K202">
            <v>8420421</v>
          </cell>
          <cell r="L202">
            <v>8310687</v>
          </cell>
          <cell r="M202">
            <v>8298415</v>
          </cell>
          <cell r="N202">
            <v>8298415</v>
          </cell>
          <cell r="R202">
            <v>701702</v>
          </cell>
          <cell r="S202">
            <v>296310</v>
          </cell>
          <cell r="T202">
            <v>296310</v>
          </cell>
          <cell r="U202">
            <v>405392</v>
          </cell>
          <cell r="V202">
            <v>405392</v>
          </cell>
          <cell r="W202">
            <v>701702</v>
          </cell>
          <cell r="X202">
            <v>296310</v>
          </cell>
          <cell r="Y202">
            <v>296310</v>
          </cell>
          <cell r="Z202">
            <v>405392</v>
          </cell>
          <cell r="AA202">
            <v>405392</v>
          </cell>
          <cell r="AB202">
            <v>701702</v>
          </cell>
          <cell r="AC202">
            <v>296310</v>
          </cell>
          <cell r="AD202">
            <v>296310</v>
          </cell>
          <cell r="AE202">
            <v>405392</v>
          </cell>
          <cell r="AF202">
            <v>405392</v>
          </cell>
          <cell r="AG202">
            <v>701702</v>
          </cell>
          <cell r="AH202">
            <v>296310</v>
          </cell>
          <cell r="AI202">
            <v>296310</v>
          </cell>
          <cell r="AJ202">
            <v>405392</v>
          </cell>
          <cell r="AK202">
            <v>405392</v>
          </cell>
          <cell r="AL202">
            <v>701702</v>
          </cell>
          <cell r="AM202">
            <v>296310</v>
          </cell>
          <cell r="AN202">
            <v>296310</v>
          </cell>
          <cell r="AO202">
            <v>405392</v>
          </cell>
          <cell r="AP202">
            <v>405392</v>
          </cell>
          <cell r="AQ202">
            <v>701701</v>
          </cell>
          <cell r="AR202">
            <v>296310</v>
          </cell>
          <cell r="AS202">
            <v>296310</v>
          </cell>
          <cell r="AT202">
            <v>405391</v>
          </cell>
          <cell r="AU202">
            <v>405391</v>
          </cell>
          <cell r="AV202">
            <v>561361</v>
          </cell>
          <cell r="AW202">
            <v>237048</v>
          </cell>
          <cell r="AX202">
            <v>237048</v>
          </cell>
          <cell r="AY202">
            <v>324313</v>
          </cell>
          <cell r="AZ202">
            <v>324313</v>
          </cell>
          <cell r="BA202">
            <v>665123</v>
          </cell>
          <cell r="BB202">
            <v>225243</v>
          </cell>
          <cell r="BC202">
            <v>225243</v>
          </cell>
          <cell r="BD202">
            <v>439880</v>
          </cell>
          <cell r="BE202">
            <v>658988</v>
          </cell>
          <cell r="BF202">
            <v>219108</v>
          </cell>
          <cell r="BG202">
            <v>219108</v>
          </cell>
          <cell r="BH202">
            <v>439880</v>
          </cell>
          <cell r="BI202">
            <v>0</v>
          </cell>
          <cell r="BJ202">
            <v>0</v>
          </cell>
          <cell r="BM202">
            <v>0</v>
          </cell>
          <cell r="BN202">
            <v>0</v>
          </cell>
          <cell r="BQ202">
            <v>0</v>
          </cell>
          <cell r="BR202">
            <v>0</v>
          </cell>
          <cell r="BU202">
            <v>296310</v>
          </cell>
          <cell r="BV202">
            <v>296310</v>
          </cell>
          <cell r="BX202">
            <v>42413</v>
          </cell>
          <cell r="BY202">
            <v>362979</v>
          </cell>
          <cell r="BZ202">
            <v>362979</v>
          </cell>
          <cell r="CA202">
            <v>701702</v>
          </cell>
          <cell r="CB202">
            <v>296310</v>
          </cell>
          <cell r="CC202">
            <v>296310</v>
          </cell>
          <cell r="CE202">
            <v>405392</v>
          </cell>
          <cell r="CF202">
            <v>405392</v>
          </cell>
          <cell r="CH202">
            <v>701702</v>
          </cell>
          <cell r="CI202">
            <v>296310</v>
          </cell>
          <cell r="CJ202">
            <v>296310</v>
          </cell>
          <cell r="CL202">
            <v>405392</v>
          </cell>
          <cell r="CM202">
            <v>405392</v>
          </cell>
          <cell r="CO202">
            <v>701702</v>
          </cell>
          <cell r="CP202">
            <v>296310</v>
          </cell>
          <cell r="CQ202">
            <v>-17075</v>
          </cell>
          <cell r="CR202">
            <v>-17075</v>
          </cell>
          <cell r="CS202">
            <v>405392</v>
          </cell>
          <cell r="CT202">
            <v>405392</v>
          </cell>
          <cell r="CV202">
            <v>684627</v>
          </cell>
          <cell r="CW202">
            <v>296310</v>
          </cell>
          <cell r="CX202">
            <v>0</v>
          </cell>
          <cell r="CY202">
            <v>0</v>
          </cell>
          <cell r="CZ202">
            <v>405392</v>
          </cell>
          <cell r="DA202">
            <v>405392</v>
          </cell>
          <cell r="DC202">
            <v>701702</v>
          </cell>
          <cell r="DD202">
            <v>296310</v>
          </cell>
          <cell r="DE202">
            <v>296310</v>
          </cell>
          <cell r="DG202">
            <v>405392</v>
          </cell>
          <cell r="DH202">
            <v>405392</v>
          </cell>
          <cell r="DJ202">
            <v>701702</v>
          </cell>
          <cell r="DK202">
            <v>296310</v>
          </cell>
          <cell r="DL202">
            <v>-18439</v>
          </cell>
          <cell r="DM202">
            <v>-18439</v>
          </cell>
          <cell r="DN202">
            <v>405392</v>
          </cell>
          <cell r="DO202">
            <v>405392</v>
          </cell>
          <cell r="DS202">
            <v>683263</v>
          </cell>
          <cell r="DT202">
            <v>296310</v>
          </cell>
          <cell r="DU202">
            <v>0</v>
          </cell>
          <cell r="DV202">
            <v>0</v>
          </cell>
          <cell r="DW202">
            <v>405391</v>
          </cell>
          <cell r="DX202">
            <v>405391</v>
          </cell>
          <cell r="EA202">
            <v>701701</v>
          </cell>
          <cell r="EB202">
            <v>237048</v>
          </cell>
          <cell r="EC202">
            <v>-18439</v>
          </cell>
          <cell r="ED202">
            <v>-18439</v>
          </cell>
          <cell r="EE202">
            <v>324313</v>
          </cell>
          <cell r="EF202">
            <v>324313</v>
          </cell>
          <cell r="EG202">
            <v>59262</v>
          </cell>
          <cell r="EH202">
            <v>81079</v>
          </cell>
          <cell r="EI202">
            <v>683263</v>
          </cell>
          <cell r="EJ202">
            <v>225243</v>
          </cell>
          <cell r="EK202">
            <v>0</v>
          </cell>
          <cell r="EL202">
            <v>0</v>
          </cell>
          <cell r="EM202">
            <v>439880</v>
          </cell>
          <cell r="EN202">
            <v>439880</v>
          </cell>
          <cell r="EQ202">
            <v>665123</v>
          </cell>
          <cell r="ER202">
            <v>219108</v>
          </cell>
          <cell r="ES202">
            <v>-18439</v>
          </cell>
          <cell r="ET202">
            <v>-18439</v>
          </cell>
          <cell r="EU202">
            <v>439880</v>
          </cell>
          <cell r="EV202">
            <v>439880</v>
          </cell>
          <cell r="EY202">
            <v>640549</v>
          </cell>
          <cell r="EZ202">
            <v>640549</v>
          </cell>
          <cell r="FH202">
            <v>0</v>
          </cell>
          <cell r="FI202">
            <v>3111141</v>
          </cell>
          <cell r="FJ202">
            <v>0</v>
          </cell>
          <cell r="FK202">
            <v>4165308</v>
          </cell>
          <cell r="FL202">
            <v>362979</v>
          </cell>
          <cell r="FM202">
            <v>0</v>
          </cell>
          <cell r="FN202">
            <v>7639428</v>
          </cell>
          <cell r="FO202">
            <v>-72392</v>
          </cell>
          <cell r="FP202">
            <v>7567036</v>
          </cell>
          <cell r="FQ202">
            <v>658987</v>
          </cell>
          <cell r="FR202">
            <v>658987</v>
          </cell>
          <cell r="FV202">
            <v>658987</v>
          </cell>
          <cell r="FW202">
            <v>658987</v>
          </cell>
          <cell r="FX202">
            <v>59262</v>
          </cell>
          <cell r="FY202">
            <v>81079</v>
          </cell>
          <cell r="FZ202">
            <v>140341</v>
          </cell>
          <cell r="GA202">
            <v>-140341</v>
          </cell>
          <cell r="GB202">
            <v>-140341</v>
          </cell>
          <cell r="GL202">
            <v>658988</v>
          </cell>
          <cell r="GM202">
            <v>-1</v>
          </cell>
          <cell r="GN202">
            <v>-1</v>
          </cell>
          <cell r="GP202">
            <v>0</v>
          </cell>
          <cell r="GQ202">
            <v>-140341</v>
          </cell>
          <cell r="GR202">
            <v>-140341</v>
          </cell>
          <cell r="GS202">
            <v>3038749</v>
          </cell>
          <cell r="GT202">
            <v>0</v>
          </cell>
          <cell r="GU202">
            <v>0</v>
          </cell>
          <cell r="GV202">
            <v>0</v>
          </cell>
          <cell r="GW202">
            <v>4165308</v>
          </cell>
          <cell r="GX202">
            <v>0</v>
          </cell>
          <cell r="GY202">
            <v>362979</v>
          </cell>
          <cell r="GZ202">
            <v>0</v>
          </cell>
          <cell r="HA202">
            <v>0</v>
          </cell>
          <cell r="HB202">
            <v>0</v>
          </cell>
          <cell r="HC202">
            <v>0</v>
          </cell>
          <cell r="HD202">
            <v>-59262</v>
          </cell>
          <cell r="HE202">
            <v>-59262</v>
          </cell>
          <cell r="HF202">
            <v>-81079</v>
          </cell>
          <cell r="HG202">
            <v>-81079</v>
          </cell>
          <cell r="HI202">
            <v>3111141</v>
          </cell>
          <cell r="HJ202">
            <v>4528287</v>
          </cell>
          <cell r="HK202">
            <v>4528287</v>
          </cell>
        </row>
        <row r="203">
          <cell r="A203" t="str">
            <v>WU1001</v>
          </cell>
          <cell r="B203" t="str">
            <v>4G</v>
          </cell>
          <cell r="C203" t="str">
            <v>Success Preparatory Academy (Success Prep)</v>
          </cell>
          <cell r="D203" t="str">
            <v>263202807-00</v>
          </cell>
          <cell r="E203">
            <v>4791526</v>
          </cell>
          <cell r="F203">
            <v>4791526</v>
          </cell>
          <cell r="I203">
            <v>4791526</v>
          </cell>
          <cell r="J203">
            <v>4791526</v>
          </cell>
          <cell r="K203">
            <v>4791526</v>
          </cell>
          <cell r="L203">
            <v>4193752</v>
          </cell>
          <cell r="M203">
            <v>4188825</v>
          </cell>
          <cell r="N203">
            <v>4188825</v>
          </cell>
          <cell r="R203">
            <v>399294</v>
          </cell>
          <cell r="S203">
            <v>190160</v>
          </cell>
          <cell r="T203">
            <v>190160</v>
          </cell>
          <cell r="U203">
            <v>209134</v>
          </cell>
          <cell r="V203">
            <v>209134</v>
          </cell>
          <cell r="W203">
            <v>399294</v>
          </cell>
          <cell r="X203">
            <v>190160</v>
          </cell>
          <cell r="Y203">
            <v>190160</v>
          </cell>
          <cell r="Z203">
            <v>209134</v>
          </cell>
          <cell r="AA203">
            <v>209134</v>
          </cell>
          <cell r="AB203">
            <v>399294</v>
          </cell>
          <cell r="AC203">
            <v>190160</v>
          </cell>
          <cell r="AD203">
            <v>190160</v>
          </cell>
          <cell r="AE203">
            <v>209134</v>
          </cell>
          <cell r="AF203">
            <v>209134</v>
          </cell>
          <cell r="AG203">
            <v>399294</v>
          </cell>
          <cell r="AH203">
            <v>190160</v>
          </cell>
          <cell r="AI203">
            <v>190160</v>
          </cell>
          <cell r="AJ203">
            <v>209134</v>
          </cell>
          <cell r="AK203">
            <v>209134</v>
          </cell>
          <cell r="AL203">
            <v>399294</v>
          </cell>
          <cell r="AM203">
            <v>190160</v>
          </cell>
          <cell r="AN203">
            <v>190160</v>
          </cell>
          <cell r="AO203">
            <v>209134</v>
          </cell>
          <cell r="AP203">
            <v>209134</v>
          </cell>
          <cell r="AQ203">
            <v>399293</v>
          </cell>
          <cell r="AR203">
            <v>190159</v>
          </cell>
          <cell r="AS203">
            <v>190159</v>
          </cell>
          <cell r="AT203">
            <v>209134</v>
          </cell>
          <cell r="AU203">
            <v>209134</v>
          </cell>
          <cell r="AV203">
            <v>319436</v>
          </cell>
          <cell r="AW203">
            <v>152128</v>
          </cell>
          <cell r="AX203">
            <v>152128</v>
          </cell>
          <cell r="AY203">
            <v>167308</v>
          </cell>
          <cell r="AZ203">
            <v>167308</v>
          </cell>
          <cell r="BA203">
            <v>200035</v>
          </cell>
          <cell r="BB203">
            <v>70084</v>
          </cell>
          <cell r="BC203">
            <v>70084</v>
          </cell>
          <cell r="BD203">
            <v>129951</v>
          </cell>
          <cell r="BE203">
            <v>197572</v>
          </cell>
          <cell r="BF203">
            <v>67621</v>
          </cell>
          <cell r="BG203">
            <v>67621</v>
          </cell>
          <cell r="BH203">
            <v>129951</v>
          </cell>
          <cell r="BI203">
            <v>0</v>
          </cell>
          <cell r="BJ203">
            <v>0</v>
          </cell>
          <cell r="BM203">
            <v>0</v>
          </cell>
          <cell r="BN203">
            <v>0</v>
          </cell>
          <cell r="BQ203">
            <v>0</v>
          </cell>
          <cell r="BR203">
            <v>0</v>
          </cell>
          <cell r="BU203">
            <v>190160</v>
          </cell>
          <cell r="BV203">
            <v>190160</v>
          </cell>
          <cell r="BX203">
            <v>21880</v>
          </cell>
          <cell r="BY203">
            <v>187254</v>
          </cell>
          <cell r="BZ203">
            <v>187254</v>
          </cell>
          <cell r="CA203">
            <v>399294</v>
          </cell>
          <cell r="CB203">
            <v>190160</v>
          </cell>
          <cell r="CC203">
            <v>190160</v>
          </cell>
          <cell r="CE203">
            <v>209134</v>
          </cell>
          <cell r="CF203">
            <v>209134</v>
          </cell>
          <cell r="CH203">
            <v>399294</v>
          </cell>
          <cell r="CI203">
            <v>190160</v>
          </cell>
          <cell r="CJ203">
            <v>190160</v>
          </cell>
          <cell r="CL203">
            <v>209134</v>
          </cell>
          <cell r="CM203">
            <v>209134</v>
          </cell>
          <cell r="CO203">
            <v>399294</v>
          </cell>
          <cell r="CP203">
            <v>190160</v>
          </cell>
          <cell r="CQ203">
            <v>-8809</v>
          </cell>
          <cell r="CR203">
            <v>-8809</v>
          </cell>
          <cell r="CS203">
            <v>209134</v>
          </cell>
          <cell r="CT203">
            <v>209134</v>
          </cell>
          <cell r="CV203">
            <v>390485</v>
          </cell>
          <cell r="CW203">
            <v>190160</v>
          </cell>
          <cell r="CX203">
            <v>0</v>
          </cell>
          <cell r="CY203">
            <v>0</v>
          </cell>
          <cell r="CZ203">
            <v>209134</v>
          </cell>
          <cell r="DA203">
            <v>209134</v>
          </cell>
          <cell r="DC203">
            <v>399294</v>
          </cell>
          <cell r="DD203">
            <v>190160</v>
          </cell>
          <cell r="DE203">
            <v>190160</v>
          </cell>
          <cell r="DG203">
            <v>209134</v>
          </cell>
          <cell r="DH203">
            <v>209134</v>
          </cell>
          <cell r="DJ203">
            <v>399294</v>
          </cell>
          <cell r="DK203">
            <v>190160</v>
          </cell>
          <cell r="DL203">
            <v>-8080</v>
          </cell>
          <cell r="DM203">
            <v>-8080</v>
          </cell>
          <cell r="DN203">
            <v>209134</v>
          </cell>
          <cell r="DO203">
            <v>209134</v>
          </cell>
          <cell r="DS203">
            <v>391214</v>
          </cell>
          <cell r="DT203">
            <v>190159</v>
          </cell>
          <cell r="DU203">
            <v>0</v>
          </cell>
          <cell r="DV203">
            <v>0</v>
          </cell>
          <cell r="DW203">
            <v>209134</v>
          </cell>
          <cell r="DX203">
            <v>209134</v>
          </cell>
          <cell r="EA203">
            <v>399293</v>
          </cell>
          <cell r="EB203">
            <v>152128</v>
          </cell>
          <cell r="EC203">
            <v>-8174</v>
          </cell>
          <cell r="ED203">
            <v>-8174</v>
          </cell>
          <cell r="EE203">
            <v>167308</v>
          </cell>
          <cell r="EF203">
            <v>167308</v>
          </cell>
          <cell r="EG203">
            <v>38032</v>
          </cell>
          <cell r="EH203">
            <v>41827</v>
          </cell>
          <cell r="EI203">
            <v>391121</v>
          </cell>
          <cell r="EJ203">
            <v>70084</v>
          </cell>
          <cell r="EK203">
            <v>-1880</v>
          </cell>
          <cell r="EL203">
            <v>-1880</v>
          </cell>
          <cell r="EM203">
            <v>129951</v>
          </cell>
          <cell r="EN203">
            <v>129951</v>
          </cell>
          <cell r="EQ203">
            <v>198155</v>
          </cell>
          <cell r="ER203">
            <v>67621</v>
          </cell>
          <cell r="ES203">
            <v>-9678</v>
          </cell>
          <cell r="ET203">
            <v>-9678</v>
          </cell>
          <cell r="EU203">
            <v>129951</v>
          </cell>
          <cell r="EV203">
            <v>129951</v>
          </cell>
          <cell r="EY203">
            <v>187894</v>
          </cell>
          <cell r="EZ203">
            <v>187894</v>
          </cell>
          <cell r="FH203">
            <v>0</v>
          </cell>
          <cell r="FI203">
            <v>1849144</v>
          </cell>
          <cell r="FJ203">
            <v>0</v>
          </cell>
          <cell r="FK203">
            <v>1954855</v>
          </cell>
          <cell r="FL203">
            <v>187254</v>
          </cell>
          <cell r="FM203">
            <v>0</v>
          </cell>
          <cell r="FN203">
            <v>3991253</v>
          </cell>
          <cell r="FO203">
            <v>-36621</v>
          </cell>
          <cell r="FP203">
            <v>3954632</v>
          </cell>
          <cell r="FQ203">
            <v>197572</v>
          </cell>
          <cell r="FR203">
            <v>197572</v>
          </cell>
          <cell r="FV203">
            <v>197572</v>
          </cell>
          <cell r="FW203">
            <v>197572</v>
          </cell>
          <cell r="FX203">
            <v>38032</v>
          </cell>
          <cell r="FY203">
            <v>41827</v>
          </cell>
          <cell r="FZ203">
            <v>79859</v>
          </cell>
          <cell r="GA203">
            <v>-79859</v>
          </cell>
          <cell r="GB203">
            <v>-79859</v>
          </cell>
          <cell r="GL203">
            <v>197572</v>
          </cell>
          <cell r="GM203">
            <v>0</v>
          </cell>
          <cell r="GN203">
            <v>0</v>
          </cell>
          <cell r="GP203">
            <v>0</v>
          </cell>
          <cell r="GQ203">
            <v>-79859</v>
          </cell>
          <cell r="GR203">
            <v>-79859</v>
          </cell>
          <cell r="GS203">
            <v>1812523</v>
          </cell>
          <cell r="GT203">
            <v>0</v>
          </cell>
          <cell r="GU203">
            <v>0</v>
          </cell>
          <cell r="GV203">
            <v>0</v>
          </cell>
          <cell r="GW203">
            <v>1954855</v>
          </cell>
          <cell r="GX203">
            <v>0</v>
          </cell>
          <cell r="GY203">
            <v>187254</v>
          </cell>
          <cell r="GZ203">
            <v>0</v>
          </cell>
          <cell r="HA203">
            <v>0</v>
          </cell>
          <cell r="HB203">
            <v>0</v>
          </cell>
          <cell r="HC203">
            <v>0</v>
          </cell>
          <cell r="HD203">
            <v>-38032</v>
          </cell>
          <cell r="HE203">
            <v>-38032</v>
          </cell>
          <cell r="HF203">
            <v>-41827</v>
          </cell>
          <cell r="HG203">
            <v>-41827</v>
          </cell>
          <cell r="HI203">
            <v>1849144</v>
          </cell>
          <cell r="HJ203">
            <v>2142109</v>
          </cell>
          <cell r="HK203">
            <v>2142109</v>
          </cell>
        </row>
        <row r="204">
          <cell r="A204" t="str">
            <v>WV1001</v>
          </cell>
          <cell r="B204" t="str">
            <v>4C</v>
          </cell>
          <cell r="C204" t="str">
            <v>Arise Academy (Arise Academy)</v>
          </cell>
          <cell r="D204" t="str">
            <v>263240588-00</v>
          </cell>
          <cell r="E204">
            <v>5133322</v>
          </cell>
          <cell r="F204">
            <v>5133322</v>
          </cell>
          <cell r="I204">
            <v>5133322</v>
          </cell>
          <cell r="J204">
            <v>5133322</v>
          </cell>
          <cell r="K204">
            <v>5133322</v>
          </cell>
          <cell r="L204">
            <v>5000794</v>
          </cell>
          <cell r="M204">
            <v>4994068</v>
          </cell>
          <cell r="N204">
            <v>4994068</v>
          </cell>
          <cell r="R204">
            <v>427777</v>
          </cell>
          <cell r="S204">
            <v>173897</v>
          </cell>
          <cell r="T204">
            <v>173897</v>
          </cell>
          <cell r="U204">
            <v>253880</v>
          </cell>
          <cell r="V204">
            <v>253880</v>
          </cell>
          <cell r="W204">
            <v>427777</v>
          </cell>
          <cell r="X204">
            <v>173897</v>
          </cell>
          <cell r="Y204">
            <v>173897</v>
          </cell>
          <cell r="Z204">
            <v>253880</v>
          </cell>
          <cell r="AA204">
            <v>253880</v>
          </cell>
          <cell r="AB204">
            <v>427777</v>
          </cell>
          <cell r="AC204">
            <v>173897</v>
          </cell>
          <cell r="AD204">
            <v>173897</v>
          </cell>
          <cell r="AE204">
            <v>253880</v>
          </cell>
          <cell r="AF204">
            <v>253880</v>
          </cell>
          <cell r="AG204">
            <v>427777</v>
          </cell>
          <cell r="AH204">
            <v>173897</v>
          </cell>
          <cell r="AI204">
            <v>173897</v>
          </cell>
          <cell r="AJ204">
            <v>253880</v>
          </cell>
          <cell r="AK204">
            <v>253880</v>
          </cell>
          <cell r="AL204">
            <v>427777</v>
          </cell>
          <cell r="AM204">
            <v>173897</v>
          </cell>
          <cell r="AN204">
            <v>173897</v>
          </cell>
          <cell r="AO204">
            <v>253880</v>
          </cell>
          <cell r="AP204">
            <v>253880</v>
          </cell>
          <cell r="AQ204">
            <v>427777</v>
          </cell>
          <cell r="AR204">
            <v>173897</v>
          </cell>
          <cell r="AS204">
            <v>173897</v>
          </cell>
          <cell r="AT204">
            <v>253880</v>
          </cell>
          <cell r="AU204">
            <v>253880</v>
          </cell>
          <cell r="AV204">
            <v>342221</v>
          </cell>
          <cell r="AW204">
            <v>139117</v>
          </cell>
          <cell r="AX204">
            <v>139117</v>
          </cell>
          <cell r="AY204">
            <v>203104</v>
          </cell>
          <cell r="AZ204">
            <v>203104</v>
          </cell>
          <cell r="BA204">
            <v>383600</v>
          </cell>
          <cell r="BB204">
            <v>168072</v>
          </cell>
          <cell r="BC204">
            <v>168072</v>
          </cell>
          <cell r="BD204">
            <v>215528</v>
          </cell>
          <cell r="BE204">
            <v>380238</v>
          </cell>
          <cell r="BF204">
            <v>164710</v>
          </cell>
          <cell r="BG204">
            <v>164710</v>
          </cell>
          <cell r="BH204">
            <v>215528</v>
          </cell>
          <cell r="BI204">
            <v>0</v>
          </cell>
          <cell r="BJ204">
            <v>0</v>
          </cell>
          <cell r="BM204">
            <v>0</v>
          </cell>
          <cell r="BN204">
            <v>0</v>
          </cell>
          <cell r="BQ204">
            <v>0</v>
          </cell>
          <cell r="BR204">
            <v>0</v>
          </cell>
          <cell r="BU204">
            <v>173897</v>
          </cell>
          <cell r="BV204">
            <v>173897</v>
          </cell>
          <cell r="BX204">
            <v>26561</v>
          </cell>
          <cell r="BY204">
            <v>227319</v>
          </cell>
          <cell r="BZ204">
            <v>227319</v>
          </cell>
          <cell r="CA204">
            <v>427777</v>
          </cell>
          <cell r="CB204">
            <v>173897</v>
          </cell>
          <cell r="CC204">
            <v>173897</v>
          </cell>
          <cell r="CE204">
            <v>253880</v>
          </cell>
          <cell r="CF204">
            <v>253880</v>
          </cell>
          <cell r="CH204">
            <v>427777</v>
          </cell>
          <cell r="CI204">
            <v>173897</v>
          </cell>
          <cell r="CJ204">
            <v>173897</v>
          </cell>
          <cell r="CL204">
            <v>253880</v>
          </cell>
          <cell r="CM204">
            <v>253880</v>
          </cell>
          <cell r="CO204">
            <v>427777</v>
          </cell>
          <cell r="CP204">
            <v>173897</v>
          </cell>
          <cell r="CQ204">
            <v>-9295</v>
          </cell>
          <cell r="CR204">
            <v>-9295</v>
          </cell>
          <cell r="CS204">
            <v>253880</v>
          </cell>
          <cell r="CT204">
            <v>253880</v>
          </cell>
          <cell r="CV204">
            <v>418482</v>
          </cell>
          <cell r="CW204">
            <v>173897</v>
          </cell>
          <cell r="CX204">
            <v>-5700</v>
          </cell>
          <cell r="CY204">
            <v>-5700</v>
          </cell>
          <cell r="CZ204">
            <v>253880</v>
          </cell>
          <cell r="DA204">
            <v>253880</v>
          </cell>
          <cell r="DC204">
            <v>422077</v>
          </cell>
          <cell r="DD204">
            <v>173897</v>
          </cell>
          <cell r="DE204">
            <v>173897</v>
          </cell>
          <cell r="DG204">
            <v>253880</v>
          </cell>
          <cell r="DH204">
            <v>253880</v>
          </cell>
          <cell r="DJ204">
            <v>427777</v>
          </cell>
          <cell r="DK204">
            <v>173897</v>
          </cell>
          <cell r="DL204">
            <v>-14857</v>
          </cell>
          <cell r="DM204">
            <v>-14857</v>
          </cell>
          <cell r="DN204">
            <v>253880</v>
          </cell>
          <cell r="DO204">
            <v>253880</v>
          </cell>
          <cell r="DS204">
            <v>412920</v>
          </cell>
          <cell r="DT204">
            <v>173897</v>
          </cell>
          <cell r="DU204">
            <v>0</v>
          </cell>
          <cell r="DV204">
            <v>0</v>
          </cell>
          <cell r="DW204">
            <v>253880</v>
          </cell>
          <cell r="DX204">
            <v>253880</v>
          </cell>
          <cell r="EA204">
            <v>427777</v>
          </cell>
          <cell r="EB204">
            <v>139117</v>
          </cell>
          <cell r="EC204">
            <v>-14857</v>
          </cell>
          <cell r="ED204">
            <v>-14857</v>
          </cell>
          <cell r="EE204">
            <v>203104</v>
          </cell>
          <cell r="EF204">
            <v>203104</v>
          </cell>
          <cell r="EG204">
            <v>34780</v>
          </cell>
          <cell r="EH204">
            <v>50776</v>
          </cell>
          <cell r="EI204">
            <v>412920</v>
          </cell>
          <cell r="EJ204">
            <v>168072</v>
          </cell>
          <cell r="EK204">
            <v>0</v>
          </cell>
          <cell r="EL204">
            <v>0</v>
          </cell>
          <cell r="EM204">
            <v>215528</v>
          </cell>
          <cell r="EN204">
            <v>215528</v>
          </cell>
          <cell r="EQ204">
            <v>383600</v>
          </cell>
          <cell r="ER204">
            <v>164710</v>
          </cell>
          <cell r="ES204">
            <v>-14857</v>
          </cell>
          <cell r="ET204">
            <v>-14857</v>
          </cell>
          <cell r="EU204">
            <v>215528</v>
          </cell>
          <cell r="EV204">
            <v>215528</v>
          </cell>
          <cell r="EY204">
            <v>365381</v>
          </cell>
          <cell r="EZ204">
            <v>365381</v>
          </cell>
          <cell r="FH204">
            <v>0</v>
          </cell>
          <cell r="FI204">
            <v>1897855</v>
          </cell>
          <cell r="FJ204">
            <v>0</v>
          </cell>
          <cell r="FK204">
            <v>2488657</v>
          </cell>
          <cell r="FL204">
            <v>227319</v>
          </cell>
          <cell r="FM204">
            <v>0</v>
          </cell>
          <cell r="FN204">
            <v>4613831</v>
          </cell>
          <cell r="FO204">
            <v>-59566</v>
          </cell>
          <cell r="FP204">
            <v>4554265</v>
          </cell>
          <cell r="FQ204">
            <v>380237</v>
          </cell>
          <cell r="FR204">
            <v>380237</v>
          </cell>
          <cell r="FV204">
            <v>380237</v>
          </cell>
          <cell r="FW204">
            <v>380237</v>
          </cell>
          <cell r="FX204">
            <v>34780</v>
          </cell>
          <cell r="FY204">
            <v>50776</v>
          </cell>
          <cell r="FZ204">
            <v>85556</v>
          </cell>
          <cell r="GA204">
            <v>-85556</v>
          </cell>
          <cell r="GB204">
            <v>-85556</v>
          </cell>
          <cell r="GL204">
            <v>380238</v>
          </cell>
          <cell r="GM204">
            <v>-1</v>
          </cell>
          <cell r="GN204">
            <v>-1</v>
          </cell>
          <cell r="GP204">
            <v>0</v>
          </cell>
          <cell r="GQ204">
            <v>-85556</v>
          </cell>
          <cell r="GR204">
            <v>-85556</v>
          </cell>
          <cell r="GS204">
            <v>1838289</v>
          </cell>
          <cell r="GT204">
            <v>0</v>
          </cell>
          <cell r="GU204">
            <v>0</v>
          </cell>
          <cell r="GV204">
            <v>0</v>
          </cell>
          <cell r="GW204">
            <v>2488657</v>
          </cell>
          <cell r="GX204">
            <v>0</v>
          </cell>
          <cell r="GY204">
            <v>227319</v>
          </cell>
          <cell r="GZ204">
            <v>0</v>
          </cell>
          <cell r="HA204">
            <v>0</v>
          </cell>
          <cell r="HB204">
            <v>0</v>
          </cell>
          <cell r="HC204">
            <v>0</v>
          </cell>
          <cell r="HD204">
            <v>-34780</v>
          </cell>
          <cell r="HE204">
            <v>-34780</v>
          </cell>
          <cell r="HF204">
            <v>-50776</v>
          </cell>
          <cell r="HG204">
            <v>-50776</v>
          </cell>
          <cell r="HI204">
            <v>1897855</v>
          </cell>
          <cell r="HJ204">
            <v>2715976</v>
          </cell>
          <cell r="HK204">
            <v>2715976</v>
          </cell>
        </row>
        <row r="205">
          <cell r="A205" t="str">
            <v>WV2001</v>
          </cell>
          <cell r="B205" t="str">
            <v>4M</v>
          </cell>
          <cell r="C205" t="str">
            <v>Mildred Osborne Elem (Arise Academy)</v>
          </cell>
          <cell r="D205" t="str">
            <v>263240588-01</v>
          </cell>
          <cell r="E205">
            <v>4483230</v>
          </cell>
          <cell r="F205">
            <v>4483230</v>
          </cell>
          <cell r="I205">
            <v>4483230</v>
          </cell>
          <cell r="J205">
            <v>4483230</v>
          </cell>
          <cell r="K205">
            <v>4483230</v>
          </cell>
          <cell r="L205">
            <v>4448871</v>
          </cell>
          <cell r="M205">
            <v>4442322</v>
          </cell>
          <cell r="N205">
            <v>4442322</v>
          </cell>
          <cell r="R205">
            <v>373602</v>
          </cell>
          <cell r="S205">
            <v>160028</v>
          </cell>
          <cell r="T205">
            <v>160028</v>
          </cell>
          <cell r="U205">
            <v>213574</v>
          </cell>
          <cell r="V205">
            <v>213574</v>
          </cell>
          <cell r="W205">
            <v>373602</v>
          </cell>
          <cell r="X205">
            <v>160028</v>
          </cell>
          <cell r="Y205">
            <v>160028</v>
          </cell>
          <cell r="Z205">
            <v>213574</v>
          </cell>
          <cell r="AA205">
            <v>213574</v>
          </cell>
          <cell r="AB205">
            <v>373603</v>
          </cell>
          <cell r="AC205">
            <v>160028</v>
          </cell>
          <cell r="AD205">
            <v>160028</v>
          </cell>
          <cell r="AE205">
            <v>213575</v>
          </cell>
          <cell r="AF205">
            <v>213575</v>
          </cell>
          <cell r="AG205">
            <v>373603</v>
          </cell>
          <cell r="AH205">
            <v>160028</v>
          </cell>
          <cell r="AI205">
            <v>160028</v>
          </cell>
          <cell r="AJ205">
            <v>213575</v>
          </cell>
          <cell r="AK205">
            <v>213575</v>
          </cell>
          <cell r="AL205">
            <v>373603</v>
          </cell>
          <cell r="AM205">
            <v>160028</v>
          </cell>
          <cell r="AN205">
            <v>160028</v>
          </cell>
          <cell r="AO205">
            <v>213575</v>
          </cell>
          <cell r="AP205">
            <v>213575</v>
          </cell>
          <cell r="AQ205">
            <v>373602</v>
          </cell>
          <cell r="AR205">
            <v>160028</v>
          </cell>
          <cell r="AS205">
            <v>160028</v>
          </cell>
          <cell r="AT205">
            <v>213574</v>
          </cell>
          <cell r="AU205">
            <v>213574</v>
          </cell>
          <cell r="AV205">
            <v>298883</v>
          </cell>
          <cell r="AW205">
            <v>128023</v>
          </cell>
          <cell r="AX205">
            <v>128023</v>
          </cell>
          <cell r="AY205">
            <v>170860</v>
          </cell>
          <cell r="AZ205">
            <v>170860</v>
          </cell>
          <cell r="BA205">
            <v>362149</v>
          </cell>
          <cell r="BB205">
            <v>151287</v>
          </cell>
          <cell r="BC205">
            <v>151287</v>
          </cell>
          <cell r="BD205">
            <v>210862</v>
          </cell>
          <cell r="BE205">
            <v>358875</v>
          </cell>
          <cell r="BF205">
            <v>148013</v>
          </cell>
          <cell r="BG205">
            <v>148013</v>
          </cell>
          <cell r="BH205">
            <v>210862</v>
          </cell>
          <cell r="BI205">
            <v>0</v>
          </cell>
          <cell r="BJ205">
            <v>0</v>
          </cell>
          <cell r="BM205">
            <v>0</v>
          </cell>
          <cell r="BN205">
            <v>0</v>
          </cell>
          <cell r="BQ205">
            <v>0</v>
          </cell>
          <cell r="BR205">
            <v>0</v>
          </cell>
          <cell r="BU205">
            <v>160028</v>
          </cell>
          <cell r="BV205">
            <v>160028</v>
          </cell>
          <cell r="BX205">
            <v>22344</v>
          </cell>
          <cell r="BY205">
            <v>191230</v>
          </cell>
          <cell r="BZ205">
            <v>191230</v>
          </cell>
          <cell r="CA205">
            <v>373602</v>
          </cell>
          <cell r="CB205">
            <v>160028</v>
          </cell>
          <cell r="CC205">
            <v>160028</v>
          </cell>
          <cell r="CE205">
            <v>213574</v>
          </cell>
          <cell r="CF205">
            <v>213574</v>
          </cell>
          <cell r="CH205">
            <v>373602</v>
          </cell>
          <cell r="CI205">
            <v>160028</v>
          </cell>
          <cell r="CJ205">
            <v>160028</v>
          </cell>
          <cell r="CL205">
            <v>213575</v>
          </cell>
          <cell r="CM205">
            <v>213575</v>
          </cell>
          <cell r="CO205">
            <v>373603</v>
          </cell>
          <cell r="CP205">
            <v>160028</v>
          </cell>
          <cell r="CQ205">
            <v>-8996</v>
          </cell>
          <cell r="CR205">
            <v>-8996</v>
          </cell>
          <cell r="CS205">
            <v>213575</v>
          </cell>
          <cell r="CT205">
            <v>213575</v>
          </cell>
          <cell r="CV205">
            <v>364607</v>
          </cell>
          <cell r="CW205">
            <v>160028</v>
          </cell>
          <cell r="CX205">
            <v>-8073</v>
          </cell>
          <cell r="CY205">
            <v>-8073</v>
          </cell>
          <cell r="CZ205">
            <v>213575</v>
          </cell>
          <cell r="DA205">
            <v>213575</v>
          </cell>
          <cell r="DC205">
            <v>365530</v>
          </cell>
          <cell r="DD205">
            <v>160028</v>
          </cell>
          <cell r="DE205">
            <v>160028</v>
          </cell>
          <cell r="DG205">
            <v>213575</v>
          </cell>
          <cell r="DH205">
            <v>213575</v>
          </cell>
          <cell r="DJ205">
            <v>373603</v>
          </cell>
          <cell r="DK205">
            <v>160028</v>
          </cell>
          <cell r="DL205">
            <v>-17456</v>
          </cell>
          <cell r="DM205">
            <v>-17456</v>
          </cell>
          <cell r="DN205">
            <v>213575</v>
          </cell>
          <cell r="DO205">
            <v>213575</v>
          </cell>
          <cell r="DS205">
            <v>356147</v>
          </cell>
          <cell r="DT205">
            <v>160028</v>
          </cell>
          <cell r="DU205">
            <v>-1316</v>
          </cell>
          <cell r="DV205">
            <v>-1316</v>
          </cell>
          <cell r="DW205">
            <v>213574</v>
          </cell>
          <cell r="DX205">
            <v>213574</v>
          </cell>
          <cell r="EA205">
            <v>372286</v>
          </cell>
          <cell r="EB205">
            <v>128023</v>
          </cell>
          <cell r="EC205">
            <v>-20477</v>
          </cell>
          <cell r="ED205">
            <v>-20477</v>
          </cell>
          <cell r="EE205">
            <v>170860</v>
          </cell>
          <cell r="EF205">
            <v>170860</v>
          </cell>
          <cell r="EG205">
            <v>32005</v>
          </cell>
          <cell r="EH205">
            <v>42715</v>
          </cell>
          <cell r="EI205">
            <v>353126</v>
          </cell>
          <cell r="EJ205">
            <v>151287</v>
          </cell>
          <cell r="EK205">
            <v>-1000</v>
          </cell>
          <cell r="EL205">
            <v>-1000</v>
          </cell>
          <cell r="EM205">
            <v>210862</v>
          </cell>
          <cell r="EN205">
            <v>210862</v>
          </cell>
          <cell r="EQ205">
            <v>361149</v>
          </cell>
          <cell r="ER205">
            <v>148013</v>
          </cell>
          <cell r="ES205">
            <v>-20577</v>
          </cell>
          <cell r="ET205">
            <v>-20577</v>
          </cell>
          <cell r="EU205">
            <v>210862</v>
          </cell>
          <cell r="EV205">
            <v>210862</v>
          </cell>
          <cell r="EY205">
            <v>338298</v>
          </cell>
          <cell r="EZ205">
            <v>338298</v>
          </cell>
          <cell r="FH205">
            <v>0</v>
          </cell>
          <cell r="FI205">
            <v>1739552</v>
          </cell>
          <cell r="FJ205">
            <v>0</v>
          </cell>
          <cell r="FK205">
            <v>2152666</v>
          </cell>
          <cell r="FL205">
            <v>191230</v>
          </cell>
          <cell r="FM205">
            <v>0</v>
          </cell>
          <cell r="FN205">
            <v>4083448</v>
          </cell>
          <cell r="FO205">
            <v>-77895</v>
          </cell>
          <cell r="FP205">
            <v>4005553</v>
          </cell>
          <cell r="FQ205">
            <v>358874</v>
          </cell>
          <cell r="FR205">
            <v>358874</v>
          </cell>
          <cell r="FV205">
            <v>358874</v>
          </cell>
          <cell r="FW205">
            <v>358874</v>
          </cell>
          <cell r="FX205">
            <v>32005</v>
          </cell>
          <cell r="FY205">
            <v>42715</v>
          </cell>
          <cell r="FZ205">
            <v>74720</v>
          </cell>
          <cell r="GA205">
            <v>-74720</v>
          </cell>
          <cell r="GB205">
            <v>-74720</v>
          </cell>
          <cell r="GL205">
            <v>358875</v>
          </cell>
          <cell r="GM205">
            <v>-1</v>
          </cell>
          <cell r="GN205">
            <v>-1</v>
          </cell>
          <cell r="GP205">
            <v>0</v>
          </cell>
          <cell r="GQ205">
            <v>-74720</v>
          </cell>
          <cell r="GR205">
            <v>-74720</v>
          </cell>
          <cell r="GS205">
            <v>1661657</v>
          </cell>
          <cell r="GT205">
            <v>0</v>
          </cell>
          <cell r="GU205">
            <v>0</v>
          </cell>
          <cell r="GV205">
            <v>0</v>
          </cell>
          <cell r="GW205">
            <v>2152666</v>
          </cell>
          <cell r="GX205">
            <v>0</v>
          </cell>
          <cell r="GY205">
            <v>191230</v>
          </cell>
          <cell r="GZ205">
            <v>0</v>
          </cell>
          <cell r="HA205">
            <v>0</v>
          </cell>
          <cell r="HB205">
            <v>0</v>
          </cell>
          <cell r="HC205">
            <v>0</v>
          </cell>
          <cell r="HD205">
            <v>-32005</v>
          </cell>
          <cell r="HE205">
            <v>-32005</v>
          </cell>
          <cell r="HF205">
            <v>-42715</v>
          </cell>
          <cell r="HG205">
            <v>-42715</v>
          </cell>
          <cell r="HI205">
            <v>1739552</v>
          </cell>
          <cell r="HJ205">
            <v>2343896</v>
          </cell>
          <cell r="HK205">
            <v>2343896</v>
          </cell>
        </row>
        <row r="206">
          <cell r="A206" t="str">
            <v>WZ1001</v>
          </cell>
          <cell r="B206" t="str">
            <v>WC</v>
          </cell>
          <cell r="C206" t="str">
            <v>ReNEW Cultural Arts Acdmy. (ReNEW)</v>
          </cell>
          <cell r="D206" t="str">
            <v>800419622-01</v>
          </cell>
          <cell r="E206">
            <v>6947688</v>
          </cell>
          <cell r="F206">
            <v>6947688</v>
          </cell>
          <cell r="I206">
            <v>6947688</v>
          </cell>
          <cell r="J206">
            <v>6947688</v>
          </cell>
          <cell r="K206">
            <v>6947688</v>
          </cell>
          <cell r="L206">
            <v>6095877</v>
          </cell>
          <cell r="M206">
            <v>6086142</v>
          </cell>
          <cell r="N206">
            <v>6086142</v>
          </cell>
          <cell r="R206">
            <v>578974</v>
          </cell>
          <cell r="S206">
            <v>286808</v>
          </cell>
          <cell r="T206">
            <v>286808</v>
          </cell>
          <cell r="U206">
            <v>292166</v>
          </cell>
          <cell r="V206">
            <v>292166</v>
          </cell>
          <cell r="W206">
            <v>578974</v>
          </cell>
          <cell r="X206">
            <v>286808</v>
          </cell>
          <cell r="Y206">
            <v>286808</v>
          </cell>
          <cell r="Z206">
            <v>292166</v>
          </cell>
          <cell r="AA206">
            <v>292166</v>
          </cell>
          <cell r="AB206">
            <v>578974</v>
          </cell>
          <cell r="AC206">
            <v>286808</v>
          </cell>
          <cell r="AD206">
            <v>286808</v>
          </cell>
          <cell r="AE206">
            <v>292166</v>
          </cell>
          <cell r="AF206">
            <v>292166</v>
          </cell>
          <cell r="AG206">
            <v>578974</v>
          </cell>
          <cell r="AH206">
            <v>286808</v>
          </cell>
          <cell r="AI206">
            <v>286808</v>
          </cell>
          <cell r="AJ206">
            <v>292166</v>
          </cell>
          <cell r="AK206">
            <v>292166</v>
          </cell>
          <cell r="AL206">
            <v>578974</v>
          </cell>
          <cell r="AM206">
            <v>286808</v>
          </cell>
          <cell r="AN206">
            <v>286808</v>
          </cell>
          <cell r="AO206">
            <v>292166</v>
          </cell>
          <cell r="AP206">
            <v>292166</v>
          </cell>
          <cell r="AQ206">
            <v>578973</v>
          </cell>
          <cell r="AR206">
            <v>286807</v>
          </cell>
          <cell r="AS206">
            <v>286807</v>
          </cell>
          <cell r="AT206">
            <v>292166</v>
          </cell>
          <cell r="AU206">
            <v>292166</v>
          </cell>
          <cell r="AV206">
            <v>463179</v>
          </cell>
          <cell r="AW206">
            <v>229446</v>
          </cell>
          <cell r="AX206">
            <v>229446</v>
          </cell>
          <cell r="AY206">
            <v>233733</v>
          </cell>
          <cell r="AZ206">
            <v>233733</v>
          </cell>
          <cell r="BA206">
            <v>295037</v>
          </cell>
          <cell r="BB206">
            <v>122758</v>
          </cell>
          <cell r="BC206">
            <v>122758</v>
          </cell>
          <cell r="BD206">
            <v>172279</v>
          </cell>
          <cell r="BE206">
            <v>290170</v>
          </cell>
          <cell r="BF206">
            <v>117891</v>
          </cell>
          <cell r="BG206">
            <v>117891</v>
          </cell>
          <cell r="BH206">
            <v>172279</v>
          </cell>
          <cell r="BI206">
            <v>0</v>
          </cell>
          <cell r="BJ206">
            <v>0</v>
          </cell>
          <cell r="BM206">
            <v>0</v>
          </cell>
          <cell r="BN206">
            <v>0</v>
          </cell>
          <cell r="BQ206">
            <v>0</v>
          </cell>
          <cell r="BR206">
            <v>0</v>
          </cell>
          <cell r="BU206">
            <v>286808</v>
          </cell>
          <cell r="BV206">
            <v>286808</v>
          </cell>
          <cell r="BX206">
            <v>30567</v>
          </cell>
          <cell r="BY206">
            <v>261599</v>
          </cell>
          <cell r="BZ206">
            <v>261599</v>
          </cell>
          <cell r="CA206">
            <v>578974</v>
          </cell>
          <cell r="CB206">
            <v>286808</v>
          </cell>
          <cell r="CC206">
            <v>286808</v>
          </cell>
          <cell r="CE206">
            <v>292166</v>
          </cell>
          <cell r="CF206">
            <v>292166</v>
          </cell>
          <cell r="CH206">
            <v>578974</v>
          </cell>
          <cell r="CI206">
            <v>286808</v>
          </cell>
          <cell r="CJ206">
            <v>286808</v>
          </cell>
          <cell r="CL206">
            <v>292166</v>
          </cell>
          <cell r="CM206">
            <v>292166</v>
          </cell>
          <cell r="CO206">
            <v>578974</v>
          </cell>
          <cell r="CP206">
            <v>286808</v>
          </cell>
          <cell r="CQ206">
            <v>-16242</v>
          </cell>
          <cell r="CR206">
            <v>-16242</v>
          </cell>
          <cell r="CS206">
            <v>292166</v>
          </cell>
          <cell r="CT206">
            <v>292166</v>
          </cell>
          <cell r="CV206">
            <v>562732</v>
          </cell>
          <cell r="CW206">
            <v>286808</v>
          </cell>
          <cell r="CX206">
            <v>-2200</v>
          </cell>
          <cell r="CY206">
            <v>-2200</v>
          </cell>
          <cell r="CZ206">
            <v>292166</v>
          </cell>
          <cell r="DA206">
            <v>292166</v>
          </cell>
          <cell r="DC206">
            <v>576774</v>
          </cell>
          <cell r="DD206">
            <v>286808</v>
          </cell>
          <cell r="DE206">
            <v>286808</v>
          </cell>
          <cell r="DG206">
            <v>292166</v>
          </cell>
          <cell r="DH206">
            <v>292166</v>
          </cell>
          <cell r="DJ206">
            <v>578974</v>
          </cell>
          <cell r="DK206">
            <v>286808</v>
          </cell>
          <cell r="DL206">
            <v>-14682</v>
          </cell>
          <cell r="DM206">
            <v>-14682</v>
          </cell>
          <cell r="DN206">
            <v>292166</v>
          </cell>
          <cell r="DO206">
            <v>292166</v>
          </cell>
          <cell r="DS206">
            <v>564292</v>
          </cell>
          <cell r="DT206">
            <v>286807</v>
          </cell>
          <cell r="DU206">
            <v>0</v>
          </cell>
          <cell r="DV206">
            <v>0</v>
          </cell>
          <cell r="DW206">
            <v>292166</v>
          </cell>
          <cell r="DX206">
            <v>292166</v>
          </cell>
          <cell r="EA206">
            <v>578973</v>
          </cell>
          <cell r="EB206">
            <v>229446</v>
          </cell>
          <cell r="EC206">
            <v>-11782</v>
          </cell>
          <cell r="ED206">
            <v>-11782</v>
          </cell>
          <cell r="EE206">
            <v>233733</v>
          </cell>
          <cell r="EF206">
            <v>233733</v>
          </cell>
          <cell r="EG206">
            <v>57362</v>
          </cell>
          <cell r="EH206">
            <v>58434</v>
          </cell>
          <cell r="EI206">
            <v>567193</v>
          </cell>
          <cell r="EJ206">
            <v>122758</v>
          </cell>
          <cell r="EK206">
            <v>0</v>
          </cell>
          <cell r="EL206">
            <v>0</v>
          </cell>
          <cell r="EM206">
            <v>172279</v>
          </cell>
          <cell r="EN206">
            <v>172279</v>
          </cell>
          <cell r="EQ206">
            <v>295037</v>
          </cell>
          <cell r="ER206">
            <v>117891</v>
          </cell>
          <cell r="ES206">
            <v>-11782</v>
          </cell>
          <cell r="ET206">
            <v>-11782</v>
          </cell>
          <cell r="EU206">
            <v>172279</v>
          </cell>
          <cell r="EV206">
            <v>172279</v>
          </cell>
          <cell r="EY206">
            <v>278388</v>
          </cell>
          <cell r="EZ206">
            <v>278388</v>
          </cell>
          <cell r="FH206">
            <v>0</v>
          </cell>
          <cell r="FI206">
            <v>2821920</v>
          </cell>
          <cell r="FJ206">
            <v>0</v>
          </cell>
          <cell r="FK206">
            <v>2712454</v>
          </cell>
          <cell r="FL206">
            <v>261599</v>
          </cell>
          <cell r="FM206">
            <v>0</v>
          </cell>
          <cell r="FN206">
            <v>5795973</v>
          </cell>
          <cell r="FO206">
            <v>-56688</v>
          </cell>
          <cell r="FP206">
            <v>5739285</v>
          </cell>
          <cell r="FQ206">
            <v>290169</v>
          </cell>
          <cell r="FR206">
            <v>290169</v>
          </cell>
          <cell r="FV206">
            <v>290169</v>
          </cell>
          <cell r="FW206">
            <v>290169</v>
          </cell>
          <cell r="FX206">
            <v>57362</v>
          </cell>
          <cell r="FY206">
            <v>58434</v>
          </cell>
          <cell r="FZ206">
            <v>115796</v>
          </cell>
          <cell r="GA206">
            <v>-115796</v>
          </cell>
          <cell r="GB206">
            <v>-115796</v>
          </cell>
          <cell r="GL206">
            <v>290170</v>
          </cell>
          <cell r="GM206">
            <v>-1</v>
          </cell>
          <cell r="GN206">
            <v>-1</v>
          </cell>
          <cell r="GP206">
            <v>0</v>
          </cell>
          <cell r="GQ206">
            <v>-115796</v>
          </cell>
          <cell r="GR206">
            <v>-115796</v>
          </cell>
          <cell r="GS206">
            <v>2765232</v>
          </cell>
          <cell r="GT206">
            <v>0</v>
          </cell>
          <cell r="GU206">
            <v>0</v>
          </cell>
          <cell r="GV206">
            <v>0</v>
          </cell>
          <cell r="GW206">
            <v>2712454</v>
          </cell>
          <cell r="GX206">
            <v>0</v>
          </cell>
          <cell r="GY206">
            <v>261599</v>
          </cell>
          <cell r="GZ206">
            <v>0</v>
          </cell>
          <cell r="HA206">
            <v>0</v>
          </cell>
          <cell r="HB206">
            <v>0</v>
          </cell>
          <cell r="HC206">
            <v>0</v>
          </cell>
          <cell r="HD206">
            <v>-57362</v>
          </cell>
          <cell r="HE206">
            <v>-57362</v>
          </cell>
          <cell r="HF206">
            <v>-58434</v>
          </cell>
          <cell r="HG206">
            <v>-58434</v>
          </cell>
          <cell r="HI206">
            <v>2821920</v>
          </cell>
          <cell r="HJ206">
            <v>2974053</v>
          </cell>
          <cell r="HK206">
            <v>2974053</v>
          </cell>
        </row>
        <row r="207">
          <cell r="A207" t="str">
            <v>WZ2001</v>
          </cell>
          <cell r="B207" t="str">
            <v>Z3</v>
          </cell>
          <cell r="C207" t="str">
            <v>ReNEW SciTech Acdmy. (ReNEW)</v>
          </cell>
          <cell r="D207" t="str">
            <v>800419622-02</v>
          </cell>
          <cell r="E207">
            <v>6488740</v>
          </cell>
          <cell r="F207">
            <v>6488740</v>
          </cell>
          <cell r="I207">
            <v>6488740</v>
          </cell>
          <cell r="J207">
            <v>6488740</v>
          </cell>
          <cell r="K207">
            <v>6488740</v>
          </cell>
          <cell r="L207">
            <v>8297837</v>
          </cell>
          <cell r="M207">
            <v>8289105</v>
          </cell>
          <cell r="N207">
            <v>8289105</v>
          </cell>
          <cell r="R207">
            <v>540728</v>
          </cell>
          <cell r="S207">
            <v>234754</v>
          </cell>
          <cell r="T207">
            <v>234754</v>
          </cell>
          <cell r="U207">
            <v>305974</v>
          </cell>
          <cell r="V207">
            <v>305974</v>
          </cell>
          <cell r="W207">
            <v>540728</v>
          </cell>
          <cell r="X207">
            <v>234754</v>
          </cell>
          <cell r="Y207">
            <v>234754</v>
          </cell>
          <cell r="Z207">
            <v>305974</v>
          </cell>
          <cell r="AA207">
            <v>305974</v>
          </cell>
          <cell r="AB207">
            <v>540728</v>
          </cell>
          <cell r="AC207">
            <v>234754</v>
          </cell>
          <cell r="AD207">
            <v>234754</v>
          </cell>
          <cell r="AE207">
            <v>305974</v>
          </cell>
          <cell r="AF207">
            <v>305974</v>
          </cell>
          <cell r="AG207">
            <v>540728</v>
          </cell>
          <cell r="AH207">
            <v>234754</v>
          </cell>
          <cell r="AI207">
            <v>234754</v>
          </cell>
          <cell r="AJ207">
            <v>305974</v>
          </cell>
          <cell r="AK207">
            <v>305974</v>
          </cell>
          <cell r="AL207">
            <v>540728</v>
          </cell>
          <cell r="AM207">
            <v>234754</v>
          </cell>
          <cell r="AN207">
            <v>234754</v>
          </cell>
          <cell r="AO207">
            <v>305974</v>
          </cell>
          <cell r="AP207">
            <v>305974</v>
          </cell>
          <cell r="AQ207">
            <v>540728</v>
          </cell>
          <cell r="AR207">
            <v>234754</v>
          </cell>
          <cell r="AS207">
            <v>234754</v>
          </cell>
          <cell r="AT207">
            <v>305974</v>
          </cell>
          <cell r="AU207">
            <v>305974</v>
          </cell>
          <cell r="AV207">
            <v>432584</v>
          </cell>
          <cell r="AW207">
            <v>187804</v>
          </cell>
          <cell r="AX207">
            <v>187804</v>
          </cell>
          <cell r="AY207">
            <v>244780</v>
          </cell>
          <cell r="AZ207">
            <v>244780</v>
          </cell>
          <cell r="BA207">
            <v>1143761</v>
          </cell>
          <cell r="BB207">
            <v>685567</v>
          </cell>
          <cell r="BC207">
            <v>685567</v>
          </cell>
          <cell r="BD207">
            <v>458194</v>
          </cell>
          <cell r="BE207">
            <v>1139396</v>
          </cell>
          <cell r="BF207">
            <v>681201</v>
          </cell>
          <cell r="BG207">
            <v>681201</v>
          </cell>
          <cell r="BH207">
            <v>458195</v>
          </cell>
          <cell r="BI207">
            <v>0</v>
          </cell>
          <cell r="BJ207">
            <v>0</v>
          </cell>
          <cell r="BM207">
            <v>0</v>
          </cell>
          <cell r="BN207">
            <v>0</v>
          </cell>
          <cell r="BQ207">
            <v>0</v>
          </cell>
          <cell r="BR207">
            <v>0</v>
          </cell>
          <cell r="BU207">
            <v>234754</v>
          </cell>
          <cell r="BV207">
            <v>234754</v>
          </cell>
          <cell r="BX207">
            <v>32012</v>
          </cell>
          <cell r="BY207">
            <v>273962</v>
          </cell>
          <cell r="BZ207">
            <v>273962</v>
          </cell>
          <cell r="CA207">
            <v>540728</v>
          </cell>
          <cell r="CB207">
            <v>234754</v>
          </cell>
          <cell r="CC207">
            <v>234754</v>
          </cell>
          <cell r="CE207">
            <v>305974</v>
          </cell>
          <cell r="CF207">
            <v>305974</v>
          </cell>
          <cell r="CH207">
            <v>540728</v>
          </cell>
          <cell r="CI207">
            <v>234754</v>
          </cell>
          <cell r="CJ207">
            <v>234754</v>
          </cell>
          <cell r="CL207">
            <v>305974</v>
          </cell>
          <cell r="CM207">
            <v>305974</v>
          </cell>
          <cell r="CO207">
            <v>540728</v>
          </cell>
          <cell r="CP207">
            <v>234754</v>
          </cell>
          <cell r="CQ207">
            <v>-13503</v>
          </cell>
          <cell r="CR207">
            <v>-13503</v>
          </cell>
          <cell r="CS207">
            <v>305974</v>
          </cell>
          <cell r="CT207">
            <v>305974</v>
          </cell>
          <cell r="CV207">
            <v>527225</v>
          </cell>
          <cell r="CW207">
            <v>234754</v>
          </cell>
          <cell r="CX207">
            <v>0</v>
          </cell>
          <cell r="CY207">
            <v>0</v>
          </cell>
          <cell r="CZ207">
            <v>305974</v>
          </cell>
          <cell r="DA207">
            <v>305974</v>
          </cell>
          <cell r="DC207">
            <v>540728</v>
          </cell>
          <cell r="DD207">
            <v>234754</v>
          </cell>
          <cell r="DE207">
            <v>234754</v>
          </cell>
          <cell r="DG207">
            <v>305974</v>
          </cell>
          <cell r="DH207">
            <v>305974</v>
          </cell>
          <cell r="DJ207">
            <v>540728</v>
          </cell>
          <cell r="DK207">
            <v>234754</v>
          </cell>
          <cell r="DL207">
            <v>-15713</v>
          </cell>
          <cell r="DM207">
            <v>-15713</v>
          </cell>
          <cell r="DN207">
            <v>305974</v>
          </cell>
          <cell r="DO207">
            <v>305974</v>
          </cell>
          <cell r="DS207">
            <v>525015</v>
          </cell>
          <cell r="DT207">
            <v>234754</v>
          </cell>
          <cell r="DU207">
            <v>0</v>
          </cell>
          <cell r="DV207">
            <v>0</v>
          </cell>
          <cell r="DW207">
            <v>305974</v>
          </cell>
          <cell r="DX207">
            <v>305974</v>
          </cell>
          <cell r="EA207">
            <v>540728</v>
          </cell>
          <cell r="EB207">
            <v>187804</v>
          </cell>
          <cell r="EC207">
            <v>-15713</v>
          </cell>
          <cell r="ED207">
            <v>-15713</v>
          </cell>
          <cell r="EE207">
            <v>244780</v>
          </cell>
          <cell r="EF207">
            <v>244780</v>
          </cell>
          <cell r="EG207">
            <v>46951</v>
          </cell>
          <cell r="EH207">
            <v>61195</v>
          </cell>
          <cell r="EI207">
            <v>525017</v>
          </cell>
          <cell r="EJ207">
            <v>685567</v>
          </cell>
          <cell r="EK207">
            <v>0</v>
          </cell>
          <cell r="EL207">
            <v>0</v>
          </cell>
          <cell r="EM207">
            <v>458194</v>
          </cell>
          <cell r="EN207">
            <v>458194</v>
          </cell>
          <cell r="EQ207">
            <v>1143761</v>
          </cell>
          <cell r="ER207">
            <v>681201</v>
          </cell>
          <cell r="ES207">
            <v>-15713</v>
          </cell>
          <cell r="ET207">
            <v>-15713</v>
          </cell>
          <cell r="EU207">
            <v>458195</v>
          </cell>
          <cell r="EV207">
            <v>458195</v>
          </cell>
          <cell r="EY207">
            <v>1123683</v>
          </cell>
          <cell r="EZ207">
            <v>1123683</v>
          </cell>
          <cell r="FH207">
            <v>0</v>
          </cell>
          <cell r="FI207">
            <v>3479555</v>
          </cell>
          <cell r="FJ207">
            <v>0</v>
          </cell>
          <cell r="FK207">
            <v>3396194</v>
          </cell>
          <cell r="FL207">
            <v>273962</v>
          </cell>
          <cell r="FM207">
            <v>0</v>
          </cell>
          <cell r="FN207">
            <v>7149711</v>
          </cell>
          <cell r="FO207">
            <v>-60642</v>
          </cell>
          <cell r="FP207">
            <v>7089069</v>
          </cell>
          <cell r="FQ207">
            <v>1139394</v>
          </cell>
          <cell r="FR207">
            <v>1139394</v>
          </cell>
          <cell r="FV207">
            <v>1139394</v>
          </cell>
          <cell r="FW207">
            <v>1139394</v>
          </cell>
          <cell r="FX207">
            <v>46951</v>
          </cell>
          <cell r="FY207">
            <v>61195</v>
          </cell>
          <cell r="FZ207">
            <v>108146</v>
          </cell>
          <cell r="GA207">
            <v>-108146</v>
          </cell>
          <cell r="GB207">
            <v>-108146</v>
          </cell>
          <cell r="GL207">
            <v>1139396</v>
          </cell>
          <cell r="GM207">
            <v>-2</v>
          </cell>
          <cell r="GN207">
            <v>-2</v>
          </cell>
          <cell r="GP207">
            <v>0</v>
          </cell>
          <cell r="GQ207">
            <v>-108146</v>
          </cell>
          <cell r="GR207">
            <v>-108146</v>
          </cell>
          <cell r="GS207">
            <v>3418913</v>
          </cell>
          <cell r="GT207">
            <v>0</v>
          </cell>
          <cell r="GU207">
            <v>0</v>
          </cell>
          <cell r="GV207">
            <v>0</v>
          </cell>
          <cell r="GW207">
            <v>3396194</v>
          </cell>
          <cell r="GX207">
            <v>0</v>
          </cell>
          <cell r="GY207">
            <v>273962</v>
          </cell>
          <cell r="GZ207">
            <v>0</v>
          </cell>
          <cell r="HA207">
            <v>0</v>
          </cell>
          <cell r="HB207">
            <v>0</v>
          </cell>
          <cell r="HC207">
            <v>0</v>
          </cell>
          <cell r="HD207">
            <v>-46951</v>
          </cell>
          <cell r="HE207">
            <v>-46951</v>
          </cell>
          <cell r="HF207">
            <v>-61195</v>
          </cell>
          <cell r="HG207">
            <v>-61195</v>
          </cell>
          <cell r="HI207">
            <v>3479555</v>
          </cell>
          <cell r="HJ207">
            <v>3670156</v>
          </cell>
          <cell r="HK207">
            <v>3670156</v>
          </cell>
        </row>
        <row r="208">
          <cell r="A208" t="str">
            <v>WZ3001</v>
          </cell>
          <cell r="B208" t="str">
            <v>VE</v>
          </cell>
          <cell r="C208" t="str">
            <v>ReNEW Delores T. Aaron Elem (ReNEW)</v>
          </cell>
          <cell r="D208" t="str">
            <v>800419622-03</v>
          </cell>
          <cell r="E208">
            <v>7507083</v>
          </cell>
          <cell r="F208">
            <v>7507083</v>
          </cell>
          <cell r="I208">
            <v>7507083</v>
          </cell>
          <cell r="J208">
            <v>7507083</v>
          </cell>
          <cell r="K208">
            <v>7507083</v>
          </cell>
          <cell r="L208">
            <v>7447173</v>
          </cell>
          <cell r="M208">
            <v>7437910</v>
          </cell>
          <cell r="N208">
            <v>7437910</v>
          </cell>
          <cell r="R208">
            <v>625591</v>
          </cell>
          <cell r="S208">
            <v>275014</v>
          </cell>
          <cell r="T208">
            <v>275014</v>
          </cell>
          <cell r="U208">
            <v>350577</v>
          </cell>
          <cell r="V208">
            <v>350577</v>
          </cell>
          <cell r="W208">
            <v>625591</v>
          </cell>
          <cell r="X208">
            <v>275014</v>
          </cell>
          <cell r="Y208">
            <v>275014</v>
          </cell>
          <cell r="Z208">
            <v>350577</v>
          </cell>
          <cell r="AA208">
            <v>350577</v>
          </cell>
          <cell r="AB208">
            <v>625591</v>
          </cell>
          <cell r="AC208">
            <v>275014</v>
          </cell>
          <cell r="AD208">
            <v>275014</v>
          </cell>
          <cell r="AE208">
            <v>350577</v>
          </cell>
          <cell r="AF208">
            <v>350577</v>
          </cell>
          <cell r="AG208">
            <v>625591</v>
          </cell>
          <cell r="AH208">
            <v>275014</v>
          </cell>
          <cell r="AI208">
            <v>275014</v>
          </cell>
          <cell r="AJ208">
            <v>350577</v>
          </cell>
          <cell r="AK208">
            <v>350577</v>
          </cell>
          <cell r="AL208">
            <v>625591</v>
          </cell>
          <cell r="AM208">
            <v>275014</v>
          </cell>
          <cell r="AN208">
            <v>275014</v>
          </cell>
          <cell r="AO208">
            <v>350577</v>
          </cell>
          <cell r="AP208">
            <v>350577</v>
          </cell>
          <cell r="AQ208">
            <v>625589</v>
          </cell>
          <cell r="AR208">
            <v>275013</v>
          </cell>
          <cell r="AS208">
            <v>275013</v>
          </cell>
          <cell r="AT208">
            <v>350576</v>
          </cell>
          <cell r="AU208">
            <v>350576</v>
          </cell>
          <cell r="AV208">
            <v>500472</v>
          </cell>
          <cell r="AW208">
            <v>220011</v>
          </cell>
          <cell r="AX208">
            <v>220011</v>
          </cell>
          <cell r="AY208">
            <v>280461</v>
          </cell>
          <cell r="AZ208">
            <v>280461</v>
          </cell>
          <cell r="BA208">
            <v>605619</v>
          </cell>
          <cell r="BB208">
            <v>251638</v>
          </cell>
          <cell r="BC208">
            <v>251638</v>
          </cell>
          <cell r="BD208">
            <v>353981</v>
          </cell>
          <cell r="BE208">
            <v>600987</v>
          </cell>
          <cell r="BF208">
            <v>247006</v>
          </cell>
          <cell r="BG208">
            <v>247006</v>
          </cell>
          <cell r="BH208">
            <v>353981</v>
          </cell>
          <cell r="BI208">
            <v>0</v>
          </cell>
          <cell r="BJ208">
            <v>0</v>
          </cell>
          <cell r="BM208">
            <v>0</v>
          </cell>
          <cell r="BN208">
            <v>0</v>
          </cell>
          <cell r="BQ208">
            <v>0</v>
          </cell>
          <cell r="BR208">
            <v>0</v>
          </cell>
          <cell r="BU208">
            <v>275014</v>
          </cell>
          <cell r="BV208">
            <v>275014</v>
          </cell>
          <cell r="BX208">
            <v>36678</v>
          </cell>
          <cell r="BY208">
            <v>313899</v>
          </cell>
          <cell r="BZ208">
            <v>313899</v>
          </cell>
          <cell r="CA208">
            <v>625591</v>
          </cell>
          <cell r="CB208">
            <v>275014</v>
          </cell>
          <cell r="CC208">
            <v>275014</v>
          </cell>
          <cell r="CE208">
            <v>350577</v>
          </cell>
          <cell r="CF208">
            <v>350577</v>
          </cell>
          <cell r="CH208">
            <v>625591</v>
          </cell>
          <cell r="CI208">
            <v>275014</v>
          </cell>
          <cell r="CJ208">
            <v>275014</v>
          </cell>
          <cell r="CL208">
            <v>350577</v>
          </cell>
          <cell r="CM208">
            <v>350577</v>
          </cell>
          <cell r="CO208">
            <v>625591</v>
          </cell>
          <cell r="CP208">
            <v>275014</v>
          </cell>
          <cell r="CQ208">
            <v>-17323</v>
          </cell>
          <cell r="CR208">
            <v>-17323</v>
          </cell>
          <cell r="CS208">
            <v>350577</v>
          </cell>
          <cell r="CT208">
            <v>350577</v>
          </cell>
          <cell r="CV208">
            <v>608268</v>
          </cell>
          <cell r="CW208">
            <v>275014</v>
          </cell>
          <cell r="CX208">
            <v>-1100</v>
          </cell>
          <cell r="CY208">
            <v>-1100</v>
          </cell>
          <cell r="CZ208">
            <v>350577</v>
          </cell>
          <cell r="DA208">
            <v>350577</v>
          </cell>
          <cell r="DC208">
            <v>624491</v>
          </cell>
          <cell r="DD208">
            <v>275014</v>
          </cell>
          <cell r="DE208">
            <v>275014</v>
          </cell>
          <cell r="DG208">
            <v>350577</v>
          </cell>
          <cell r="DH208">
            <v>350577</v>
          </cell>
          <cell r="DJ208">
            <v>625591</v>
          </cell>
          <cell r="DK208">
            <v>275014</v>
          </cell>
          <cell r="DL208">
            <v>-17880</v>
          </cell>
          <cell r="DM208">
            <v>-17880</v>
          </cell>
          <cell r="DN208">
            <v>350577</v>
          </cell>
          <cell r="DO208">
            <v>350577</v>
          </cell>
          <cell r="DS208">
            <v>607711</v>
          </cell>
          <cell r="DT208">
            <v>275013</v>
          </cell>
          <cell r="DU208">
            <v>0</v>
          </cell>
          <cell r="DV208">
            <v>0</v>
          </cell>
          <cell r="DW208">
            <v>350576</v>
          </cell>
          <cell r="DX208">
            <v>350576</v>
          </cell>
          <cell r="EA208">
            <v>625589</v>
          </cell>
          <cell r="EB208">
            <v>220011</v>
          </cell>
          <cell r="EC208">
            <v>-16430</v>
          </cell>
          <cell r="ED208">
            <v>-16430</v>
          </cell>
          <cell r="EE208">
            <v>280461</v>
          </cell>
          <cell r="EF208">
            <v>280461</v>
          </cell>
          <cell r="EG208">
            <v>55003</v>
          </cell>
          <cell r="EH208">
            <v>70116</v>
          </cell>
          <cell r="EI208">
            <v>609161</v>
          </cell>
          <cell r="EJ208">
            <v>251638</v>
          </cell>
          <cell r="EK208">
            <v>0</v>
          </cell>
          <cell r="EL208">
            <v>0</v>
          </cell>
          <cell r="EM208">
            <v>353981</v>
          </cell>
          <cell r="EN208">
            <v>353981</v>
          </cell>
          <cell r="EQ208">
            <v>605619</v>
          </cell>
          <cell r="ER208">
            <v>247006</v>
          </cell>
          <cell r="ES208">
            <v>-17276</v>
          </cell>
          <cell r="ET208">
            <v>-17276</v>
          </cell>
          <cell r="EU208">
            <v>353981</v>
          </cell>
          <cell r="EV208">
            <v>353981</v>
          </cell>
          <cell r="EY208">
            <v>583711</v>
          </cell>
          <cell r="EZ208">
            <v>583711</v>
          </cell>
          <cell r="FH208">
            <v>0</v>
          </cell>
          <cell r="FI208">
            <v>2973769</v>
          </cell>
          <cell r="FJ208">
            <v>0</v>
          </cell>
          <cell r="FK208">
            <v>3549255</v>
          </cell>
          <cell r="FL208">
            <v>313899</v>
          </cell>
          <cell r="FM208">
            <v>0</v>
          </cell>
          <cell r="FN208">
            <v>6836923</v>
          </cell>
          <cell r="FO208">
            <v>-70009</v>
          </cell>
          <cell r="FP208">
            <v>6766914</v>
          </cell>
          <cell r="FQ208">
            <v>600987</v>
          </cell>
          <cell r="FR208">
            <v>600987</v>
          </cell>
          <cell r="FV208">
            <v>600987</v>
          </cell>
          <cell r="FW208">
            <v>600987</v>
          </cell>
          <cell r="FX208">
            <v>55003</v>
          </cell>
          <cell r="FY208">
            <v>70116</v>
          </cell>
          <cell r="FZ208">
            <v>125119</v>
          </cell>
          <cell r="GA208">
            <v>-125119</v>
          </cell>
          <cell r="GB208">
            <v>-125119</v>
          </cell>
          <cell r="GL208">
            <v>600987</v>
          </cell>
          <cell r="GM208">
            <v>0</v>
          </cell>
          <cell r="GN208">
            <v>0</v>
          </cell>
          <cell r="GP208">
            <v>0</v>
          </cell>
          <cell r="GQ208">
            <v>-125119</v>
          </cell>
          <cell r="GR208">
            <v>-125119</v>
          </cell>
          <cell r="GS208">
            <v>2903760</v>
          </cell>
          <cell r="GT208">
            <v>0</v>
          </cell>
          <cell r="GU208">
            <v>0</v>
          </cell>
          <cell r="GV208">
            <v>0</v>
          </cell>
          <cell r="GW208">
            <v>3549255</v>
          </cell>
          <cell r="GX208">
            <v>0</v>
          </cell>
          <cell r="GY208">
            <v>313899</v>
          </cell>
          <cell r="GZ208">
            <v>0</v>
          </cell>
          <cell r="HA208">
            <v>0</v>
          </cell>
          <cell r="HB208">
            <v>0</v>
          </cell>
          <cell r="HC208">
            <v>0</v>
          </cell>
          <cell r="HD208">
            <v>-55003</v>
          </cell>
          <cell r="HE208">
            <v>-55003</v>
          </cell>
          <cell r="HF208">
            <v>-70116</v>
          </cell>
          <cell r="HG208">
            <v>-70116</v>
          </cell>
          <cell r="HI208">
            <v>2973769</v>
          </cell>
          <cell r="HJ208">
            <v>3863154</v>
          </cell>
          <cell r="HK208">
            <v>3863154</v>
          </cell>
        </row>
        <row r="209">
          <cell r="A209" t="str">
            <v>WZ5001</v>
          </cell>
          <cell r="B209" t="str">
            <v>VD</v>
          </cell>
          <cell r="C209" t="str">
            <v>ReNEW Accelerated High, West Bank (ReNEW)</v>
          </cell>
          <cell r="D209" t="str">
            <v>800419622-05</v>
          </cell>
          <cell r="E209">
            <v>2694333</v>
          </cell>
          <cell r="F209">
            <v>2694333</v>
          </cell>
          <cell r="I209">
            <v>2694333</v>
          </cell>
          <cell r="J209">
            <v>2694333</v>
          </cell>
          <cell r="K209">
            <v>2694333</v>
          </cell>
          <cell r="L209">
            <v>3251141</v>
          </cell>
          <cell r="M209">
            <v>3240477</v>
          </cell>
          <cell r="N209">
            <v>3240477</v>
          </cell>
          <cell r="R209">
            <v>224528</v>
          </cell>
          <cell r="S209">
            <v>124496</v>
          </cell>
          <cell r="T209">
            <v>124496</v>
          </cell>
          <cell r="U209">
            <v>100032</v>
          </cell>
          <cell r="V209">
            <v>100032</v>
          </cell>
          <cell r="W209">
            <v>224528</v>
          </cell>
          <cell r="X209">
            <v>124496</v>
          </cell>
          <cell r="Y209">
            <v>124496</v>
          </cell>
          <cell r="Z209">
            <v>100032</v>
          </cell>
          <cell r="AA209">
            <v>100032</v>
          </cell>
          <cell r="AB209">
            <v>224528</v>
          </cell>
          <cell r="AC209">
            <v>124496</v>
          </cell>
          <cell r="AD209">
            <v>124496</v>
          </cell>
          <cell r="AE209">
            <v>100032</v>
          </cell>
          <cell r="AF209">
            <v>100032</v>
          </cell>
          <cell r="AG209">
            <v>224528</v>
          </cell>
          <cell r="AH209">
            <v>124496</v>
          </cell>
          <cell r="AI209">
            <v>124496</v>
          </cell>
          <cell r="AJ209">
            <v>100032</v>
          </cell>
          <cell r="AK209">
            <v>100032</v>
          </cell>
          <cell r="AL209">
            <v>224528</v>
          </cell>
          <cell r="AM209">
            <v>124496</v>
          </cell>
          <cell r="AN209">
            <v>124496</v>
          </cell>
          <cell r="AO209">
            <v>100032</v>
          </cell>
          <cell r="AP209">
            <v>100032</v>
          </cell>
          <cell r="AQ209">
            <v>224527</v>
          </cell>
          <cell r="AR209">
            <v>124496</v>
          </cell>
          <cell r="AS209">
            <v>124496</v>
          </cell>
          <cell r="AT209">
            <v>100031</v>
          </cell>
          <cell r="AU209">
            <v>100031</v>
          </cell>
          <cell r="AV209">
            <v>179622</v>
          </cell>
          <cell r="AW209">
            <v>99597</v>
          </cell>
          <cell r="AX209">
            <v>99597</v>
          </cell>
          <cell r="AY209">
            <v>80025</v>
          </cell>
          <cell r="AZ209">
            <v>80025</v>
          </cell>
          <cell r="BA209">
            <v>410130</v>
          </cell>
          <cell r="BB209">
            <v>219293</v>
          </cell>
          <cell r="BC209">
            <v>219293</v>
          </cell>
          <cell r="BD209">
            <v>190837</v>
          </cell>
          <cell r="BE209">
            <v>404798</v>
          </cell>
          <cell r="BF209">
            <v>213961</v>
          </cell>
          <cell r="BG209">
            <v>213961</v>
          </cell>
          <cell r="BH209">
            <v>190837</v>
          </cell>
          <cell r="BI209">
            <v>0</v>
          </cell>
          <cell r="BJ209">
            <v>0</v>
          </cell>
          <cell r="BM209">
            <v>0</v>
          </cell>
          <cell r="BN209">
            <v>0</v>
          </cell>
          <cell r="BQ209">
            <v>0</v>
          </cell>
          <cell r="BR209">
            <v>0</v>
          </cell>
          <cell r="BU209">
            <v>124496</v>
          </cell>
          <cell r="BV209">
            <v>124496</v>
          </cell>
          <cell r="BX209">
            <v>10466</v>
          </cell>
          <cell r="BY209">
            <v>89566</v>
          </cell>
          <cell r="BZ209">
            <v>89566</v>
          </cell>
          <cell r="CA209">
            <v>224528</v>
          </cell>
          <cell r="CB209">
            <v>124496</v>
          </cell>
          <cell r="CC209">
            <v>124496</v>
          </cell>
          <cell r="CE209">
            <v>100032</v>
          </cell>
          <cell r="CF209">
            <v>100032</v>
          </cell>
          <cell r="CH209">
            <v>224528</v>
          </cell>
          <cell r="CI209">
            <v>124496</v>
          </cell>
          <cell r="CJ209">
            <v>124496</v>
          </cell>
          <cell r="CL209">
            <v>100032</v>
          </cell>
          <cell r="CM209">
            <v>100032</v>
          </cell>
          <cell r="CO209">
            <v>224528</v>
          </cell>
          <cell r="CP209">
            <v>124496</v>
          </cell>
          <cell r="CQ209">
            <v>-4769</v>
          </cell>
          <cell r="CR209">
            <v>-4769</v>
          </cell>
          <cell r="CS209">
            <v>100032</v>
          </cell>
          <cell r="CT209">
            <v>100032</v>
          </cell>
          <cell r="CV209">
            <v>219759</v>
          </cell>
          <cell r="CW209">
            <v>124496</v>
          </cell>
          <cell r="CX209">
            <v>0</v>
          </cell>
          <cell r="CY209">
            <v>0</v>
          </cell>
          <cell r="CZ209">
            <v>100032</v>
          </cell>
          <cell r="DA209">
            <v>100032</v>
          </cell>
          <cell r="DC209">
            <v>224528</v>
          </cell>
          <cell r="DD209">
            <v>124496</v>
          </cell>
          <cell r="DE209">
            <v>124496</v>
          </cell>
          <cell r="DG209">
            <v>100032</v>
          </cell>
          <cell r="DH209">
            <v>100032</v>
          </cell>
          <cell r="DJ209">
            <v>224528</v>
          </cell>
          <cell r="DK209">
            <v>124496</v>
          </cell>
          <cell r="DL209">
            <v>-8671</v>
          </cell>
          <cell r="DM209">
            <v>-8671</v>
          </cell>
          <cell r="DN209">
            <v>100032</v>
          </cell>
          <cell r="DO209">
            <v>100032</v>
          </cell>
          <cell r="DS209">
            <v>215857</v>
          </cell>
          <cell r="DT209">
            <v>124496</v>
          </cell>
          <cell r="DU209">
            <v>-416</v>
          </cell>
          <cell r="DV209">
            <v>-416</v>
          </cell>
          <cell r="DW209">
            <v>100031</v>
          </cell>
          <cell r="DX209">
            <v>100031</v>
          </cell>
          <cell r="EA209">
            <v>224111</v>
          </cell>
          <cell r="EB209">
            <v>99597</v>
          </cell>
          <cell r="EC209">
            <v>-6471</v>
          </cell>
          <cell r="ED209">
            <v>-6471</v>
          </cell>
          <cell r="EE209">
            <v>80025</v>
          </cell>
          <cell r="EF209">
            <v>80025</v>
          </cell>
          <cell r="EG209">
            <v>24900</v>
          </cell>
          <cell r="EH209">
            <v>20007</v>
          </cell>
          <cell r="EI209">
            <v>218058</v>
          </cell>
          <cell r="EJ209">
            <v>219293</v>
          </cell>
          <cell r="EK209">
            <v>0</v>
          </cell>
          <cell r="EL209">
            <v>0</v>
          </cell>
          <cell r="EM209">
            <v>190837</v>
          </cell>
          <cell r="EN209">
            <v>190837</v>
          </cell>
          <cell r="EQ209">
            <v>410130</v>
          </cell>
          <cell r="ER209">
            <v>213961</v>
          </cell>
          <cell r="ES209">
            <v>-6471</v>
          </cell>
          <cell r="ET209">
            <v>-6471</v>
          </cell>
          <cell r="EU209">
            <v>190837</v>
          </cell>
          <cell r="EV209">
            <v>190837</v>
          </cell>
          <cell r="EY209">
            <v>398327</v>
          </cell>
          <cell r="EZ209">
            <v>398327</v>
          </cell>
          <cell r="FH209">
            <v>0</v>
          </cell>
          <cell r="FI209">
            <v>1553719</v>
          </cell>
          <cell r="FJ209">
            <v>0</v>
          </cell>
          <cell r="FK209">
            <v>1192395</v>
          </cell>
          <cell r="FL209">
            <v>89566</v>
          </cell>
          <cell r="FM209">
            <v>0</v>
          </cell>
          <cell r="FN209">
            <v>2835680</v>
          </cell>
          <cell r="FO209">
            <v>-26798</v>
          </cell>
          <cell r="FP209">
            <v>2808882</v>
          </cell>
          <cell r="FQ209">
            <v>404797</v>
          </cell>
          <cell r="FR209">
            <v>404797</v>
          </cell>
          <cell r="FV209">
            <v>404797</v>
          </cell>
          <cell r="FW209">
            <v>404797</v>
          </cell>
          <cell r="FX209">
            <v>24900</v>
          </cell>
          <cell r="FY209">
            <v>20007</v>
          </cell>
          <cell r="FZ209">
            <v>44907</v>
          </cell>
          <cell r="GA209">
            <v>-44907</v>
          </cell>
          <cell r="GB209">
            <v>-44907</v>
          </cell>
          <cell r="GL209">
            <v>404798</v>
          </cell>
          <cell r="GM209">
            <v>-1</v>
          </cell>
          <cell r="GN209">
            <v>-1</v>
          </cell>
          <cell r="GP209">
            <v>0</v>
          </cell>
          <cell r="GQ209">
            <v>-44907</v>
          </cell>
          <cell r="GR209">
            <v>-44907</v>
          </cell>
          <cell r="GS209">
            <v>1526921</v>
          </cell>
          <cell r="GT209">
            <v>0</v>
          </cell>
          <cell r="GU209">
            <v>0</v>
          </cell>
          <cell r="GV209">
            <v>0</v>
          </cell>
          <cell r="GW209">
            <v>1192395</v>
          </cell>
          <cell r="GX209">
            <v>0</v>
          </cell>
          <cell r="GY209">
            <v>89566</v>
          </cell>
          <cell r="GZ209">
            <v>0</v>
          </cell>
          <cell r="HA209">
            <v>0</v>
          </cell>
          <cell r="HB209">
            <v>0</v>
          </cell>
          <cell r="HC209">
            <v>0</v>
          </cell>
          <cell r="HD209">
            <v>-24900</v>
          </cell>
          <cell r="HE209">
            <v>-24900</v>
          </cell>
          <cell r="HF209">
            <v>-20007</v>
          </cell>
          <cell r="HG209">
            <v>-20007</v>
          </cell>
          <cell r="HI209">
            <v>1553719</v>
          </cell>
          <cell r="HJ209">
            <v>1281961</v>
          </cell>
          <cell r="HK209">
            <v>1281961</v>
          </cell>
        </row>
        <row r="210">
          <cell r="A210" t="str">
            <v>WZ6001</v>
          </cell>
          <cell r="B210" t="str">
            <v>VS</v>
          </cell>
          <cell r="C210" t="str">
            <v>ReNEW Schaumburg Elem (ReNEW)</v>
          </cell>
          <cell r="D210" t="str">
            <v>800419622-07</v>
          </cell>
          <cell r="E210">
            <v>7829423</v>
          </cell>
          <cell r="F210">
            <v>7829423</v>
          </cell>
          <cell r="I210">
            <v>7829423</v>
          </cell>
          <cell r="J210">
            <v>7829423</v>
          </cell>
          <cell r="K210">
            <v>7829423</v>
          </cell>
          <cell r="L210">
            <v>7508591</v>
          </cell>
          <cell r="M210">
            <v>7508033</v>
          </cell>
          <cell r="N210">
            <v>7508033</v>
          </cell>
          <cell r="R210">
            <v>652452</v>
          </cell>
          <cell r="S210">
            <v>295459</v>
          </cell>
          <cell r="T210">
            <v>295459</v>
          </cell>
          <cell r="U210">
            <v>356993</v>
          </cell>
          <cell r="V210">
            <v>356993</v>
          </cell>
          <cell r="W210">
            <v>652452</v>
          </cell>
          <cell r="X210">
            <v>295459</v>
          </cell>
          <cell r="Y210">
            <v>295459</v>
          </cell>
          <cell r="Z210">
            <v>356993</v>
          </cell>
          <cell r="AA210">
            <v>356993</v>
          </cell>
          <cell r="AB210">
            <v>652453</v>
          </cell>
          <cell r="AC210">
            <v>295459</v>
          </cell>
          <cell r="AD210">
            <v>295459</v>
          </cell>
          <cell r="AE210">
            <v>356994</v>
          </cell>
          <cell r="AF210">
            <v>356994</v>
          </cell>
          <cell r="AG210">
            <v>652453</v>
          </cell>
          <cell r="AH210">
            <v>295459</v>
          </cell>
          <cell r="AI210">
            <v>295459</v>
          </cell>
          <cell r="AJ210">
            <v>356994</v>
          </cell>
          <cell r="AK210">
            <v>356994</v>
          </cell>
          <cell r="AL210">
            <v>652453</v>
          </cell>
          <cell r="AM210">
            <v>295459</v>
          </cell>
          <cell r="AN210">
            <v>295459</v>
          </cell>
          <cell r="AO210">
            <v>356994</v>
          </cell>
          <cell r="AP210">
            <v>356994</v>
          </cell>
          <cell r="AQ210">
            <v>652451</v>
          </cell>
          <cell r="AR210">
            <v>295458</v>
          </cell>
          <cell r="AS210">
            <v>295458</v>
          </cell>
          <cell r="AT210">
            <v>356993</v>
          </cell>
          <cell r="AU210">
            <v>356993</v>
          </cell>
          <cell r="AV210">
            <v>521962</v>
          </cell>
          <cell r="AW210">
            <v>236367</v>
          </cell>
          <cell r="AX210">
            <v>236367</v>
          </cell>
          <cell r="AY210">
            <v>285595</v>
          </cell>
          <cell r="AZ210">
            <v>285595</v>
          </cell>
          <cell r="BA210">
            <v>545506</v>
          </cell>
          <cell r="BB210">
            <v>242257</v>
          </cell>
          <cell r="BC210">
            <v>242257</v>
          </cell>
          <cell r="BD210">
            <v>303249</v>
          </cell>
          <cell r="BE210">
            <v>545228</v>
          </cell>
          <cell r="BF210">
            <v>241979</v>
          </cell>
          <cell r="BG210">
            <v>241979</v>
          </cell>
          <cell r="BH210">
            <v>303249</v>
          </cell>
          <cell r="BI210">
            <v>0</v>
          </cell>
          <cell r="BJ210">
            <v>0</v>
          </cell>
          <cell r="BM210">
            <v>0</v>
          </cell>
          <cell r="BN210">
            <v>0</v>
          </cell>
          <cell r="BQ210">
            <v>0</v>
          </cell>
          <cell r="BR210">
            <v>0</v>
          </cell>
          <cell r="BU210">
            <v>295459</v>
          </cell>
          <cell r="BV210">
            <v>295459</v>
          </cell>
          <cell r="BX210">
            <v>37349</v>
          </cell>
          <cell r="BY210">
            <v>319644</v>
          </cell>
          <cell r="BZ210">
            <v>319644</v>
          </cell>
          <cell r="CA210">
            <v>652452</v>
          </cell>
          <cell r="CB210">
            <v>295459</v>
          </cell>
          <cell r="CC210">
            <v>295459</v>
          </cell>
          <cell r="CE210">
            <v>356993</v>
          </cell>
          <cell r="CF210">
            <v>356993</v>
          </cell>
          <cell r="CH210">
            <v>652452</v>
          </cell>
          <cell r="CI210">
            <v>295459</v>
          </cell>
          <cell r="CJ210">
            <v>295459</v>
          </cell>
          <cell r="CL210">
            <v>356994</v>
          </cell>
          <cell r="CM210">
            <v>356994</v>
          </cell>
          <cell r="CO210">
            <v>652453</v>
          </cell>
          <cell r="CP210">
            <v>295459</v>
          </cell>
          <cell r="CQ210">
            <v>-16028</v>
          </cell>
          <cell r="CR210">
            <v>-16028</v>
          </cell>
          <cell r="CS210">
            <v>356994</v>
          </cell>
          <cell r="CT210">
            <v>356994</v>
          </cell>
          <cell r="CV210">
            <v>636425</v>
          </cell>
          <cell r="CW210">
            <v>295459</v>
          </cell>
          <cell r="CX210">
            <v>0</v>
          </cell>
          <cell r="CY210">
            <v>0</v>
          </cell>
          <cell r="CZ210">
            <v>356994</v>
          </cell>
          <cell r="DA210">
            <v>356994</v>
          </cell>
          <cell r="DC210">
            <v>652453</v>
          </cell>
          <cell r="DD210">
            <v>295459</v>
          </cell>
          <cell r="DE210">
            <v>295459</v>
          </cell>
          <cell r="DG210">
            <v>356994</v>
          </cell>
          <cell r="DH210">
            <v>356994</v>
          </cell>
          <cell r="DJ210">
            <v>652453</v>
          </cell>
          <cell r="DK210">
            <v>295459</v>
          </cell>
          <cell r="DL210">
            <v>-16211</v>
          </cell>
          <cell r="DM210">
            <v>-16211</v>
          </cell>
          <cell r="DN210">
            <v>356994</v>
          </cell>
          <cell r="DO210">
            <v>356994</v>
          </cell>
          <cell r="DS210">
            <v>636242</v>
          </cell>
          <cell r="DT210">
            <v>295458</v>
          </cell>
          <cell r="DU210">
            <v>0</v>
          </cell>
          <cell r="DV210">
            <v>0</v>
          </cell>
          <cell r="DW210">
            <v>356993</v>
          </cell>
          <cell r="DX210">
            <v>356993</v>
          </cell>
          <cell r="EA210">
            <v>652451</v>
          </cell>
          <cell r="EB210">
            <v>236367</v>
          </cell>
          <cell r="EC210">
            <v>-16211</v>
          </cell>
          <cell r="ED210">
            <v>-16211</v>
          </cell>
          <cell r="EE210">
            <v>285595</v>
          </cell>
          <cell r="EF210">
            <v>285595</v>
          </cell>
          <cell r="EG210">
            <v>59092</v>
          </cell>
          <cell r="EH210">
            <v>71399</v>
          </cell>
          <cell r="EI210">
            <v>636242</v>
          </cell>
          <cell r="EJ210">
            <v>242257</v>
          </cell>
          <cell r="EK210">
            <v>0</v>
          </cell>
          <cell r="EL210">
            <v>0</v>
          </cell>
          <cell r="EM210">
            <v>303249</v>
          </cell>
          <cell r="EN210">
            <v>303249</v>
          </cell>
          <cell r="EQ210">
            <v>545506</v>
          </cell>
          <cell r="ER210">
            <v>241979</v>
          </cell>
          <cell r="ES210">
            <v>-16211</v>
          </cell>
          <cell r="ET210">
            <v>-16211</v>
          </cell>
          <cell r="EU210">
            <v>303249</v>
          </cell>
          <cell r="EV210">
            <v>303249</v>
          </cell>
          <cell r="EY210">
            <v>529017</v>
          </cell>
          <cell r="EZ210">
            <v>529017</v>
          </cell>
          <cell r="FH210">
            <v>0</v>
          </cell>
          <cell r="FI210">
            <v>3143366</v>
          </cell>
          <cell r="FJ210">
            <v>0</v>
          </cell>
          <cell r="FK210">
            <v>3499797</v>
          </cell>
          <cell r="FL210">
            <v>319644</v>
          </cell>
          <cell r="FM210">
            <v>0</v>
          </cell>
          <cell r="FN210">
            <v>6962807</v>
          </cell>
          <cell r="FO210">
            <v>-64661</v>
          </cell>
          <cell r="FP210">
            <v>6898146</v>
          </cell>
          <cell r="FQ210">
            <v>545226</v>
          </cell>
          <cell r="FR210">
            <v>545226</v>
          </cell>
          <cell r="FV210">
            <v>545226</v>
          </cell>
          <cell r="FW210">
            <v>545226</v>
          </cell>
          <cell r="FX210">
            <v>59092</v>
          </cell>
          <cell r="FY210">
            <v>71399</v>
          </cell>
          <cell r="FZ210">
            <v>130491</v>
          </cell>
          <cell r="GA210">
            <v>-130491</v>
          </cell>
          <cell r="GB210">
            <v>-130491</v>
          </cell>
          <cell r="GL210">
            <v>545228</v>
          </cell>
          <cell r="GM210">
            <v>-2</v>
          </cell>
          <cell r="GN210">
            <v>-2</v>
          </cell>
          <cell r="GP210">
            <v>0</v>
          </cell>
          <cell r="GQ210">
            <v>-130491</v>
          </cell>
          <cell r="GR210">
            <v>-130491</v>
          </cell>
          <cell r="GS210">
            <v>3078705</v>
          </cell>
          <cell r="GT210">
            <v>0</v>
          </cell>
          <cell r="GU210">
            <v>0</v>
          </cell>
          <cell r="GV210">
            <v>0</v>
          </cell>
          <cell r="GW210">
            <v>3499797</v>
          </cell>
          <cell r="GX210">
            <v>0</v>
          </cell>
          <cell r="GY210">
            <v>319644</v>
          </cell>
          <cell r="GZ210">
            <v>0</v>
          </cell>
          <cell r="HA210">
            <v>0</v>
          </cell>
          <cell r="HB210">
            <v>0</v>
          </cell>
          <cell r="HC210">
            <v>0</v>
          </cell>
          <cell r="HD210">
            <v>-59092</v>
          </cell>
          <cell r="HE210">
            <v>-59092</v>
          </cell>
          <cell r="HF210">
            <v>-71399</v>
          </cell>
          <cell r="HG210">
            <v>-71399</v>
          </cell>
          <cell r="HI210">
            <v>3143366</v>
          </cell>
          <cell r="HJ210">
            <v>3819441</v>
          </cell>
          <cell r="HK210">
            <v>3819441</v>
          </cell>
        </row>
        <row r="211">
          <cell r="A211" t="str">
            <v>WZ7001</v>
          </cell>
          <cell r="B211" t="str">
            <v>RA</v>
          </cell>
          <cell r="C211" t="str">
            <v xml:space="preserve">ReNEW McDonogh City Park Acdmy
</v>
          </cell>
          <cell r="D211" t="str">
            <v>800419622-00</v>
          </cell>
          <cell r="E211">
            <v>7364139</v>
          </cell>
          <cell r="F211">
            <v>7364139</v>
          </cell>
          <cell r="I211">
            <v>7364139</v>
          </cell>
          <cell r="J211">
            <v>7364139</v>
          </cell>
          <cell r="K211">
            <v>7364139</v>
          </cell>
          <cell r="L211">
            <v>4786426</v>
          </cell>
          <cell r="M211">
            <v>4781057</v>
          </cell>
          <cell r="N211">
            <v>4781057</v>
          </cell>
          <cell r="R211">
            <v>613679</v>
          </cell>
          <cell r="S211">
            <v>314258</v>
          </cell>
          <cell r="T211">
            <v>314258</v>
          </cell>
          <cell r="U211">
            <v>299421</v>
          </cell>
          <cell r="V211">
            <v>299421</v>
          </cell>
          <cell r="W211">
            <v>613679</v>
          </cell>
          <cell r="X211">
            <v>314258</v>
          </cell>
          <cell r="Y211">
            <v>314258</v>
          </cell>
          <cell r="Z211">
            <v>299421</v>
          </cell>
          <cell r="AA211">
            <v>299421</v>
          </cell>
          <cell r="AB211">
            <v>613679</v>
          </cell>
          <cell r="AC211">
            <v>314258</v>
          </cell>
          <cell r="AD211">
            <v>314258</v>
          </cell>
          <cell r="AE211">
            <v>299421</v>
          </cell>
          <cell r="AF211">
            <v>299421</v>
          </cell>
          <cell r="AG211">
            <v>613679</v>
          </cell>
          <cell r="AH211">
            <v>314258</v>
          </cell>
          <cell r="AI211">
            <v>314258</v>
          </cell>
          <cell r="AJ211">
            <v>299421</v>
          </cell>
          <cell r="AK211">
            <v>299421</v>
          </cell>
          <cell r="AL211">
            <v>613679</v>
          </cell>
          <cell r="AM211">
            <v>314258</v>
          </cell>
          <cell r="AN211">
            <v>314258</v>
          </cell>
          <cell r="AO211">
            <v>299421</v>
          </cell>
          <cell r="AP211">
            <v>299421</v>
          </cell>
          <cell r="AQ211">
            <v>613677</v>
          </cell>
          <cell r="AR211">
            <v>314257</v>
          </cell>
          <cell r="AS211">
            <v>314257</v>
          </cell>
          <cell r="AT211">
            <v>299420</v>
          </cell>
          <cell r="AU211">
            <v>299420</v>
          </cell>
          <cell r="AV211">
            <v>490942</v>
          </cell>
          <cell r="AW211">
            <v>251406</v>
          </cell>
          <cell r="AX211">
            <v>251406</v>
          </cell>
          <cell r="AY211">
            <v>239536</v>
          </cell>
          <cell r="AZ211">
            <v>239536</v>
          </cell>
          <cell r="BA211">
            <v>-245561</v>
          </cell>
          <cell r="BB211">
            <v>-110061</v>
          </cell>
          <cell r="BC211">
            <v>-110061</v>
          </cell>
          <cell r="BD211">
            <v>-135500</v>
          </cell>
          <cell r="BE211">
            <v>-371027</v>
          </cell>
          <cell r="BF211">
            <v>-167777</v>
          </cell>
          <cell r="BG211">
            <v>-167777</v>
          </cell>
          <cell r="BH211">
            <v>-203250</v>
          </cell>
          <cell r="BI211">
            <v>0</v>
          </cell>
          <cell r="BJ211">
            <v>0</v>
          </cell>
          <cell r="BM211">
            <v>0</v>
          </cell>
          <cell r="BN211">
            <v>0</v>
          </cell>
          <cell r="BQ211">
            <v>0</v>
          </cell>
          <cell r="BR211">
            <v>0</v>
          </cell>
          <cell r="BU211">
            <v>314258</v>
          </cell>
          <cell r="BV211">
            <v>314258</v>
          </cell>
          <cell r="BX211">
            <v>31326</v>
          </cell>
          <cell r="BY211">
            <v>268095</v>
          </cell>
          <cell r="BZ211">
            <v>268095</v>
          </cell>
          <cell r="CA211">
            <v>613679</v>
          </cell>
          <cell r="CB211">
            <v>314258</v>
          </cell>
          <cell r="CC211">
            <v>314258</v>
          </cell>
          <cell r="CE211">
            <v>299421</v>
          </cell>
          <cell r="CF211">
            <v>299421</v>
          </cell>
          <cell r="CH211">
            <v>613679</v>
          </cell>
          <cell r="CI211">
            <v>314258</v>
          </cell>
          <cell r="CJ211">
            <v>314258</v>
          </cell>
          <cell r="CL211">
            <v>299421</v>
          </cell>
          <cell r="CM211">
            <v>299421</v>
          </cell>
          <cell r="CO211">
            <v>613679</v>
          </cell>
          <cell r="CP211">
            <v>314258</v>
          </cell>
          <cell r="CQ211">
            <v>-9071</v>
          </cell>
          <cell r="CR211">
            <v>-9071</v>
          </cell>
          <cell r="CS211">
            <v>299421</v>
          </cell>
          <cell r="CT211">
            <v>299421</v>
          </cell>
          <cell r="CV211">
            <v>604608</v>
          </cell>
          <cell r="CW211">
            <v>314258</v>
          </cell>
          <cell r="CX211">
            <v>0</v>
          </cell>
          <cell r="CY211">
            <v>0</v>
          </cell>
          <cell r="CZ211">
            <v>299421</v>
          </cell>
          <cell r="DA211">
            <v>299421</v>
          </cell>
          <cell r="DC211">
            <v>613679</v>
          </cell>
          <cell r="DD211">
            <v>314258</v>
          </cell>
          <cell r="DE211">
            <v>314258</v>
          </cell>
          <cell r="DG211">
            <v>299421</v>
          </cell>
          <cell r="DH211">
            <v>299421</v>
          </cell>
          <cell r="DJ211">
            <v>613679</v>
          </cell>
          <cell r="DK211">
            <v>314258</v>
          </cell>
          <cell r="DL211">
            <v>-9484</v>
          </cell>
          <cell r="DM211">
            <v>-9484</v>
          </cell>
          <cell r="DN211">
            <v>299421</v>
          </cell>
          <cell r="DO211">
            <v>299421</v>
          </cell>
          <cell r="DS211">
            <v>604195</v>
          </cell>
          <cell r="DT211">
            <v>314257</v>
          </cell>
          <cell r="DU211">
            <v>0</v>
          </cell>
          <cell r="DV211">
            <v>0</v>
          </cell>
          <cell r="DW211">
            <v>299420</v>
          </cell>
          <cell r="DX211">
            <v>299420</v>
          </cell>
          <cell r="EA211">
            <v>613677</v>
          </cell>
          <cell r="EB211">
            <v>251406</v>
          </cell>
          <cell r="EC211">
            <v>-9484</v>
          </cell>
          <cell r="ED211">
            <v>-9484</v>
          </cell>
          <cell r="EE211">
            <v>239536</v>
          </cell>
          <cell r="EF211">
            <v>239536</v>
          </cell>
          <cell r="EG211">
            <v>62852</v>
          </cell>
          <cell r="EH211">
            <v>59885</v>
          </cell>
          <cell r="EI211">
            <v>604195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Y211">
            <v>0</v>
          </cell>
          <cell r="EZ211">
            <v>0</v>
          </cell>
          <cell r="FH211">
            <v>0</v>
          </cell>
          <cell r="FI211">
            <v>2828321</v>
          </cell>
          <cell r="FJ211">
            <v>0</v>
          </cell>
          <cell r="FK211">
            <v>2426693</v>
          </cell>
          <cell r="FL211">
            <v>268095</v>
          </cell>
          <cell r="FM211">
            <v>0</v>
          </cell>
          <cell r="FN211">
            <v>5523109</v>
          </cell>
          <cell r="FO211">
            <v>-28039</v>
          </cell>
          <cell r="FP211">
            <v>5495070</v>
          </cell>
          <cell r="FQ211">
            <v>-742052</v>
          </cell>
          <cell r="FR211">
            <v>-742052</v>
          </cell>
          <cell r="FV211">
            <v>-742052</v>
          </cell>
          <cell r="FW211">
            <v>-742052</v>
          </cell>
          <cell r="FX211">
            <v>62852</v>
          </cell>
          <cell r="FY211">
            <v>59885</v>
          </cell>
          <cell r="FZ211">
            <v>122737</v>
          </cell>
          <cell r="GA211">
            <v>-122737</v>
          </cell>
          <cell r="GB211">
            <v>-122737</v>
          </cell>
          <cell r="GL211">
            <v>-371027</v>
          </cell>
          <cell r="GM211">
            <v>-371025</v>
          </cell>
          <cell r="GN211">
            <v>-371025</v>
          </cell>
          <cell r="GP211">
            <v>0</v>
          </cell>
          <cell r="GQ211">
            <v>-122737</v>
          </cell>
          <cell r="GR211">
            <v>-122737</v>
          </cell>
          <cell r="GS211">
            <v>2800282</v>
          </cell>
          <cell r="GT211">
            <v>0</v>
          </cell>
          <cell r="GU211">
            <v>0</v>
          </cell>
          <cell r="GV211">
            <v>0</v>
          </cell>
          <cell r="GW211">
            <v>2426693</v>
          </cell>
          <cell r="GX211">
            <v>0</v>
          </cell>
          <cell r="GY211">
            <v>268095</v>
          </cell>
          <cell r="GZ211">
            <v>0</v>
          </cell>
          <cell r="HA211">
            <v>0</v>
          </cell>
          <cell r="HB211">
            <v>0</v>
          </cell>
          <cell r="HC211">
            <v>0</v>
          </cell>
          <cell r="HD211">
            <v>-62852</v>
          </cell>
          <cell r="HE211">
            <v>-62852</v>
          </cell>
          <cell r="HF211">
            <v>-59885</v>
          </cell>
          <cell r="HG211">
            <v>-59885</v>
          </cell>
          <cell r="HI211">
            <v>2828321</v>
          </cell>
          <cell r="HJ211">
            <v>2694788</v>
          </cell>
          <cell r="HK211">
            <v>2694788</v>
          </cell>
        </row>
        <row r="212">
          <cell r="A212" t="str">
            <v>WZ9001</v>
          </cell>
          <cell r="B212" t="str">
            <v>VI</v>
          </cell>
          <cell r="C212" t="str">
            <v>The NET 2 Charter School</v>
          </cell>
          <cell r="D212" t="str">
            <v>270588087-00</v>
          </cell>
          <cell r="E212">
            <v>1526724</v>
          </cell>
          <cell r="F212">
            <v>1526724</v>
          </cell>
          <cell r="I212">
            <v>1526724</v>
          </cell>
          <cell r="J212">
            <v>1526724</v>
          </cell>
          <cell r="K212">
            <v>2319811</v>
          </cell>
          <cell r="L212">
            <v>1621737</v>
          </cell>
          <cell r="M212">
            <v>1815554</v>
          </cell>
          <cell r="N212">
            <v>1815554</v>
          </cell>
          <cell r="R212">
            <v>127227</v>
          </cell>
          <cell r="S212">
            <v>56184</v>
          </cell>
          <cell r="T212">
            <v>56184</v>
          </cell>
          <cell r="U212">
            <v>71043</v>
          </cell>
          <cell r="V212">
            <v>71043</v>
          </cell>
          <cell r="W212">
            <v>127227</v>
          </cell>
          <cell r="X212">
            <v>56184</v>
          </cell>
          <cell r="Y212">
            <v>56184</v>
          </cell>
          <cell r="Z212">
            <v>71043</v>
          </cell>
          <cell r="AA212">
            <v>71043</v>
          </cell>
          <cell r="AB212">
            <v>127227</v>
          </cell>
          <cell r="AC212">
            <v>56184</v>
          </cell>
          <cell r="AD212">
            <v>56184</v>
          </cell>
          <cell r="AE212">
            <v>71043</v>
          </cell>
          <cell r="AF212">
            <v>71043</v>
          </cell>
          <cell r="AG212">
            <v>127227</v>
          </cell>
          <cell r="AH212">
            <v>56184</v>
          </cell>
          <cell r="AI212">
            <v>56184</v>
          </cell>
          <cell r="AJ212">
            <v>71043</v>
          </cell>
          <cell r="AK212">
            <v>71043</v>
          </cell>
          <cell r="AL212">
            <v>150898</v>
          </cell>
          <cell r="AM212">
            <v>58477</v>
          </cell>
          <cell r="AN212">
            <v>58477</v>
          </cell>
          <cell r="AO212">
            <v>92421</v>
          </cell>
          <cell r="AP212">
            <v>92421</v>
          </cell>
          <cell r="AQ212">
            <v>150898</v>
          </cell>
          <cell r="AR212">
            <v>58477</v>
          </cell>
          <cell r="AS212">
            <v>58477</v>
          </cell>
          <cell r="AT212">
            <v>92421</v>
          </cell>
          <cell r="AU212">
            <v>92421</v>
          </cell>
          <cell r="AV212">
            <v>313663</v>
          </cell>
          <cell r="AW212">
            <v>225162</v>
          </cell>
          <cell r="AX212">
            <v>225162</v>
          </cell>
          <cell r="AY212">
            <v>88501</v>
          </cell>
          <cell r="AZ212">
            <v>88501</v>
          </cell>
          <cell r="BA212">
            <v>80972</v>
          </cell>
          <cell r="BB212">
            <v>513</v>
          </cell>
          <cell r="BC212">
            <v>513</v>
          </cell>
          <cell r="BD212">
            <v>80459</v>
          </cell>
          <cell r="BE212">
            <v>177881</v>
          </cell>
          <cell r="BF212">
            <v>97422</v>
          </cell>
          <cell r="BG212">
            <v>97422</v>
          </cell>
          <cell r="BH212">
            <v>80459</v>
          </cell>
          <cell r="BI212">
            <v>0</v>
          </cell>
          <cell r="BJ212">
            <v>0</v>
          </cell>
          <cell r="BM212">
            <v>0</v>
          </cell>
          <cell r="BN212">
            <v>0</v>
          </cell>
          <cell r="BQ212">
            <v>0</v>
          </cell>
          <cell r="BR212">
            <v>0</v>
          </cell>
          <cell r="BU212">
            <v>56184</v>
          </cell>
          <cell r="BV212">
            <v>56184</v>
          </cell>
          <cell r="BX212">
            <v>71043</v>
          </cell>
          <cell r="BY212">
            <v>71043</v>
          </cell>
          <cell r="CA212">
            <v>127227</v>
          </cell>
          <cell r="CB212">
            <v>56184</v>
          </cell>
          <cell r="CC212">
            <v>56184</v>
          </cell>
          <cell r="CE212">
            <v>71043</v>
          </cell>
          <cell r="CF212">
            <v>71043</v>
          </cell>
          <cell r="CH212">
            <v>127227</v>
          </cell>
          <cell r="CI212">
            <v>56184</v>
          </cell>
          <cell r="CJ212">
            <v>56184</v>
          </cell>
          <cell r="CL212">
            <v>71043</v>
          </cell>
          <cell r="CM212">
            <v>71043</v>
          </cell>
          <cell r="CO212">
            <v>127227</v>
          </cell>
          <cell r="CP212">
            <v>56184</v>
          </cell>
          <cell r="CQ212">
            <v>0</v>
          </cell>
          <cell r="CR212">
            <v>0</v>
          </cell>
          <cell r="CS212">
            <v>71043</v>
          </cell>
          <cell r="CT212">
            <v>71043</v>
          </cell>
          <cell r="CV212">
            <v>127227</v>
          </cell>
          <cell r="CW212">
            <v>56184</v>
          </cell>
          <cell r="CX212">
            <v>0</v>
          </cell>
          <cell r="CY212">
            <v>0</v>
          </cell>
          <cell r="CZ212">
            <v>71043</v>
          </cell>
          <cell r="DA212">
            <v>71043</v>
          </cell>
          <cell r="DC212">
            <v>127227</v>
          </cell>
          <cell r="DD212">
            <v>56184</v>
          </cell>
          <cell r="DE212">
            <v>56184</v>
          </cell>
          <cell r="DG212">
            <v>71043</v>
          </cell>
          <cell r="DH212">
            <v>71043</v>
          </cell>
          <cell r="DJ212">
            <v>127227</v>
          </cell>
          <cell r="DK212">
            <v>58477</v>
          </cell>
          <cell r="DL212">
            <v>0</v>
          </cell>
          <cell r="DM212">
            <v>0</v>
          </cell>
          <cell r="DN212">
            <v>92421</v>
          </cell>
          <cell r="DO212">
            <v>92421</v>
          </cell>
          <cell r="DS212">
            <v>150898</v>
          </cell>
          <cell r="DT212">
            <v>58477</v>
          </cell>
          <cell r="DU212">
            <v>0</v>
          </cell>
          <cell r="DV212">
            <v>0</v>
          </cell>
          <cell r="DW212">
            <v>92421</v>
          </cell>
          <cell r="DX212">
            <v>92421</v>
          </cell>
          <cell r="EA212">
            <v>150898</v>
          </cell>
          <cell r="EB212">
            <v>225162</v>
          </cell>
          <cell r="EC212">
            <v>-658</v>
          </cell>
          <cell r="ED212">
            <v>-658</v>
          </cell>
          <cell r="EE212">
            <v>88501</v>
          </cell>
          <cell r="EF212">
            <v>88501</v>
          </cell>
          <cell r="EG212">
            <v>0</v>
          </cell>
          <cell r="EH212">
            <v>0</v>
          </cell>
          <cell r="EI212">
            <v>313005</v>
          </cell>
          <cell r="EJ212">
            <v>513</v>
          </cell>
          <cell r="EK212">
            <v>-2256</v>
          </cell>
          <cell r="EL212">
            <v>-2256</v>
          </cell>
          <cell r="EM212">
            <v>80459</v>
          </cell>
          <cell r="EN212">
            <v>80459</v>
          </cell>
          <cell r="EQ212">
            <v>78716</v>
          </cell>
          <cell r="ER212">
            <v>97422</v>
          </cell>
          <cell r="ES212">
            <v>-7802</v>
          </cell>
          <cell r="ET212">
            <v>-7802</v>
          </cell>
          <cell r="EU212">
            <v>80459</v>
          </cell>
          <cell r="EV212">
            <v>80459</v>
          </cell>
          <cell r="EY212">
            <v>170079</v>
          </cell>
          <cell r="EZ212">
            <v>170079</v>
          </cell>
          <cell r="FH212">
            <v>0</v>
          </cell>
          <cell r="FI212">
            <v>777155</v>
          </cell>
          <cell r="FJ212">
            <v>0</v>
          </cell>
          <cell r="FK212">
            <v>860519</v>
          </cell>
          <cell r="FL212">
            <v>0</v>
          </cell>
          <cell r="FM212">
            <v>0</v>
          </cell>
          <cell r="FN212">
            <v>1637674</v>
          </cell>
          <cell r="FO212">
            <v>-10716</v>
          </cell>
          <cell r="FP212">
            <v>1626958</v>
          </cell>
          <cell r="FQ212">
            <v>177880</v>
          </cell>
          <cell r="FR212">
            <v>177880</v>
          </cell>
          <cell r="FV212">
            <v>177880</v>
          </cell>
          <cell r="FW212">
            <v>177880</v>
          </cell>
          <cell r="FX212">
            <v>0</v>
          </cell>
          <cell r="FY212">
            <v>0</v>
          </cell>
          <cell r="FZ212">
            <v>0</v>
          </cell>
          <cell r="GA212">
            <v>0</v>
          </cell>
          <cell r="GB212">
            <v>0</v>
          </cell>
          <cell r="GL212">
            <v>177881</v>
          </cell>
          <cell r="GM212">
            <v>-1</v>
          </cell>
          <cell r="GN212">
            <v>-1</v>
          </cell>
          <cell r="GP212">
            <v>0</v>
          </cell>
          <cell r="GQ212">
            <v>0</v>
          </cell>
          <cell r="GR212">
            <v>0</v>
          </cell>
          <cell r="GS212">
            <v>766439</v>
          </cell>
          <cell r="GT212">
            <v>0</v>
          </cell>
          <cell r="GU212">
            <v>0</v>
          </cell>
          <cell r="GV212">
            <v>0</v>
          </cell>
          <cell r="GW212">
            <v>860519</v>
          </cell>
          <cell r="GX212">
            <v>0</v>
          </cell>
          <cell r="GY212">
            <v>0</v>
          </cell>
          <cell r="GZ212">
            <v>0</v>
          </cell>
          <cell r="HA212">
            <v>0</v>
          </cell>
          <cell r="HB212">
            <v>0</v>
          </cell>
          <cell r="HC212">
            <v>0</v>
          </cell>
          <cell r="HD212">
            <v>0</v>
          </cell>
          <cell r="HE212">
            <v>0</v>
          </cell>
          <cell r="HF212">
            <v>0</v>
          </cell>
          <cell r="HG212">
            <v>0</v>
          </cell>
          <cell r="HI212">
            <v>777155</v>
          </cell>
          <cell r="HJ212">
            <v>860519</v>
          </cell>
          <cell r="HK212">
            <v>860519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"/>
      <sheetName val="Sept App Ctrl"/>
      <sheetName val="Diff"/>
    </sheetNames>
    <sheetDataSet>
      <sheetData sheetId="0"/>
      <sheetData sheetId="1"/>
      <sheetData sheetId="2">
        <row r="3">
          <cell r="AO3">
            <v>0</v>
          </cell>
        </row>
        <row r="7">
          <cell r="AO7">
            <v>93</v>
          </cell>
        </row>
        <row r="8">
          <cell r="AO8">
            <v>64</v>
          </cell>
        </row>
        <row r="9">
          <cell r="AO9">
            <v>729</v>
          </cell>
        </row>
        <row r="10">
          <cell r="AO10">
            <v>495</v>
          </cell>
        </row>
        <row r="11">
          <cell r="AO11">
            <v>-382</v>
          </cell>
        </row>
        <row r="12">
          <cell r="AO12">
            <v>413</v>
          </cell>
        </row>
        <row r="13">
          <cell r="AO13">
            <v>601</v>
          </cell>
        </row>
        <row r="14">
          <cell r="AO14">
            <v>-663</v>
          </cell>
        </row>
        <row r="15">
          <cell r="AO15">
            <v>303</v>
          </cell>
        </row>
        <row r="16">
          <cell r="AO16">
            <v>192</v>
          </cell>
        </row>
        <row r="17">
          <cell r="AO17">
            <v>188</v>
          </cell>
        </row>
        <row r="18">
          <cell r="AO18">
            <v>-93</v>
          </cell>
        </row>
        <row r="19">
          <cell r="AO19">
            <v>272</v>
          </cell>
        </row>
        <row r="20">
          <cell r="AO20">
            <v>-151</v>
          </cell>
        </row>
        <row r="21">
          <cell r="AO21">
            <v>241</v>
          </cell>
        </row>
        <row r="22">
          <cell r="AO22">
            <v>706</v>
          </cell>
        </row>
        <row r="23">
          <cell r="AO23">
            <v>-5428</v>
          </cell>
        </row>
        <row r="24">
          <cell r="AO24">
            <v>-53</v>
          </cell>
        </row>
        <row r="25">
          <cell r="AO25">
            <v>-124</v>
          </cell>
        </row>
        <row r="26">
          <cell r="AO26">
            <v>398</v>
          </cell>
        </row>
        <row r="27">
          <cell r="AO27">
            <v>18</v>
          </cell>
        </row>
        <row r="28">
          <cell r="AO28">
            <v>-87</v>
          </cell>
        </row>
        <row r="29">
          <cell r="AO29">
            <v>-721</v>
          </cell>
        </row>
        <row r="30">
          <cell r="AO30">
            <v>-1230</v>
          </cell>
        </row>
        <row r="31">
          <cell r="AO31">
            <v>524</v>
          </cell>
        </row>
        <row r="32">
          <cell r="AO32">
            <v>-1625</v>
          </cell>
        </row>
        <row r="33">
          <cell r="AO33">
            <v>268</v>
          </cell>
        </row>
        <row r="34">
          <cell r="AO34">
            <v>-3752</v>
          </cell>
        </row>
        <row r="35">
          <cell r="AO35">
            <v>232</v>
          </cell>
        </row>
        <row r="36">
          <cell r="AO36">
            <v>-454</v>
          </cell>
        </row>
        <row r="37">
          <cell r="AO37">
            <v>125</v>
          </cell>
        </row>
        <row r="38">
          <cell r="AO38">
            <v>-2649</v>
          </cell>
        </row>
        <row r="39">
          <cell r="AO39">
            <v>81</v>
          </cell>
        </row>
        <row r="40">
          <cell r="AO40">
            <v>823</v>
          </cell>
        </row>
        <row r="41">
          <cell r="AO41">
            <v>-25</v>
          </cell>
        </row>
        <row r="42">
          <cell r="AO42">
            <v>702</v>
          </cell>
        </row>
        <row r="43">
          <cell r="AO43">
            <v>482</v>
          </cell>
        </row>
        <row r="44">
          <cell r="AO44">
            <v>-2944</v>
          </cell>
        </row>
        <row r="45">
          <cell r="AO45">
            <v>-1340</v>
          </cell>
        </row>
        <row r="46">
          <cell r="AO46">
            <v>-237</v>
          </cell>
        </row>
        <row r="47">
          <cell r="AO47">
            <v>677</v>
          </cell>
        </row>
        <row r="48">
          <cell r="AO48">
            <v>-274</v>
          </cell>
        </row>
        <row r="49">
          <cell r="AO49">
            <v>-206</v>
          </cell>
        </row>
        <row r="50">
          <cell r="AO50">
            <v>517</v>
          </cell>
        </row>
        <row r="51">
          <cell r="AO51">
            <v>-1293</v>
          </cell>
        </row>
        <row r="52">
          <cell r="AO52">
            <v>-43</v>
          </cell>
        </row>
        <row r="53">
          <cell r="AO53">
            <v>364</v>
          </cell>
        </row>
        <row r="54">
          <cell r="AO54">
            <v>-203</v>
          </cell>
        </row>
        <row r="55">
          <cell r="AO55">
            <v>1375</v>
          </cell>
        </row>
        <row r="56">
          <cell r="AO56">
            <v>397</v>
          </cell>
        </row>
        <row r="57">
          <cell r="AO57">
            <v>-726</v>
          </cell>
        </row>
        <row r="58">
          <cell r="AO58">
            <v>-6588</v>
          </cell>
        </row>
        <row r="59">
          <cell r="AO59">
            <v>-3532</v>
          </cell>
        </row>
        <row r="60">
          <cell r="AO60">
            <v>-64</v>
          </cell>
        </row>
        <row r="61">
          <cell r="AO61">
            <v>106</v>
          </cell>
        </row>
        <row r="62">
          <cell r="AO62">
            <v>-382</v>
          </cell>
        </row>
        <row r="63">
          <cell r="AO63">
            <v>447</v>
          </cell>
        </row>
        <row r="64">
          <cell r="AO64">
            <v>456</v>
          </cell>
        </row>
        <row r="65">
          <cell r="AO65">
            <v>134</v>
          </cell>
        </row>
        <row r="66">
          <cell r="AO66">
            <v>-1133</v>
          </cell>
        </row>
        <row r="67">
          <cell r="AO67">
            <v>-955</v>
          </cell>
        </row>
        <row r="68">
          <cell r="AO68">
            <v>-45</v>
          </cell>
        </row>
        <row r="69">
          <cell r="AO69">
            <v>238</v>
          </cell>
        </row>
        <row r="70">
          <cell r="AO70">
            <v>193</v>
          </cell>
        </row>
        <row r="71">
          <cell r="AO71">
            <v>-525</v>
          </cell>
        </row>
        <row r="72">
          <cell r="AO72">
            <v>-120</v>
          </cell>
        </row>
        <row r="73">
          <cell r="AO73">
            <v>-1779</v>
          </cell>
        </row>
        <row r="74">
          <cell r="AO74">
            <v>-20</v>
          </cell>
        </row>
        <row r="75">
          <cell r="AO75">
            <v>-1183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l_table"/>
      <sheetName val="State_NOCCA"/>
      <sheetName val="State_LSMSA"/>
      <sheetName val="State_Thrive"/>
      <sheetName val="State_New Vision"/>
      <sheetName val="State_Glencoe"/>
      <sheetName val="State_ISL"/>
      <sheetName val="State_Avoyelles"/>
      <sheetName val="State_Delhi"/>
      <sheetName val="State_Belle Chase"/>
      <sheetName val="State_Max"/>
      <sheetName val="State_OJJ"/>
      <sheetName val="State_Madison"/>
      <sheetName val="State_DArbonne"/>
      <sheetName val="State_Intl High"/>
      <sheetName val="State_NOMMA"/>
      <sheetName val="State_L.C. Charter"/>
      <sheetName val="State_LFNO"/>
      <sheetName val="State_JS Clark"/>
      <sheetName val="State_Southwest"/>
      <sheetName val="State_LA Key"/>
      <sheetName val="State_Jeff Chamber"/>
      <sheetName val="State_Tallulah"/>
      <sheetName val="State_BR Charter"/>
      <sheetName val="State_Delta"/>
      <sheetName val="State_Impact"/>
      <sheetName val="State_Vision"/>
      <sheetName val="State_Advantage"/>
      <sheetName val="State_Iberville"/>
      <sheetName val="State_LC Col Prep"/>
      <sheetName val="State_Northeast"/>
      <sheetName val="State_Acadiana Ren"/>
      <sheetName val="State_Laf Ren"/>
      <sheetName val="State_Willow"/>
      <sheetName val="State_Tangi"/>
      <sheetName val="State_GEO"/>
      <sheetName val="State_Lincoln"/>
      <sheetName val="State_Laurel"/>
      <sheetName val="State_Apex"/>
      <sheetName val="State_Smothers"/>
      <sheetName val="State_Greater"/>
      <sheetName val="State_Noble"/>
      <sheetName val="State_JCFA-Laf"/>
      <sheetName val="State_BRUP"/>
      <sheetName val="State_Collegiate"/>
      <sheetName val="State_LAVCA"/>
      <sheetName val="State_LA Conn"/>
      <sheetName val="Local_OJJ"/>
      <sheetName val="Local_Madison"/>
      <sheetName val="Local_DArbonne"/>
      <sheetName val="Local_Intl High"/>
      <sheetName val="Local_NOMMA"/>
      <sheetName val="Local_LFNO"/>
      <sheetName val="Local_L.C. Charter"/>
      <sheetName val="Local_JS Clark"/>
      <sheetName val="Local_Southwest"/>
      <sheetName val="Local_LA Key"/>
      <sheetName val="Local_Jeff Chamber"/>
      <sheetName val="Local_Tallulah"/>
      <sheetName val="Local_BR Charter"/>
      <sheetName val="Local_Delta"/>
      <sheetName val="Local_Impact"/>
      <sheetName val="Local_Vision"/>
      <sheetName val="Local_Advantage"/>
      <sheetName val="Local_Iberville"/>
      <sheetName val="Local_LC Col Prep"/>
      <sheetName val="Local_Northeast"/>
      <sheetName val="Local_Acadiana Ren"/>
      <sheetName val="Local_Laf Ren"/>
      <sheetName val="Local_Willow"/>
      <sheetName val="Local_Tangi"/>
      <sheetName val="Local_GEO"/>
      <sheetName val="Local_Lincoln"/>
      <sheetName val="Local_Laurel"/>
      <sheetName val="Local_Apex"/>
      <sheetName val="Local_Smothers"/>
      <sheetName val="Local_Greater"/>
      <sheetName val="Local_Noble"/>
      <sheetName val="Local_JCFA-Laf"/>
      <sheetName val="Local_BRUP"/>
      <sheetName val="Local_Collegiate"/>
      <sheetName val="Local_LAVCA"/>
      <sheetName val="Local_LA Conn"/>
      <sheetName val="Local_RSD_3B"/>
      <sheetName val="COMPARE"/>
      <sheetName val="New Type 2 ALL"/>
      <sheetName val="Local_app"/>
      <sheetName val="State_New Type 2"/>
      <sheetName val="State_App Ctrl"/>
      <sheetName val="State_Diff"/>
      <sheetName val="Local_New Type 2"/>
      <sheetName val="Local_App Ctrl"/>
      <sheetName val="Local_Diff"/>
      <sheetName val="5A2_Legacy Type 2"/>
      <sheetName val="Local_T2A_2"/>
      <sheetName val="RSD_T2 vs. A.C."/>
    </sheetNames>
    <sheetDataSet>
      <sheetData sheetId="0"/>
      <sheetData sheetId="1">
        <row r="4">
          <cell r="N4">
            <v>0</v>
          </cell>
        </row>
        <row r="5">
          <cell r="N5">
            <v>0</v>
          </cell>
        </row>
        <row r="6">
          <cell r="N6">
            <v>6580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6669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501364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758610</v>
          </cell>
        </row>
        <row r="40">
          <cell r="N40">
            <v>0</v>
          </cell>
        </row>
        <row r="41">
          <cell r="N41">
            <v>20794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38657</v>
          </cell>
        </row>
        <row r="48">
          <cell r="N48">
            <v>47060</v>
          </cell>
        </row>
        <row r="49">
          <cell r="N49">
            <v>0</v>
          </cell>
        </row>
        <row r="50">
          <cell r="N50">
            <v>3092</v>
          </cell>
        </row>
        <row r="51">
          <cell r="N51">
            <v>32816</v>
          </cell>
        </row>
        <row r="52">
          <cell r="N52">
            <v>0</v>
          </cell>
        </row>
        <row r="53">
          <cell r="N53">
            <v>0</v>
          </cell>
        </row>
        <row r="54">
          <cell r="N54">
            <v>0</v>
          </cell>
        </row>
        <row r="55">
          <cell r="N55">
            <v>420448</v>
          </cell>
        </row>
        <row r="56">
          <cell r="N56">
            <v>60696</v>
          </cell>
        </row>
        <row r="57">
          <cell r="N57">
            <v>0</v>
          </cell>
        </row>
        <row r="58">
          <cell r="N58">
            <v>0</v>
          </cell>
        </row>
        <row r="59">
          <cell r="N59">
            <v>0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0</v>
          </cell>
        </row>
        <row r="63">
          <cell r="N63">
            <v>0</v>
          </cell>
        </row>
        <row r="64">
          <cell r="N64">
            <v>0</v>
          </cell>
        </row>
        <row r="65">
          <cell r="N65">
            <v>0</v>
          </cell>
        </row>
        <row r="66">
          <cell r="N66">
            <v>0</v>
          </cell>
        </row>
        <row r="67">
          <cell r="N67">
            <v>0</v>
          </cell>
        </row>
        <row r="68">
          <cell r="N68">
            <v>0</v>
          </cell>
        </row>
        <row r="69">
          <cell r="N69">
            <v>0</v>
          </cell>
        </row>
        <row r="70">
          <cell r="N70">
            <v>0</v>
          </cell>
        </row>
        <row r="71">
          <cell r="N71">
            <v>0</v>
          </cell>
        </row>
        <row r="72">
          <cell r="N72">
            <v>0</v>
          </cell>
        </row>
        <row r="75">
          <cell r="N75">
            <v>0</v>
          </cell>
        </row>
        <row r="76">
          <cell r="N76">
            <v>0</v>
          </cell>
        </row>
        <row r="77">
          <cell r="N77">
            <v>0</v>
          </cell>
        </row>
        <row r="78">
          <cell r="N78">
            <v>0</v>
          </cell>
        </row>
        <row r="79">
          <cell r="N79">
            <v>5809</v>
          </cell>
        </row>
      </sheetData>
      <sheetData sheetId="2">
        <row r="4">
          <cell r="N4">
            <v>59051.714285714283</v>
          </cell>
        </row>
        <row r="5">
          <cell r="N5">
            <v>54706.714285714283</v>
          </cell>
        </row>
        <row r="6">
          <cell r="N6">
            <v>88663.142857142855</v>
          </cell>
        </row>
        <row r="7">
          <cell r="N7">
            <v>1677.8571428571431</v>
          </cell>
        </row>
        <row r="8">
          <cell r="N8">
            <v>1353.5714285714294</v>
          </cell>
        </row>
        <row r="9">
          <cell r="N9">
            <v>52277.857142857145</v>
          </cell>
        </row>
        <row r="10">
          <cell r="N10">
            <v>1489.1428571428569</v>
          </cell>
        </row>
        <row r="11">
          <cell r="N11">
            <v>105480.71428571429</v>
          </cell>
        </row>
        <row r="12">
          <cell r="N12">
            <v>72314</v>
          </cell>
        </row>
        <row r="13">
          <cell r="N13">
            <v>177361.71428571429</v>
          </cell>
        </row>
        <row r="14">
          <cell r="N14">
            <v>8383</v>
          </cell>
        </row>
        <row r="15">
          <cell r="N15">
            <v>7005</v>
          </cell>
        </row>
        <row r="16">
          <cell r="N16">
            <v>0</v>
          </cell>
        </row>
        <row r="17">
          <cell r="N17">
            <v>28845.714285714283</v>
          </cell>
        </row>
        <row r="18">
          <cell r="N18">
            <v>23431.857142857141</v>
          </cell>
        </row>
        <row r="19">
          <cell r="N19">
            <v>49222.857142857145</v>
          </cell>
        </row>
        <row r="20">
          <cell r="N20">
            <v>206375.85714285713</v>
          </cell>
        </row>
        <row r="21">
          <cell r="N21">
            <v>9166.7142857142862</v>
          </cell>
        </row>
        <row r="22">
          <cell r="N22">
            <v>0</v>
          </cell>
        </row>
        <row r="23">
          <cell r="N23">
            <v>15715.285714285714</v>
          </cell>
        </row>
        <row r="24">
          <cell r="N24">
            <v>8415.4285714285706</v>
          </cell>
        </row>
        <row r="25">
          <cell r="N25">
            <v>22946.285714285714</v>
          </cell>
        </row>
        <row r="26">
          <cell r="N26">
            <v>58098.142857142855</v>
          </cell>
        </row>
        <row r="27">
          <cell r="N27">
            <v>8242.7142857142862</v>
          </cell>
        </row>
        <row r="28">
          <cell r="N28">
            <v>21228</v>
          </cell>
        </row>
        <row r="29">
          <cell r="N29">
            <v>71352.571428571435</v>
          </cell>
        </row>
        <row r="30">
          <cell r="N30">
            <v>30757.857142857145</v>
          </cell>
        </row>
        <row r="31">
          <cell r="N31">
            <v>80580.28571428571</v>
          </cell>
        </row>
        <row r="32">
          <cell r="N32">
            <v>68245.142857142855</v>
          </cell>
        </row>
        <row r="33">
          <cell r="N33">
            <v>0</v>
          </cell>
        </row>
        <row r="34">
          <cell r="N34">
            <v>20379</v>
          </cell>
        </row>
        <row r="35">
          <cell r="N35">
            <v>180781.14285714287</v>
          </cell>
        </row>
        <row r="36">
          <cell r="N36">
            <v>0</v>
          </cell>
        </row>
        <row r="37">
          <cell r="N37">
            <v>6170</v>
          </cell>
        </row>
        <row r="38">
          <cell r="N38">
            <v>233393.57142857142</v>
          </cell>
        </row>
        <row r="39">
          <cell r="N39">
            <v>21578.428571428572</v>
          </cell>
        </row>
        <row r="40">
          <cell r="N40">
            <v>65546.571428571435</v>
          </cell>
        </row>
        <row r="41">
          <cell r="N41">
            <v>8471.8571428571431</v>
          </cell>
        </row>
        <row r="42">
          <cell r="N42">
            <v>17214.571428571428</v>
          </cell>
        </row>
        <row r="43">
          <cell r="N43">
            <v>62742.857142857145</v>
          </cell>
        </row>
        <row r="44">
          <cell r="N44">
            <v>12900</v>
          </cell>
        </row>
        <row r="45">
          <cell r="N45">
            <v>8936.8571428571431</v>
          </cell>
        </row>
        <row r="46">
          <cell r="N46">
            <v>16489.857142857145</v>
          </cell>
        </row>
        <row r="47">
          <cell r="N47">
            <v>8504.8571428571431</v>
          </cell>
        </row>
        <row r="48">
          <cell r="N48">
            <v>24749.714285714286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31251.857142857141</v>
          </cell>
        </row>
        <row r="52">
          <cell r="N52">
            <v>43166.571428571428</v>
          </cell>
        </row>
        <row r="53">
          <cell r="N53">
            <v>59769.285714285717</v>
          </cell>
        </row>
        <row r="54">
          <cell r="N54">
            <v>59825.285714285717</v>
          </cell>
        </row>
        <row r="55">
          <cell r="N55">
            <v>226963.85714285713</v>
          </cell>
        </row>
        <row r="56">
          <cell r="N56">
            <v>57871.142857142855</v>
          </cell>
        </row>
        <row r="57">
          <cell r="N57">
            <v>0</v>
          </cell>
        </row>
        <row r="58">
          <cell r="N58">
            <v>83872.28571428571</v>
          </cell>
        </row>
        <row r="59">
          <cell r="N59">
            <v>7353</v>
          </cell>
        </row>
        <row r="60">
          <cell r="N60">
            <v>16152.857142857141</v>
          </cell>
        </row>
        <row r="61">
          <cell r="N61">
            <v>105146.85714285714</v>
          </cell>
        </row>
        <row r="62">
          <cell r="N62">
            <v>9860.2857142857138</v>
          </cell>
        </row>
        <row r="63">
          <cell r="N63">
            <v>14861.714285714286</v>
          </cell>
        </row>
        <row r="64">
          <cell r="N64">
            <v>22977.857142857141</v>
          </cell>
        </row>
        <row r="65">
          <cell r="N65">
            <v>0</v>
          </cell>
        </row>
        <row r="66">
          <cell r="N66">
            <v>9141</v>
          </cell>
        </row>
        <row r="67">
          <cell r="N67">
            <v>1687.8571428571431</v>
          </cell>
        </row>
        <row r="68">
          <cell r="N68">
            <v>1634.4285714285706</v>
          </cell>
        </row>
        <row r="69">
          <cell r="N69">
            <v>3367.8571428571431</v>
          </cell>
        </row>
        <row r="70">
          <cell r="N70">
            <v>22887.285714285714</v>
          </cell>
        </row>
        <row r="71">
          <cell r="N71">
            <v>0</v>
          </cell>
        </row>
        <row r="72">
          <cell r="N72">
            <v>1614.8571428571431</v>
          </cell>
        </row>
        <row r="75">
          <cell r="N75">
            <v>0</v>
          </cell>
        </row>
        <row r="76">
          <cell r="N76">
            <v>0</v>
          </cell>
        </row>
        <row r="77">
          <cell r="N77">
            <v>0</v>
          </cell>
        </row>
        <row r="78">
          <cell r="N78">
            <v>0</v>
          </cell>
        </row>
        <row r="79">
          <cell r="N79">
            <v>26388.285714285714</v>
          </cell>
        </row>
      </sheetData>
      <sheetData sheetId="3">
        <row r="4">
          <cell r="N4">
            <v>0</v>
          </cell>
        </row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1244918</v>
          </cell>
        </row>
        <row r="21">
          <cell r="N21">
            <v>0</v>
          </cell>
        </row>
        <row r="22">
          <cell r="N22">
            <v>5976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2998</v>
          </cell>
        </row>
        <row r="28">
          <cell r="N28">
            <v>0</v>
          </cell>
        </row>
        <row r="29">
          <cell r="N29">
            <v>15182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2964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2976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15626</v>
          </cell>
        </row>
        <row r="52">
          <cell r="N52">
            <v>0</v>
          </cell>
        </row>
        <row r="53">
          <cell r="N53">
            <v>6170</v>
          </cell>
        </row>
        <row r="54">
          <cell r="N54">
            <v>0</v>
          </cell>
        </row>
        <row r="55">
          <cell r="N55">
            <v>0</v>
          </cell>
        </row>
        <row r="56">
          <cell r="N56">
            <v>0</v>
          </cell>
        </row>
        <row r="57">
          <cell r="N57">
            <v>0</v>
          </cell>
        </row>
        <row r="58">
          <cell r="N58">
            <v>0</v>
          </cell>
        </row>
        <row r="59">
          <cell r="N59">
            <v>0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0</v>
          </cell>
        </row>
        <row r="63">
          <cell r="N63">
            <v>0</v>
          </cell>
        </row>
        <row r="64">
          <cell r="N64">
            <v>29650</v>
          </cell>
        </row>
        <row r="65">
          <cell r="N65">
            <v>0</v>
          </cell>
        </row>
        <row r="66">
          <cell r="N66">
            <v>6648</v>
          </cell>
        </row>
        <row r="67">
          <cell r="N67">
            <v>0</v>
          </cell>
        </row>
        <row r="68">
          <cell r="N68">
            <v>0</v>
          </cell>
        </row>
        <row r="69">
          <cell r="N69">
            <v>0</v>
          </cell>
        </row>
        <row r="70">
          <cell r="N70">
            <v>9310</v>
          </cell>
        </row>
        <row r="71">
          <cell r="N71">
            <v>3330</v>
          </cell>
        </row>
        <row r="72">
          <cell r="N72">
            <v>6460</v>
          </cell>
        </row>
        <row r="75">
          <cell r="N75">
            <v>0</v>
          </cell>
        </row>
        <row r="76">
          <cell r="N76">
            <v>0</v>
          </cell>
        </row>
        <row r="77">
          <cell r="N77">
            <v>0</v>
          </cell>
        </row>
        <row r="78">
          <cell r="N78">
            <v>0</v>
          </cell>
        </row>
        <row r="79">
          <cell r="N79">
            <v>8606</v>
          </cell>
        </row>
      </sheetData>
      <sheetData sheetId="4">
        <row r="4">
          <cell r="N4">
            <v>0</v>
          </cell>
        </row>
      </sheetData>
      <sheetData sheetId="5">
        <row r="4">
          <cell r="N4">
            <v>0</v>
          </cell>
        </row>
      </sheetData>
      <sheetData sheetId="6">
        <row r="4">
          <cell r="N4">
            <v>0</v>
          </cell>
        </row>
      </sheetData>
      <sheetData sheetId="7">
        <row r="4">
          <cell r="N4">
            <v>0</v>
          </cell>
        </row>
      </sheetData>
      <sheetData sheetId="8">
        <row r="4">
          <cell r="N4">
            <v>0</v>
          </cell>
        </row>
      </sheetData>
      <sheetData sheetId="9">
        <row r="4">
          <cell r="N4">
            <v>0</v>
          </cell>
        </row>
      </sheetData>
      <sheetData sheetId="10">
        <row r="4">
          <cell r="N4">
            <v>0</v>
          </cell>
        </row>
      </sheetData>
      <sheetData sheetId="11">
        <row r="4">
          <cell r="N4">
            <v>8756</v>
          </cell>
        </row>
        <row r="5">
          <cell r="N5">
            <v>9238</v>
          </cell>
        </row>
        <row r="6">
          <cell r="N6">
            <v>14520</v>
          </cell>
        </row>
        <row r="7">
          <cell r="N7">
            <v>0</v>
          </cell>
        </row>
        <row r="8">
          <cell r="N8">
            <v>23711</v>
          </cell>
        </row>
        <row r="9">
          <cell r="N9">
            <v>8565</v>
          </cell>
        </row>
        <row r="10">
          <cell r="N10">
            <v>8765</v>
          </cell>
        </row>
        <row r="11">
          <cell r="N11">
            <v>22279</v>
          </cell>
        </row>
        <row r="12">
          <cell r="N12">
            <v>212157</v>
          </cell>
        </row>
        <row r="13">
          <cell r="N13">
            <v>76812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6308</v>
          </cell>
        </row>
        <row r="18">
          <cell r="N18">
            <v>10105</v>
          </cell>
        </row>
        <row r="19">
          <cell r="N19">
            <v>4896</v>
          </cell>
        </row>
        <row r="20">
          <cell r="N20">
            <v>197710</v>
          </cell>
        </row>
        <row r="21">
          <cell r="N21">
            <v>17012</v>
          </cell>
        </row>
        <row r="22">
          <cell r="N22">
            <v>9592</v>
          </cell>
        </row>
        <row r="23">
          <cell r="N23">
            <v>38004</v>
          </cell>
        </row>
        <row r="24">
          <cell r="N24">
            <v>26533</v>
          </cell>
        </row>
        <row r="25">
          <cell r="N25">
            <v>0</v>
          </cell>
        </row>
        <row r="26">
          <cell r="N26">
            <v>6109</v>
          </cell>
        </row>
        <row r="27">
          <cell r="N27">
            <v>9614</v>
          </cell>
        </row>
        <row r="28">
          <cell r="N28">
            <v>0</v>
          </cell>
        </row>
        <row r="29">
          <cell r="N29">
            <v>92741</v>
          </cell>
        </row>
        <row r="30">
          <cell r="N30">
            <v>18737</v>
          </cell>
        </row>
        <row r="31">
          <cell r="N31">
            <v>37821</v>
          </cell>
        </row>
        <row r="32">
          <cell r="N32">
            <v>38945</v>
          </cell>
        </row>
        <row r="33">
          <cell r="N33">
            <v>0</v>
          </cell>
        </row>
        <row r="34">
          <cell r="N34">
            <v>8651</v>
          </cell>
        </row>
        <row r="35">
          <cell r="N35">
            <v>26088</v>
          </cell>
        </row>
        <row r="36">
          <cell r="N36">
            <v>42856</v>
          </cell>
        </row>
        <row r="37">
          <cell r="N37">
            <v>40633</v>
          </cell>
        </row>
        <row r="38">
          <cell r="N38">
            <v>5842</v>
          </cell>
        </row>
        <row r="39">
          <cell r="N39">
            <v>122788</v>
          </cell>
        </row>
        <row r="40">
          <cell r="N40">
            <v>23694</v>
          </cell>
        </row>
        <row r="41">
          <cell r="N41">
            <v>4658</v>
          </cell>
        </row>
        <row r="42">
          <cell r="N42">
            <v>0</v>
          </cell>
        </row>
        <row r="43">
          <cell r="N43">
            <v>57459</v>
          </cell>
        </row>
        <row r="44">
          <cell r="N44">
            <v>0</v>
          </cell>
        </row>
        <row r="45">
          <cell r="N45">
            <v>48121</v>
          </cell>
        </row>
        <row r="46">
          <cell r="N46">
            <v>16174</v>
          </cell>
        </row>
        <row r="47">
          <cell r="N47">
            <v>14150</v>
          </cell>
        </row>
        <row r="48">
          <cell r="N48">
            <v>29407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3305</v>
          </cell>
        </row>
        <row r="52">
          <cell r="N52">
            <v>21366</v>
          </cell>
        </row>
        <row r="53">
          <cell r="N53">
            <v>23606</v>
          </cell>
        </row>
        <row r="54">
          <cell r="N54">
            <v>9340</v>
          </cell>
        </row>
        <row r="55">
          <cell r="N55">
            <v>40443</v>
          </cell>
        </row>
        <row r="56">
          <cell r="N56">
            <v>43305</v>
          </cell>
        </row>
        <row r="57">
          <cell r="N57">
            <v>9947</v>
          </cell>
        </row>
        <row r="58">
          <cell r="N58">
            <v>73208</v>
          </cell>
        </row>
        <row r="59">
          <cell r="N59">
            <v>9042</v>
          </cell>
        </row>
        <row r="60">
          <cell r="N60">
            <v>31435</v>
          </cell>
        </row>
        <row r="61">
          <cell r="N61">
            <v>21681</v>
          </cell>
        </row>
        <row r="62">
          <cell r="N62">
            <v>12535</v>
          </cell>
        </row>
        <row r="63">
          <cell r="N63">
            <v>42220</v>
          </cell>
        </row>
        <row r="64">
          <cell r="N64">
            <v>5311</v>
          </cell>
        </row>
        <row r="65">
          <cell r="N65">
            <v>16392</v>
          </cell>
        </row>
        <row r="66">
          <cell r="N66">
            <v>0</v>
          </cell>
        </row>
        <row r="67">
          <cell r="N67">
            <v>0</v>
          </cell>
        </row>
        <row r="68">
          <cell r="N68">
            <v>37182</v>
          </cell>
        </row>
        <row r="69">
          <cell r="N69">
            <v>0</v>
          </cell>
        </row>
        <row r="70">
          <cell r="N70">
            <v>8605</v>
          </cell>
        </row>
        <row r="71">
          <cell r="N71">
            <v>15297</v>
          </cell>
        </row>
        <row r="72">
          <cell r="N72">
            <v>8459</v>
          </cell>
        </row>
        <row r="75">
          <cell r="N75">
            <v>0</v>
          </cell>
        </row>
        <row r="76">
          <cell r="N76">
            <v>0</v>
          </cell>
        </row>
        <row r="77">
          <cell r="N77">
            <v>0</v>
          </cell>
        </row>
        <row r="78">
          <cell r="N78">
            <v>0</v>
          </cell>
        </row>
        <row r="79">
          <cell r="N79">
            <v>5489</v>
          </cell>
        </row>
      </sheetData>
      <sheetData sheetId="12">
        <row r="4">
          <cell r="N4">
            <v>0</v>
          </cell>
        </row>
      </sheetData>
      <sheetData sheetId="13">
        <row r="4">
          <cell r="N4">
            <v>0</v>
          </cell>
        </row>
      </sheetData>
      <sheetData sheetId="14">
        <row r="4">
          <cell r="N4">
            <v>0</v>
          </cell>
        </row>
      </sheetData>
      <sheetData sheetId="15">
        <row r="4">
          <cell r="N4">
            <v>0</v>
          </cell>
        </row>
      </sheetData>
      <sheetData sheetId="16">
        <row r="4">
          <cell r="N4">
            <v>0</v>
          </cell>
        </row>
      </sheetData>
      <sheetData sheetId="17">
        <row r="4">
          <cell r="N4">
            <v>0</v>
          </cell>
        </row>
      </sheetData>
      <sheetData sheetId="18">
        <row r="4">
          <cell r="N4">
            <v>0</v>
          </cell>
        </row>
      </sheetData>
      <sheetData sheetId="19">
        <row r="4">
          <cell r="N4">
            <v>0</v>
          </cell>
        </row>
      </sheetData>
      <sheetData sheetId="20">
        <row r="4">
          <cell r="N4">
            <v>0</v>
          </cell>
        </row>
      </sheetData>
      <sheetData sheetId="21">
        <row r="4">
          <cell r="N4">
            <v>0</v>
          </cell>
        </row>
      </sheetData>
      <sheetData sheetId="22">
        <row r="4">
          <cell r="N4">
            <v>0</v>
          </cell>
        </row>
      </sheetData>
      <sheetData sheetId="23">
        <row r="4">
          <cell r="N4">
            <v>0</v>
          </cell>
        </row>
      </sheetData>
      <sheetData sheetId="24">
        <row r="4">
          <cell r="N4">
            <v>0</v>
          </cell>
        </row>
      </sheetData>
      <sheetData sheetId="25">
        <row r="4">
          <cell r="N4">
            <v>0</v>
          </cell>
        </row>
      </sheetData>
      <sheetData sheetId="26">
        <row r="4">
          <cell r="N4">
            <v>0</v>
          </cell>
        </row>
      </sheetData>
      <sheetData sheetId="27">
        <row r="4">
          <cell r="N4">
            <v>0</v>
          </cell>
        </row>
      </sheetData>
      <sheetData sheetId="28">
        <row r="4">
          <cell r="N4">
            <v>0</v>
          </cell>
        </row>
      </sheetData>
      <sheetData sheetId="29">
        <row r="4">
          <cell r="N4">
            <v>0</v>
          </cell>
        </row>
      </sheetData>
      <sheetData sheetId="30">
        <row r="4">
          <cell r="N4">
            <v>0</v>
          </cell>
        </row>
      </sheetData>
      <sheetData sheetId="31">
        <row r="4">
          <cell r="N4">
            <v>13081</v>
          </cell>
        </row>
      </sheetData>
      <sheetData sheetId="32">
        <row r="4">
          <cell r="N4">
            <v>131948</v>
          </cell>
        </row>
      </sheetData>
      <sheetData sheetId="33">
        <row r="4">
          <cell r="N4">
            <v>60487</v>
          </cell>
        </row>
      </sheetData>
      <sheetData sheetId="34">
        <row r="4">
          <cell r="N4">
            <v>0</v>
          </cell>
        </row>
      </sheetData>
      <sheetData sheetId="35">
        <row r="4">
          <cell r="N4">
            <v>0</v>
          </cell>
        </row>
      </sheetData>
      <sheetData sheetId="36">
        <row r="4">
          <cell r="N4">
            <v>0</v>
          </cell>
        </row>
      </sheetData>
      <sheetData sheetId="37">
        <row r="4">
          <cell r="N4">
            <v>0</v>
          </cell>
        </row>
      </sheetData>
      <sheetData sheetId="38">
        <row r="4">
          <cell r="N4">
            <v>0</v>
          </cell>
        </row>
      </sheetData>
      <sheetData sheetId="39">
        <row r="4">
          <cell r="N4">
            <v>0</v>
          </cell>
        </row>
      </sheetData>
      <sheetData sheetId="40">
        <row r="4">
          <cell r="N4">
            <v>0</v>
          </cell>
        </row>
      </sheetData>
      <sheetData sheetId="41">
        <row r="4">
          <cell r="N4">
            <v>0</v>
          </cell>
        </row>
      </sheetData>
      <sheetData sheetId="42">
        <row r="4">
          <cell r="N4">
            <v>4956</v>
          </cell>
        </row>
      </sheetData>
      <sheetData sheetId="43">
        <row r="4">
          <cell r="N4">
            <v>0</v>
          </cell>
        </row>
      </sheetData>
      <sheetData sheetId="44">
        <row r="4">
          <cell r="N4">
            <v>0</v>
          </cell>
        </row>
      </sheetData>
      <sheetData sheetId="45">
        <row r="4">
          <cell r="N4">
            <v>147893.01371365879</v>
          </cell>
        </row>
      </sheetData>
      <sheetData sheetId="46">
        <row r="4">
          <cell r="N4">
            <v>177144</v>
          </cell>
        </row>
      </sheetData>
      <sheetData sheetId="47">
        <row r="4">
          <cell r="N4">
            <v>2400</v>
          </cell>
        </row>
        <row r="5">
          <cell r="N5">
            <v>2344</v>
          </cell>
        </row>
        <row r="6">
          <cell r="N6">
            <v>7729</v>
          </cell>
        </row>
        <row r="7">
          <cell r="N7">
            <v>0</v>
          </cell>
        </row>
        <row r="8">
          <cell r="N8">
            <v>5301</v>
          </cell>
        </row>
        <row r="9">
          <cell r="N9">
            <v>3037</v>
          </cell>
        </row>
        <row r="10">
          <cell r="N10">
            <v>7619</v>
          </cell>
        </row>
        <row r="11">
          <cell r="N11">
            <v>8547</v>
          </cell>
        </row>
        <row r="12">
          <cell r="N12">
            <v>86214</v>
          </cell>
        </row>
        <row r="13">
          <cell r="N13">
            <v>43813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2281</v>
          </cell>
        </row>
        <row r="18">
          <cell r="N18">
            <v>2943</v>
          </cell>
        </row>
        <row r="19">
          <cell r="N19">
            <v>4877</v>
          </cell>
        </row>
        <row r="20">
          <cell r="N20">
            <v>133640</v>
          </cell>
        </row>
        <row r="21">
          <cell r="N21">
            <v>4874</v>
          </cell>
        </row>
        <row r="22">
          <cell r="N22">
            <v>3272</v>
          </cell>
        </row>
        <row r="23">
          <cell r="N23">
            <v>9871</v>
          </cell>
        </row>
        <row r="24">
          <cell r="N24">
            <v>6137</v>
          </cell>
        </row>
        <row r="25">
          <cell r="N25">
            <v>0</v>
          </cell>
        </row>
        <row r="26">
          <cell r="N26">
            <v>2283</v>
          </cell>
        </row>
        <row r="27">
          <cell r="N27">
            <v>10056</v>
          </cell>
        </row>
        <row r="28">
          <cell r="N28">
            <v>0</v>
          </cell>
        </row>
        <row r="29">
          <cell r="N29">
            <v>55512</v>
          </cell>
        </row>
        <row r="30">
          <cell r="N30">
            <v>5838</v>
          </cell>
        </row>
        <row r="31">
          <cell r="N31">
            <v>23032</v>
          </cell>
        </row>
        <row r="32">
          <cell r="N32">
            <v>19019</v>
          </cell>
        </row>
        <row r="33">
          <cell r="N33">
            <v>0</v>
          </cell>
        </row>
        <row r="34">
          <cell r="N34">
            <v>4855</v>
          </cell>
        </row>
        <row r="35">
          <cell r="N35">
            <v>6746</v>
          </cell>
        </row>
        <row r="36">
          <cell r="N36">
            <v>16243</v>
          </cell>
        </row>
        <row r="37">
          <cell r="N37">
            <v>11465</v>
          </cell>
        </row>
        <row r="38">
          <cell r="N38">
            <v>2410</v>
          </cell>
        </row>
        <row r="39">
          <cell r="N39">
            <v>79819</v>
          </cell>
        </row>
        <row r="40">
          <cell r="N40">
            <v>7468</v>
          </cell>
        </row>
        <row r="41">
          <cell r="N41">
            <v>5956</v>
          </cell>
        </row>
        <row r="42">
          <cell r="N42">
            <v>0</v>
          </cell>
        </row>
        <row r="43">
          <cell r="N43">
            <v>20377</v>
          </cell>
        </row>
        <row r="44">
          <cell r="N44">
            <v>0</v>
          </cell>
        </row>
        <row r="45">
          <cell r="N45">
            <v>21473</v>
          </cell>
        </row>
        <row r="46">
          <cell r="N46">
            <v>5347</v>
          </cell>
        </row>
        <row r="47">
          <cell r="N47">
            <v>5009</v>
          </cell>
        </row>
        <row r="48">
          <cell r="N48">
            <v>26794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1929</v>
          </cell>
        </row>
        <row r="52">
          <cell r="N52">
            <v>6095</v>
          </cell>
        </row>
        <row r="53">
          <cell r="N53">
            <v>8602</v>
          </cell>
        </row>
        <row r="54">
          <cell r="N54">
            <v>4197</v>
          </cell>
        </row>
        <row r="55">
          <cell r="N55">
            <v>16534</v>
          </cell>
        </row>
        <row r="56">
          <cell r="N56">
            <v>11906</v>
          </cell>
        </row>
        <row r="57">
          <cell r="N57">
            <v>3904</v>
          </cell>
        </row>
        <row r="58">
          <cell r="N58">
            <v>31150</v>
          </cell>
        </row>
        <row r="59">
          <cell r="N59">
            <v>3140</v>
          </cell>
        </row>
        <row r="60">
          <cell r="N60">
            <v>10083</v>
          </cell>
        </row>
        <row r="61">
          <cell r="N61">
            <v>5126</v>
          </cell>
        </row>
        <row r="62">
          <cell r="N62">
            <v>1745</v>
          </cell>
        </row>
        <row r="63">
          <cell r="N63">
            <v>15051</v>
          </cell>
        </row>
        <row r="64">
          <cell r="N64">
            <v>4840</v>
          </cell>
        </row>
        <row r="65">
          <cell r="N65">
            <v>3463</v>
          </cell>
        </row>
        <row r="66">
          <cell r="N66">
            <v>0</v>
          </cell>
        </row>
        <row r="67">
          <cell r="N67">
            <v>0</v>
          </cell>
        </row>
        <row r="68">
          <cell r="N68">
            <v>17238</v>
          </cell>
        </row>
        <row r="69">
          <cell r="N69">
            <v>0</v>
          </cell>
        </row>
        <row r="70">
          <cell r="N70">
            <v>3021</v>
          </cell>
        </row>
        <row r="71">
          <cell r="N71">
            <v>3928</v>
          </cell>
        </row>
        <row r="72">
          <cell r="N72">
            <v>2337</v>
          </cell>
        </row>
      </sheetData>
      <sheetData sheetId="48">
        <row r="4">
          <cell r="N4">
            <v>0</v>
          </cell>
        </row>
      </sheetData>
      <sheetData sheetId="49">
        <row r="4">
          <cell r="N4">
            <v>0</v>
          </cell>
        </row>
      </sheetData>
      <sheetData sheetId="50">
        <row r="4">
          <cell r="N4">
            <v>0</v>
          </cell>
        </row>
      </sheetData>
      <sheetData sheetId="51">
        <row r="4">
          <cell r="N4">
            <v>0</v>
          </cell>
        </row>
      </sheetData>
      <sheetData sheetId="52">
        <row r="4">
          <cell r="N4">
            <v>0</v>
          </cell>
        </row>
      </sheetData>
      <sheetData sheetId="53">
        <row r="4">
          <cell r="N4">
            <v>0</v>
          </cell>
        </row>
      </sheetData>
      <sheetData sheetId="54">
        <row r="4">
          <cell r="N4">
            <v>0</v>
          </cell>
        </row>
      </sheetData>
      <sheetData sheetId="55">
        <row r="4">
          <cell r="N4">
            <v>0</v>
          </cell>
        </row>
      </sheetData>
      <sheetData sheetId="56">
        <row r="4">
          <cell r="N4">
            <v>0</v>
          </cell>
        </row>
      </sheetData>
      <sheetData sheetId="57">
        <row r="4">
          <cell r="N4">
            <v>0</v>
          </cell>
        </row>
      </sheetData>
      <sheetData sheetId="58">
        <row r="4">
          <cell r="N4">
            <v>0</v>
          </cell>
        </row>
      </sheetData>
      <sheetData sheetId="59">
        <row r="4">
          <cell r="N4">
            <v>0</v>
          </cell>
        </row>
      </sheetData>
      <sheetData sheetId="60">
        <row r="4">
          <cell r="N4">
            <v>0</v>
          </cell>
        </row>
      </sheetData>
      <sheetData sheetId="61">
        <row r="4">
          <cell r="N4">
            <v>0</v>
          </cell>
        </row>
      </sheetData>
      <sheetData sheetId="62">
        <row r="4">
          <cell r="N4">
            <v>0</v>
          </cell>
        </row>
      </sheetData>
      <sheetData sheetId="63">
        <row r="4">
          <cell r="N4">
            <v>0</v>
          </cell>
        </row>
      </sheetData>
      <sheetData sheetId="64">
        <row r="4">
          <cell r="N4">
            <v>0</v>
          </cell>
        </row>
      </sheetData>
      <sheetData sheetId="65">
        <row r="4">
          <cell r="N4">
            <v>0</v>
          </cell>
        </row>
      </sheetData>
      <sheetData sheetId="66">
        <row r="4">
          <cell r="N4">
            <v>0</v>
          </cell>
        </row>
      </sheetData>
      <sheetData sheetId="67">
        <row r="4">
          <cell r="N4">
            <v>3095</v>
          </cell>
        </row>
      </sheetData>
      <sheetData sheetId="68">
        <row r="4">
          <cell r="N4">
            <v>59213</v>
          </cell>
        </row>
      </sheetData>
      <sheetData sheetId="69">
        <row r="4">
          <cell r="N4">
            <v>15680</v>
          </cell>
        </row>
      </sheetData>
      <sheetData sheetId="70">
        <row r="4">
          <cell r="N4">
            <v>0</v>
          </cell>
        </row>
      </sheetData>
      <sheetData sheetId="71">
        <row r="4">
          <cell r="N4">
            <v>0</v>
          </cell>
        </row>
      </sheetData>
      <sheetData sheetId="72">
        <row r="4">
          <cell r="N4">
            <v>0</v>
          </cell>
        </row>
      </sheetData>
      <sheetData sheetId="73">
        <row r="4">
          <cell r="N4">
            <v>0</v>
          </cell>
        </row>
      </sheetData>
      <sheetData sheetId="74">
        <row r="4">
          <cell r="N4">
            <v>0</v>
          </cell>
        </row>
      </sheetData>
      <sheetData sheetId="75">
        <row r="4">
          <cell r="N4">
            <v>0</v>
          </cell>
        </row>
      </sheetData>
      <sheetData sheetId="76">
        <row r="4">
          <cell r="N4">
            <v>0</v>
          </cell>
        </row>
      </sheetData>
      <sheetData sheetId="77">
        <row r="4">
          <cell r="N4">
            <v>0</v>
          </cell>
          <cell r="Z4">
            <v>0</v>
          </cell>
        </row>
        <row r="5">
          <cell r="Z5">
            <v>0</v>
          </cell>
        </row>
        <row r="6">
          <cell r="Z6">
            <v>0</v>
          </cell>
        </row>
        <row r="7">
          <cell r="Z7">
            <v>0</v>
          </cell>
        </row>
        <row r="8">
          <cell r="Z8">
            <v>0</v>
          </cell>
        </row>
        <row r="9">
          <cell r="Z9">
            <v>0</v>
          </cell>
        </row>
        <row r="10">
          <cell r="Z10">
            <v>0</v>
          </cell>
        </row>
        <row r="11">
          <cell r="Z11">
            <v>0</v>
          </cell>
        </row>
        <row r="12">
          <cell r="Z12">
            <v>0</v>
          </cell>
        </row>
        <row r="13">
          <cell r="Z13">
            <v>0</v>
          </cell>
        </row>
        <row r="14">
          <cell r="Z14">
            <v>0</v>
          </cell>
        </row>
        <row r="15">
          <cell r="Z15">
            <v>0</v>
          </cell>
        </row>
        <row r="16">
          <cell r="Z16">
            <v>0</v>
          </cell>
        </row>
        <row r="17">
          <cell r="Z17">
            <v>0</v>
          </cell>
        </row>
        <row r="18">
          <cell r="Z18">
            <v>0</v>
          </cell>
        </row>
        <row r="19"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Z23">
            <v>0</v>
          </cell>
        </row>
        <row r="24">
          <cell r="Z24">
            <v>0</v>
          </cell>
        </row>
        <row r="25">
          <cell r="Z25">
            <v>0</v>
          </cell>
        </row>
        <row r="26">
          <cell r="Z26">
            <v>0</v>
          </cell>
        </row>
        <row r="27">
          <cell r="Z27">
            <v>0</v>
          </cell>
        </row>
        <row r="28">
          <cell r="Z28">
            <v>0</v>
          </cell>
        </row>
        <row r="29">
          <cell r="Z29">
            <v>-51153</v>
          </cell>
        </row>
        <row r="30">
          <cell r="Z30">
            <v>0</v>
          </cell>
        </row>
        <row r="31">
          <cell r="Z31">
            <v>0</v>
          </cell>
        </row>
        <row r="32">
          <cell r="Z32">
            <v>0</v>
          </cell>
        </row>
        <row r="33">
          <cell r="Z33">
            <v>0</v>
          </cell>
        </row>
        <row r="34">
          <cell r="Z34">
            <v>0</v>
          </cell>
        </row>
        <row r="35">
          <cell r="Z35">
            <v>0</v>
          </cell>
        </row>
        <row r="36">
          <cell r="Z36">
            <v>0</v>
          </cell>
        </row>
        <row r="37">
          <cell r="Z37">
            <v>0</v>
          </cell>
        </row>
        <row r="38">
          <cell r="Z38">
            <v>0</v>
          </cell>
        </row>
        <row r="39">
          <cell r="Z39">
            <v>-18453</v>
          </cell>
        </row>
        <row r="40">
          <cell r="Z40">
            <v>0</v>
          </cell>
        </row>
        <row r="41">
          <cell r="Z41">
            <v>0</v>
          </cell>
        </row>
        <row r="42">
          <cell r="Z42">
            <v>0</v>
          </cell>
        </row>
        <row r="43">
          <cell r="Z43">
            <v>0</v>
          </cell>
        </row>
        <row r="44">
          <cell r="Z44">
            <v>0</v>
          </cell>
        </row>
        <row r="45">
          <cell r="Z45">
            <v>0</v>
          </cell>
        </row>
        <row r="46">
          <cell r="Z46">
            <v>0</v>
          </cell>
        </row>
        <row r="47">
          <cell r="Z47">
            <v>3149</v>
          </cell>
        </row>
        <row r="48">
          <cell r="Z48">
            <v>0</v>
          </cell>
        </row>
        <row r="49">
          <cell r="Z49">
            <v>0</v>
          </cell>
        </row>
        <row r="50">
          <cell r="Z50">
            <v>0</v>
          </cell>
        </row>
        <row r="51">
          <cell r="Z51">
            <v>0</v>
          </cell>
        </row>
        <row r="52">
          <cell r="Z52">
            <v>0</v>
          </cell>
        </row>
        <row r="53">
          <cell r="Z53">
            <v>0</v>
          </cell>
        </row>
        <row r="54">
          <cell r="Z54">
            <v>0</v>
          </cell>
        </row>
        <row r="55">
          <cell r="Z55">
            <v>-2396</v>
          </cell>
        </row>
        <row r="56">
          <cell r="Z56">
            <v>0</v>
          </cell>
        </row>
        <row r="57">
          <cell r="Z57">
            <v>0</v>
          </cell>
        </row>
        <row r="58">
          <cell r="Z58">
            <v>0</v>
          </cell>
        </row>
        <row r="59">
          <cell r="Z59">
            <v>0</v>
          </cell>
        </row>
        <row r="60">
          <cell r="Z60">
            <v>0</v>
          </cell>
        </row>
        <row r="61">
          <cell r="Z61">
            <v>0</v>
          </cell>
        </row>
        <row r="62">
          <cell r="Z62">
            <v>0</v>
          </cell>
        </row>
        <row r="63">
          <cell r="Z63">
            <v>0</v>
          </cell>
        </row>
        <row r="64">
          <cell r="Z64">
            <v>0</v>
          </cell>
        </row>
        <row r="65">
          <cell r="Z65">
            <v>0</v>
          </cell>
        </row>
        <row r="66">
          <cell r="Z66">
            <v>0</v>
          </cell>
        </row>
        <row r="67">
          <cell r="Z67">
            <v>0</v>
          </cell>
        </row>
        <row r="68">
          <cell r="Z68">
            <v>0</v>
          </cell>
        </row>
        <row r="69">
          <cell r="Z69">
            <v>0</v>
          </cell>
        </row>
        <row r="70">
          <cell r="Z70">
            <v>0</v>
          </cell>
        </row>
        <row r="71">
          <cell r="Z71">
            <v>0</v>
          </cell>
        </row>
        <row r="72">
          <cell r="Z72">
            <v>0</v>
          </cell>
        </row>
      </sheetData>
      <sheetData sheetId="78">
        <row r="4">
          <cell r="N4">
            <v>1223</v>
          </cell>
          <cell r="W4">
            <v>-392</v>
          </cell>
        </row>
        <row r="5">
          <cell r="W5">
            <v>0</v>
          </cell>
        </row>
        <row r="6">
          <cell r="W6">
            <v>0</v>
          </cell>
        </row>
        <row r="7">
          <cell r="W7">
            <v>0</v>
          </cell>
        </row>
        <row r="8">
          <cell r="W8">
            <v>0</v>
          </cell>
        </row>
        <row r="9">
          <cell r="W9">
            <v>0</v>
          </cell>
        </row>
        <row r="10">
          <cell r="W10">
            <v>0</v>
          </cell>
        </row>
        <row r="11">
          <cell r="W11">
            <v>0</v>
          </cell>
        </row>
        <row r="12">
          <cell r="W12">
            <v>0</v>
          </cell>
        </row>
        <row r="13">
          <cell r="W13">
            <v>0</v>
          </cell>
        </row>
        <row r="14">
          <cell r="W14">
            <v>0</v>
          </cell>
        </row>
        <row r="15">
          <cell r="W15">
            <v>0</v>
          </cell>
        </row>
        <row r="16">
          <cell r="W16">
            <v>0</v>
          </cell>
        </row>
        <row r="17">
          <cell r="W17">
            <v>0</v>
          </cell>
        </row>
        <row r="18">
          <cell r="W18">
            <v>0</v>
          </cell>
        </row>
        <row r="19">
          <cell r="W19">
            <v>0</v>
          </cell>
        </row>
        <row r="20">
          <cell r="W20">
            <v>0</v>
          </cell>
        </row>
        <row r="21">
          <cell r="W21">
            <v>0</v>
          </cell>
        </row>
        <row r="22">
          <cell r="W22">
            <v>0</v>
          </cell>
        </row>
        <row r="23">
          <cell r="W23">
            <v>0</v>
          </cell>
        </row>
        <row r="24">
          <cell r="W24">
            <v>0</v>
          </cell>
        </row>
        <row r="25">
          <cell r="W25">
            <v>0</v>
          </cell>
        </row>
        <row r="26">
          <cell r="W26">
            <v>898</v>
          </cell>
        </row>
        <row r="27">
          <cell r="W27">
            <v>0</v>
          </cell>
        </row>
        <row r="28">
          <cell r="W28">
            <v>0</v>
          </cell>
        </row>
        <row r="29">
          <cell r="W29">
            <v>0</v>
          </cell>
        </row>
        <row r="30">
          <cell r="W30">
            <v>0</v>
          </cell>
        </row>
        <row r="31">
          <cell r="W31">
            <v>-26836</v>
          </cell>
        </row>
        <row r="32">
          <cell r="W32">
            <v>0</v>
          </cell>
        </row>
        <row r="33">
          <cell r="W33">
            <v>0</v>
          </cell>
        </row>
        <row r="34">
          <cell r="W34">
            <v>0</v>
          </cell>
        </row>
        <row r="35">
          <cell r="W35">
            <v>0</v>
          </cell>
        </row>
        <row r="36">
          <cell r="W36">
            <v>0</v>
          </cell>
        </row>
        <row r="37">
          <cell r="W37">
            <v>0</v>
          </cell>
        </row>
        <row r="38">
          <cell r="W38">
            <v>0</v>
          </cell>
        </row>
        <row r="39">
          <cell r="W39">
            <v>0</v>
          </cell>
        </row>
        <row r="40">
          <cell r="W40">
            <v>0</v>
          </cell>
        </row>
        <row r="41">
          <cell r="W41">
            <v>0</v>
          </cell>
        </row>
        <row r="42">
          <cell r="W42">
            <v>0</v>
          </cell>
        </row>
        <row r="43">
          <cell r="W43">
            <v>0</v>
          </cell>
        </row>
        <row r="44">
          <cell r="W44">
            <v>0</v>
          </cell>
        </row>
        <row r="45">
          <cell r="W45">
            <v>0</v>
          </cell>
        </row>
        <row r="46">
          <cell r="W46">
            <v>0</v>
          </cell>
        </row>
        <row r="47">
          <cell r="W47">
            <v>0</v>
          </cell>
        </row>
        <row r="48">
          <cell r="W48">
            <v>0</v>
          </cell>
        </row>
        <row r="49">
          <cell r="W49">
            <v>0</v>
          </cell>
        </row>
        <row r="50">
          <cell r="W50">
            <v>0</v>
          </cell>
        </row>
        <row r="51">
          <cell r="W51">
            <v>0</v>
          </cell>
        </row>
        <row r="52">
          <cell r="W52">
            <v>-2377</v>
          </cell>
        </row>
        <row r="53">
          <cell r="W53">
            <v>-3140</v>
          </cell>
        </row>
        <row r="54">
          <cell r="W54">
            <v>0</v>
          </cell>
        </row>
        <row r="55">
          <cell r="W55">
            <v>0</v>
          </cell>
        </row>
        <row r="56">
          <cell r="W56">
            <v>0</v>
          </cell>
        </row>
        <row r="57">
          <cell r="W57">
            <v>0</v>
          </cell>
        </row>
        <row r="58">
          <cell r="W58">
            <v>0</v>
          </cell>
        </row>
        <row r="59">
          <cell r="W59">
            <v>0</v>
          </cell>
        </row>
        <row r="60">
          <cell r="W60">
            <v>-1073</v>
          </cell>
        </row>
        <row r="61">
          <cell r="W61">
            <v>0</v>
          </cell>
        </row>
        <row r="62">
          <cell r="W62">
            <v>0</v>
          </cell>
        </row>
        <row r="63">
          <cell r="W63">
            <v>0</v>
          </cell>
        </row>
        <row r="64">
          <cell r="W64">
            <v>0</v>
          </cell>
        </row>
        <row r="65">
          <cell r="W65">
            <v>0</v>
          </cell>
        </row>
        <row r="66">
          <cell r="W66">
            <v>0</v>
          </cell>
        </row>
        <row r="67">
          <cell r="W67">
            <v>0</v>
          </cell>
        </row>
        <row r="68">
          <cell r="W68">
            <v>0</v>
          </cell>
        </row>
        <row r="69">
          <cell r="W69">
            <v>0</v>
          </cell>
        </row>
        <row r="70">
          <cell r="W70">
            <v>0</v>
          </cell>
        </row>
        <row r="71">
          <cell r="W71">
            <v>0</v>
          </cell>
        </row>
        <row r="72">
          <cell r="W72">
            <v>0</v>
          </cell>
        </row>
      </sheetData>
      <sheetData sheetId="79">
        <row r="4">
          <cell r="N4">
            <v>0</v>
          </cell>
        </row>
      </sheetData>
      <sheetData sheetId="80">
        <row r="4">
          <cell r="N4">
            <v>0</v>
          </cell>
        </row>
      </sheetData>
      <sheetData sheetId="81">
        <row r="4">
          <cell r="N4">
            <v>66865</v>
          </cell>
        </row>
      </sheetData>
      <sheetData sheetId="82">
        <row r="4">
          <cell r="N4">
            <v>75295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0">
          <cell r="N10">
            <v>-16507</v>
          </cell>
        </row>
        <row r="21">
          <cell r="N21">
            <v>1160062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"/>
      <sheetName val="March App"/>
      <sheetName val="Diff"/>
    </sheetNames>
    <sheetDataSet>
      <sheetData sheetId="0"/>
      <sheetData sheetId="1"/>
      <sheetData sheetId="2">
        <row r="3">
          <cell r="AL3">
            <v>0</v>
          </cell>
        </row>
        <row r="7">
          <cell r="AL7">
            <v>-98</v>
          </cell>
        </row>
        <row r="8">
          <cell r="AL8">
            <v>0</v>
          </cell>
        </row>
        <row r="9">
          <cell r="AL9">
            <v>0</v>
          </cell>
        </row>
        <row r="10">
          <cell r="AL10">
            <v>0</v>
          </cell>
        </row>
        <row r="11">
          <cell r="AL11">
            <v>0</v>
          </cell>
        </row>
        <row r="12">
          <cell r="AL12">
            <v>0</v>
          </cell>
        </row>
        <row r="13">
          <cell r="AL13">
            <v>0</v>
          </cell>
        </row>
        <row r="14">
          <cell r="AL14">
            <v>0</v>
          </cell>
        </row>
        <row r="15">
          <cell r="AL15">
            <v>0</v>
          </cell>
        </row>
        <row r="16">
          <cell r="AL16">
            <v>0</v>
          </cell>
        </row>
        <row r="17">
          <cell r="AL17">
            <v>0</v>
          </cell>
        </row>
        <row r="18">
          <cell r="AL18">
            <v>0</v>
          </cell>
        </row>
        <row r="19">
          <cell r="AL19">
            <v>0</v>
          </cell>
        </row>
        <row r="20">
          <cell r="AL20">
            <v>0</v>
          </cell>
        </row>
        <row r="21">
          <cell r="AL21">
            <v>0</v>
          </cell>
        </row>
        <row r="22">
          <cell r="AL22">
            <v>0</v>
          </cell>
        </row>
        <row r="23">
          <cell r="AL23">
            <v>0</v>
          </cell>
        </row>
        <row r="24">
          <cell r="AL24">
            <v>0</v>
          </cell>
        </row>
        <row r="25">
          <cell r="AL25">
            <v>0</v>
          </cell>
        </row>
        <row r="26">
          <cell r="AL26">
            <v>0</v>
          </cell>
        </row>
        <row r="27">
          <cell r="AL27">
            <v>0</v>
          </cell>
        </row>
        <row r="28">
          <cell r="AL28">
            <v>0</v>
          </cell>
        </row>
        <row r="29">
          <cell r="AL29">
            <v>224</v>
          </cell>
        </row>
        <row r="30">
          <cell r="AL30">
            <v>0</v>
          </cell>
        </row>
        <row r="31">
          <cell r="AL31">
            <v>0</v>
          </cell>
        </row>
        <row r="32">
          <cell r="AL32">
            <v>0</v>
          </cell>
        </row>
        <row r="33">
          <cell r="AL33">
            <v>0</v>
          </cell>
        </row>
        <row r="34">
          <cell r="AL34">
            <v>-6709</v>
          </cell>
        </row>
        <row r="35">
          <cell r="AL35">
            <v>0</v>
          </cell>
        </row>
        <row r="36">
          <cell r="AL36">
            <v>0</v>
          </cell>
        </row>
        <row r="37">
          <cell r="AL37">
            <v>0</v>
          </cell>
        </row>
        <row r="38">
          <cell r="AL38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0</v>
          </cell>
        </row>
        <row r="42">
          <cell r="AL42">
            <v>0</v>
          </cell>
        </row>
        <row r="43">
          <cell r="AL43">
            <v>0</v>
          </cell>
        </row>
        <row r="44">
          <cell r="AL44">
            <v>0</v>
          </cell>
        </row>
        <row r="45">
          <cell r="AL45">
            <v>0</v>
          </cell>
        </row>
        <row r="46">
          <cell r="AL46">
            <v>0</v>
          </cell>
        </row>
        <row r="47">
          <cell r="AL47">
            <v>0</v>
          </cell>
        </row>
        <row r="48">
          <cell r="AL48">
            <v>0</v>
          </cell>
        </row>
        <row r="49">
          <cell r="AL49">
            <v>0</v>
          </cell>
        </row>
        <row r="50">
          <cell r="AL50">
            <v>0</v>
          </cell>
        </row>
        <row r="51">
          <cell r="AL51">
            <v>0</v>
          </cell>
        </row>
        <row r="52">
          <cell r="AL52">
            <v>0</v>
          </cell>
        </row>
        <row r="53">
          <cell r="AL53">
            <v>0</v>
          </cell>
        </row>
        <row r="54">
          <cell r="AL54">
            <v>0</v>
          </cell>
        </row>
        <row r="55">
          <cell r="AL55">
            <v>-594</v>
          </cell>
        </row>
        <row r="56">
          <cell r="AL56">
            <v>-785</v>
          </cell>
        </row>
        <row r="57">
          <cell r="AL57">
            <v>0</v>
          </cell>
        </row>
        <row r="58">
          <cell r="AL58">
            <v>0</v>
          </cell>
        </row>
        <row r="59">
          <cell r="AL59">
            <v>0</v>
          </cell>
        </row>
        <row r="60">
          <cell r="AL60">
            <v>0</v>
          </cell>
        </row>
        <row r="61">
          <cell r="AL61">
            <v>0</v>
          </cell>
        </row>
        <row r="62">
          <cell r="AL62">
            <v>0</v>
          </cell>
        </row>
        <row r="63">
          <cell r="AL63">
            <v>-268</v>
          </cell>
        </row>
        <row r="64">
          <cell r="AL64">
            <v>0</v>
          </cell>
        </row>
        <row r="65">
          <cell r="AL65">
            <v>0</v>
          </cell>
        </row>
        <row r="66">
          <cell r="AL66">
            <v>0</v>
          </cell>
        </row>
        <row r="67">
          <cell r="AL67">
            <v>0</v>
          </cell>
        </row>
        <row r="68">
          <cell r="AL68">
            <v>0</v>
          </cell>
        </row>
        <row r="69">
          <cell r="AL69">
            <v>0</v>
          </cell>
        </row>
        <row r="70">
          <cell r="AL70">
            <v>0</v>
          </cell>
        </row>
        <row r="71">
          <cell r="AL71">
            <v>0</v>
          </cell>
        </row>
        <row r="72">
          <cell r="AL72">
            <v>0</v>
          </cell>
        </row>
        <row r="73">
          <cell r="AL73">
            <v>0</v>
          </cell>
        </row>
        <row r="74">
          <cell r="AL74">
            <v>0</v>
          </cell>
        </row>
        <row r="75">
          <cell r="AL7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Summary_March"/>
      <sheetName val="Natural Disaster"/>
      <sheetName val="Sheet1"/>
      <sheetName val="1_State Summary"/>
      <sheetName val="2_State Distrib and Adjs"/>
      <sheetName val="2A-1_EFT (Annual)"/>
      <sheetName val="2A-2_EFT (Monthly)"/>
      <sheetName val="3_Levels 1&amp;2"/>
      <sheetName val="3A_Level 3"/>
      <sheetName val="4_Level 4"/>
      <sheetName val="5A1_Labs"/>
      <sheetName val="5A2_Legacy Type 2"/>
      <sheetName val="5A2A_New Vision"/>
      <sheetName val="5A2B_Glencoe"/>
      <sheetName val="5A2C_ISL"/>
      <sheetName val="5A2D_Avoyelles"/>
      <sheetName val="5A2E_Delhi"/>
      <sheetName val="5A2F_Belle Chasse"/>
      <sheetName val="5A2H_MAX"/>
      <sheetName val="5A3_OJJ"/>
      <sheetName val="5A4_NOCCA"/>
      <sheetName val="5A5_LSMSA"/>
      <sheetName val="5A6_Thrive"/>
      <sheetName val="5B1_RSD Orleans"/>
      <sheetName val="5B1A_Type 3B"/>
      <sheetName val="5B2_RSD LA"/>
      <sheetName val="5C1_New Type 2"/>
      <sheetName val="5C1B_DArbonne"/>
      <sheetName val="5C1A_Madison"/>
      <sheetName val="5C1C_Intl High"/>
      <sheetName val="5C3_UnvView"/>
      <sheetName val="5C1F_L.C. Charter"/>
      <sheetName val="5C1E_LFNO"/>
      <sheetName val="5C1D_NOMMA"/>
      <sheetName val="5C1AE_Noble Minds"/>
      <sheetName val="5C1J_Jeff Chamber"/>
      <sheetName val="5C1Q_Advantage"/>
      <sheetName val="5C1AF_JCFA-Laf"/>
      <sheetName val="5C1K_Tallulah"/>
      <sheetName val="5C1W_Willow"/>
      <sheetName val="5C1Z_Lincoln Prep"/>
      <sheetName val="5C1AA_Laurel"/>
      <sheetName val="5C1AB_Apex"/>
      <sheetName val="5C1AC_Smothers"/>
      <sheetName val="5C1AD_Greater"/>
      <sheetName val="5C1M_GEO-BR"/>
      <sheetName val="5C1R_Iberville"/>
      <sheetName val="5C1N_Delta"/>
      <sheetName val="5C1S_LC Col Prep"/>
      <sheetName val="5C1T_Northeast"/>
      <sheetName val="5C1U_Acadiana Ren"/>
      <sheetName val="5C1I_LA Key"/>
      <sheetName val="5C1V_Laf Ren"/>
      <sheetName val="5C1O_Impact"/>
      <sheetName val="5C1P_Vision"/>
      <sheetName val="5C2_LAVCA"/>
      <sheetName val="5C1H_Southwest"/>
      <sheetName val="5C1G_JS Clark"/>
      <sheetName val="5C1X_Tangi"/>
      <sheetName val="5C1Y_GEO"/>
      <sheetName val="5C1AG_Collegiate"/>
      <sheetName val="5C1AH_BRUP"/>
      <sheetName val="5C1L_Northshore"/>
      <sheetName val="6_Local Deduct Calc"/>
      <sheetName val="7_Local Revenue"/>
      <sheetName val="8_2.1.17 SIS"/>
      <sheetName val="8A_2.1.17 3B&amp;5"/>
      <sheetName val="Source Data"/>
      <sheetName val="Per Pupil_Weighted Funding"/>
      <sheetName val="Apr State"/>
      <sheetName val="Apr"/>
    </sheetNames>
    <sheetDataSet>
      <sheetData sheetId="0"/>
      <sheetData sheetId="1">
        <row r="3">
          <cell r="F3">
            <v>-3610614.5</v>
          </cell>
        </row>
      </sheetData>
      <sheetData sheetId="2"/>
      <sheetData sheetId="3"/>
      <sheetData sheetId="4">
        <row r="77">
          <cell r="BB77">
            <v>3</v>
          </cell>
        </row>
      </sheetData>
      <sheetData sheetId="5"/>
      <sheetData sheetId="6">
        <row r="3">
          <cell r="AS3">
            <v>0</v>
          </cell>
        </row>
        <row r="7">
          <cell r="AS7">
            <v>0</v>
          </cell>
          <cell r="AV7">
            <v>0</v>
          </cell>
        </row>
        <row r="8">
          <cell r="AS8">
            <v>0</v>
          </cell>
          <cell r="AV8">
            <v>0</v>
          </cell>
        </row>
        <row r="9">
          <cell r="AS9">
            <v>0</v>
          </cell>
          <cell r="AV9">
            <v>0</v>
          </cell>
        </row>
        <row r="10">
          <cell r="AS10">
            <v>0</v>
          </cell>
          <cell r="AV10">
            <v>0</v>
          </cell>
        </row>
        <row r="11">
          <cell r="AS11">
            <v>0</v>
          </cell>
          <cell r="AV11">
            <v>0</v>
          </cell>
        </row>
        <row r="12">
          <cell r="AS12">
            <v>0</v>
          </cell>
          <cell r="AV12">
            <v>0</v>
          </cell>
        </row>
        <row r="13">
          <cell r="AS13">
            <v>0</v>
          </cell>
          <cell r="AV13">
            <v>0</v>
          </cell>
        </row>
        <row r="14">
          <cell r="AS14">
            <v>0</v>
          </cell>
          <cell r="AV14">
            <v>0</v>
          </cell>
        </row>
        <row r="15">
          <cell r="AS15">
            <v>0</v>
          </cell>
          <cell r="AV15">
            <v>0</v>
          </cell>
        </row>
        <row r="16">
          <cell r="AS16">
            <v>0</v>
          </cell>
          <cell r="AV16">
            <v>0</v>
          </cell>
        </row>
        <row r="17">
          <cell r="AS17">
            <v>0</v>
          </cell>
          <cell r="AV17">
            <v>0</v>
          </cell>
        </row>
        <row r="18">
          <cell r="AS18">
            <v>0</v>
          </cell>
          <cell r="AV18">
            <v>0</v>
          </cell>
        </row>
        <row r="19">
          <cell r="AS19">
            <v>0</v>
          </cell>
          <cell r="AV19">
            <v>0</v>
          </cell>
        </row>
        <row r="20">
          <cell r="AS20">
            <v>0</v>
          </cell>
          <cell r="AV20">
            <v>0</v>
          </cell>
        </row>
        <row r="21">
          <cell r="AS21">
            <v>0</v>
          </cell>
          <cell r="AV21">
            <v>0</v>
          </cell>
        </row>
        <row r="22">
          <cell r="AS22">
            <v>0</v>
          </cell>
          <cell r="AV22">
            <v>0</v>
          </cell>
        </row>
        <row r="23">
          <cell r="AS23">
            <v>-329540</v>
          </cell>
          <cell r="AV23">
            <v>-47078</v>
          </cell>
        </row>
        <row r="24">
          <cell r="AS24">
            <v>0</v>
          </cell>
          <cell r="AV24">
            <v>0</v>
          </cell>
        </row>
        <row r="25">
          <cell r="AS25">
            <v>0</v>
          </cell>
          <cell r="AV25">
            <v>0</v>
          </cell>
        </row>
        <row r="26">
          <cell r="AS26">
            <v>0</v>
          </cell>
          <cell r="AV26">
            <v>0</v>
          </cell>
        </row>
        <row r="27">
          <cell r="AS27">
            <v>0</v>
          </cell>
          <cell r="AV27">
            <v>0</v>
          </cell>
        </row>
        <row r="28">
          <cell r="AS28">
            <v>0</v>
          </cell>
          <cell r="AV28">
            <v>0</v>
          </cell>
        </row>
        <row r="29">
          <cell r="AS29">
            <v>0</v>
          </cell>
          <cell r="AV29">
            <v>0</v>
          </cell>
        </row>
        <row r="30">
          <cell r="AS30">
            <v>0</v>
          </cell>
          <cell r="AV30">
            <v>0</v>
          </cell>
        </row>
        <row r="31">
          <cell r="AS31">
            <v>0</v>
          </cell>
          <cell r="AV31">
            <v>0</v>
          </cell>
        </row>
        <row r="32">
          <cell r="AS32">
            <v>0</v>
          </cell>
          <cell r="AV32">
            <v>0</v>
          </cell>
        </row>
        <row r="33">
          <cell r="AS33">
            <v>0</v>
          </cell>
          <cell r="AV33">
            <v>0</v>
          </cell>
        </row>
        <row r="34">
          <cell r="AS34">
            <v>0</v>
          </cell>
          <cell r="AV34">
            <v>0</v>
          </cell>
        </row>
        <row r="35">
          <cell r="AS35">
            <v>0</v>
          </cell>
          <cell r="AV35">
            <v>0</v>
          </cell>
        </row>
        <row r="36">
          <cell r="AS36">
            <v>0</v>
          </cell>
          <cell r="AV36">
            <v>0</v>
          </cell>
        </row>
        <row r="37">
          <cell r="AS37">
            <v>0</v>
          </cell>
          <cell r="AV37">
            <v>0</v>
          </cell>
        </row>
        <row r="38">
          <cell r="AS38">
            <v>0</v>
          </cell>
          <cell r="AV38">
            <v>0</v>
          </cell>
        </row>
        <row r="39">
          <cell r="AS39">
            <v>0</v>
          </cell>
          <cell r="AV39">
            <v>0</v>
          </cell>
        </row>
        <row r="40">
          <cell r="AS40">
            <v>0</v>
          </cell>
          <cell r="AV40">
            <v>0</v>
          </cell>
        </row>
        <row r="41">
          <cell r="AS41">
            <v>0</v>
          </cell>
          <cell r="AV41">
            <v>0</v>
          </cell>
        </row>
        <row r="42">
          <cell r="AS42">
            <v>-1905051</v>
          </cell>
          <cell r="AV42">
            <v>-390785</v>
          </cell>
        </row>
        <row r="43">
          <cell r="AS43">
            <v>0</v>
          </cell>
          <cell r="AV43">
            <v>0</v>
          </cell>
        </row>
        <row r="44">
          <cell r="AS44">
            <v>0</v>
          </cell>
          <cell r="AV44">
            <v>0</v>
          </cell>
        </row>
        <row r="45">
          <cell r="AS45">
            <v>0</v>
          </cell>
          <cell r="AV45">
            <v>0</v>
          </cell>
        </row>
        <row r="46">
          <cell r="AS46">
            <v>0</v>
          </cell>
          <cell r="AV46">
            <v>0</v>
          </cell>
        </row>
        <row r="47">
          <cell r="AS47">
            <v>0</v>
          </cell>
          <cell r="AV47">
            <v>0</v>
          </cell>
        </row>
        <row r="48">
          <cell r="AS48">
            <v>0</v>
          </cell>
          <cell r="AV48">
            <v>0</v>
          </cell>
        </row>
        <row r="49">
          <cell r="AS49">
            <v>0</v>
          </cell>
          <cell r="AV49">
            <v>0</v>
          </cell>
        </row>
        <row r="50">
          <cell r="AS50">
            <v>0</v>
          </cell>
          <cell r="AV50">
            <v>0</v>
          </cell>
        </row>
        <row r="51">
          <cell r="AS51">
            <v>0</v>
          </cell>
          <cell r="AV51">
            <v>0</v>
          </cell>
        </row>
        <row r="52">
          <cell r="AS52">
            <v>0</v>
          </cell>
          <cell r="AV52">
            <v>0</v>
          </cell>
        </row>
        <row r="53">
          <cell r="AS53">
            <v>0</v>
          </cell>
          <cell r="AV53">
            <v>0</v>
          </cell>
        </row>
        <row r="54">
          <cell r="AS54">
            <v>0</v>
          </cell>
          <cell r="AV54">
            <v>0</v>
          </cell>
        </row>
        <row r="55">
          <cell r="AS55">
            <v>0</v>
          </cell>
          <cell r="AV55">
            <v>0</v>
          </cell>
        </row>
        <row r="56">
          <cell r="AS56">
            <v>0</v>
          </cell>
          <cell r="AV56">
            <v>0</v>
          </cell>
        </row>
        <row r="57">
          <cell r="AS57">
            <v>0</v>
          </cell>
          <cell r="AV57">
            <v>0</v>
          </cell>
        </row>
        <row r="58">
          <cell r="AS58">
            <v>0</v>
          </cell>
          <cell r="AV58">
            <v>0</v>
          </cell>
        </row>
        <row r="59">
          <cell r="AS59">
            <v>0</v>
          </cell>
          <cell r="AV59">
            <v>0</v>
          </cell>
        </row>
        <row r="60">
          <cell r="AS60">
            <v>0</v>
          </cell>
          <cell r="AV60">
            <v>0</v>
          </cell>
        </row>
        <row r="61">
          <cell r="AS61">
            <v>0</v>
          </cell>
          <cell r="AV61">
            <v>0</v>
          </cell>
        </row>
        <row r="62">
          <cell r="AS62">
            <v>0</v>
          </cell>
          <cell r="AV62">
            <v>0</v>
          </cell>
        </row>
        <row r="63">
          <cell r="AS63">
            <v>0</v>
          </cell>
          <cell r="AV63">
            <v>0</v>
          </cell>
        </row>
        <row r="64">
          <cell r="AS64">
            <v>0</v>
          </cell>
          <cell r="AV64">
            <v>0</v>
          </cell>
        </row>
        <row r="65">
          <cell r="AS65">
            <v>0</v>
          </cell>
          <cell r="AV65">
            <v>0</v>
          </cell>
        </row>
        <row r="66">
          <cell r="AS66">
            <v>0</v>
          </cell>
          <cell r="AV66">
            <v>0</v>
          </cell>
        </row>
        <row r="67">
          <cell r="AS67">
            <v>0</v>
          </cell>
          <cell r="AV67">
            <v>0</v>
          </cell>
        </row>
        <row r="68">
          <cell r="AS68">
            <v>0</v>
          </cell>
          <cell r="AV68">
            <v>0</v>
          </cell>
        </row>
        <row r="69">
          <cell r="AS69">
            <v>0</v>
          </cell>
          <cell r="AV69">
            <v>0</v>
          </cell>
        </row>
        <row r="70">
          <cell r="AS70">
            <v>0</v>
          </cell>
          <cell r="AV70">
            <v>0</v>
          </cell>
        </row>
        <row r="71">
          <cell r="AS71">
            <v>0</v>
          </cell>
          <cell r="AV71">
            <v>0</v>
          </cell>
        </row>
        <row r="72">
          <cell r="AS72">
            <v>0</v>
          </cell>
          <cell r="AV72">
            <v>0</v>
          </cell>
        </row>
        <row r="73">
          <cell r="AS73">
            <v>0</v>
          </cell>
          <cell r="AV73">
            <v>0</v>
          </cell>
        </row>
        <row r="74">
          <cell r="AS74">
            <v>0</v>
          </cell>
          <cell r="AV74">
            <v>0</v>
          </cell>
        </row>
        <row r="75">
          <cell r="AS75">
            <v>0</v>
          </cell>
          <cell r="AV75">
            <v>0</v>
          </cell>
        </row>
      </sheetData>
      <sheetData sheetId="7">
        <row r="7">
          <cell r="AP7">
            <v>54006739</v>
          </cell>
        </row>
      </sheetData>
      <sheetData sheetId="8"/>
      <sheetData sheetId="9">
        <row r="7">
          <cell r="A7">
            <v>1</v>
          </cell>
        </row>
      </sheetData>
      <sheetData sheetId="10"/>
      <sheetData sheetId="11"/>
      <sheetData sheetId="12">
        <row r="7">
          <cell r="AC7">
            <v>0</v>
          </cell>
        </row>
      </sheetData>
      <sheetData sheetId="13">
        <row r="7">
          <cell r="AC7">
            <v>0</v>
          </cell>
        </row>
      </sheetData>
      <sheetData sheetId="14">
        <row r="7">
          <cell r="AC7">
            <v>0</v>
          </cell>
        </row>
      </sheetData>
      <sheetData sheetId="15">
        <row r="7">
          <cell r="AC7">
            <v>0</v>
          </cell>
        </row>
      </sheetData>
      <sheetData sheetId="16">
        <row r="7">
          <cell r="AC7">
            <v>0</v>
          </cell>
        </row>
      </sheetData>
      <sheetData sheetId="17">
        <row r="7">
          <cell r="AC7">
            <v>0</v>
          </cell>
        </row>
      </sheetData>
      <sheetData sheetId="18">
        <row r="7">
          <cell r="AC7">
            <v>0</v>
          </cell>
        </row>
      </sheetData>
      <sheetData sheetId="19">
        <row r="7">
          <cell r="H7">
            <v>7164</v>
          </cell>
        </row>
      </sheetData>
      <sheetData sheetId="20">
        <row r="7">
          <cell r="O7">
            <v>0</v>
          </cell>
        </row>
      </sheetData>
      <sheetData sheetId="21">
        <row r="7">
          <cell r="O7">
            <v>48314.714285714283</v>
          </cell>
        </row>
      </sheetData>
      <sheetData sheetId="22">
        <row r="7">
          <cell r="O7">
            <v>0</v>
          </cell>
        </row>
      </sheetData>
      <sheetData sheetId="23">
        <row r="47">
          <cell r="M47">
            <v>86012122</v>
          </cell>
        </row>
      </sheetData>
      <sheetData sheetId="24">
        <row r="37">
          <cell r="Y37">
            <v>81788754</v>
          </cell>
        </row>
      </sheetData>
      <sheetData sheetId="25">
        <row r="7">
          <cell r="W7">
            <v>3012261</v>
          </cell>
        </row>
      </sheetData>
      <sheetData sheetId="26"/>
      <sheetData sheetId="27">
        <row r="7">
          <cell r="AA7">
            <v>0</v>
          </cell>
        </row>
      </sheetData>
      <sheetData sheetId="28">
        <row r="7">
          <cell r="AA7">
            <v>0</v>
          </cell>
        </row>
      </sheetData>
      <sheetData sheetId="29">
        <row r="7">
          <cell r="AA7">
            <v>0</v>
          </cell>
        </row>
      </sheetData>
      <sheetData sheetId="30">
        <row r="7">
          <cell r="AB7">
            <v>138653</v>
          </cell>
        </row>
      </sheetData>
      <sheetData sheetId="31">
        <row r="7">
          <cell r="AA7">
            <v>0</v>
          </cell>
        </row>
      </sheetData>
      <sheetData sheetId="32">
        <row r="7">
          <cell r="AA7">
            <v>0</v>
          </cell>
        </row>
      </sheetData>
      <sheetData sheetId="33">
        <row r="7">
          <cell r="AA7">
            <v>0</v>
          </cell>
        </row>
      </sheetData>
      <sheetData sheetId="34">
        <row r="7">
          <cell r="AA7">
            <v>0</v>
          </cell>
        </row>
      </sheetData>
      <sheetData sheetId="35">
        <row r="7">
          <cell r="AA7">
            <v>0</v>
          </cell>
        </row>
      </sheetData>
      <sheetData sheetId="36">
        <row r="7">
          <cell r="AA7">
            <v>0</v>
          </cell>
        </row>
      </sheetData>
      <sheetData sheetId="37">
        <row r="7">
          <cell r="AA7">
            <v>3323</v>
          </cell>
        </row>
      </sheetData>
      <sheetData sheetId="38">
        <row r="7">
          <cell r="AA7">
            <v>0</v>
          </cell>
        </row>
      </sheetData>
      <sheetData sheetId="39">
        <row r="7">
          <cell r="AA7">
            <v>38461</v>
          </cell>
        </row>
      </sheetData>
      <sheetData sheetId="40">
        <row r="7">
          <cell r="AA7">
            <v>0</v>
          </cell>
        </row>
      </sheetData>
      <sheetData sheetId="41">
        <row r="7">
          <cell r="AA7">
            <v>0</v>
          </cell>
        </row>
      </sheetData>
      <sheetData sheetId="42">
        <row r="7">
          <cell r="AA7">
            <v>0</v>
          </cell>
        </row>
      </sheetData>
      <sheetData sheetId="43">
        <row r="7">
          <cell r="AA7">
            <v>0</v>
          </cell>
        </row>
      </sheetData>
      <sheetData sheetId="44">
        <row r="7">
          <cell r="AA7">
            <v>0</v>
          </cell>
        </row>
      </sheetData>
      <sheetData sheetId="45">
        <row r="7">
          <cell r="AA7">
            <v>0</v>
          </cell>
        </row>
      </sheetData>
      <sheetData sheetId="46">
        <row r="7">
          <cell r="AA7">
            <v>0</v>
          </cell>
        </row>
      </sheetData>
      <sheetData sheetId="47">
        <row r="7">
          <cell r="AA7">
            <v>0</v>
          </cell>
        </row>
      </sheetData>
      <sheetData sheetId="48">
        <row r="7">
          <cell r="AA7">
            <v>0</v>
          </cell>
        </row>
      </sheetData>
      <sheetData sheetId="49">
        <row r="7">
          <cell r="AA7">
            <v>0</v>
          </cell>
        </row>
      </sheetData>
      <sheetData sheetId="50">
        <row r="7">
          <cell r="AA7">
            <v>14519</v>
          </cell>
        </row>
      </sheetData>
      <sheetData sheetId="51">
        <row r="7">
          <cell r="AA7">
            <v>0</v>
          </cell>
        </row>
      </sheetData>
      <sheetData sheetId="52">
        <row r="7">
          <cell r="AA7">
            <v>76235</v>
          </cell>
        </row>
      </sheetData>
      <sheetData sheetId="53">
        <row r="7">
          <cell r="AA7">
            <v>0</v>
          </cell>
        </row>
      </sheetData>
      <sheetData sheetId="54">
        <row r="7">
          <cell r="AA7">
            <v>0</v>
          </cell>
        </row>
      </sheetData>
      <sheetData sheetId="55">
        <row r="7">
          <cell r="AB7">
            <v>127095.01371365879</v>
          </cell>
        </row>
      </sheetData>
      <sheetData sheetId="56">
        <row r="7">
          <cell r="AA7">
            <v>0</v>
          </cell>
        </row>
      </sheetData>
      <sheetData sheetId="57">
        <row r="7">
          <cell r="AA7">
            <v>0</v>
          </cell>
        </row>
      </sheetData>
      <sheetData sheetId="58">
        <row r="7">
          <cell r="AA7">
            <v>0</v>
          </cell>
        </row>
      </sheetData>
      <sheetData sheetId="59">
        <row r="7">
          <cell r="AA7">
            <v>0</v>
          </cell>
        </row>
      </sheetData>
      <sheetData sheetId="60">
        <row r="7">
          <cell r="AA7">
            <v>0</v>
          </cell>
        </row>
      </sheetData>
      <sheetData sheetId="61">
        <row r="7">
          <cell r="AA7">
            <v>0</v>
          </cell>
        </row>
      </sheetData>
      <sheetData sheetId="62">
        <row r="7">
          <cell r="R7">
            <v>0</v>
          </cell>
        </row>
      </sheetData>
      <sheetData sheetId="63"/>
      <sheetData sheetId="64"/>
      <sheetData sheetId="65">
        <row r="7">
          <cell r="C7">
            <v>9519</v>
          </cell>
        </row>
      </sheetData>
      <sheetData sheetId="66">
        <row r="3">
          <cell r="A3" t="str">
            <v>W11001</v>
          </cell>
        </row>
      </sheetData>
      <sheetData sheetId="67"/>
      <sheetData sheetId="68"/>
      <sheetData sheetId="69" refreshError="1"/>
      <sheetData sheetId="7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Summary_Proposed"/>
      <sheetName val="Natural Disaster"/>
      <sheetName val="Sheet1"/>
      <sheetName val="1_State Summary"/>
      <sheetName val="2_State Distrib and Adjs"/>
      <sheetName val="2A-1_EFT (Annual)"/>
      <sheetName val="2A-2_EFT (Monthly)"/>
      <sheetName val="3_Levels 1&amp;2"/>
      <sheetName val="3A_Level 3"/>
      <sheetName val="4_Level 4"/>
      <sheetName val="5A1_Labs"/>
      <sheetName val="5A2_Legacy Type 2"/>
      <sheetName val="5A2A_New Vision"/>
      <sheetName val="5A2B_Glencoe"/>
      <sheetName val="5A2C_ISL"/>
      <sheetName val="5A2D_Avoyelles"/>
      <sheetName val="5A2E_Delhi"/>
      <sheetName val="5A2F_Belle Chasse"/>
      <sheetName val="5A2H_MAX"/>
      <sheetName val="5A3_OJJ"/>
      <sheetName val="5A4_NOCCA"/>
      <sheetName val="5A5_LSMSA"/>
      <sheetName val="5A6_Thrive"/>
      <sheetName val="5B1_RSD Orleans"/>
      <sheetName val="5B1A_Type 3B"/>
      <sheetName val="5B2_RSD LA"/>
      <sheetName val="5C1_New Type 2"/>
      <sheetName val="5C1A_Madison"/>
      <sheetName val="5C1B_DArbonne"/>
      <sheetName val="5C1C_Intl High"/>
      <sheetName val="5C1D_NOMMA"/>
      <sheetName val="5C1E_LFNO"/>
      <sheetName val="5C1F_L.C. Charter"/>
      <sheetName val="5C1G_JS Clark"/>
      <sheetName val="5C1H_Southwest"/>
      <sheetName val="5C1I_LA Key"/>
      <sheetName val="5C1J_Jeff Chamber"/>
      <sheetName val="5C1K_Tallulah"/>
      <sheetName val="5C1L_Northshore"/>
      <sheetName val="5C1M_GEO-BR"/>
      <sheetName val="5C1N_Delta"/>
      <sheetName val="5C1O_Impact"/>
      <sheetName val="5C1P_Vision"/>
      <sheetName val="5C1Q_Advantage"/>
      <sheetName val="5C1R_Iberville"/>
      <sheetName val="5C1S_LC Col Prep"/>
      <sheetName val="5C1T_Northeast"/>
      <sheetName val="5C1U_Acadiana Ren"/>
      <sheetName val="5C1V_Laf Ren"/>
      <sheetName val="5C1W_Willow"/>
      <sheetName val="5C1X_Tangi"/>
      <sheetName val="5C1Y_GEO"/>
      <sheetName val="5C1Z_Lincoln Prep"/>
      <sheetName val="5C1AA_Laurel"/>
      <sheetName val="5C1AB_Apex"/>
      <sheetName val="5C1AC_Smothers"/>
      <sheetName val="5C1AD_Greater"/>
      <sheetName val="5C1AE_Noble Minds"/>
      <sheetName val="5C1AF_JCFA-Laf"/>
      <sheetName val="5C1AG_Collegiate"/>
      <sheetName val="5C1AH_BRUP"/>
      <sheetName val="5C2_LAVCA"/>
      <sheetName val="5C3_UnvView"/>
      <sheetName val="6_Local Deduct Calc"/>
      <sheetName val="7_Local Revenue"/>
      <sheetName val="8_2.1.17 SIS"/>
      <sheetName val="8A_2.1.17 3B&amp;5"/>
      <sheetName val="Source Data"/>
      <sheetName val="Per Pupil_Weighted Funding"/>
      <sheetName val="July State"/>
      <sheetName val="FY2017-18 MFP Budget Letter_Jul"/>
    </sheetNames>
    <sheetDataSet>
      <sheetData sheetId="0"/>
      <sheetData sheetId="1"/>
      <sheetData sheetId="2"/>
      <sheetData sheetId="3">
        <row r="4">
          <cell r="F4">
            <v>966810.24235000007</v>
          </cell>
        </row>
      </sheetData>
      <sheetData sheetId="4">
        <row r="7">
          <cell r="AP7">
            <v>-30351.684544672433</v>
          </cell>
        </row>
      </sheetData>
      <sheetData sheetId="5"/>
      <sheetData sheetId="6">
        <row r="1">
          <cell r="AT1" t="str">
            <v>July ONLY: Local Revenue Representation Admin. Fee Payable to DOE (.25%)</v>
          </cell>
        </row>
        <row r="7">
          <cell r="BG7">
            <v>0</v>
          </cell>
        </row>
        <row r="8">
          <cell r="BG8">
            <v>0</v>
          </cell>
        </row>
        <row r="9">
          <cell r="BG9">
            <v>0</v>
          </cell>
        </row>
        <row r="10">
          <cell r="BG10">
            <v>0</v>
          </cell>
        </row>
        <row r="11">
          <cell r="BG11">
            <v>0</v>
          </cell>
        </row>
        <row r="12">
          <cell r="BG12">
            <v>0</v>
          </cell>
        </row>
        <row r="13">
          <cell r="BG13">
            <v>0</v>
          </cell>
        </row>
        <row r="14">
          <cell r="BG14">
            <v>0</v>
          </cell>
        </row>
        <row r="15">
          <cell r="BG15">
            <v>0</v>
          </cell>
        </row>
        <row r="16">
          <cell r="BG16">
            <v>0</v>
          </cell>
        </row>
        <row r="17">
          <cell r="BG17">
            <v>0</v>
          </cell>
        </row>
        <row r="18">
          <cell r="BG18">
            <v>0</v>
          </cell>
        </row>
        <row r="19">
          <cell r="BG19">
            <v>0</v>
          </cell>
        </row>
        <row r="20">
          <cell r="BG20">
            <v>0</v>
          </cell>
        </row>
        <row r="21">
          <cell r="BG21">
            <v>0</v>
          </cell>
        </row>
        <row r="22">
          <cell r="BG22">
            <v>0</v>
          </cell>
        </row>
        <row r="23">
          <cell r="BG23">
            <v>0</v>
          </cell>
        </row>
        <row r="24">
          <cell r="BG24">
            <v>0</v>
          </cell>
        </row>
        <row r="25">
          <cell r="BG25">
            <v>0</v>
          </cell>
        </row>
        <row r="26">
          <cell r="BG26">
            <v>0</v>
          </cell>
        </row>
        <row r="27">
          <cell r="BG27">
            <v>0</v>
          </cell>
        </row>
        <row r="28">
          <cell r="BG28">
            <v>0</v>
          </cell>
        </row>
        <row r="29">
          <cell r="BG29">
            <v>0</v>
          </cell>
        </row>
        <row r="30">
          <cell r="BG30">
            <v>0</v>
          </cell>
        </row>
        <row r="31">
          <cell r="BG31">
            <v>0</v>
          </cell>
        </row>
        <row r="32">
          <cell r="BG32">
            <v>-52</v>
          </cell>
        </row>
        <row r="33">
          <cell r="BG33">
            <v>0</v>
          </cell>
        </row>
        <row r="34">
          <cell r="BG34">
            <v>0</v>
          </cell>
        </row>
        <row r="35">
          <cell r="BG35">
            <v>0</v>
          </cell>
        </row>
        <row r="36">
          <cell r="BG36">
            <v>0</v>
          </cell>
        </row>
        <row r="37">
          <cell r="BG37">
            <v>0</v>
          </cell>
        </row>
        <row r="38">
          <cell r="BG38">
            <v>0</v>
          </cell>
        </row>
        <row r="39">
          <cell r="BG39">
            <v>0</v>
          </cell>
        </row>
        <row r="40">
          <cell r="BG40">
            <v>0</v>
          </cell>
        </row>
        <row r="41">
          <cell r="BG41">
            <v>0</v>
          </cell>
        </row>
        <row r="42">
          <cell r="BG42">
            <v>0</v>
          </cell>
        </row>
        <row r="43">
          <cell r="BG43">
            <v>0</v>
          </cell>
        </row>
        <row r="44">
          <cell r="BG44">
            <v>0</v>
          </cell>
        </row>
        <row r="45">
          <cell r="BG45">
            <v>0</v>
          </cell>
        </row>
        <row r="46">
          <cell r="BG46">
            <v>0</v>
          </cell>
        </row>
        <row r="47">
          <cell r="BG47">
            <v>0</v>
          </cell>
        </row>
        <row r="48">
          <cell r="BG48">
            <v>0</v>
          </cell>
        </row>
        <row r="49">
          <cell r="BG49">
            <v>0</v>
          </cell>
        </row>
        <row r="50">
          <cell r="BG50">
            <v>0</v>
          </cell>
        </row>
        <row r="51">
          <cell r="BG51">
            <v>0</v>
          </cell>
        </row>
        <row r="52">
          <cell r="BG52">
            <v>0</v>
          </cell>
        </row>
        <row r="53">
          <cell r="BG53">
            <v>0</v>
          </cell>
        </row>
        <row r="54">
          <cell r="BG54">
            <v>0</v>
          </cell>
        </row>
        <row r="55">
          <cell r="BG55">
            <v>0</v>
          </cell>
        </row>
        <row r="56">
          <cell r="BG56">
            <v>0</v>
          </cell>
        </row>
        <row r="57">
          <cell r="BG57">
            <v>0</v>
          </cell>
        </row>
        <row r="58">
          <cell r="BG58">
            <v>-29</v>
          </cell>
        </row>
        <row r="59">
          <cell r="BG59">
            <v>0</v>
          </cell>
        </row>
        <row r="60">
          <cell r="BG60">
            <v>0</v>
          </cell>
        </row>
        <row r="61">
          <cell r="BG61">
            <v>0</v>
          </cell>
        </row>
        <row r="62">
          <cell r="BG62">
            <v>0</v>
          </cell>
        </row>
        <row r="63">
          <cell r="BG63">
            <v>0</v>
          </cell>
        </row>
        <row r="64">
          <cell r="BG64">
            <v>0</v>
          </cell>
        </row>
        <row r="65">
          <cell r="BG65">
            <v>-541</v>
          </cell>
        </row>
        <row r="66">
          <cell r="BG66">
            <v>0</v>
          </cell>
        </row>
        <row r="67">
          <cell r="BG67">
            <v>0</v>
          </cell>
        </row>
        <row r="68">
          <cell r="BG68">
            <v>0</v>
          </cell>
        </row>
        <row r="69">
          <cell r="BG69">
            <v>0</v>
          </cell>
        </row>
        <row r="70">
          <cell r="BG70">
            <v>0</v>
          </cell>
        </row>
        <row r="71">
          <cell r="BG71">
            <v>0</v>
          </cell>
        </row>
        <row r="72">
          <cell r="BG72">
            <v>-4877</v>
          </cell>
        </row>
        <row r="73">
          <cell r="BG73">
            <v>0</v>
          </cell>
        </row>
        <row r="74">
          <cell r="BG74">
            <v>0</v>
          </cell>
        </row>
        <row r="75">
          <cell r="BG75">
            <v>0</v>
          </cell>
        </row>
      </sheetData>
      <sheetData sheetId="7">
        <row r="7">
          <cell r="AP7">
            <v>54006739</v>
          </cell>
        </row>
      </sheetData>
      <sheetData sheetId="8">
        <row r="42">
          <cell r="C42">
            <v>727.23177743956114</v>
          </cell>
        </row>
      </sheetData>
      <sheetData sheetId="9">
        <row r="7">
          <cell r="E7">
            <v>0</v>
          </cell>
        </row>
      </sheetData>
      <sheetData sheetId="10">
        <row r="7">
          <cell r="T7">
            <v>624731</v>
          </cell>
        </row>
      </sheetData>
      <sheetData sheetId="11">
        <row r="7">
          <cell r="AF7">
            <v>246398</v>
          </cell>
        </row>
      </sheetData>
      <sheetData sheetId="12">
        <row r="7">
          <cell r="AE7">
            <v>0</v>
          </cell>
        </row>
      </sheetData>
      <sheetData sheetId="13">
        <row r="7">
          <cell r="AE7">
            <v>0</v>
          </cell>
        </row>
      </sheetData>
      <sheetData sheetId="14">
        <row r="7">
          <cell r="AE7">
            <v>0</v>
          </cell>
        </row>
      </sheetData>
      <sheetData sheetId="15">
        <row r="7">
          <cell r="AE7">
            <v>0</v>
          </cell>
        </row>
      </sheetData>
      <sheetData sheetId="16">
        <row r="7">
          <cell r="AE7">
            <v>0</v>
          </cell>
        </row>
      </sheetData>
      <sheetData sheetId="17">
        <row r="7">
          <cell r="AE7">
            <v>0</v>
          </cell>
        </row>
      </sheetData>
      <sheetData sheetId="18">
        <row r="7">
          <cell r="AE7">
            <v>0</v>
          </cell>
        </row>
      </sheetData>
      <sheetData sheetId="19">
        <row r="7">
          <cell r="J7">
            <v>796</v>
          </cell>
        </row>
      </sheetData>
      <sheetData sheetId="20">
        <row r="7">
          <cell r="Q7">
            <v>0</v>
          </cell>
        </row>
      </sheetData>
      <sheetData sheetId="21">
        <row r="7">
          <cell r="Q7">
            <v>5368</v>
          </cell>
        </row>
      </sheetData>
      <sheetData sheetId="22">
        <row r="7">
          <cell r="Q7">
            <v>0</v>
          </cell>
        </row>
      </sheetData>
      <sheetData sheetId="23">
        <row r="47">
          <cell r="I47">
            <v>85579067</v>
          </cell>
        </row>
      </sheetData>
      <sheetData sheetId="24">
        <row r="7">
          <cell r="AX7">
            <v>356577</v>
          </cell>
        </row>
      </sheetData>
      <sheetData sheetId="25">
        <row r="7">
          <cell r="Y7">
            <v>303657</v>
          </cell>
        </row>
      </sheetData>
      <sheetData sheetId="26">
        <row r="7">
          <cell r="AE7">
            <v>430480</v>
          </cell>
        </row>
      </sheetData>
      <sheetData sheetId="27">
        <row r="7">
          <cell r="AC7">
            <v>0</v>
          </cell>
        </row>
      </sheetData>
      <sheetData sheetId="28">
        <row r="7">
          <cell r="AC7">
            <v>0</v>
          </cell>
        </row>
      </sheetData>
      <sheetData sheetId="29">
        <row r="7">
          <cell r="AC7">
            <v>0</v>
          </cell>
        </row>
      </sheetData>
      <sheetData sheetId="30">
        <row r="7">
          <cell r="AC7">
            <v>0</v>
          </cell>
        </row>
      </sheetData>
      <sheetData sheetId="31">
        <row r="7">
          <cell r="AC7">
            <v>0</v>
          </cell>
        </row>
      </sheetData>
      <sheetData sheetId="32">
        <row r="7">
          <cell r="AC7">
            <v>0</v>
          </cell>
        </row>
      </sheetData>
      <sheetData sheetId="33">
        <row r="7">
          <cell r="AC7">
            <v>0</v>
          </cell>
        </row>
      </sheetData>
      <sheetData sheetId="34">
        <row r="7">
          <cell r="AC7">
            <v>0</v>
          </cell>
        </row>
      </sheetData>
      <sheetData sheetId="35">
        <row r="7">
          <cell r="AC7">
            <v>0</v>
          </cell>
        </row>
      </sheetData>
      <sheetData sheetId="36">
        <row r="7">
          <cell r="AC7">
            <v>0</v>
          </cell>
        </row>
      </sheetData>
      <sheetData sheetId="37">
        <row r="7">
          <cell r="AC7">
            <v>0</v>
          </cell>
        </row>
      </sheetData>
      <sheetData sheetId="38">
        <row r="7">
          <cell r="AC7">
            <v>0</v>
          </cell>
        </row>
      </sheetData>
      <sheetData sheetId="39">
        <row r="7">
          <cell r="AC7">
            <v>0</v>
          </cell>
        </row>
      </sheetData>
      <sheetData sheetId="40">
        <row r="7">
          <cell r="AC7">
            <v>0</v>
          </cell>
        </row>
      </sheetData>
      <sheetData sheetId="41">
        <row r="7">
          <cell r="AC7">
            <v>0</v>
          </cell>
        </row>
      </sheetData>
      <sheetData sheetId="42">
        <row r="7">
          <cell r="AC7">
            <v>0</v>
          </cell>
        </row>
      </sheetData>
      <sheetData sheetId="43">
        <row r="7">
          <cell r="AC7">
            <v>0</v>
          </cell>
        </row>
      </sheetData>
      <sheetData sheetId="44">
        <row r="7">
          <cell r="AC7">
            <v>0</v>
          </cell>
        </row>
      </sheetData>
      <sheetData sheetId="45">
        <row r="7">
          <cell r="AC7">
            <v>0</v>
          </cell>
        </row>
      </sheetData>
      <sheetData sheetId="46">
        <row r="7">
          <cell r="AC7">
            <v>0</v>
          </cell>
        </row>
      </sheetData>
      <sheetData sheetId="47">
        <row r="7">
          <cell r="AC7">
            <v>1915</v>
          </cell>
        </row>
      </sheetData>
      <sheetData sheetId="48">
        <row r="7">
          <cell r="AC7">
            <v>6078</v>
          </cell>
        </row>
      </sheetData>
      <sheetData sheetId="49">
        <row r="7">
          <cell r="AC7">
            <v>3346</v>
          </cell>
        </row>
      </sheetData>
      <sheetData sheetId="50">
        <row r="7">
          <cell r="AC7">
            <v>0</v>
          </cell>
        </row>
      </sheetData>
      <sheetData sheetId="51">
        <row r="7">
          <cell r="AC7">
            <v>0</v>
          </cell>
        </row>
      </sheetData>
      <sheetData sheetId="52">
        <row r="7">
          <cell r="AC7">
            <v>0</v>
          </cell>
        </row>
      </sheetData>
      <sheetData sheetId="53">
        <row r="7">
          <cell r="AC7">
            <v>0</v>
          </cell>
        </row>
      </sheetData>
      <sheetData sheetId="54">
        <row r="7">
          <cell r="AC7">
            <v>0</v>
          </cell>
        </row>
      </sheetData>
      <sheetData sheetId="55">
        <row r="7">
          <cell r="AC7">
            <v>0</v>
          </cell>
        </row>
      </sheetData>
      <sheetData sheetId="56">
        <row r="7">
          <cell r="AC7">
            <v>0</v>
          </cell>
        </row>
      </sheetData>
      <sheetData sheetId="57">
        <row r="7">
          <cell r="AC7">
            <v>0</v>
          </cell>
          <cell r="AM7">
            <v>0</v>
          </cell>
        </row>
        <row r="8">
          <cell r="AM8">
            <v>0</v>
          </cell>
        </row>
        <row r="9">
          <cell r="AM9">
            <v>0</v>
          </cell>
        </row>
        <row r="10">
          <cell r="AM10">
            <v>0</v>
          </cell>
        </row>
        <row r="11">
          <cell r="AM11">
            <v>0</v>
          </cell>
        </row>
        <row r="12">
          <cell r="AM12">
            <v>0</v>
          </cell>
        </row>
        <row r="13">
          <cell r="AM13">
            <v>0</v>
          </cell>
        </row>
        <row r="14">
          <cell r="AM14">
            <v>0</v>
          </cell>
        </row>
        <row r="15">
          <cell r="AM15">
            <v>0</v>
          </cell>
        </row>
        <row r="16">
          <cell r="AM16">
            <v>0</v>
          </cell>
        </row>
        <row r="17">
          <cell r="AM17">
            <v>0</v>
          </cell>
        </row>
        <row r="18">
          <cell r="AM18">
            <v>0</v>
          </cell>
        </row>
        <row r="19">
          <cell r="AM19">
            <v>0</v>
          </cell>
        </row>
        <row r="20">
          <cell r="AM20">
            <v>0</v>
          </cell>
        </row>
        <row r="21">
          <cell r="AM21">
            <v>0</v>
          </cell>
        </row>
        <row r="22">
          <cell r="AM22">
            <v>0</v>
          </cell>
        </row>
        <row r="23">
          <cell r="AM23">
            <v>0</v>
          </cell>
        </row>
        <row r="24">
          <cell r="AM24">
            <v>0</v>
          </cell>
        </row>
        <row r="25">
          <cell r="AM25">
            <v>0</v>
          </cell>
        </row>
        <row r="26">
          <cell r="AM26">
            <v>0</v>
          </cell>
        </row>
        <row r="27">
          <cell r="AM27">
            <v>0</v>
          </cell>
        </row>
        <row r="28">
          <cell r="AM28">
            <v>0</v>
          </cell>
        </row>
        <row r="29">
          <cell r="AM29">
            <v>0</v>
          </cell>
        </row>
        <row r="30">
          <cell r="AM30">
            <v>0</v>
          </cell>
        </row>
        <row r="31">
          <cell r="AM31">
            <v>0</v>
          </cell>
        </row>
        <row r="32">
          <cell r="AM32">
            <v>-440</v>
          </cell>
        </row>
        <row r="33">
          <cell r="AM33">
            <v>0</v>
          </cell>
        </row>
        <row r="34">
          <cell r="AM34">
            <v>0</v>
          </cell>
        </row>
        <row r="35">
          <cell r="AM35">
            <v>0</v>
          </cell>
        </row>
        <row r="36">
          <cell r="AM36">
            <v>0</v>
          </cell>
        </row>
        <row r="37">
          <cell r="AM37">
            <v>0</v>
          </cell>
        </row>
        <row r="38">
          <cell r="AM38">
            <v>0</v>
          </cell>
        </row>
        <row r="39">
          <cell r="AM39">
            <v>0</v>
          </cell>
        </row>
        <row r="40">
          <cell r="AM40">
            <v>0</v>
          </cell>
        </row>
        <row r="41">
          <cell r="AM41">
            <v>0</v>
          </cell>
        </row>
        <row r="42">
          <cell r="AM42">
            <v>-1016</v>
          </cell>
        </row>
        <row r="43">
          <cell r="AM43">
            <v>0</v>
          </cell>
        </row>
        <row r="44">
          <cell r="AM44">
            <v>0</v>
          </cell>
        </row>
        <row r="45">
          <cell r="AM45">
            <v>0</v>
          </cell>
        </row>
        <row r="46">
          <cell r="AM46">
            <v>0</v>
          </cell>
        </row>
        <row r="47">
          <cell r="AM47">
            <v>0</v>
          </cell>
        </row>
        <row r="48">
          <cell r="AM48">
            <v>0</v>
          </cell>
        </row>
        <row r="49">
          <cell r="AM49">
            <v>0</v>
          </cell>
        </row>
        <row r="50">
          <cell r="AM50">
            <v>0</v>
          </cell>
        </row>
        <row r="51">
          <cell r="AM51">
            <v>0</v>
          </cell>
        </row>
        <row r="52">
          <cell r="AM52">
            <v>0</v>
          </cell>
        </row>
        <row r="53">
          <cell r="AM53">
            <v>0</v>
          </cell>
        </row>
        <row r="54">
          <cell r="AM54">
            <v>0</v>
          </cell>
        </row>
        <row r="55">
          <cell r="AM55">
            <v>0</v>
          </cell>
        </row>
        <row r="56">
          <cell r="AM56">
            <v>0</v>
          </cell>
        </row>
        <row r="57">
          <cell r="AM57">
            <v>0</v>
          </cell>
        </row>
        <row r="58">
          <cell r="AM58">
            <v>-14</v>
          </cell>
        </row>
        <row r="59">
          <cell r="AM59">
            <v>0</v>
          </cell>
        </row>
        <row r="60">
          <cell r="AM60">
            <v>0</v>
          </cell>
        </row>
        <row r="61">
          <cell r="AM61">
            <v>0</v>
          </cell>
        </row>
        <row r="62">
          <cell r="AM62">
            <v>0</v>
          </cell>
        </row>
        <row r="63">
          <cell r="AM63">
            <v>0</v>
          </cell>
        </row>
        <row r="64">
          <cell r="AM64">
            <v>0</v>
          </cell>
        </row>
        <row r="65">
          <cell r="AM65">
            <v>0</v>
          </cell>
        </row>
        <row r="66">
          <cell r="AM66">
            <v>0</v>
          </cell>
        </row>
        <row r="67">
          <cell r="AM67">
            <v>0</v>
          </cell>
        </row>
        <row r="68">
          <cell r="AM68">
            <v>0</v>
          </cell>
        </row>
        <row r="69">
          <cell r="AM69">
            <v>0</v>
          </cell>
        </row>
        <row r="70">
          <cell r="AM70">
            <v>0</v>
          </cell>
        </row>
        <row r="71">
          <cell r="AM71">
            <v>0</v>
          </cell>
        </row>
        <row r="72">
          <cell r="AM72">
            <v>0</v>
          </cell>
        </row>
        <row r="73">
          <cell r="AM73">
            <v>0</v>
          </cell>
        </row>
        <row r="74">
          <cell r="AM74">
            <v>0</v>
          </cell>
        </row>
        <row r="75">
          <cell r="AM75">
            <v>0</v>
          </cell>
        </row>
      </sheetData>
      <sheetData sheetId="58">
        <row r="7">
          <cell r="AC7">
            <v>439</v>
          </cell>
          <cell r="AM7">
            <v>-6</v>
          </cell>
        </row>
        <row r="8">
          <cell r="AM8">
            <v>0</v>
          </cell>
        </row>
        <row r="9">
          <cell r="AM9">
            <v>0</v>
          </cell>
        </row>
        <row r="10">
          <cell r="AM10">
            <v>0</v>
          </cell>
        </row>
        <row r="11">
          <cell r="AM11">
            <v>0</v>
          </cell>
        </row>
        <row r="12">
          <cell r="AM12">
            <v>0</v>
          </cell>
        </row>
        <row r="13">
          <cell r="AM13">
            <v>0</v>
          </cell>
        </row>
        <row r="14">
          <cell r="AM14">
            <v>0</v>
          </cell>
        </row>
        <row r="15">
          <cell r="AM15">
            <v>0</v>
          </cell>
        </row>
        <row r="16">
          <cell r="AM16">
            <v>0</v>
          </cell>
        </row>
        <row r="17">
          <cell r="AM17">
            <v>0</v>
          </cell>
        </row>
        <row r="18">
          <cell r="AM18">
            <v>0</v>
          </cell>
        </row>
        <row r="19">
          <cell r="AM19">
            <v>0</v>
          </cell>
        </row>
        <row r="20">
          <cell r="AM20">
            <v>0</v>
          </cell>
        </row>
        <row r="21">
          <cell r="AM21">
            <v>0</v>
          </cell>
        </row>
        <row r="22">
          <cell r="AM22">
            <v>0</v>
          </cell>
        </row>
        <row r="23">
          <cell r="AM23">
            <v>0</v>
          </cell>
        </row>
        <row r="24">
          <cell r="AM24">
            <v>0</v>
          </cell>
        </row>
        <row r="25">
          <cell r="AM25">
            <v>0</v>
          </cell>
        </row>
        <row r="26">
          <cell r="AM26">
            <v>0</v>
          </cell>
        </row>
        <row r="27">
          <cell r="AM27">
            <v>0</v>
          </cell>
        </row>
        <row r="28">
          <cell r="AM28">
            <v>0</v>
          </cell>
        </row>
        <row r="29">
          <cell r="AM29">
            <v>-20</v>
          </cell>
        </row>
        <row r="30">
          <cell r="AM30">
            <v>0</v>
          </cell>
        </row>
        <row r="31">
          <cell r="AM31">
            <v>0</v>
          </cell>
        </row>
        <row r="32">
          <cell r="AM32">
            <v>0</v>
          </cell>
        </row>
        <row r="33">
          <cell r="AM33">
            <v>0</v>
          </cell>
        </row>
        <row r="34">
          <cell r="AM34">
            <v>-1095</v>
          </cell>
        </row>
        <row r="35">
          <cell r="AM35">
            <v>0</v>
          </cell>
        </row>
        <row r="36">
          <cell r="AM36">
            <v>0</v>
          </cell>
        </row>
        <row r="37">
          <cell r="AM37">
            <v>0</v>
          </cell>
        </row>
        <row r="38">
          <cell r="AM38">
            <v>0</v>
          </cell>
        </row>
        <row r="39">
          <cell r="AM39">
            <v>0</v>
          </cell>
        </row>
        <row r="40">
          <cell r="AM40">
            <v>0</v>
          </cell>
        </row>
        <row r="41">
          <cell r="AM41">
            <v>0</v>
          </cell>
        </row>
        <row r="42">
          <cell r="AM42">
            <v>0</v>
          </cell>
        </row>
        <row r="43">
          <cell r="AM43">
            <v>0</v>
          </cell>
        </row>
        <row r="44">
          <cell r="AM44">
            <v>0</v>
          </cell>
        </row>
        <row r="45">
          <cell r="AM45">
            <v>0</v>
          </cell>
        </row>
        <row r="46">
          <cell r="AM46">
            <v>0</v>
          </cell>
        </row>
        <row r="47">
          <cell r="AM47">
            <v>0</v>
          </cell>
        </row>
        <row r="48">
          <cell r="AM48">
            <v>0</v>
          </cell>
        </row>
        <row r="49">
          <cell r="AM49">
            <v>0</v>
          </cell>
        </row>
        <row r="50">
          <cell r="AM50">
            <v>0</v>
          </cell>
        </row>
        <row r="51">
          <cell r="AM51">
            <v>0</v>
          </cell>
        </row>
        <row r="52">
          <cell r="AM52">
            <v>0</v>
          </cell>
        </row>
        <row r="53">
          <cell r="AM53">
            <v>0</v>
          </cell>
        </row>
        <row r="54">
          <cell r="AM54">
            <v>0</v>
          </cell>
        </row>
        <row r="55">
          <cell r="AM55">
            <v>-49</v>
          </cell>
        </row>
        <row r="56">
          <cell r="AM56">
            <v>-47</v>
          </cell>
        </row>
        <row r="57">
          <cell r="AM57">
            <v>0</v>
          </cell>
        </row>
        <row r="58">
          <cell r="AM58">
            <v>0</v>
          </cell>
        </row>
        <row r="59">
          <cell r="AM59">
            <v>0</v>
          </cell>
        </row>
        <row r="60">
          <cell r="AM60">
            <v>0</v>
          </cell>
        </row>
        <row r="61">
          <cell r="AM61">
            <v>0</v>
          </cell>
        </row>
        <row r="62">
          <cell r="AM62">
            <v>0</v>
          </cell>
        </row>
        <row r="63">
          <cell r="AM63">
            <v>-16</v>
          </cell>
        </row>
        <row r="64">
          <cell r="AM64">
            <v>0</v>
          </cell>
        </row>
        <row r="65">
          <cell r="AM65">
            <v>0</v>
          </cell>
        </row>
        <row r="66">
          <cell r="AM66">
            <v>0</v>
          </cell>
        </row>
        <row r="67">
          <cell r="AM67">
            <v>0</v>
          </cell>
        </row>
        <row r="68">
          <cell r="AM68">
            <v>0</v>
          </cell>
        </row>
        <row r="69">
          <cell r="AM69">
            <v>0</v>
          </cell>
        </row>
        <row r="70">
          <cell r="AM70">
            <v>0</v>
          </cell>
        </row>
        <row r="71">
          <cell r="AM71">
            <v>0</v>
          </cell>
        </row>
        <row r="72">
          <cell r="AM72">
            <v>0</v>
          </cell>
        </row>
        <row r="73">
          <cell r="AM73">
            <v>0</v>
          </cell>
        </row>
        <row r="74">
          <cell r="AM74">
            <v>0</v>
          </cell>
        </row>
        <row r="75">
          <cell r="AM75">
            <v>0</v>
          </cell>
        </row>
      </sheetData>
      <sheetData sheetId="59">
        <row r="7">
          <cell r="AC7">
            <v>0</v>
          </cell>
          <cell r="AM7">
            <v>0</v>
          </cell>
        </row>
        <row r="8">
          <cell r="AM8">
            <v>0</v>
          </cell>
        </row>
        <row r="9">
          <cell r="AM9">
            <v>0</v>
          </cell>
        </row>
        <row r="10">
          <cell r="AM10">
            <v>0</v>
          </cell>
        </row>
        <row r="11">
          <cell r="AM11">
            <v>0</v>
          </cell>
        </row>
        <row r="12">
          <cell r="AM12">
            <v>0</v>
          </cell>
        </row>
        <row r="13">
          <cell r="AM13">
            <v>0</v>
          </cell>
        </row>
        <row r="14">
          <cell r="AM14">
            <v>0</v>
          </cell>
        </row>
        <row r="15">
          <cell r="AM15">
            <v>0</v>
          </cell>
        </row>
        <row r="16">
          <cell r="AM16">
            <v>0</v>
          </cell>
        </row>
        <row r="17">
          <cell r="AM17">
            <v>0</v>
          </cell>
        </row>
        <row r="18">
          <cell r="AM18">
            <v>0</v>
          </cell>
        </row>
        <row r="19">
          <cell r="AM19">
            <v>0</v>
          </cell>
        </row>
        <row r="20">
          <cell r="AM20">
            <v>0</v>
          </cell>
        </row>
        <row r="21">
          <cell r="AM21">
            <v>0</v>
          </cell>
        </row>
        <row r="22">
          <cell r="AM22">
            <v>0</v>
          </cell>
        </row>
        <row r="23">
          <cell r="AM23">
            <v>-2267</v>
          </cell>
        </row>
        <row r="24">
          <cell r="AM24">
            <v>0</v>
          </cell>
        </row>
        <row r="25">
          <cell r="AM25">
            <v>0</v>
          </cell>
        </row>
        <row r="26">
          <cell r="AM26">
            <v>0</v>
          </cell>
        </row>
        <row r="27">
          <cell r="AM27">
            <v>0</v>
          </cell>
        </row>
        <row r="28">
          <cell r="AM28">
            <v>0</v>
          </cell>
        </row>
        <row r="29">
          <cell r="AM29">
            <v>0</v>
          </cell>
        </row>
        <row r="30">
          <cell r="AM30">
            <v>0</v>
          </cell>
        </row>
        <row r="31">
          <cell r="AM31">
            <v>0</v>
          </cell>
        </row>
        <row r="32">
          <cell r="AM32">
            <v>0</v>
          </cell>
        </row>
        <row r="33">
          <cell r="AM33">
            <v>0</v>
          </cell>
        </row>
        <row r="34">
          <cell r="AM34">
            <v>0</v>
          </cell>
        </row>
        <row r="35">
          <cell r="AM35">
            <v>0</v>
          </cell>
        </row>
        <row r="36">
          <cell r="AM36">
            <v>0</v>
          </cell>
        </row>
        <row r="37">
          <cell r="AM37">
            <v>0</v>
          </cell>
        </row>
        <row r="38">
          <cell r="AM38">
            <v>0</v>
          </cell>
        </row>
        <row r="39">
          <cell r="AM39">
            <v>0</v>
          </cell>
        </row>
        <row r="40">
          <cell r="AM40">
            <v>0</v>
          </cell>
        </row>
        <row r="41">
          <cell r="AM41">
            <v>0</v>
          </cell>
        </row>
        <row r="42">
          <cell r="AM42">
            <v>0</v>
          </cell>
        </row>
        <row r="43">
          <cell r="AM43">
            <v>0</v>
          </cell>
        </row>
        <row r="44">
          <cell r="AM44">
            <v>0</v>
          </cell>
        </row>
        <row r="45">
          <cell r="AM45">
            <v>0</v>
          </cell>
        </row>
        <row r="46">
          <cell r="AM46">
            <v>0</v>
          </cell>
        </row>
        <row r="47">
          <cell r="AM47">
            <v>0</v>
          </cell>
        </row>
        <row r="48">
          <cell r="AM48">
            <v>0</v>
          </cell>
        </row>
        <row r="49">
          <cell r="AM49">
            <v>0</v>
          </cell>
        </row>
        <row r="50">
          <cell r="AM50">
            <v>0</v>
          </cell>
        </row>
        <row r="51">
          <cell r="AM51">
            <v>0</v>
          </cell>
        </row>
        <row r="52">
          <cell r="AM52">
            <v>0</v>
          </cell>
        </row>
        <row r="53">
          <cell r="AM53">
            <v>0</v>
          </cell>
        </row>
        <row r="54">
          <cell r="AM54">
            <v>0</v>
          </cell>
        </row>
        <row r="55">
          <cell r="AM55">
            <v>0</v>
          </cell>
        </row>
        <row r="56">
          <cell r="AM56">
            <v>0</v>
          </cell>
        </row>
        <row r="57">
          <cell r="AM57">
            <v>0</v>
          </cell>
        </row>
        <row r="58">
          <cell r="AM58">
            <v>0</v>
          </cell>
        </row>
        <row r="59">
          <cell r="AM59">
            <v>0</v>
          </cell>
        </row>
        <row r="60">
          <cell r="AM60">
            <v>0</v>
          </cell>
        </row>
        <row r="61">
          <cell r="AM61">
            <v>0</v>
          </cell>
        </row>
        <row r="62">
          <cell r="AM62">
            <v>0</v>
          </cell>
        </row>
        <row r="63">
          <cell r="AM63">
            <v>0</v>
          </cell>
        </row>
        <row r="64">
          <cell r="AM64">
            <v>0</v>
          </cell>
        </row>
        <row r="65">
          <cell r="AM65">
            <v>0</v>
          </cell>
        </row>
        <row r="66">
          <cell r="AM66">
            <v>0</v>
          </cell>
        </row>
        <row r="67">
          <cell r="AM67">
            <v>0</v>
          </cell>
        </row>
        <row r="68">
          <cell r="AM68">
            <v>0</v>
          </cell>
        </row>
        <row r="69">
          <cell r="AM69">
            <v>0</v>
          </cell>
        </row>
        <row r="70">
          <cell r="AM70">
            <v>0</v>
          </cell>
        </row>
        <row r="71">
          <cell r="AM71">
            <v>0</v>
          </cell>
        </row>
        <row r="72">
          <cell r="AM72">
            <v>0</v>
          </cell>
        </row>
        <row r="73">
          <cell r="AM73">
            <v>0</v>
          </cell>
        </row>
        <row r="74">
          <cell r="AM74">
            <v>0</v>
          </cell>
        </row>
        <row r="75">
          <cell r="AM75">
            <v>0</v>
          </cell>
        </row>
      </sheetData>
      <sheetData sheetId="60">
        <row r="7">
          <cell r="AC7">
            <v>0</v>
          </cell>
          <cell r="AM7">
            <v>0</v>
          </cell>
        </row>
        <row r="8">
          <cell r="AM8">
            <v>0</v>
          </cell>
        </row>
        <row r="9">
          <cell r="AM9">
            <v>0</v>
          </cell>
        </row>
        <row r="10">
          <cell r="AM10">
            <v>0</v>
          </cell>
        </row>
        <row r="11">
          <cell r="AM11">
            <v>0</v>
          </cell>
        </row>
        <row r="12">
          <cell r="AM12">
            <v>0</v>
          </cell>
        </row>
        <row r="13">
          <cell r="AM13">
            <v>0</v>
          </cell>
        </row>
        <row r="14">
          <cell r="AM14">
            <v>0</v>
          </cell>
        </row>
        <row r="15">
          <cell r="AM15">
            <v>0</v>
          </cell>
        </row>
        <row r="16">
          <cell r="AM16">
            <v>0</v>
          </cell>
        </row>
        <row r="17">
          <cell r="AM17">
            <v>0</v>
          </cell>
        </row>
        <row r="18">
          <cell r="AM18">
            <v>0</v>
          </cell>
        </row>
        <row r="19">
          <cell r="AM19">
            <v>0</v>
          </cell>
        </row>
        <row r="20">
          <cell r="AM20">
            <v>0</v>
          </cell>
        </row>
        <row r="21">
          <cell r="AM21">
            <v>0</v>
          </cell>
        </row>
        <row r="22">
          <cell r="AM22">
            <v>0</v>
          </cell>
        </row>
        <row r="23">
          <cell r="AM23">
            <v>-4686</v>
          </cell>
        </row>
        <row r="24">
          <cell r="AM24">
            <v>0</v>
          </cell>
        </row>
        <row r="25">
          <cell r="AM25">
            <v>0</v>
          </cell>
        </row>
        <row r="26">
          <cell r="AM26">
            <v>0</v>
          </cell>
        </row>
        <row r="27">
          <cell r="AM27">
            <v>0</v>
          </cell>
        </row>
        <row r="28">
          <cell r="AM28">
            <v>0</v>
          </cell>
        </row>
        <row r="29">
          <cell r="AM29">
            <v>0</v>
          </cell>
        </row>
        <row r="30">
          <cell r="AM30">
            <v>0</v>
          </cell>
        </row>
        <row r="31">
          <cell r="AM31">
            <v>0</v>
          </cell>
        </row>
        <row r="32">
          <cell r="AM32">
            <v>0</v>
          </cell>
        </row>
        <row r="33">
          <cell r="AM33">
            <v>0</v>
          </cell>
        </row>
        <row r="34">
          <cell r="AM34">
            <v>0</v>
          </cell>
        </row>
        <row r="35">
          <cell r="AM35">
            <v>0</v>
          </cell>
        </row>
        <row r="36">
          <cell r="AM36">
            <v>0</v>
          </cell>
        </row>
        <row r="37">
          <cell r="AM37">
            <v>0</v>
          </cell>
        </row>
        <row r="38">
          <cell r="AM38">
            <v>0</v>
          </cell>
        </row>
        <row r="39">
          <cell r="AM39">
            <v>0</v>
          </cell>
        </row>
        <row r="40">
          <cell r="AM40">
            <v>0</v>
          </cell>
        </row>
        <row r="41">
          <cell r="AM41">
            <v>0</v>
          </cell>
        </row>
        <row r="42">
          <cell r="AM42">
            <v>0</v>
          </cell>
        </row>
        <row r="43">
          <cell r="AM43">
            <v>0</v>
          </cell>
        </row>
        <row r="44">
          <cell r="AM44">
            <v>0</v>
          </cell>
        </row>
        <row r="45">
          <cell r="AM45">
            <v>0</v>
          </cell>
        </row>
        <row r="46">
          <cell r="AM46">
            <v>0</v>
          </cell>
        </row>
        <row r="47">
          <cell r="AM47">
            <v>0</v>
          </cell>
        </row>
        <row r="48">
          <cell r="AM48">
            <v>0</v>
          </cell>
        </row>
        <row r="49">
          <cell r="AM49">
            <v>0</v>
          </cell>
        </row>
        <row r="50">
          <cell r="AM50">
            <v>0</v>
          </cell>
        </row>
        <row r="51">
          <cell r="AM51">
            <v>0</v>
          </cell>
        </row>
        <row r="52">
          <cell r="AM52">
            <v>0</v>
          </cell>
        </row>
        <row r="53">
          <cell r="AM53">
            <v>0</v>
          </cell>
        </row>
        <row r="54">
          <cell r="AM54">
            <v>0</v>
          </cell>
        </row>
        <row r="55">
          <cell r="AM55">
            <v>0</v>
          </cell>
        </row>
        <row r="56">
          <cell r="AM56">
            <v>0</v>
          </cell>
        </row>
        <row r="57">
          <cell r="AM57">
            <v>0</v>
          </cell>
        </row>
        <row r="58">
          <cell r="AM58">
            <v>0</v>
          </cell>
        </row>
        <row r="59">
          <cell r="AM59">
            <v>0</v>
          </cell>
        </row>
        <row r="60">
          <cell r="AM60">
            <v>0</v>
          </cell>
        </row>
        <row r="61">
          <cell r="AM61">
            <v>0</v>
          </cell>
        </row>
        <row r="62">
          <cell r="AM62">
            <v>0</v>
          </cell>
        </row>
        <row r="63">
          <cell r="AM63">
            <v>0</v>
          </cell>
        </row>
        <row r="64">
          <cell r="AM64">
            <v>0</v>
          </cell>
        </row>
        <row r="65">
          <cell r="AM65">
            <v>0</v>
          </cell>
        </row>
        <row r="66">
          <cell r="AM66">
            <v>0</v>
          </cell>
        </row>
        <row r="67">
          <cell r="AM67">
            <v>0</v>
          </cell>
        </row>
        <row r="68">
          <cell r="AM68">
            <v>0</v>
          </cell>
        </row>
        <row r="69">
          <cell r="AM69">
            <v>0</v>
          </cell>
        </row>
        <row r="70">
          <cell r="AM70">
            <v>0</v>
          </cell>
        </row>
        <row r="71">
          <cell r="AM71">
            <v>0</v>
          </cell>
        </row>
        <row r="72">
          <cell r="AM72">
            <v>0</v>
          </cell>
        </row>
        <row r="73">
          <cell r="AM73">
            <v>0</v>
          </cell>
        </row>
        <row r="74">
          <cell r="AM74">
            <v>0</v>
          </cell>
        </row>
        <row r="75">
          <cell r="AM75">
            <v>0</v>
          </cell>
        </row>
      </sheetData>
      <sheetData sheetId="61">
        <row r="7">
          <cell r="AD7">
            <v>15020</v>
          </cell>
        </row>
      </sheetData>
      <sheetData sheetId="62">
        <row r="7">
          <cell r="AD7">
            <v>14916</v>
          </cell>
        </row>
      </sheetData>
      <sheetData sheetId="63"/>
      <sheetData sheetId="64"/>
      <sheetData sheetId="65">
        <row r="7">
          <cell r="C7">
            <v>9519</v>
          </cell>
        </row>
      </sheetData>
      <sheetData sheetId="66"/>
      <sheetData sheetId="67"/>
      <sheetData sheetId="68"/>
      <sheetData sheetId="69" refreshError="1"/>
      <sheetData sheetId="7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abSelected="1" view="pageBreakPreview" zoomScaleNormal="100" zoomScaleSheetLayoutView="100" workbookViewId="0">
      <pane xSplit="3" ySplit="3" topLeftCell="D46" activePane="bottomRight" state="frozen"/>
      <selection activeCell="I1" sqref="I1:J1048576"/>
      <selection pane="topRight" activeCell="I1" sqref="I1:J1048576"/>
      <selection pane="bottomLeft" activeCell="I1" sqref="I1:J1048576"/>
      <selection pane="bottomRight" activeCell="I1" sqref="I1:J1048576"/>
    </sheetView>
  </sheetViews>
  <sheetFormatPr defaultColWidth="9.140625" defaultRowHeight="12.75" x14ac:dyDescent="0.2"/>
  <cols>
    <col min="1" max="1" width="4.28515625" style="3" customWidth="1"/>
    <col min="2" max="2" width="4.5703125" style="3" customWidth="1"/>
    <col min="3" max="3" width="60.85546875" style="3" bestFit="1" customWidth="1"/>
    <col min="4" max="4" width="13.85546875" style="154" bestFit="1" customWidth="1"/>
    <col min="5" max="6" width="15.42578125" style="3" bestFit="1" customWidth="1"/>
    <col min="7" max="7" width="12.28515625" style="3" bestFit="1" customWidth="1"/>
    <col min="8" max="8" width="9.85546875" style="3" customWidth="1"/>
    <col min="9" max="16384" width="9.140625" style="3"/>
  </cols>
  <sheetData>
    <row r="1" spans="1:8" ht="57.6" customHeight="1" x14ac:dyDescent="0.4">
      <c r="A1" s="1" t="s">
        <v>0</v>
      </c>
      <c r="B1" s="2"/>
      <c r="C1" s="2"/>
      <c r="D1" s="2"/>
      <c r="E1" s="2"/>
      <c r="F1" s="2"/>
      <c r="G1" s="2"/>
      <c r="H1" s="2"/>
    </row>
    <row r="2" spans="1:8" s="5" customFormat="1" ht="27" customHeight="1" thickBot="1" x14ac:dyDescent="0.25">
      <c r="A2" s="4" t="s">
        <v>1</v>
      </c>
      <c r="B2" s="4"/>
      <c r="C2" s="4"/>
      <c r="D2" s="4"/>
      <c r="E2" s="4"/>
      <c r="F2" s="4"/>
      <c r="G2" s="4"/>
      <c r="H2" s="4"/>
    </row>
    <row r="3" spans="1:8" s="12" customFormat="1" ht="80.45" customHeight="1" thickTop="1" thickBot="1" x14ac:dyDescent="0.25">
      <c r="A3" s="6" t="s">
        <v>2</v>
      </c>
      <c r="B3" s="7"/>
      <c r="C3" s="8"/>
      <c r="D3" s="9" t="s">
        <v>3</v>
      </c>
      <c r="E3" s="9" t="s">
        <v>4</v>
      </c>
      <c r="F3" s="9" t="s">
        <v>5</v>
      </c>
      <c r="G3" s="10" t="s">
        <v>6</v>
      </c>
      <c r="H3" s="11" t="s">
        <v>7</v>
      </c>
    </row>
    <row r="4" spans="1:8" s="19" customFormat="1" ht="22.5" customHeight="1" x14ac:dyDescent="0.2">
      <c r="A4" s="13" t="s">
        <v>8</v>
      </c>
      <c r="B4" s="14" t="s">
        <v>9</v>
      </c>
      <c r="C4" s="15"/>
      <c r="D4" s="16" t="s">
        <v>10</v>
      </c>
      <c r="E4" s="17">
        <v>966810.24235000007</v>
      </c>
      <c r="F4" s="17">
        <f>SUM(F5:F10)</f>
        <v>966762.52632999991</v>
      </c>
      <c r="G4" s="17">
        <f t="shared" ref="G4:G15" si="0">F4-E4</f>
        <v>-47.716020000167191</v>
      </c>
      <c r="H4" s="18">
        <f t="shared" ref="H4:H15" si="1">G4/E4</f>
        <v>-4.9354069609549362E-5</v>
      </c>
    </row>
    <row r="5" spans="1:8" s="19" customFormat="1" ht="21.75" customHeight="1" x14ac:dyDescent="0.2">
      <c r="A5" s="13"/>
      <c r="B5" s="20" t="s">
        <v>11</v>
      </c>
      <c r="C5" s="21" t="s">
        <v>12</v>
      </c>
      <c r="D5" s="22" t="s">
        <v>13</v>
      </c>
      <c r="E5" s="23">
        <v>684539</v>
      </c>
      <c r="F5" s="23">
        <f>'3_Levels 1&amp;2'!C76</f>
        <v>684500</v>
      </c>
      <c r="G5" s="24">
        <f t="shared" si="0"/>
        <v>-39</v>
      </c>
      <c r="H5" s="18">
        <f t="shared" si="1"/>
        <v>-5.6972648746090434E-5</v>
      </c>
    </row>
    <row r="6" spans="1:8" s="19" customFormat="1" ht="21.75" customHeight="1" x14ac:dyDescent="0.2">
      <c r="A6" s="13"/>
      <c r="B6" s="25" t="s">
        <v>14</v>
      </c>
      <c r="C6" s="26" t="s">
        <v>15</v>
      </c>
      <c r="D6" s="27" t="s">
        <v>16</v>
      </c>
      <c r="E6" s="28">
        <v>103829</v>
      </c>
      <c r="F6" s="28">
        <f>'3_Levels 1&amp;2'!E76</f>
        <v>103825.47999999998</v>
      </c>
      <c r="G6" s="29">
        <f t="shared" si="0"/>
        <v>-3.5200000000186265</v>
      </c>
      <c r="H6" s="18">
        <f t="shared" si="1"/>
        <v>-3.3901896387508565E-5</v>
      </c>
    </row>
    <row r="7" spans="1:8" s="19" customFormat="1" ht="21.75" customHeight="1" x14ac:dyDescent="0.2">
      <c r="A7" s="13"/>
      <c r="B7" s="25" t="s">
        <v>17</v>
      </c>
      <c r="C7" s="26" t="s">
        <v>18</v>
      </c>
      <c r="D7" s="27" t="s">
        <v>19</v>
      </c>
      <c r="E7" s="28">
        <v>17762.43</v>
      </c>
      <c r="F7" s="28">
        <f>'3_Levels 1&amp;2'!G76</f>
        <v>17762.07</v>
      </c>
      <c r="G7" s="29">
        <f t="shared" si="0"/>
        <v>-0.36000000000058208</v>
      </c>
      <c r="H7" s="18">
        <f t="shared" si="1"/>
        <v>-2.0267497183695141E-5</v>
      </c>
    </row>
    <row r="8" spans="1:8" s="19" customFormat="1" ht="21.75" customHeight="1" x14ac:dyDescent="0.2">
      <c r="A8" s="13"/>
      <c r="B8" s="30" t="s">
        <v>20</v>
      </c>
      <c r="C8" s="26" t="s">
        <v>21</v>
      </c>
      <c r="D8" s="27" t="s">
        <v>22</v>
      </c>
      <c r="E8" s="28">
        <v>129967.5</v>
      </c>
      <c r="F8" s="28">
        <f>'3_Levels 1&amp;2'!I76</f>
        <v>129964.5</v>
      </c>
      <c r="G8" s="29">
        <f t="shared" si="0"/>
        <v>-3</v>
      </c>
      <c r="H8" s="18">
        <f t="shared" si="1"/>
        <v>-2.3082693750360666E-5</v>
      </c>
    </row>
    <row r="9" spans="1:8" s="19" customFormat="1" ht="21.75" customHeight="1" x14ac:dyDescent="0.2">
      <c r="A9" s="13"/>
      <c r="B9" s="25" t="s">
        <v>23</v>
      </c>
      <c r="C9" s="26" t="s">
        <v>24</v>
      </c>
      <c r="D9" s="27" t="s">
        <v>25</v>
      </c>
      <c r="E9" s="28">
        <v>17532.599999999995</v>
      </c>
      <c r="F9" s="28">
        <f>'3_Levels 1&amp;2'!K76</f>
        <v>17532.599999999995</v>
      </c>
      <c r="G9" s="29">
        <f t="shared" si="0"/>
        <v>0</v>
      </c>
      <c r="H9" s="18">
        <f t="shared" si="1"/>
        <v>0</v>
      </c>
    </row>
    <row r="10" spans="1:8" s="19" customFormat="1" ht="21.75" customHeight="1" thickBot="1" x14ac:dyDescent="0.25">
      <c r="A10" s="31"/>
      <c r="B10" s="32" t="s">
        <v>26</v>
      </c>
      <c r="C10" s="33" t="s">
        <v>27</v>
      </c>
      <c r="D10" s="34" t="s">
        <v>28</v>
      </c>
      <c r="E10" s="35">
        <v>13179.712350000002</v>
      </c>
      <c r="F10" s="35">
        <f>'3_Levels 1&amp;2'!N76</f>
        <v>13177.876330000001</v>
      </c>
      <c r="G10" s="36">
        <f t="shared" si="0"/>
        <v>-1.8360200000006444</v>
      </c>
      <c r="H10" s="37">
        <f t="shared" si="1"/>
        <v>-1.3930653046465344E-4</v>
      </c>
    </row>
    <row r="11" spans="1:8" s="19" customFormat="1" ht="24.75" customHeight="1" thickBot="1" x14ac:dyDescent="0.25">
      <c r="A11" s="31" t="s">
        <v>29</v>
      </c>
      <c r="B11" s="38" t="s">
        <v>30</v>
      </c>
      <c r="C11" s="33"/>
      <c r="D11" s="39" t="s">
        <v>31</v>
      </c>
      <c r="E11" s="40">
        <v>3961</v>
      </c>
      <c r="F11" s="40">
        <f>'3_Levels 1&amp;2'!Q1</f>
        <v>3961</v>
      </c>
      <c r="G11" s="40">
        <f t="shared" si="0"/>
        <v>0</v>
      </c>
      <c r="H11" s="41">
        <f t="shared" si="1"/>
        <v>0</v>
      </c>
    </row>
    <row r="12" spans="1:8" s="19" customFormat="1" ht="18.75" customHeight="1" x14ac:dyDescent="0.2">
      <c r="A12" s="13" t="s">
        <v>32</v>
      </c>
      <c r="B12" s="42" t="s">
        <v>33</v>
      </c>
      <c r="C12" s="43"/>
      <c r="D12" s="44" t="s">
        <v>34</v>
      </c>
      <c r="E12" s="45">
        <v>3829535367</v>
      </c>
      <c r="F12" s="45">
        <f>'3_Levels 1&amp;2'!R76</f>
        <v>3829346364</v>
      </c>
      <c r="G12" s="46">
        <f t="shared" si="0"/>
        <v>-189003</v>
      </c>
      <c r="H12" s="18">
        <f t="shared" si="1"/>
        <v>-4.9354029115041726E-5</v>
      </c>
    </row>
    <row r="13" spans="1:8" s="19" customFormat="1" ht="21.75" customHeight="1" x14ac:dyDescent="0.2">
      <c r="A13" s="47"/>
      <c r="B13" s="48" t="s">
        <v>11</v>
      </c>
      <c r="C13" s="49" t="s">
        <v>35</v>
      </c>
      <c r="D13" s="50" t="s">
        <v>36</v>
      </c>
      <c r="E13" s="51">
        <v>2489240293.5</v>
      </c>
      <c r="F13" s="51">
        <f>'3_Levels 1&amp;2'!U76</f>
        <v>2489028228.5</v>
      </c>
      <c r="G13" s="52">
        <f t="shared" si="0"/>
        <v>-212065</v>
      </c>
      <c r="H13" s="53">
        <f t="shared" si="1"/>
        <v>-8.5192659203594075E-5</v>
      </c>
    </row>
    <row r="14" spans="1:8" s="19" customFormat="1" ht="21" customHeight="1" thickBot="1" x14ac:dyDescent="0.25">
      <c r="A14" s="31"/>
      <c r="B14" s="54" t="s">
        <v>14</v>
      </c>
      <c r="C14" s="33" t="s">
        <v>37</v>
      </c>
      <c r="D14" s="34" t="s">
        <v>38</v>
      </c>
      <c r="E14" s="40">
        <v>1340295073.5</v>
      </c>
      <c r="F14" s="40">
        <f>'3_Levels 1&amp;2'!T76</f>
        <v>1340318135.5</v>
      </c>
      <c r="G14" s="40">
        <f t="shared" si="0"/>
        <v>23062</v>
      </c>
      <c r="H14" s="41">
        <f t="shared" si="1"/>
        <v>1.7206658784305381E-5</v>
      </c>
    </row>
    <row r="15" spans="1:8" s="19" customFormat="1" ht="21" customHeight="1" x14ac:dyDescent="0.2">
      <c r="A15" s="55" t="s">
        <v>39</v>
      </c>
      <c r="B15" s="56" t="s">
        <v>40</v>
      </c>
      <c r="C15" s="57"/>
      <c r="D15" s="44" t="s">
        <v>41</v>
      </c>
      <c r="E15" s="58">
        <v>3504975326</v>
      </c>
      <c r="F15" s="58">
        <f>'7_Local Revenue'!AQ76</f>
        <v>3504089652</v>
      </c>
      <c r="G15" s="46">
        <f t="shared" si="0"/>
        <v>-885674</v>
      </c>
      <c r="H15" s="18">
        <f t="shared" si="1"/>
        <v>-2.5269050923983592E-4</v>
      </c>
    </row>
    <row r="16" spans="1:8" s="19" customFormat="1" ht="21" customHeight="1" x14ac:dyDescent="0.2">
      <c r="A16" s="13"/>
      <c r="B16" s="59" t="s">
        <v>42</v>
      </c>
      <c r="C16" s="60"/>
      <c r="D16" s="27"/>
      <c r="E16" s="61"/>
      <c r="F16" s="61"/>
      <c r="G16" s="46"/>
      <c r="H16" s="18"/>
    </row>
    <row r="17" spans="1:8" s="19" customFormat="1" ht="21" customHeight="1" x14ac:dyDescent="0.2">
      <c r="A17" s="13"/>
      <c r="B17" s="30" t="s">
        <v>43</v>
      </c>
      <c r="C17" s="26" t="s">
        <v>44</v>
      </c>
      <c r="D17" s="27" t="s">
        <v>45</v>
      </c>
      <c r="E17" s="61">
        <v>39818593134.199997</v>
      </c>
      <c r="F17" s="61">
        <f>'7_Local Revenue'!H76</f>
        <v>39818593134.199997</v>
      </c>
      <c r="G17" s="46">
        <f t="shared" ref="G17:G19" si="2">F17-E17</f>
        <v>0</v>
      </c>
      <c r="H17" s="18">
        <f t="shared" ref="H17:H19" si="3">G17/E17</f>
        <v>0</v>
      </c>
    </row>
    <row r="18" spans="1:8" s="19" customFormat="1" ht="21" customHeight="1" x14ac:dyDescent="0.2">
      <c r="A18" s="13"/>
      <c r="B18" s="30" t="s">
        <v>46</v>
      </c>
      <c r="C18" s="62" t="s">
        <v>47</v>
      </c>
      <c r="D18" s="27" t="s">
        <v>48</v>
      </c>
      <c r="E18" s="63">
        <v>15.432822</v>
      </c>
      <c r="F18" s="63">
        <f>'6_Local Deduct Calc'!E3</f>
        <v>15.436908000000001</v>
      </c>
      <c r="G18" s="64">
        <f t="shared" si="2"/>
        <v>4.0860000000009222E-3</v>
      </c>
      <c r="H18" s="18">
        <f t="shared" si="3"/>
        <v>2.6476039184543967E-4</v>
      </c>
    </row>
    <row r="19" spans="1:8" s="19" customFormat="1" ht="21" customHeight="1" x14ac:dyDescent="0.2">
      <c r="A19" s="13"/>
      <c r="B19" s="30" t="s">
        <v>49</v>
      </c>
      <c r="C19" s="26" t="s">
        <v>50</v>
      </c>
      <c r="D19" s="27" t="s">
        <v>51</v>
      </c>
      <c r="E19" s="61">
        <v>1627827599</v>
      </c>
      <c r="F19" s="61">
        <f>'7_Local Revenue'!AE76</f>
        <v>1627782564</v>
      </c>
      <c r="G19" s="46">
        <f t="shared" si="2"/>
        <v>-45035</v>
      </c>
      <c r="H19" s="18">
        <f t="shared" si="3"/>
        <v>-2.7665706139683161E-5</v>
      </c>
    </row>
    <row r="20" spans="1:8" s="19" customFormat="1" ht="21" customHeight="1" x14ac:dyDescent="0.2">
      <c r="A20" s="13"/>
      <c r="B20" s="59" t="s">
        <v>52</v>
      </c>
      <c r="C20" s="26"/>
      <c r="D20" s="27"/>
      <c r="E20" s="61"/>
      <c r="F20" s="61"/>
      <c r="G20" s="46"/>
      <c r="H20" s="18"/>
    </row>
    <row r="21" spans="1:8" s="19" customFormat="1" ht="21" customHeight="1" x14ac:dyDescent="0.2">
      <c r="A21" s="13"/>
      <c r="B21" s="30" t="s">
        <v>43</v>
      </c>
      <c r="C21" s="26" t="s">
        <v>53</v>
      </c>
      <c r="D21" s="27" t="s">
        <v>54</v>
      </c>
      <c r="E21" s="61">
        <v>91312707950.800003</v>
      </c>
      <c r="F21" s="61">
        <f>'7_Local Revenue'!AM76</f>
        <v>91271017667.800003</v>
      </c>
      <c r="G21" s="46">
        <f t="shared" ref="G21:G33" si="4">F21-E21</f>
        <v>-41690283</v>
      </c>
      <c r="H21" s="18">
        <f t="shared" ref="H21:H33" si="5">G21/E21</f>
        <v>-4.5656605674714024E-4</v>
      </c>
    </row>
    <row r="22" spans="1:8" s="19" customFormat="1" ht="21" customHeight="1" x14ac:dyDescent="0.2">
      <c r="A22" s="13"/>
      <c r="B22" s="30" t="s">
        <v>46</v>
      </c>
      <c r="C22" s="62" t="s">
        <v>55</v>
      </c>
      <c r="D22" s="27" t="s">
        <v>56</v>
      </c>
      <c r="E22" s="65">
        <v>7.6295399999999989E-3</v>
      </c>
      <c r="F22" s="65">
        <f>'6_Local Deduct Calc'!H3</f>
        <v>7.6315599999999999E-3</v>
      </c>
      <c r="G22" s="66">
        <f t="shared" si="4"/>
        <v>2.020000000001014E-6</v>
      </c>
      <c r="H22" s="18">
        <f t="shared" si="5"/>
        <v>2.6476039184551286E-4</v>
      </c>
    </row>
    <row r="23" spans="1:8" s="19" customFormat="1" ht="21" customHeight="1" x14ac:dyDescent="0.2">
      <c r="A23" s="13"/>
      <c r="B23" s="30" t="s">
        <v>49</v>
      </c>
      <c r="C23" s="26" t="s">
        <v>57</v>
      </c>
      <c r="D23" s="27" t="s">
        <v>58</v>
      </c>
      <c r="E23" s="61">
        <v>1842988177</v>
      </c>
      <c r="F23" s="61">
        <f>'7_Local Revenue'!AI76</f>
        <v>1842147538</v>
      </c>
      <c r="G23" s="46">
        <f t="shared" si="4"/>
        <v>-840639</v>
      </c>
      <c r="H23" s="18">
        <f t="shared" si="5"/>
        <v>-4.5612826522218106E-4</v>
      </c>
    </row>
    <row r="24" spans="1:8" s="19" customFormat="1" ht="21" customHeight="1" thickBot="1" x14ac:dyDescent="0.25">
      <c r="A24" s="31"/>
      <c r="B24" s="38" t="s">
        <v>59</v>
      </c>
      <c r="C24" s="33"/>
      <c r="D24" s="34" t="s">
        <v>60</v>
      </c>
      <c r="E24" s="40">
        <v>34159550</v>
      </c>
      <c r="F24" s="40">
        <f>'7_Local Revenue'!AP76</f>
        <v>34159550</v>
      </c>
      <c r="G24" s="67">
        <f t="shared" si="4"/>
        <v>0</v>
      </c>
      <c r="H24" s="37">
        <f t="shared" si="5"/>
        <v>0</v>
      </c>
    </row>
    <row r="25" spans="1:8" s="19" customFormat="1" ht="21" customHeight="1" x14ac:dyDescent="0.2">
      <c r="A25" s="13" t="s">
        <v>61</v>
      </c>
      <c r="B25" s="68" t="s">
        <v>62</v>
      </c>
      <c r="C25" s="69"/>
      <c r="D25" s="70" t="s">
        <v>63</v>
      </c>
      <c r="E25" s="71">
        <v>1232458380.96</v>
      </c>
      <c r="F25" s="71">
        <f>'3_Levels 1&amp;2'!AC76</f>
        <v>1232076913.1800001</v>
      </c>
      <c r="G25" s="46">
        <f t="shared" si="4"/>
        <v>-381467.77999997139</v>
      </c>
      <c r="H25" s="18">
        <f t="shared" si="5"/>
        <v>-3.0951777836330207E-4</v>
      </c>
    </row>
    <row r="26" spans="1:8" s="19" customFormat="1" ht="23.25" customHeight="1" thickBot="1" x14ac:dyDescent="0.25">
      <c r="A26" s="72"/>
      <c r="B26" s="73" t="s">
        <v>11</v>
      </c>
      <c r="C26" s="74" t="s">
        <v>64</v>
      </c>
      <c r="D26" s="75" t="s">
        <v>65</v>
      </c>
      <c r="E26" s="76">
        <v>480433520</v>
      </c>
      <c r="F26" s="76">
        <f>'3_Levels 1&amp;2'!AE76</f>
        <v>480122350</v>
      </c>
      <c r="G26" s="52">
        <f t="shared" si="4"/>
        <v>-311170</v>
      </c>
      <c r="H26" s="53">
        <f t="shared" si="5"/>
        <v>-6.4768586504954941E-4</v>
      </c>
    </row>
    <row r="27" spans="1:8" s="19" customFormat="1" ht="21.75" customHeight="1" thickBot="1" x14ac:dyDescent="0.25">
      <c r="A27" s="77" t="s">
        <v>66</v>
      </c>
      <c r="B27" s="78" t="s">
        <v>67</v>
      </c>
      <c r="C27" s="79"/>
      <c r="D27" s="75" t="s">
        <v>68</v>
      </c>
      <c r="E27" s="80">
        <v>2969673813.5</v>
      </c>
      <c r="F27" s="80">
        <f>F13+F26</f>
        <v>2969150578.5</v>
      </c>
      <c r="G27" s="80">
        <f t="shared" si="4"/>
        <v>-523235</v>
      </c>
      <c r="H27" s="81">
        <f t="shared" si="5"/>
        <v>-1.7619275141310062E-4</v>
      </c>
    </row>
    <row r="28" spans="1:8" s="19" customFormat="1" ht="30" customHeight="1" x14ac:dyDescent="0.2">
      <c r="A28" s="82" t="s">
        <v>69</v>
      </c>
      <c r="B28" s="83" t="s">
        <v>70</v>
      </c>
      <c r="C28" s="84"/>
      <c r="D28" s="85" t="s">
        <v>71</v>
      </c>
      <c r="E28" s="86">
        <v>628515286</v>
      </c>
      <c r="F28" s="86">
        <f>SUM(F29:F31)</f>
        <v>628486627</v>
      </c>
      <c r="G28" s="87">
        <f t="shared" si="4"/>
        <v>-28659</v>
      </c>
      <c r="H28" s="88">
        <f t="shared" si="5"/>
        <v>-4.559793634040589E-5</v>
      </c>
    </row>
    <row r="29" spans="1:8" s="19" customFormat="1" ht="21" customHeight="1" x14ac:dyDescent="0.2">
      <c r="A29" s="13"/>
      <c r="B29" s="89" t="s">
        <v>11</v>
      </c>
      <c r="C29" s="90" t="s">
        <v>72</v>
      </c>
      <c r="D29" s="27" t="s">
        <v>73</v>
      </c>
      <c r="E29" s="61">
        <v>483268449</v>
      </c>
      <c r="F29" s="61">
        <f>'3A_Level 3'!D76</f>
        <v>483243694</v>
      </c>
      <c r="G29" s="91">
        <f t="shared" si="4"/>
        <v>-24755</v>
      </c>
      <c r="H29" s="18">
        <f t="shared" si="5"/>
        <v>-5.1224117881529648E-5</v>
      </c>
    </row>
    <row r="30" spans="1:8" s="19" customFormat="1" ht="21" customHeight="1" x14ac:dyDescent="0.2">
      <c r="A30" s="13"/>
      <c r="B30" s="89" t="s">
        <v>14</v>
      </c>
      <c r="C30" s="90" t="s">
        <v>74</v>
      </c>
      <c r="D30" s="27" t="s">
        <v>75</v>
      </c>
      <c r="E30" s="61">
        <v>76792937</v>
      </c>
      <c r="F30" s="61">
        <f>'3A_Level 3'!I76+'3A_Level 3'!F76</f>
        <v>76792933</v>
      </c>
      <c r="G30" s="91">
        <f t="shared" si="4"/>
        <v>-4</v>
      </c>
      <c r="H30" s="18">
        <f t="shared" si="5"/>
        <v>-5.2088123677311625E-8</v>
      </c>
    </row>
    <row r="31" spans="1:8" s="19" customFormat="1" ht="21" customHeight="1" thickBot="1" x14ac:dyDescent="0.25">
      <c r="A31" s="13"/>
      <c r="B31" s="89" t="s">
        <v>17</v>
      </c>
      <c r="C31" s="90" t="s">
        <v>76</v>
      </c>
      <c r="D31" s="34" t="s">
        <v>77</v>
      </c>
      <c r="E31" s="61">
        <v>68453900</v>
      </c>
      <c r="F31" s="61">
        <f>'3A_Level 3'!K76</f>
        <v>68450000</v>
      </c>
      <c r="G31" s="91">
        <f t="shared" si="4"/>
        <v>-3900</v>
      </c>
      <c r="H31" s="18">
        <f t="shared" si="5"/>
        <v>-5.6972648746090434E-5</v>
      </c>
    </row>
    <row r="32" spans="1:8" s="19" customFormat="1" ht="17.25" customHeight="1" x14ac:dyDescent="0.2">
      <c r="A32" s="92" t="s">
        <v>78</v>
      </c>
      <c r="B32" s="93" t="s">
        <v>79</v>
      </c>
      <c r="C32" s="94"/>
      <c r="D32" s="95" t="s">
        <v>80</v>
      </c>
      <c r="E32" s="96">
        <v>3598189099.5</v>
      </c>
      <c r="F32" s="96">
        <f>F27+F28</f>
        <v>3597637205.5</v>
      </c>
      <c r="G32" s="96">
        <f t="shared" si="4"/>
        <v>-551894</v>
      </c>
      <c r="H32" s="97">
        <f t="shared" si="5"/>
        <v>-1.5338104383582577E-4</v>
      </c>
    </row>
    <row r="33" spans="1:8" s="19" customFormat="1" ht="16.5" thickBot="1" x14ac:dyDescent="0.25">
      <c r="A33" s="98"/>
      <c r="B33" s="99"/>
      <c r="C33" s="100"/>
      <c r="D33" s="101" t="s">
        <v>81</v>
      </c>
      <c r="E33" s="102">
        <v>5256.3682996878188</v>
      </c>
      <c r="F33" s="102">
        <f>'3_Levels 1&amp;2'!AQ76</f>
        <v>5255.8615127830535</v>
      </c>
      <c r="G33" s="102">
        <f t="shared" si="4"/>
        <v>-0.50678690476524935</v>
      </c>
      <c r="H33" s="103">
        <f t="shared" si="5"/>
        <v>-9.6413888044212574E-5</v>
      </c>
    </row>
    <row r="34" spans="1:8" s="109" customFormat="1" ht="25.5" customHeight="1" thickTop="1" thickBot="1" x14ac:dyDescent="0.25">
      <c r="A34" s="104"/>
      <c r="B34" s="105"/>
      <c r="C34" s="105"/>
      <c r="D34" s="106"/>
      <c r="E34" s="107"/>
      <c r="F34" s="107"/>
      <c r="G34" s="107"/>
      <c r="H34" s="108"/>
    </row>
    <row r="35" spans="1:8" s="19" customFormat="1" ht="30" customHeight="1" thickTop="1" x14ac:dyDescent="0.2">
      <c r="A35" s="110" t="s">
        <v>82</v>
      </c>
      <c r="B35" s="111" t="s">
        <v>83</v>
      </c>
      <c r="C35" s="112"/>
      <c r="D35" s="113" t="s">
        <v>84</v>
      </c>
      <c r="E35" s="114">
        <v>50042960.5</v>
      </c>
      <c r="F35" s="114">
        <f>SUM(F36:F41)</f>
        <v>52937434.560000002</v>
      </c>
      <c r="G35" s="115">
        <f t="shared" ref="G35:G57" si="6">F35-E35</f>
        <v>2894474.0600000024</v>
      </c>
      <c r="H35" s="116">
        <f t="shared" ref="H35:H57" si="7">G35/E35</f>
        <v>5.7839784678606343E-2</v>
      </c>
    </row>
    <row r="36" spans="1:8" s="19" customFormat="1" ht="19.149999999999999" customHeight="1" x14ac:dyDescent="0.2">
      <c r="A36" s="117"/>
      <c r="B36" s="89" t="s">
        <v>85</v>
      </c>
      <c r="C36" s="90" t="s">
        <v>86</v>
      </c>
      <c r="D36" s="27" t="s">
        <v>87</v>
      </c>
      <c r="E36" s="61">
        <v>5649000</v>
      </c>
      <c r="F36" s="61">
        <f>'4_Level 4'!E215</f>
        <v>5649000</v>
      </c>
      <c r="G36" s="61">
        <f t="shared" si="6"/>
        <v>0</v>
      </c>
      <c r="H36" s="118">
        <f t="shared" si="7"/>
        <v>0</v>
      </c>
    </row>
    <row r="37" spans="1:8" s="19" customFormat="1" ht="19.149999999999999" customHeight="1" x14ac:dyDescent="0.2">
      <c r="A37" s="117"/>
      <c r="B37" s="89" t="s">
        <v>88</v>
      </c>
      <c r="C37" s="26" t="s">
        <v>89</v>
      </c>
      <c r="D37" s="27" t="s">
        <v>90</v>
      </c>
      <c r="E37" s="61">
        <v>782000</v>
      </c>
      <c r="F37" s="61">
        <f>'4_Level 4'!J215</f>
        <v>748000</v>
      </c>
      <c r="G37" s="61">
        <f t="shared" si="6"/>
        <v>-34000</v>
      </c>
      <c r="H37" s="118">
        <f t="shared" si="7"/>
        <v>-4.3478260869565216E-2</v>
      </c>
    </row>
    <row r="38" spans="1:8" s="19" customFormat="1" ht="19.5" customHeight="1" x14ac:dyDescent="0.2">
      <c r="A38" s="117"/>
      <c r="B38" s="89" t="s">
        <v>14</v>
      </c>
      <c r="C38" s="26" t="s">
        <v>91</v>
      </c>
      <c r="D38" s="27" t="s">
        <v>92</v>
      </c>
      <c r="E38" s="61">
        <v>6545540</v>
      </c>
      <c r="F38" s="61">
        <f>'4_Level 4'!L215</f>
        <v>9490062</v>
      </c>
      <c r="G38" s="61">
        <f t="shared" si="6"/>
        <v>2944522</v>
      </c>
      <c r="H38" s="118">
        <f t="shared" si="7"/>
        <v>0.44985165471450789</v>
      </c>
    </row>
    <row r="39" spans="1:8" s="19" customFormat="1" ht="19.5" customHeight="1" x14ac:dyDescent="0.2">
      <c r="A39" s="117"/>
      <c r="B39" s="89" t="s">
        <v>17</v>
      </c>
      <c r="C39" s="26" t="s">
        <v>93</v>
      </c>
      <c r="D39" s="27" t="s">
        <v>94</v>
      </c>
      <c r="E39" s="61">
        <v>12000000</v>
      </c>
      <c r="F39" s="61">
        <f>'4_Level 4'!M215</f>
        <v>12000000</v>
      </c>
      <c r="G39" s="61">
        <f t="shared" si="6"/>
        <v>0</v>
      </c>
      <c r="H39" s="118">
        <f t="shared" si="7"/>
        <v>0</v>
      </c>
    </row>
    <row r="40" spans="1:8" s="19" customFormat="1" ht="19.5" customHeight="1" x14ac:dyDescent="0.2">
      <c r="A40" s="117"/>
      <c r="B40" s="119" t="s">
        <v>20</v>
      </c>
      <c r="C40" s="120" t="s">
        <v>95</v>
      </c>
      <c r="D40" s="44" t="s">
        <v>96</v>
      </c>
      <c r="E40" s="45">
        <v>17727612</v>
      </c>
      <c r="F40" s="45">
        <f>'4_Level 4'!Q215</f>
        <v>17711563.559999999</v>
      </c>
      <c r="G40" s="45">
        <f t="shared" si="6"/>
        <v>-16048.440000001341</v>
      </c>
      <c r="H40" s="121">
        <f t="shared" si="7"/>
        <v>-9.0527928973182289E-4</v>
      </c>
    </row>
    <row r="41" spans="1:8" s="19" customFormat="1" ht="19.5" customHeight="1" thickBot="1" x14ac:dyDescent="0.25">
      <c r="A41" s="122"/>
      <c r="B41" s="123" t="s">
        <v>97</v>
      </c>
      <c r="C41" s="33" t="s">
        <v>98</v>
      </c>
      <c r="D41" s="34" t="s">
        <v>84</v>
      </c>
      <c r="E41" s="40">
        <v>7338809</v>
      </c>
      <c r="F41" s="40">
        <f>'4_Level 4'!R215</f>
        <v>7338809</v>
      </c>
      <c r="G41" s="40">
        <f t="shared" si="6"/>
        <v>0</v>
      </c>
      <c r="H41" s="124">
        <f t="shared" si="7"/>
        <v>0</v>
      </c>
    </row>
    <row r="42" spans="1:8" s="19" customFormat="1" ht="36.75" customHeight="1" x14ac:dyDescent="0.2">
      <c r="A42" s="125" t="s">
        <v>99</v>
      </c>
      <c r="B42" s="126" t="s">
        <v>100</v>
      </c>
      <c r="C42" s="127"/>
      <c r="D42" s="95"/>
      <c r="E42" s="128">
        <v>61022717.380000003</v>
      </c>
      <c r="F42" s="128">
        <f>SUM(F43:F51)</f>
        <v>61193100</v>
      </c>
      <c r="G42" s="52">
        <f t="shared" si="6"/>
        <v>170382.61999999732</v>
      </c>
      <c r="H42" s="53">
        <f t="shared" si="7"/>
        <v>2.7921178753642275E-3</v>
      </c>
    </row>
    <row r="43" spans="1:8" s="19" customFormat="1" ht="18.75" customHeight="1" x14ac:dyDescent="0.2">
      <c r="A43" s="129"/>
      <c r="B43" s="25" t="s">
        <v>85</v>
      </c>
      <c r="C43" s="26" t="s">
        <v>101</v>
      </c>
      <c r="D43" s="27" t="s">
        <v>102</v>
      </c>
      <c r="E43" s="61">
        <v>7455535</v>
      </c>
      <c r="F43" s="61">
        <f>'5A1_Labs'!H7</f>
        <v>7455535</v>
      </c>
      <c r="G43" s="130">
        <f t="shared" si="6"/>
        <v>0</v>
      </c>
      <c r="H43" s="131">
        <f t="shared" si="7"/>
        <v>0</v>
      </c>
    </row>
    <row r="44" spans="1:8" s="19" customFormat="1" ht="18.75" customHeight="1" x14ac:dyDescent="0.2">
      <c r="A44" s="129"/>
      <c r="B44" s="25" t="s">
        <v>88</v>
      </c>
      <c r="C44" s="26" t="s">
        <v>103</v>
      </c>
      <c r="D44" s="27" t="s">
        <v>102</v>
      </c>
      <c r="E44" s="61">
        <v>3627680</v>
      </c>
      <c r="F44" s="61">
        <f>'5A1_Labs'!H8</f>
        <v>3627680</v>
      </c>
      <c r="G44" s="130">
        <f t="shared" si="6"/>
        <v>0</v>
      </c>
      <c r="H44" s="131">
        <f t="shared" si="7"/>
        <v>0</v>
      </c>
    </row>
    <row r="45" spans="1:8" s="5" customFormat="1" ht="18.75" customHeight="1" x14ac:dyDescent="0.2">
      <c r="A45" s="129"/>
      <c r="B45" s="25" t="s">
        <v>14</v>
      </c>
      <c r="C45" s="26" t="s">
        <v>104</v>
      </c>
      <c r="D45" s="27" t="s">
        <v>105</v>
      </c>
      <c r="E45" s="61">
        <v>41563602</v>
      </c>
      <c r="F45" s="61">
        <f>'5A2_Legacy Type 2'!T17</f>
        <v>43539079</v>
      </c>
      <c r="G45" s="130">
        <f t="shared" si="6"/>
        <v>1975477</v>
      </c>
      <c r="H45" s="131">
        <f t="shared" si="7"/>
        <v>4.7529013486367233E-2</v>
      </c>
    </row>
    <row r="46" spans="1:8" s="19" customFormat="1" ht="18.75" customHeight="1" x14ac:dyDescent="0.2">
      <c r="A46" s="129"/>
      <c r="B46" s="25" t="s">
        <v>17</v>
      </c>
      <c r="C46" s="26" t="s">
        <v>106</v>
      </c>
      <c r="D46" s="27" t="s">
        <v>107</v>
      </c>
      <c r="E46" s="61">
        <v>1933196</v>
      </c>
      <c r="F46" s="61">
        <f>'5A3_OJJ'!G76</f>
        <v>1933050</v>
      </c>
      <c r="G46" s="130">
        <f t="shared" si="6"/>
        <v>-146</v>
      </c>
      <c r="H46" s="131">
        <f t="shared" si="7"/>
        <v>-7.5522606088570431E-5</v>
      </c>
    </row>
    <row r="47" spans="1:8" s="5" customFormat="1" ht="18.75" customHeight="1" x14ac:dyDescent="0.2">
      <c r="A47" s="129"/>
      <c r="B47" s="25" t="s">
        <v>20</v>
      </c>
      <c r="C47" s="26" t="s">
        <v>108</v>
      </c>
      <c r="D47" s="27" t="s">
        <v>109</v>
      </c>
      <c r="E47" s="61">
        <v>2742889</v>
      </c>
      <c r="F47" s="61">
        <f>'5A5_LSMSA'!H76</f>
        <v>2742694</v>
      </c>
      <c r="G47" s="130">
        <f t="shared" si="6"/>
        <v>-195</v>
      </c>
      <c r="H47" s="131">
        <f t="shared" si="7"/>
        <v>-7.1092924285306484E-5</v>
      </c>
    </row>
    <row r="48" spans="1:8" s="5" customFormat="1" ht="18.75" customHeight="1" x14ac:dyDescent="0.2">
      <c r="A48" s="129"/>
      <c r="B48" s="25" t="s">
        <v>97</v>
      </c>
      <c r="C48" s="26" t="s">
        <v>110</v>
      </c>
      <c r="D48" s="27" t="s">
        <v>111</v>
      </c>
      <c r="E48" s="61">
        <v>2136078</v>
      </c>
      <c r="F48" s="61">
        <f>'5A4_NOCCA'!H76</f>
        <v>2136009</v>
      </c>
      <c r="G48" s="130">
        <f t="shared" si="6"/>
        <v>-69</v>
      </c>
      <c r="H48" s="131">
        <f t="shared" si="7"/>
        <v>-3.2302191212118659E-5</v>
      </c>
    </row>
    <row r="49" spans="1:8" s="5" customFormat="1" ht="18.75" customHeight="1" x14ac:dyDescent="0.2">
      <c r="A49" s="129"/>
      <c r="B49" s="25" t="s">
        <v>23</v>
      </c>
      <c r="C49" s="26" t="s">
        <v>112</v>
      </c>
      <c r="D49" s="27" t="s">
        <v>113</v>
      </c>
      <c r="E49" s="61">
        <v>1867376</v>
      </c>
      <c r="F49" s="61">
        <f>'5A6_Thrive'!H76</f>
        <v>1867239</v>
      </c>
      <c r="G49" s="130">
        <f t="shared" si="6"/>
        <v>-137</v>
      </c>
      <c r="H49" s="131">
        <f t="shared" si="7"/>
        <v>-7.3364978451045742E-5</v>
      </c>
    </row>
    <row r="50" spans="1:8" s="5" customFormat="1" ht="18.75" customHeight="1" x14ac:dyDescent="0.2">
      <c r="A50" s="129"/>
      <c r="B50" s="25" t="s">
        <v>26</v>
      </c>
      <c r="C50" s="26" t="s">
        <v>114</v>
      </c>
      <c r="D50" s="27" t="s">
        <v>115</v>
      </c>
      <c r="E50" s="61">
        <v>-2108363</v>
      </c>
      <c r="F50" s="61">
        <f>-'[1]5C2_LAVCA'!S76-'[1]5C3_UnvView'!S76</f>
        <v>-2108186</v>
      </c>
      <c r="G50" s="130">
        <f t="shared" si="6"/>
        <v>177</v>
      </c>
      <c r="H50" s="131">
        <f t="shared" si="7"/>
        <v>-8.3951387877704168E-5</v>
      </c>
    </row>
    <row r="51" spans="1:8" s="5" customFormat="1" ht="16.5" thickBot="1" x14ac:dyDescent="0.25">
      <c r="A51" s="132"/>
      <c r="B51" s="25" t="s">
        <v>116</v>
      </c>
      <c r="C51" s="26" t="s">
        <v>117</v>
      </c>
      <c r="D51" s="27" t="s">
        <v>118</v>
      </c>
      <c r="E51" s="133">
        <v>1804724.38</v>
      </c>
      <c r="F51" s="133">
        <v>0</v>
      </c>
      <c r="G51" s="46">
        <f t="shared" si="6"/>
        <v>-1804724.38</v>
      </c>
      <c r="H51" s="134">
        <f t="shared" si="7"/>
        <v>-1</v>
      </c>
    </row>
    <row r="52" spans="1:8" s="19" customFormat="1" ht="37.5" customHeight="1" thickBot="1" x14ac:dyDescent="0.25">
      <c r="A52" s="135" t="s">
        <v>119</v>
      </c>
      <c r="B52" s="136" t="s">
        <v>120</v>
      </c>
      <c r="C52" s="137"/>
      <c r="D52" s="138"/>
      <c r="E52" s="80">
        <v>3709254777.3800001</v>
      </c>
      <c r="F52" s="80">
        <f>F32+F35+F42</f>
        <v>3711767740.0599999</v>
      </c>
      <c r="G52" s="80">
        <f t="shared" si="6"/>
        <v>2512962.6799998283</v>
      </c>
      <c r="H52" s="139">
        <f t="shared" si="7"/>
        <v>6.7748451665399965E-4</v>
      </c>
    </row>
    <row r="53" spans="1:8" s="19" customFormat="1" ht="20.25" customHeight="1" x14ac:dyDescent="0.2">
      <c r="A53" s="13" t="s">
        <v>121</v>
      </c>
      <c r="B53" s="140" t="s">
        <v>11</v>
      </c>
      <c r="C53" s="141" t="s">
        <v>122</v>
      </c>
      <c r="D53" s="142"/>
      <c r="E53" s="58">
        <v>-6437678.3533980073</v>
      </c>
      <c r="F53" s="58">
        <f>'2_State Distrib and Adjs'!AO76+'5A1_Labs'!M9+'5A2_Legacy Type 2'!AA14+'5A4_NOCCA'!M83+'5A5_LSMSA'!M83+'5A6_Thrive'!M83+'5B1_RSD Orleans'!N47+'5B1A_Type 3B'!Z37+'5B2_RSD LA'!R20+'5C1_New Type 2'!Z42</f>
        <v>-6497651.4768959833</v>
      </c>
      <c r="G53" s="130">
        <f t="shared" si="6"/>
        <v>-59973.12349797599</v>
      </c>
      <c r="H53" s="131">
        <f t="shared" si="7"/>
        <v>9.3159552568078067E-3</v>
      </c>
    </row>
    <row r="54" spans="1:8" s="19" customFormat="1" ht="20.25" customHeight="1" x14ac:dyDescent="0.2">
      <c r="A54" s="13" t="s">
        <v>123</v>
      </c>
      <c r="B54" s="143" t="s">
        <v>124</v>
      </c>
      <c r="C54" s="144"/>
      <c r="D54" s="27"/>
      <c r="E54" s="133"/>
      <c r="F54" s="133">
        <f>F55+F56</f>
        <v>362017</v>
      </c>
      <c r="G54" s="130">
        <f t="shared" si="6"/>
        <v>362017</v>
      </c>
      <c r="H54" s="131" t="e">
        <f t="shared" si="7"/>
        <v>#DIV/0!</v>
      </c>
    </row>
    <row r="55" spans="1:8" s="19" customFormat="1" ht="20.25" customHeight="1" x14ac:dyDescent="0.2">
      <c r="A55" s="13"/>
      <c r="B55" s="25" t="s">
        <v>11</v>
      </c>
      <c r="C55" s="145" t="s">
        <v>125</v>
      </c>
      <c r="D55" s="27"/>
      <c r="E55" s="146">
        <v>0</v>
      </c>
      <c r="F55" s="146">
        <f>'2_State Distrib and Adjs'!AR76+'5A1_Labs'!I9+'5A2_Legacy Type 2'!U17+'5A4_NOCCA'!I83+'5A5_LSMSA'!I83+'5A6_Thrive'!I83+'5B1_RSD Orleans'!J47+'5B1A_Type 3B'!V37+'5B2_RSD LA'!J20+'5C1_New Type 2'!T42</f>
        <v>5694570</v>
      </c>
      <c r="G55" s="130">
        <f t="shared" si="6"/>
        <v>5694570</v>
      </c>
      <c r="H55" s="131" t="e">
        <f t="shared" si="7"/>
        <v>#DIV/0!</v>
      </c>
    </row>
    <row r="56" spans="1:8" s="19" customFormat="1" ht="20.25" customHeight="1" thickBot="1" x14ac:dyDescent="0.25">
      <c r="A56" s="31"/>
      <c r="B56" s="32" t="s">
        <v>14</v>
      </c>
      <c r="C56" s="147" t="s">
        <v>126</v>
      </c>
      <c r="D56" s="34"/>
      <c r="E56" s="148">
        <v>0</v>
      </c>
      <c r="F56" s="148">
        <f>'2_State Distrib and Adjs'!AS76+'5A1_Labs'!J9+'5A2_Legacy Type 2'!V14+'5A4_NOCCA'!J83+'5A5_LSMSA'!J83+'5A6_Thrive'!J83+'5B1_RSD Orleans'!K47+'5B1A_Type 3B'!W37+'5B2_RSD LA'!K20+'5C1_New Type 2'!U42</f>
        <v>-5332553</v>
      </c>
      <c r="G56" s="46">
        <f t="shared" si="6"/>
        <v>-5332553</v>
      </c>
      <c r="H56" s="134" t="e">
        <f t="shared" si="7"/>
        <v>#DIV/0!</v>
      </c>
    </row>
    <row r="57" spans="1:8" s="19" customFormat="1" ht="33" customHeight="1" thickBot="1" x14ac:dyDescent="0.25">
      <c r="A57" s="149" t="s">
        <v>127</v>
      </c>
      <c r="B57" s="150" t="s">
        <v>128</v>
      </c>
      <c r="C57" s="151"/>
      <c r="D57" s="152"/>
      <c r="E57" s="152">
        <v>3702817099.0266023</v>
      </c>
      <c r="F57" s="152">
        <f>F52+F53+F54</f>
        <v>3705632105.5831041</v>
      </c>
      <c r="G57" s="152">
        <f t="shared" si="6"/>
        <v>2815006.5565018654</v>
      </c>
      <c r="H57" s="153">
        <f t="shared" si="7"/>
        <v>7.6023375749287617E-4</v>
      </c>
    </row>
    <row r="58" spans="1:8" ht="13.5" thickTop="1" x14ac:dyDescent="0.2"/>
  </sheetData>
  <sheetProtection formatCells="0" formatColumns="0" formatRows="0" sort="0"/>
  <mergeCells count="10">
    <mergeCell ref="B35:C35"/>
    <mergeCell ref="B42:C42"/>
    <mergeCell ref="B52:C52"/>
    <mergeCell ref="B57:C57"/>
    <mergeCell ref="A1:H1"/>
    <mergeCell ref="A2:H2"/>
    <mergeCell ref="A3:C3"/>
    <mergeCell ref="B4:C4"/>
    <mergeCell ref="B28:C28"/>
    <mergeCell ref="B32:C33"/>
  </mergeCells>
  <printOptions horizontalCentered="1"/>
  <pageMargins left="0.25" right="0.25" top="0.5" bottom="0.16" header="0.38" footer="0.16"/>
  <pageSetup paperSize="5" scale="73" fitToWidth="0" orientation="portrait" r:id="rId1"/>
  <headerFooter alignWithMargins="0">
    <oddFooter>&amp;R&amp;12&amp;P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U87"/>
  <sheetViews>
    <sheetView view="pageBreakPreview" zoomScaleNormal="100" zoomScaleSheetLayoutView="100" workbookViewId="0">
      <pane xSplit="2" ySplit="6" topLeftCell="C7" activePane="bottomRight" state="frozen"/>
      <selection activeCell="I1" sqref="I1:J1048576"/>
      <selection pane="topRight" activeCell="I1" sqref="I1:J1048576"/>
      <selection pane="bottomLeft" activeCell="I1" sqref="I1:J1048576"/>
      <selection pane="bottomRight" activeCell="I1" sqref="I1:J1048576"/>
    </sheetView>
  </sheetViews>
  <sheetFormatPr defaultColWidth="12.5703125" defaultRowHeight="12.75" x14ac:dyDescent="0.2"/>
  <cols>
    <col min="1" max="1" width="3.85546875" style="415" customWidth="1"/>
    <col min="2" max="2" width="27" style="415" customWidth="1"/>
    <col min="3" max="3" width="11.28515625" style="943" customWidth="1"/>
    <col min="4" max="4" width="12" style="943" customWidth="1"/>
    <col min="5" max="5" width="11.7109375" style="943" bestFit="1" customWidth="1"/>
    <col min="6" max="6" width="12.85546875" style="943" bestFit="1" customWidth="1"/>
    <col min="7" max="7" width="13.42578125" style="944" customWidth="1"/>
    <col min="8" max="9" width="11.42578125" style="944" customWidth="1"/>
    <col min="10" max="10" width="11.28515625" style="943" customWidth="1"/>
    <col min="11" max="11" width="12.7109375" style="945" customWidth="1"/>
    <col min="12" max="12" width="15.7109375" style="946" customWidth="1"/>
    <col min="13" max="14" width="12.7109375" style="943" customWidth="1"/>
    <col min="15" max="16" width="15.7109375" style="943" customWidth="1"/>
    <col min="17" max="17" width="12.42578125" style="943" customWidth="1"/>
    <col min="18" max="18" width="12.140625" style="943" customWidth="1"/>
    <col min="19" max="19" width="15.7109375" style="943" customWidth="1"/>
    <col min="20" max="21" width="14.42578125" style="415" bestFit="1" customWidth="1"/>
    <col min="22" max="16384" width="12.5703125" style="415"/>
  </cols>
  <sheetData>
    <row r="1" spans="1:21" s="826" customFormat="1" ht="45.6" customHeight="1" x14ac:dyDescent="0.2">
      <c r="A1" s="751" t="s">
        <v>1044</v>
      </c>
      <c r="B1" s="752"/>
      <c r="C1" s="823" t="s">
        <v>1045</v>
      </c>
      <c r="D1" s="823"/>
      <c r="E1" s="823"/>
      <c r="F1" s="823"/>
      <c r="G1" s="823"/>
      <c r="H1" s="823"/>
      <c r="I1" s="823"/>
      <c r="J1" s="823"/>
      <c r="K1" s="823"/>
      <c r="L1" s="824" t="s">
        <v>1046</v>
      </c>
      <c r="M1" s="824"/>
      <c r="N1" s="824"/>
      <c r="O1" s="824"/>
      <c r="P1" s="824"/>
      <c r="Q1" s="824"/>
      <c r="R1" s="824"/>
      <c r="S1" s="824"/>
      <c r="T1" s="825" t="s">
        <v>1047</v>
      </c>
      <c r="U1" s="825" t="s">
        <v>1048</v>
      </c>
    </row>
    <row r="2" spans="1:21" ht="115.15" customHeight="1" x14ac:dyDescent="0.2">
      <c r="A2" s="756"/>
      <c r="B2" s="757"/>
      <c r="C2" s="827" t="s">
        <v>1049</v>
      </c>
      <c r="D2" s="827" t="s">
        <v>1050</v>
      </c>
      <c r="E2" s="828" t="s">
        <v>1051</v>
      </c>
      <c r="F2" s="828" t="s">
        <v>1052</v>
      </c>
      <c r="G2" s="827" t="s">
        <v>1053</v>
      </c>
      <c r="H2" s="827" t="s">
        <v>957</v>
      </c>
      <c r="I2" s="827" t="s">
        <v>995</v>
      </c>
      <c r="J2" s="827" t="s">
        <v>1054</v>
      </c>
      <c r="K2" s="827" t="s">
        <v>1055</v>
      </c>
      <c r="L2" s="829" t="s">
        <v>1056</v>
      </c>
      <c r="M2" s="829" t="s">
        <v>1057</v>
      </c>
      <c r="N2" s="829" t="s">
        <v>1058</v>
      </c>
      <c r="O2" s="829" t="s">
        <v>1059</v>
      </c>
      <c r="P2" s="829" t="s">
        <v>1060</v>
      </c>
      <c r="Q2" s="829" t="s">
        <v>1061</v>
      </c>
      <c r="R2" s="829" t="s">
        <v>995</v>
      </c>
      <c r="S2" s="829" t="s">
        <v>1062</v>
      </c>
      <c r="T2" s="825"/>
      <c r="U2" s="825"/>
    </row>
    <row r="3" spans="1:21" ht="13.15" customHeight="1" x14ac:dyDescent="0.2">
      <c r="A3" s="830"/>
      <c r="B3" s="831"/>
      <c r="C3" s="827"/>
      <c r="D3" s="827"/>
      <c r="E3" s="832">
        <v>0.31638418079096048</v>
      </c>
      <c r="F3" s="833">
        <v>1470.3473918621949</v>
      </c>
      <c r="G3" s="827"/>
      <c r="H3" s="827"/>
      <c r="I3" s="827"/>
      <c r="J3" s="827"/>
      <c r="K3" s="827"/>
      <c r="L3" s="829"/>
      <c r="M3" s="829"/>
      <c r="N3" s="829"/>
      <c r="O3" s="829"/>
      <c r="P3" s="829"/>
      <c r="Q3" s="829"/>
      <c r="R3" s="829"/>
      <c r="S3" s="829"/>
      <c r="T3" s="825"/>
      <c r="U3" s="825"/>
    </row>
    <row r="4" spans="1:21" s="837" customFormat="1" ht="14.25" customHeight="1" x14ac:dyDescent="0.2">
      <c r="A4" s="834"/>
      <c r="B4" s="835"/>
      <c r="C4" s="836">
        <v>1</v>
      </c>
      <c r="D4" s="836">
        <f t="shared" ref="D4:U4" si="0">C4+1</f>
        <v>2</v>
      </c>
      <c r="E4" s="836">
        <f t="shared" si="0"/>
        <v>3</v>
      </c>
      <c r="F4" s="836">
        <f t="shared" si="0"/>
        <v>4</v>
      </c>
      <c r="G4" s="836">
        <f t="shared" si="0"/>
        <v>5</v>
      </c>
      <c r="H4" s="836">
        <f t="shared" si="0"/>
        <v>6</v>
      </c>
      <c r="I4" s="836">
        <f t="shared" si="0"/>
        <v>7</v>
      </c>
      <c r="J4" s="836">
        <f t="shared" si="0"/>
        <v>8</v>
      </c>
      <c r="K4" s="836">
        <f t="shared" si="0"/>
        <v>9</v>
      </c>
      <c r="L4" s="836">
        <f t="shared" si="0"/>
        <v>10</v>
      </c>
      <c r="M4" s="836">
        <f t="shared" si="0"/>
        <v>11</v>
      </c>
      <c r="N4" s="836">
        <f t="shared" si="0"/>
        <v>12</v>
      </c>
      <c r="O4" s="836">
        <f t="shared" si="0"/>
        <v>13</v>
      </c>
      <c r="P4" s="836">
        <f t="shared" si="0"/>
        <v>14</v>
      </c>
      <c r="Q4" s="836">
        <f t="shared" si="0"/>
        <v>15</v>
      </c>
      <c r="R4" s="836">
        <f t="shared" si="0"/>
        <v>16</v>
      </c>
      <c r="S4" s="836">
        <f t="shared" si="0"/>
        <v>17</v>
      </c>
      <c r="T4" s="836">
        <f t="shared" si="0"/>
        <v>18</v>
      </c>
      <c r="U4" s="836">
        <f t="shared" si="0"/>
        <v>19</v>
      </c>
    </row>
    <row r="5" spans="1:21" s="837" customFormat="1" ht="25.5" hidden="1" x14ac:dyDescent="0.2">
      <c r="A5" s="838"/>
      <c r="B5" s="839"/>
      <c r="C5" s="729" t="s">
        <v>1063</v>
      </c>
      <c r="D5" s="729" t="s">
        <v>81</v>
      </c>
      <c r="E5" s="729" t="s">
        <v>1064</v>
      </c>
      <c r="F5" s="729" t="s">
        <v>1065</v>
      </c>
      <c r="G5" s="729" t="s">
        <v>1066</v>
      </c>
      <c r="H5" s="729" t="s">
        <v>1067</v>
      </c>
      <c r="I5" s="729" t="s">
        <v>1068</v>
      </c>
      <c r="J5" s="729" t="s">
        <v>1069</v>
      </c>
      <c r="K5" s="729" t="s">
        <v>1070</v>
      </c>
      <c r="L5" s="729" t="s">
        <v>1071</v>
      </c>
      <c r="M5" s="729" t="s">
        <v>13</v>
      </c>
      <c r="N5" s="729" t="s">
        <v>1072</v>
      </c>
      <c r="O5" s="729" t="s">
        <v>1073</v>
      </c>
      <c r="P5" s="729" t="s">
        <v>1074</v>
      </c>
      <c r="Q5" s="729" t="s">
        <v>1075</v>
      </c>
      <c r="R5" s="729" t="s">
        <v>1076</v>
      </c>
      <c r="S5" s="729" t="s">
        <v>1077</v>
      </c>
      <c r="T5" s="551" t="s">
        <v>1078</v>
      </c>
      <c r="U5" s="551" t="s">
        <v>1079</v>
      </c>
    </row>
    <row r="6" spans="1:21" s="840" customFormat="1" ht="38.25" hidden="1" x14ac:dyDescent="0.2">
      <c r="A6" s="838"/>
      <c r="B6" s="839"/>
      <c r="C6" s="729" t="s">
        <v>1080</v>
      </c>
      <c r="D6" s="729" t="s">
        <v>191</v>
      </c>
      <c r="E6" s="729" t="s">
        <v>192</v>
      </c>
      <c r="F6" s="729" t="s">
        <v>192</v>
      </c>
      <c r="G6" s="553" t="s">
        <v>1081</v>
      </c>
      <c r="H6" s="729" t="s">
        <v>978</v>
      </c>
      <c r="I6" s="729" t="s">
        <v>192</v>
      </c>
      <c r="J6" s="729" t="s">
        <v>192</v>
      </c>
      <c r="K6" s="553" t="s">
        <v>1082</v>
      </c>
      <c r="L6" s="729" t="s">
        <v>191</v>
      </c>
      <c r="M6" s="729" t="s">
        <v>191</v>
      </c>
      <c r="N6" s="729" t="s">
        <v>192</v>
      </c>
      <c r="O6" s="729" t="s">
        <v>192</v>
      </c>
      <c r="P6" s="729" t="s">
        <v>192</v>
      </c>
      <c r="Q6" s="729" t="s">
        <v>978</v>
      </c>
      <c r="R6" s="729" t="s">
        <v>192</v>
      </c>
      <c r="S6" s="729" t="s">
        <v>192</v>
      </c>
      <c r="T6" s="729" t="s">
        <v>192</v>
      </c>
      <c r="U6" s="729" t="s">
        <v>192</v>
      </c>
    </row>
    <row r="7" spans="1:21" ht="16.149999999999999" customHeight="1" x14ac:dyDescent="0.2">
      <c r="A7" s="841">
        <v>1</v>
      </c>
      <c r="B7" s="842" t="s">
        <v>242</v>
      </c>
      <c r="C7" s="843">
        <f>IFERROR(VLOOKUP(A7,[18]ADM_summary!$A$6:$C$60,3,FALSE),0)</f>
        <v>1.076924</v>
      </c>
      <c r="D7" s="844">
        <f>'3_Levels 1&amp;2'!AQ7</f>
        <v>5620.3027685262277</v>
      </c>
      <c r="E7" s="844">
        <f>D7*(1+$E$3)</f>
        <v>7398.4776557435653</v>
      </c>
      <c r="F7" s="844">
        <f>E7+$F$3</f>
        <v>8868.8250476057601</v>
      </c>
      <c r="G7" s="845">
        <f t="shared" ref="G7:G70" si="1">ROUND(C7*F7,0)</f>
        <v>9551</v>
      </c>
      <c r="H7" s="844">
        <f>[6]State_OJJ!N4</f>
        <v>8756</v>
      </c>
      <c r="I7" s="844">
        <f t="shared" ref="I7:I70" si="2">G7-H7</f>
        <v>795</v>
      </c>
      <c r="J7" s="845">
        <f t="shared" ref="J7:J70" si="3">ROUND(I7/$J$85,0)</f>
        <v>795</v>
      </c>
      <c r="K7" s="845">
        <f>G7</f>
        <v>9551</v>
      </c>
      <c r="L7" s="846">
        <f>'3_Levels 1&amp;2'!AT7</f>
        <v>23361943</v>
      </c>
      <c r="M7" s="847">
        <f>'3_Levels 1&amp;2'!C7</f>
        <v>9608</v>
      </c>
      <c r="N7" s="847">
        <f t="shared" ref="N7:N70" si="4">C7+M7</f>
        <v>9609.0769240000009</v>
      </c>
      <c r="O7" s="848">
        <f>L7/N7</f>
        <v>2431.2369632144696</v>
      </c>
      <c r="P7" s="849">
        <f>ROUND(C7*O7,0)</f>
        <v>2618</v>
      </c>
      <c r="Q7" s="848">
        <f>[6]Local_OJJ!N4-13</f>
        <v>2387</v>
      </c>
      <c r="R7" s="848">
        <f>P7-Q7</f>
        <v>231</v>
      </c>
      <c r="S7" s="849">
        <f t="shared" ref="S7:S70" si="5">ROUND(R7/$S$85,0)</f>
        <v>231</v>
      </c>
      <c r="T7" s="850">
        <f>G7+P7</f>
        <v>12169</v>
      </c>
      <c r="U7" s="851">
        <f t="shared" ref="U7:U70" si="6">J7+S7</f>
        <v>1026</v>
      </c>
    </row>
    <row r="8" spans="1:21" ht="16.149999999999999" customHeight="1" x14ac:dyDescent="0.2">
      <c r="A8" s="852">
        <v>2</v>
      </c>
      <c r="B8" s="853" t="s">
        <v>243</v>
      </c>
      <c r="C8" s="854">
        <f>IFERROR(VLOOKUP(A8,[18]ADM_summary!$A$6:$C$60,3,FALSE),0)</f>
        <v>0.92307700000000004</v>
      </c>
      <c r="D8" s="855">
        <f>'3_Levels 1&amp;2'!AQ8</f>
        <v>7175.5813609467459</v>
      </c>
      <c r="E8" s="855">
        <f t="shared" ref="E8:E71" si="7">D8*(1+$E$3)</f>
        <v>9445.8217915287678</v>
      </c>
      <c r="F8" s="855">
        <f t="shared" ref="F8:F71" si="8">E8+$F$3</f>
        <v>10916.169183390963</v>
      </c>
      <c r="G8" s="856">
        <f t="shared" si="1"/>
        <v>10076</v>
      </c>
      <c r="H8" s="855">
        <f>[6]State_OJJ!N5</f>
        <v>9238</v>
      </c>
      <c r="I8" s="855">
        <f t="shared" si="2"/>
        <v>838</v>
      </c>
      <c r="J8" s="856">
        <f t="shared" si="3"/>
        <v>838</v>
      </c>
      <c r="K8" s="856">
        <f t="shared" ref="K8:K71" si="9">G8</f>
        <v>10076</v>
      </c>
      <c r="L8" s="857">
        <f>'3_Levels 1&amp;2'!AT8</f>
        <v>11238040.939999999</v>
      </c>
      <c r="M8" s="858">
        <f>'3_Levels 1&amp;2'!C8</f>
        <v>4056</v>
      </c>
      <c r="N8" s="858">
        <f t="shared" si="4"/>
        <v>4056.9230769999999</v>
      </c>
      <c r="O8" s="859">
        <f t="shared" ref="O8:O71" si="10">L8/N8</f>
        <v>2770.0897272891525</v>
      </c>
      <c r="P8" s="860">
        <f t="shared" ref="P8:P71" si="11">ROUND(C8*O8,0)</f>
        <v>2557</v>
      </c>
      <c r="Q8" s="859">
        <f>[6]Local_OJJ!N5</f>
        <v>2344</v>
      </c>
      <c r="R8" s="859">
        <f t="shared" ref="R8:R71" si="12">P8-Q8</f>
        <v>213</v>
      </c>
      <c r="S8" s="860">
        <f t="shared" si="5"/>
        <v>213</v>
      </c>
      <c r="T8" s="861">
        <f t="shared" ref="T8:T71" si="13">G8+P8</f>
        <v>12633</v>
      </c>
      <c r="U8" s="862">
        <f t="shared" si="6"/>
        <v>1051</v>
      </c>
    </row>
    <row r="9" spans="1:21" ht="16.149999999999999" customHeight="1" x14ac:dyDescent="0.2">
      <c r="A9" s="852">
        <v>3</v>
      </c>
      <c r="B9" s="853" t="s">
        <v>244</v>
      </c>
      <c r="C9" s="854">
        <f>IFERROR(VLOOKUP(A9,[18]ADM_summary!$A$6:$C$60,3,FALSE),0)</f>
        <v>2.1703290000000002</v>
      </c>
      <c r="D9" s="855">
        <f>'3_Levels 1&amp;2'!AQ9</f>
        <v>4426.437143645393</v>
      </c>
      <c r="E9" s="855">
        <f t="shared" si="7"/>
        <v>5826.891833160319</v>
      </c>
      <c r="F9" s="855">
        <f t="shared" si="8"/>
        <v>7297.2392250225139</v>
      </c>
      <c r="G9" s="856">
        <f t="shared" si="1"/>
        <v>15837</v>
      </c>
      <c r="H9" s="855">
        <f>[6]State_OJJ!N6</f>
        <v>14520</v>
      </c>
      <c r="I9" s="855">
        <f t="shared" si="2"/>
        <v>1317</v>
      </c>
      <c r="J9" s="856">
        <f t="shared" si="3"/>
        <v>1317</v>
      </c>
      <c r="K9" s="856">
        <f t="shared" si="9"/>
        <v>15837</v>
      </c>
      <c r="L9" s="857">
        <f>'3_Levels 1&amp;2'!AT9</f>
        <v>84501309</v>
      </c>
      <c r="M9" s="858">
        <f>'3_Levels 1&amp;2'!C9</f>
        <v>21748</v>
      </c>
      <c r="N9" s="858">
        <f t="shared" si="4"/>
        <v>21750.170329</v>
      </c>
      <c r="O9" s="859">
        <f t="shared" si="10"/>
        <v>3885.0872302058465</v>
      </c>
      <c r="P9" s="860">
        <f t="shared" si="11"/>
        <v>8432</v>
      </c>
      <c r="Q9" s="859">
        <f>[6]Local_OJJ!N6</f>
        <v>7729</v>
      </c>
      <c r="R9" s="859">
        <f t="shared" si="12"/>
        <v>703</v>
      </c>
      <c r="S9" s="860">
        <f t="shared" si="5"/>
        <v>703</v>
      </c>
      <c r="T9" s="861">
        <f t="shared" si="13"/>
        <v>24269</v>
      </c>
      <c r="U9" s="862">
        <f t="shared" si="6"/>
        <v>2020</v>
      </c>
    </row>
    <row r="10" spans="1:21" ht="16.149999999999999" customHeight="1" x14ac:dyDescent="0.2">
      <c r="A10" s="852">
        <v>4</v>
      </c>
      <c r="B10" s="853" t="s">
        <v>245</v>
      </c>
      <c r="C10" s="854">
        <f>IFERROR(VLOOKUP(A10,[18]ADM_summary!$A$6:$C$60,3,FALSE),0)</f>
        <v>0</v>
      </c>
      <c r="D10" s="855">
        <f>'3_Levels 1&amp;2'!AQ10</f>
        <v>6688.9421364985164</v>
      </c>
      <c r="E10" s="855">
        <f t="shared" si="7"/>
        <v>8805.2176147127357</v>
      </c>
      <c r="F10" s="855">
        <f t="shared" si="8"/>
        <v>10275.565006574931</v>
      </c>
      <c r="G10" s="856">
        <f t="shared" si="1"/>
        <v>0</v>
      </c>
      <c r="H10" s="855">
        <f>[6]State_OJJ!N7</f>
        <v>0</v>
      </c>
      <c r="I10" s="855">
        <f t="shared" si="2"/>
        <v>0</v>
      </c>
      <c r="J10" s="856">
        <f t="shared" si="3"/>
        <v>0</v>
      </c>
      <c r="K10" s="856">
        <f t="shared" si="9"/>
        <v>0</v>
      </c>
      <c r="L10" s="857">
        <f>'3_Levels 1&amp;2'!AT10</f>
        <v>11368507.4</v>
      </c>
      <c r="M10" s="858">
        <f>'3_Levels 1&amp;2'!C10</f>
        <v>3370</v>
      </c>
      <c r="N10" s="858">
        <f t="shared" si="4"/>
        <v>3370</v>
      </c>
      <c r="O10" s="859">
        <f t="shared" si="10"/>
        <v>3373.4443323442138</v>
      </c>
      <c r="P10" s="860">
        <f t="shared" si="11"/>
        <v>0</v>
      </c>
      <c r="Q10" s="859">
        <f>[6]Local_OJJ!N7</f>
        <v>0</v>
      </c>
      <c r="R10" s="859">
        <f t="shared" si="12"/>
        <v>0</v>
      </c>
      <c r="S10" s="860">
        <f t="shared" si="5"/>
        <v>0</v>
      </c>
      <c r="T10" s="861">
        <f t="shared" si="13"/>
        <v>0</v>
      </c>
      <c r="U10" s="862">
        <f t="shared" si="6"/>
        <v>0</v>
      </c>
    </row>
    <row r="11" spans="1:21" ht="16.149999999999999" customHeight="1" x14ac:dyDescent="0.2">
      <c r="A11" s="863">
        <v>5</v>
      </c>
      <c r="B11" s="864" t="s">
        <v>246</v>
      </c>
      <c r="C11" s="865">
        <f>IFERROR(VLOOKUP(A11,[18]ADM_summary!$A$6:$C$60,3,FALSE),0)</f>
        <v>2.7527469999999998</v>
      </c>
      <c r="D11" s="866">
        <f>'3_Levels 1&amp;2'!AQ11</f>
        <v>6020.5359792284862</v>
      </c>
      <c r="E11" s="866">
        <f t="shared" si="7"/>
        <v>7925.3383229391939</v>
      </c>
      <c r="F11" s="866">
        <f t="shared" si="8"/>
        <v>9395.6857148013878</v>
      </c>
      <c r="G11" s="867">
        <f t="shared" si="1"/>
        <v>25864</v>
      </c>
      <c r="H11" s="866">
        <f>[6]State_OJJ!N8</f>
        <v>23711</v>
      </c>
      <c r="I11" s="866">
        <f t="shared" si="2"/>
        <v>2153</v>
      </c>
      <c r="J11" s="867">
        <f t="shared" si="3"/>
        <v>2153</v>
      </c>
      <c r="K11" s="867">
        <f t="shared" si="9"/>
        <v>25864</v>
      </c>
      <c r="L11" s="868">
        <f>'3_Levels 1&amp;2'!AT11</f>
        <v>11331689</v>
      </c>
      <c r="M11" s="869">
        <f>'3_Levels 1&amp;2'!C11</f>
        <v>5392</v>
      </c>
      <c r="N11" s="869">
        <f t="shared" si="4"/>
        <v>5394.7527470000005</v>
      </c>
      <c r="O11" s="870">
        <f t="shared" si="10"/>
        <v>2100.5020121267848</v>
      </c>
      <c r="P11" s="871">
        <f t="shared" si="11"/>
        <v>5782</v>
      </c>
      <c r="Q11" s="870">
        <f>[6]Local_OJJ!N8</f>
        <v>5301</v>
      </c>
      <c r="R11" s="870">
        <f t="shared" si="12"/>
        <v>481</v>
      </c>
      <c r="S11" s="871">
        <f t="shared" si="5"/>
        <v>481</v>
      </c>
      <c r="T11" s="872">
        <f t="shared" si="13"/>
        <v>31646</v>
      </c>
      <c r="U11" s="873">
        <f t="shared" si="6"/>
        <v>2634</v>
      </c>
    </row>
    <row r="12" spans="1:21" ht="16.149999999999999" customHeight="1" x14ac:dyDescent="0.2">
      <c r="A12" s="841">
        <v>6</v>
      </c>
      <c r="B12" s="842" t="s">
        <v>247</v>
      </c>
      <c r="C12" s="843">
        <f>IFERROR(VLOOKUP(A12,[18]ADM_summary!$A$6:$C$60,3,FALSE),0)</f>
        <v>1</v>
      </c>
      <c r="D12" s="844">
        <f>'3_Levels 1&amp;2'!AQ12</f>
        <v>5979.8780404248027</v>
      </c>
      <c r="E12" s="844">
        <f t="shared" si="7"/>
        <v>7871.816855474458</v>
      </c>
      <c r="F12" s="844">
        <f t="shared" si="8"/>
        <v>9342.1642473366519</v>
      </c>
      <c r="G12" s="845">
        <f t="shared" si="1"/>
        <v>9342</v>
      </c>
      <c r="H12" s="844">
        <f>[6]State_OJJ!N9</f>
        <v>8565</v>
      </c>
      <c r="I12" s="844">
        <f t="shared" si="2"/>
        <v>777</v>
      </c>
      <c r="J12" s="845">
        <f t="shared" si="3"/>
        <v>777</v>
      </c>
      <c r="K12" s="845">
        <f t="shared" si="9"/>
        <v>9342</v>
      </c>
      <c r="L12" s="846">
        <f>'3_Levels 1&amp;2'!AT12</f>
        <v>19345265.399999999</v>
      </c>
      <c r="M12" s="847">
        <f>'3_Levels 1&amp;2'!C12</f>
        <v>5838</v>
      </c>
      <c r="N12" s="847">
        <f t="shared" si="4"/>
        <v>5839</v>
      </c>
      <c r="O12" s="848">
        <f t="shared" si="10"/>
        <v>3313.1127590340811</v>
      </c>
      <c r="P12" s="849">
        <f t="shared" si="11"/>
        <v>3313</v>
      </c>
      <c r="Q12" s="848">
        <f>[6]Local_OJJ!N9</f>
        <v>3037</v>
      </c>
      <c r="R12" s="848">
        <f t="shared" si="12"/>
        <v>276</v>
      </c>
      <c r="S12" s="849">
        <f t="shared" si="5"/>
        <v>276</v>
      </c>
      <c r="T12" s="850">
        <f t="shared" si="13"/>
        <v>12655</v>
      </c>
      <c r="U12" s="851">
        <f t="shared" si="6"/>
        <v>1053</v>
      </c>
    </row>
    <row r="13" spans="1:21" ht="16.149999999999999" customHeight="1" x14ac:dyDescent="0.2">
      <c r="A13" s="852">
        <v>7</v>
      </c>
      <c r="B13" s="853" t="s">
        <v>248</v>
      </c>
      <c r="C13" s="854">
        <f>IFERROR(VLOOKUP(A13,[18]ADM_summary!$A$6:$C$60,3,FALSE),0)</f>
        <v>1.54945</v>
      </c>
      <c r="D13" s="855">
        <f>'3_Levels 1&amp;2'!AQ13</f>
        <v>3569.2082166199812</v>
      </c>
      <c r="E13" s="855">
        <f t="shared" si="7"/>
        <v>4698.449234307659</v>
      </c>
      <c r="F13" s="855">
        <f t="shared" si="8"/>
        <v>6168.7966261698539</v>
      </c>
      <c r="G13" s="856">
        <f t="shared" si="1"/>
        <v>9558</v>
      </c>
      <c r="H13" s="855">
        <f>[6]State_OJJ!N10</f>
        <v>8765</v>
      </c>
      <c r="I13" s="855">
        <f t="shared" si="2"/>
        <v>793</v>
      </c>
      <c r="J13" s="856">
        <f t="shared" si="3"/>
        <v>793</v>
      </c>
      <c r="K13" s="856">
        <f t="shared" si="9"/>
        <v>9558</v>
      </c>
      <c r="L13" s="857">
        <f>'3_Levels 1&amp;2'!AT13</f>
        <v>11499943.439999999</v>
      </c>
      <c r="M13" s="858">
        <f>'3_Levels 1&amp;2'!C13</f>
        <v>2142</v>
      </c>
      <c r="N13" s="858">
        <f t="shared" si="4"/>
        <v>2143.54945</v>
      </c>
      <c r="O13" s="859">
        <f t="shared" si="10"/>
        <v>5364.906995730842</v>
      </c>
      <c r="P13" s="860">
        <f t="shared" si="11"/>
        <v>8313</v>
      </c>
      <c r="Q13" s="859">
        <f>[6]Local_OJJ!N10</f>
        <v>7619</v>
      </c>
      <c r="R13" s="859">
        <f t="shared" si="12"/>
        <v>694</v>
      </c>
      <c r="S13" s="860">
        <f t="shared" si="5"/>
        <v>694</v>
      </c>
      <c r="T13" s="861">
        <f t="shared" si="13"/>
        <v>17871</v>
      </c>
      <c r="U13" s="862">
        <f t="shared" si="6"/>
        <v>1487</v>
      </c>
    </row>
    <row r="14" spans="1:21" ht="16.149999999999999" customHeight="1" x14ac:dyDescent="0.2">
      <c r="A14" s="852">
        <v>8</v>
      </c>
      <c r="B14" s="853" t="s">
        <v>249</v>
      </c>
      <c r="C14" s="854">
        <f>IFERROR(VLOOKUP(A14,[18]ADM_summary!$A$6:$C$60,3,FALSE),0)</f>
        <v>2.7527469999999998</v>
      </c>
      <c r="D14" s="855">
        <f>'3_Levels 1&amp;2'!AQ14</f>
        <v>5589.2089240276264</v>
      </c>
      <c r="E14" s="855">
        <f t="shared" si="7"/>
        <v>7357.5462107256326</v>
      </c>
      <c r="F14" s="855">
        <f t="shared" si="8"/>
        <v>8827.8936025878284</v>
      </c>
      <c r="G14" s="856">
        <f t="shared" si="1"/>
        <v>24301</v>
      </c>
      <c r="H14" s="855">
        <f>[6]State_OJJ!N11</f>
        <v>22279</v>
      </c>
      <c r="I14" s="855">
        <f t="shared" si="2"/>
        <v>2022</v>
      </c>
      <c r="J14" s="856">
        <f t="shared" si="3"/>
        <v>2022</v>
      </c>
      <c r="K14" s="856">
        <f t="shared" si="9"/>
        <v>24301</v>
      </c>
      <c r="L14" s="857">
        <f>'3_Levels 1&amp;2'!AT14</f>
        <v>74552927.640000001</v>
      </c>
      <c r="M14" s="858">
        <f>'3_Levels 1&amp;2'!C14</f>
        <v>22008</v>
      </c>
      <c r="N14" s="858">
        <f t="shared" si="4"/>
        <v>22010.752746999999</v>
      </c>
      <c r="O14" s="859">
        <f t="shared" si="10"/>
        <v>3387.1139482115777</v>
      </c>
      <c r="P14" s="860">
        <f t="shared" si="11"/>
        <v>9324</v>
      </c>
      <c r="Q14" s="859">
        <f>[6]Local_OJJ!N11</f>
        <v>8547</v>
      </c>
      <c r="R14" s="859">
        <f t="shared" si="12"/>
        <v>777</v>
      </c>
      <c r="S14" s="860">
        <f t="shared" si="5"/>
        <v>777</v>
      </c>
      <c r="T14" s="861">
        <f t="shared" si="13"/>
        <v>33625</v>
      </c>
      <c r="U14" s="862">
        <f t="shared" si="6"/>
        <v>2799</v>
      </c>
    </row>
    <row r="15" spans="1:21" ht="16.149999999999999" customHeight="1" x14ac:dyDescent="0.2">
      <c r="A15" s="852">
        <v>9</v>
      </c>
      <c r="B15" s="853" t="s">
        <v>250</v>
      </c>
      <c r="C15" s="854">
        <f>IFERROR(VLOOKUP(A15,[18]ADM_summary!$A$6:$C$60,3,FALSE),0)</f>
        <v>26.824176000000001</v>
      </c>
      <c r="D15" s="855">
        <f>'3_Levels 1&amp;2'!AQ15</f>
        <v>5436.739315917589</v>
      </c>
      <c r="E15" s="855">
        <f t="shared" si="7"/>
        <v>7156.8376305581824</v>
      </c>
      <c r="F15" s="855">
        <f t="shared" si="8"/>
        <v>8627.1850224203772</v>
      </c>
      <c r="G15" s="856">
        <f t="shared" si="1"/>
        <v>231417</v>
      </c>
      <c r="H15" s="855">
        <f>[6]State_OJJ!N12</f>
        <v>212157</v>
      </c>
      <c r="I15" s="855">
        <f t="shared" si="2"/>
        <v>19260</v>
      </c>
      <c r="J15" s="856">
        <f t="shared" si="3"/>
        <v>19260</v>
      </c>
      <c r="K15" s="856">
        <f t="shared" si="9"/>
        <v>231417</v>
      </c>
      <c r="L15" s="857">
        <f>'3_Levels 1&amp;2'!AT15</f>
        <v>139829553.12</v>
      </c>
      <c r="M15" s="858">
        <f>'3_Levels 1&amp;2'!C15</f>
        <v>39849</v>
      </c>
      <c r="N15" s="858">
        <f t="shared" si="4"/>
        <v>39875.824176000002</v>
      </c>
      <c r="O15" s="859">
        <f t="shared" si="10"/>
        <v>3506.6247785333298</v>
      </c>
      <c r="P15" s="860">
        <f t="shared" si="11"/>
        <v>94062</v>
      </c>
      <c r="Q15" s="859">
        <f>[6]Local_OJJ!N12</f>
        <v>86214</v>
      </c>
      <c r="R15" s="859">
        <f t="shared" si="12"/>
        <v>7848</v>
      </c>
      <c r="S15" s="860">
        <f t="shared" si="5"/>
        <v>7848</v>
      </c>
      <c r="T15" s="861">
        <f t="shared" si="13"/>
        <v>325479</v>
      </c>
      <c r="U15" s="862">
        <f t="shared" si="6"/>
        <v>27108</v>
      </c>
    </row>
    <row r="16" spans="1:21" ht="16.149999999999999" customHeight="1" x14ac:dyDescent="0.2">
      <c r="A16" s="863">
        <v>10</v>
      </c>
      <c r="B16" s="864" t="s">
        <v>251</v>
      </c>
      <c r="C16" s="865">
        <f>IFERROR(VLOOKUP(A16,[18]ADM_summary!$A$6:$C$60,3,FALSE),0)</f>
        <v>11.307694</v>
      </c>
      <c r="D16" s="866">
        <f>'3_Levels 1&amp;2'!AQ16</f>
        <v>4511.4587372758115</v>
      </c>
      <c r="E16" s="866">
        <f t="shared" si="7"/>
        <v>5938.8129140410401</v>
      </c>
      <c r="F16" s="866">
        <f t="shared" si="8"/>
        <v>7409.160305903235</v>
      </c>
      <c r="G16" s="867">
        <f t="shared" si="1"/>
        <v>83781</v>
      </c>
      <c r="H16" s="866">
        <f>[6]State_OJJ!N13</f>
        <v>76812</v>
      </c>
      <c r="I16" s="866">
        <f t="shared" si="2"/>
        <v>6969</v>
      </c>
      <c r="J16" s="867">
        <f t="shared" si="3"/>
        <v>6969</v>
      </c>
      <c r="K16" s="867">
        <f t="shared" si="9"/>
        <v>83781</v>
      </c>
      <c r="L16" s="868">
        <f>'3_Levels 1&amp;2'!AT16</f>
        <v>139585565.62</v>
      </c>
      <c r="M16" s="869">
        <f>'3_Levels 1&amp;2'!C16</f>
        <v>33008</v>
      </c>
      <c r="N16" s="869">
        <f t="shared" si="4"/>
        <v>33019.307694000003</v>
      </c>
      <c r="O16" s="870">
        <f t="shared" si="10"/>
        <v>4227.3922552702197</v>
      </c>
      <c r="P16" s="871">
        <f t="shared" si="11"/>
        <v>47802</v>
      </c>
      <c r="Q16" s="870">
        <f>[6]Local_OJJ!N13</f>
        <v>43813</v>
      </c>
      <c r="R16" s="870">
        <f t="shared" si="12"/>
        <v>3989</v>
      </c>
      <c r="S16" s="871">
        <f t="shared" si="5"/>
        <v>3989</v>
      </c>
      <c r="T16" s="872">
        <f t="shared" si="13"/>
        <v>131583</v>
      </c>
      <c r="U16" s="873">
        <f t="shared" si="6"/>
        <v>10958</v>
      </c>
    </row>
    <row r="17" spans="1:21" ht="16.149999999999999" customHeight="1" x14ac:dyDescent="0.2">
      <c r="A17" s="841">
        <v>11</v>
      </c>
      <c r="B17" s="842" t="s">
        <v>252</v>
      </c>
      <c r="C17" s="843">
        <f>IFERROR(VLOOKUP(A17,[18]ADM_summary!$A$6:$C$60,3,FALSE),0)</f>
        <v>0</v>
      </c>
      <c r="D17" s="844">
        <f>'3_Levels 1&amp;2'!AQ17</f>
        <v>7817.7525445292622</v>
      </c>
      <c r="E17" s="844">
        <f t="shared" si="7"/>
        <v>10291.1657789566</v>
      </c>
      <c r="F17" s="844">
        <f t="shared" si="8"/>
        <v>11761.513170818795</v>
      </c>
      <c r="G17" s="845">
        <f t="shared" si="1"/>
        <v>0</v>
      </c>
      <c r="H17" s="844">
        <f>[6]State_OJJ!N14</f>
        <v>0</v>
      </c>
      <c r="I17" s="844">
        <f t="shared" si="2"/>
        <v>0</v>
      </c>
      <c r="J17" s="845">
        <f t="shared" si="3"/>
        <v>0</v>
      </c>
      <c r="K17" s="845">
        <f t="shared" si="9"/>
        <v>0</v>
      </c>
      <c r="L17" s="846">
        <f>'3_Levels 1&amp;2'!AT17</f>
        <v>5298800.8</v>
      </c>
      <c r="M17" s="847">
        <f>'3_Levels 1&amp;2'!C17</f>
        <v>1572</v>
      </c>
      <c r="N17" s="847">
        <f t="shared" si="4"/>
        <v>1572</v>
      </c>
      <c r="O17" s="848">
        <f t="shared" si="10"/>
        <v>3370.7384223918575</v>
      </c>
      <c r="P17" s="849">
        <f t="shared" si="11"/>
        <v>0</v>
      </c>
      <c r="Q17" s="848">
        <f>[6]Local_OJJ!N14</f>
        <v>0</v>
      </c>
      <c r="R17" s="848">
        <f t="shared" si="12"/>
        <v>0</v>
      </c>
      <c r="S17" s="849">
        <f t="shared" si="5"/>
        <v>0</v>
      </c>
      <c r="T17" s="850">
        <f t="shared" si="13"/>
        <v>0</v>
      </c>
      <c r="U17" s="851">
        <f t="shared" si="6"/>
        <v>0</v>
      </c>
    </row>
    <row r="18" spans="1:21" ht="16.149999999999999" customHeight="1" x14ac:dyDescent="0.2">
      <c r="A18" s="852">
        <v>12</v>
      </c>
      <c r="B18" s="853" t="s">
        <v>253</v>
      </c>
      <c r="C18" s="854">
        <f>IFERROR(VLOOKUP(A18,[18]ADM_summary!$A$6:$C$60,3,FALSE),0)</f>
        <v>0</v>
      </c>
      <c r="D18" s="855">
        <f>'3_Levels 1&amp;2'!AQ18</f>
        <v>3485.7990762124709</v>
      </c>
      <c r="E18" s="855">
        <f t="shared" si="7"/>
        <v>4588.6507613418398</v>
      </c>
      <c r="F18" s="855">
        <f t="shared" si="8"/>
        <v>6058.9981532040347</v>
      </c>
      <c r="G18" s="856">
        <f t="shared" si="1"/>
        <v>0</v>
      </c>
      <c r="H18" s="855">
        <f>[6]State_OJJ!N15</f>
        <v>0</v>
      </c>
      <c r="I18" s="855">
        <f t="shared" si="2"/>
        <v>0</v>
      </c>
      <c r="J18" s="856">
        <f t="shared" si="3"/>
        <v>0</v>
      </c>
      <c r="K18" s="856">
        <f t="shared" si="9"/>
        <v>0</v>
      </c>
      <c r="L18" s="857">
        <f>'3_Levels 1&amp;2'!AT18</f>
        <v>7604455.5</v>
      </c>
      <c r="M18" s="858">
        <f>'3_Levels 1&amp;2'!C18</f>
        <v>1299</v>
      </c>
      <c r="N18" s="858">
        <f t="shared" si="4"/>
        <v>1299</v>
      </c>
      <c r="O18" s="859">
        <f t="shared" si="10"/>
        <v>5854.0842956120096</v>
      </c>
      <c r="P18" s="860">
        <f t="shared" si="11"/>
        <v>0</v>
      </c>
      <c r="Q18" s="859">
        <f>[6]Local_OJJ!N15</f>
        <v>0</v>
      </c>
      <c r="R18" s="859">
        <f t="shared" si="12"/>
        <v>0</v>
      </c>
      <c r="S18" s="860">
        <f t="shared" si="5"/>
        <v>0</v>
      </c>
      <c r="T18" s="861">
        <f t="shared" si="13"/>
        <v>0</v>
      </c>
      <c r="U18" s="862">
        <f t="shared" si="6"/>
        <v>0</v>
      </c>
    </row>
    <row r="19" spans="1:21" ht="16.149999999999999" customHeight="1" x14ac:dyDescent="0.2">
      <c r="A19" s="852">
        <v>13</v>
      </c>
      <c r="B19" s="853" t="s">
        <v>254</v>
      </c>
      <c r="C19" s="854">
        <f>IFERROR(VLOOKUP(A19,[18]ADM_summary!$A$6:$C$60,3,FALSE),0)</f>
        <v>0</v>
      </c>
      <c r="D19" s="855">
        <f>'3_Levels 1&amp;2'!AQ19</f>
        <v>7367.944363103953</v>
      </c>
      <c r="E19" s="855">
        <f t="shared" si="7"/>
        <v>9699.045404537972</v>
      </c>
      <c r="F19" s="855">
        <f t="shared" si="8"/>
        <v>11169.392796400167</v>
      </c>
      <c r="G19" s="856">
        <f t="shared" si="1"/>
        <v>0</v>
      </c>
      <c r="H19" s="855">
        <f>[6]State_OJJ!N16</f>
        <v>0</v>
      </c>
      <c r="I19" s="855">
        <f t="shared" si="2"/>
        <v>0</v>
      </c>
      <c r="J19" s="856">
        <f t="shared" si="3"/>
        <v>0</v>
      </c>
      <c r="K19" s="856">
        <f t="shared" si="9"/>
        <v>0</v>
      </c>
      <c r="L19" s="857">
        <f>'3_Levels 1&amp;2'!AT19</f>
        <v>3803631</v>
      </c>
      <c r="M19" s="858">
        <f>'3_Levels 1&amp;2'!C19</f>
        <v>1366</v>
      </c>
      <c r="N19" s="858">
        <f t="shared" si="4"/>
        <v>1366</v>
      </c>
      <c r="O19" s="859">
        <f t="shared" si="10"/>
        <v>2784.5029282576866</v>
      </c>
      <c r="P19" s="860">
        <f t="shared" si="11"/>
        <v>0</v>
      </c>
      <c r="Q19" s="859">
        <f>[6]Local_OJJ!N16</f>
        <v>0</v>
      </c>
      <c r="R19" s="859">
        <f t="shared" si="12"/>
        <v>0</v>
      </c>
      <c r="S19" s="860">
        <f t="shared" si="5"/>
        <v>0</v>
      </c>
      <c r="T19" s="861">
        <f t="shared" si="13"/>
        <v>0</v>
      </c>
      <c r="U19" s="862">
        <f t="shared" si="6"/>
        <v>0</v>
      </c>
    </row>
    <row r="20" spans="1:21" ht="16.149999999999999" customHeight="1" x14ac:dyDescent="0.2">
      <c r="A20" s="852">
        <v>14</v>
      </c>
      <c r="B20" s="853" t="s">
        <v>255</v>
      </c>
      <c r="C20" s="854">
        <f>IFERROR(VLOOKUP(A20,[18]ADM_summary!$A$6:$C$60,3,FALSE),0)</f>
        <v>0.66483499999999995</v>
      </c>
      <c r="D20" s="855">
        <f>'3_Levels 1&amp;2'!AQ20</f>
        <v>6744.6419263456091</v>
      </c>
      <c r="E20" s="855">
        <f t="shared" si="7"/>
        <v>8878.5399369408296</v>
      </c>
      <c r="F20" s="855">
        <f t="shared" si="8"/>
        <v>10348.887328803025</v>
      </c>
      <c r="G20" s="856">
        <f t="shared" si="1"/>
        <v>6880</v>
      </c>
      <c r="H20" s="855">
        <f>[6]State_OJJ!N17</f>
        <v>6308</v>
      </c>
      <c r="I20" s="855">
        <f t="shared" si="2"/>
        <v>572</v>
      </c>
      <c r="J20" s="856">
        <f t="shared" si="3"/>
        <v>572</v>
      </c>
      <c r="K20" s="856">
        <f t="shared" si="9"/>
        <v>6880</v>
      </c>
      <c r="L20" s="857">
        <f>'3_Levels 1&amp;2'!AT20</f>
        <v>6608105</v>
      </c>
      <c r="M20" s="858">
        <f>'3_Levels 1&amp;2'!C20</f>
        <v>1765</v>
      </c>
      <c r="N20" s="858">
        <f t="shared" si="4"/>
        <v>1765.664835</v>
      </c>
      <c r="O20" s="859">
        <f t="shared" si="10"/>
        <v>3742.5591023904599</v>
      </c>
      <c r="P20" s="860">
        <f t="shared" si="11"/>
        <v>2488</v>
      </c>
      <c r="Q20" s="859">
        <f>[6]Local_OJJ!N17</f>
        <v>2281</v>
      </c>
      <c r="R20" s="859">
        <f t="shared" si="12"/>
        <v>207</v>
      </c>
      <c r="S20" s="860">
        <f t="shared" si="5"/>
        <v>207</v>
      </c>
      <c r="T20" s="861">
        <f t="shared" si="13"/>
        <v>9368</v>
      </c>
      <c r="U20" s="862">
        <f t="shared" si="6"/>
        <v>779</v>
      </c>
    </row>
    <row r="21" spans="1:21" ht="16.149999999999999" customHeight="1" x14ac:dyDescent="0.2">
      <c r="A21" s="863">
        <v>15</v>
      </c>
      <c r="B21" s="864" t="s">
        <v>256</v>
      </c>
      <c r="C21" s="865">
        <f>IFERROR(VLOOKUP(A21,[18]ADM_summary!$A$6:$C$60,3,FALSE),0)</f>
        <v>1.087912</v>
      </c>
      <c r="D21" s="866">
        <f>'3_Levels 1&amp;2'!AQ21</f>
        <v>6584.5774841728598</v>
      </c>
      <c r="E21" s="866">
        <f t="shared" si="7"/>
        <v>8667.833637357493</v>
      </c>
      <c r="F21" s="866">
        <f t="shared" si="8"/>
        <v>10138.181029219688</v>
      </c>
      <c r="G21" s="867">
        <f t="shared" si="1"/>
        <v>11029</v>
      </c>
      <c r="H21" s="866">
        <f>[6]State_OJJ!N18</f>
        <v>10105</v>
      </c>
      <c r="I21" s="866">
        <f t="shared" si="2"/>
        <v>924</v>
      </c>
      <c r="J21" s="867">
        <f t="shared" si="3"/>
        <v>924</v>
      </c>
      <c r="K21" s="867">
        <f t="shared" si="9"/>
        <v>11029</v>
      </c>
      <c r="L21" s="868">
        <f>'3_Levels 1&amp;2'!AT21</f>
        <v>10802296</v>
      </c>
      <c r="M21" s="869">
        <f>'3_Levels 1&amp;2'!C21</f>
        <v>3633</v>
      </c>
      <c r="N21" s="869">
        <f t="shared" si="4"/>
        <v>3634.087912</v>
      </c>
      <c r="O21" s="870">
        <f t="shared" si="10"/>
        <v>2972.4916572133825</v>
      </c>
      <c r="P21" s="871">
        <f t="shared" si="11"/>
        <v>3234</v>
      </c>
      <c r="Q21" s="870">
        <f>[6]Local_OJJ!N18</f>
        <v>2943</v>
      </c>
      <c r="R21" s="870">
        <f t="shared" si="12"/>
        <v>291</v>
      </c>
      <c r="S21" s="871">
        <f t="shared" si="5"/>
        <v>291</v>
      </c>
      <c r="T21" s="872">
        <f t="shared" si="13"/>
        <v>14263</v>
      </c>
      <c r="U21" s="873">
        <f t="shared" si="6"/>
        <v>1215</v>
      </c>
    </row>
    <row r="22" spans="1:21" ht="16.149999999999999" customHeight="1" x14ac:dyDescent="0.2">
      <c r="A22" s="841">
        <v>16</v>
      </c>
      <c r="B22" s="842" t="s">
        <v>257</v>
      </c>
      <c r="C22" s="843">
        <f>IFERROR(VLOOKUP(A22,[18]ADM_summary!$A$6:$C$60,3,FALSE),0)</f>
        <v>1</v>
      </c>
      <c r="D22" s="844">
        <f>'3_Levels 1&amp;2'!AQ22</f>
        <v>2939.6314193287503</v>
      </c>
      <c r="E22" s="844">
        <f t="shared" si="7"/>
        <v>3869.6842977604451</v>
      </c>
      <c r="F22" s="844">
        <f t="shared" si="8"/>
        <v>5340.0316896226395</v>
      </c>
      <c r="G22" s="845">
        <f t="shared" si="1"/>
        <v>5340</v>
      </c>
      <c r="H22" s="844">
        <f>[6]State_OJJ!N19</f>
        <v>4896</v>
      </c>
      <c r="I22" s="844">
        <f t="shared" si="2"/>
        <v>444</v>
      </c>
      <c r="J22" s="845">
        <f t="shared" si="3"/>
        <v>444</v>
      </c>
      <c r="K22" s="845">
        <f t="shared" si="9"/>
        <v>5340</v>
      </c>
      <c r="L22" s="846">
        <f>'3_Levels 1&amp;2'!AT22</f>
        <v>26320553.219999999</v>
      </c>
      <c r="M22" s="847">
        <f>'3_Levels 1&amp;2'!C22</f>
        <v>4946</v>
      </c>
      <c r="N22" s="847">
        <f t="shared" si="4"/>
        <v>4947</v>
      </c>
      <c r="O22" s="848">
        <f t="shared" si="10"/>
        <v>5320.5080291085505</v>
      </c>
      <c r="P22" s="849">
        <f t="shared" si="11"/>
        <v>5321</v>
      </c>
      <c r="Q22" s="848">
        <f>[6]Local_OJJ!N19</f>
        <v>4877</v>
      </c>
      <c r="R22" s="848">
        <f t="shared" si="12"/>
        <v>444</v>
      </c>
      <c r="S22" s="849">
        <f t="shared" si="5"/>
        <v>444</v>
      </c>
      <c r="T22" s="850">
        <f t="shared" si="13"/>
        <v>10661</v>
      </c>
      <c r="U22" s="851">
        <f t="shared" si="6"/>
        <v>888</v>
      </c>
    </row>
    <row r="23" spans="1:21" ht="16.149999999999999" customHeight="1" x14ac:dyDescent="0.2">
      <c r="A23" s="852">
        <v>17</v>
      </c>
      <c r="B23" s="853" t="s">
        <v>258</v>
      </c>
      <c r="C23" s="854">
        <f>IFERROR(VLOOKUP(A23,[18]ADM_summary!$A$6:$C$60,3,FALSE),0)</f>
        <v>30.945055</v>
      </c>
      <c r="D23" s="855">
        <f>'3_Levels 1&amp;2'!AQ23</f>
        <v>4176.3736788271399</v>
      </c>
      <c r="E23" s="855">
        <f t="shared" si="7"/>
        <v>5497.7122438797942</v>
      </c>
      <c r="F23" s="855">
        <f t="shared" si="8"/>
        <v>6968.059635741989</v>
      </c>
      <c r="G23" s="856">
        <f t="shared" si="1"/>
        <v>215627</v>
      </c>
      <c r="H23" s="855">
        <f>[6]State_OJJ!N20</f>
        <v>197710</v>
      </c>
      <c r="I23" s="855">
        <f t="shared" si="2"/>
        <v>17917</v>
      </c>
      <c r="J23" s="856">
        <f t="shared" si="3"/>
        <v>17917</v>
      </c>
      <c r="K23" s="856">
        <f t="shared" si="9"/>
        <v>215627</v>
      </c>
      <c r="L23" s="857">
        <f>'3_Levels 1&amp;2'!AT23</f>
        <v>207447154.36000001</v>
      </c>
      <c r="M23" s="858">
        <f>'3_Levels 1&amp;2'!C23</f>
        <v>43995</v>
      </c>
      <c r="N23" s="858">
        <f t="shared" si="4"/>
        <v>44025.945054999997</v>
      </c>
      <c r="O23" s="859">
        <f t="shared" si="10"/>
        <v>4711.9296156128821</v>
      </c>
      <c r="P23" s="860">
        <f t="shared" si="11"/>
        <v>145811</v>
      </c>
      <c r="Q23" s="859">
        <f>[6]Local_OJJ!N20</f>
        <v>133640</v>
      </c>
      <c r="R23" s="859">
        <f t="shared" si="12"/>
        <v>12171</v>
      </c>
      <c r="S23" s="860">
        <f t="shared" si="5"/>
        <v>12171</v>
      </c>
      <c r="T23" s="861">
        <f t="shared" si="13"/>
        <v>361438</v>
      </c>
      <c r="U23" s="862">
        <f t="shared" si="6"/>
        <v>30088</v>
      </c>
    </row>
    <row r="24" spans="1:21" ht="16.149999999999999" customHeight="1" x14ac:dyDescent="0.2">
      <c r="A24" s="852">
        <v>18</v>
      </c>
      <c r="B24" s="853" t="s">
        <v>259</v>
      </c>
      <c r="C24" s="854">
        <f>IFERROR(VLOOKUP(A24,[18]ADM_summary!$A$6:$C$60,3,FALSE),0)</f>
        <v>1.7472529999999999</v>
      </c>
      <c r="D24" s="855">
        <f>'3_Levels 1&amp;2'!AQ24</f>
        <v>6950.8895582329314</v>
      </c>
      <c r="E24" s="855">
        <f t="shared" si="7"/>
        <v>9150.0410568828975</v>
      </c>
      <c r="F24" s="855">
        <f t="shared" si="8"/>
        <v>10620.388448745092</v>
      </c>
      <c r="G24" s="856">
        <f t="shared" si="1"/>
        <v>18557</v>
      </c>
      <c r="H24" s="855">
        <f>[6]State_OJJ!N21</f>
        <v>17012</v>
      </c>
      <c r="I24" s="855">
        <f t="shared" si="2"/>
        <v>1545</v>
      </c>
      <c r="J24" s="856">
        <f t="shared" si="3"/>
        <v>1545</v>
      </c>
      <c r="K24" s="856">
        <f t="shared" si="9"/>
        <v>18557</v>
      </c>
      <c r="L24" s="857">
        <f>'3_Levels 1&amp;2'!AT24</f>
        <v>3036244</v>
      </c>
      <c r="M24" s="858">
        <f>'3_Levels 1&amp;2'!C24</f>
        <v>996</v>
      </c>
      <c r="N24" s="858">
        <f t="shared" si="4"/>
        <v>997.747253</v>
      </c>
      <c r="O24" s="859">
        <f t="shared" si="10"/>
        <v>3043.0993328928766</v>
      </c>
      <c r="P24" s="860">
        <f t="shared" si="11"/>
        <v>5317</v>
      </c>
      <c r="Q24" s="859">
        <f>[6]Local_OJJ!N21</f>
        <v>4874</v>
      </c>
      <c r="R24" s="859">
        <f t="shared" si="12"/>
        <v>443</v>
      </c>
      <c r="S24" s="860">
        <f t="shared" si="5"/>
        <v>443</v>
      </c>
      <c r="T24" s="861">
        <f t="shared" si="13"/>
        <v>23874</v>
      </c>
      <c r="U24" s="862">
        <f t="shared" si="6"/>
        <v>1988</v>
      </c>
    </row>
    <row r="25" spans="1:21" ht="16.149999999999999" customHeight="1" x14ac:dyDescent="0.2">
      <c r="A25" s="852">
        <v>19</v>
      </c>
      <c r="B25" s="853" t="s">
        <v>260</v>
      </c>
      <c r="C25" s="854">
        <f>IFERROR(VLOOKUP(A25,[18]ADM_summary!$A$6:$C$60,3,FALSE),0)</f>
        <v>1.142857</v>
      </c>
      <c r="D25" s="855">
        <f>'3_Levels 1&amp;2'!AQ25</f>
        <v>5837.6381780962129</v>
      </c>
      <c r="E25" s="855">
        <f t="shared" si="7"/>
        <v>7684.5745508272175</v>
      </c>
      <c r="F25" s="855">
        <f t="shared" si="8"/>
        <v>9154.9219426894124</v>
      </c>
      <c r="G25" s="856">
        <f t="shared" si="1"/>
        <v>10463</v>
      </c>
      <c r="H25" s="855">
        <f>[6]State_OJJ!N22</f>
        <v>9592</v>
      </c>
      <c r="I25" s="855">
        <f t="shared" si="2"/>
        <v>871</v>
      </c>
      <c r="J25" s="856">
        <f t="shared" si="3"/>
        <v>871</v>
      </c>
      <c r="K25" s="856">
        <f t="shared" si="9"/>
        <v>10463</v>
      </c>
      <c r="L25" s="857">
        <f>'3_Levels 1&amp;2'!AT25</f>
        <v>6104831</v>
      </c>
      <c r="M25" s="858">
        <f>'3_Levels 1&amp;2'!C25</f>
        <v>1954</v>
      </c>
      <c r="N25" s="858">
        <f t="shared" si="4"/>
        <v>1955.142857</v>
      </c>
      <c r="O25" s="859">
        <f t="shared" si="10"/>
        <v>3122.4475378578436</v>
      </c>
      <c r="P25" s="860">
        <f t="shared" si="11"/>
        <v>3569</v>
      </c>
      <c r="Q25" s="859">
        <f>[6]Local_OJJ!N22</f>
        <v>3272</v>
      </c>
      <c r="R25" s="859">
        <f t="shared" si="12"/>
        <v>297</v>
      </c>
      <c r="S25" s="860">
        <f t="shared" si="5"/>
        <v>297</v>
      </c>
      <c r="T25" s="861">
        <f t="shared" si="13"/>
        <v>14032</v>
      </c>
      <c r="U25" s="862">
        <f t="shared" si="6"/>
        <v>1168</v>
      </c>
    </row>
    <row r="26" spans="1:21" ht="16.149999999999999" customHeight="1" x14ac:dyDescent="0.2">
      <c r="A26" s="863">
        <v>20</v>
      </c>
      <c r="B26" s="864" t="s">
        <v>261</v>
      </c>
      <c r="C26" s="865">
        <f>IFERROR(VLOOKUP(A26,[18]ADM_summary!$A$6:$C$60,3,FALSE),0)</f>
        <v>4.3626379999999996</v>
      </c>
      <c r="D26" s="866">
        <f>'3_Levels 1&amp;2'!AQ26</f>
        <v>6101.330338631652</v>
      </c>
      <c r="E26" s="866">
        <f t="shared" si="7"/>
        <v>8031.6947395546604</v>
      </c>
      <c r="F26" s="866">
        <f t="shared" si="8"/>
        <v>9502.0421314168561</v>
      </c>
      <c r="G26" s="867">
        <f t="shared" si="1"/>
        <v>41454</v>
      </c>
      <c r="H26" s="866">
        <f>[6]State_OJJ!N23</f>
        <v>38004</v>
      </c>
      <c r="I26" s="866">
        <f t="shared" si="2"/>
        <v>3450</v>
      </c>
      <c r="J26" s="867">
        <f t="shared" si="3"/>
        <v>3450</v>
      </c>
      <c r="K26" s="867">
        <f t="shared" si="9"/>
        <v>41454</v>
      </c>
      <c r="L26" s="868">
        <f>'3_Levels 1&amp;2'!AT26</f>
        <v>14296894</v>
      </c>
      <c r="M26" s="869">
        <f>'3_Levels 1&amp;2'!C26</f>
        <v>5788</v>
      </c>
      <c r="N26" s="869">
        <f t="shared" si="4"/>
        <v>5792.3626379999996</v>
      </c>
      <c r="O26" s="870">
        <f t="shared" si="10"/>
        <v>2468.2318586559463</v>
      </c>
      <c r="P26" s="871">
        <f t="shared" si="11"/>
        <v>10768</v>
      </c>
      <c r="Q26" s="870">
        <f>[6]Local_OJJ!N23</f>
        <v>9871</v>
      </c>
      <c r="R26" s="870">
        <f t="shared" si="12"/>
        <v>897</v>
      </c>
      <c r="S26" s="871">
        <f t="shared" si="5"/>
        <v>897</v>
      </c>
      <c r="T26" s="872">
        <f t="shared" si="13"/>
        <v>52222</v>
      </c>
      <c r="U26" s="873">
        <f t="shared" si="6"/>
        <v>4347</v>
      </c>
    </row>
    <row r="27" spans="1:21" ht="16.149999999999999" customHeight="1" x14ac:dyDescent="0.2">
      <c r="A27" s="841">
        <v>21</v>
      </c>
      <c r="B27" s="842" t="s">
        <v>262</v>
      </c>
      <c r="C27" s="843">
        <f>IFERROR(VLOOKUP(A27,[18]ADM_summary!$A$6:$C$60,3,FALSE),0)</f>
        <v>2.785714</v>
      </c>
      <c r="D27" s="844">
        <f>'3_Levels 1&amp;2'!AQ27</f>
        <v>6775.6848544973545</v>
      </c>
      <c r="E27" s="844">
        <f t="shared" si="7"/>
        <v>8919.4043564852182</v>
      </c>
      <c r="F27" s="844">
        <f t="shared" si="8"/>
        <v>10389.751748347413</v>
      </c>
      <c r="G27" s="845">
        <f t="shared" si="1"/>
        <v>28943</v>
      </c>
      <c r="H27" s="844">
        <f>[6]State_OJJ!N24</f>
        <v>26533</v>
      </c>
      <c r="I27" s="844">
        <f t="shared" si="2"/>
        <v>2410</v>
      </c>
      <c r="J27" s="845">
        <f t="shared" si="3"/>
        <v>2410</v>
      </c>
      <c r="K27" s="845">
        <f t="shared" si="9"/>
        <v>28943</v>
      </c>
      <c r="L27" s="846">
        <f>'3_Levels 1&amp;2'!AT27</f>
        <v>7273088</v>
      </c>
      <c r="M27" s="847">
        <f>'3_Levels 1&amp;2'!C27</f>
        <v>3024</v>
      </c>
      <c r="N27" s="847">
        <f t="shared" si="4"/>
        <v>3026.7857140000001</v>
      </c>
      <c r="O27" s="848">
        <f t="shared" si="10"/>
        <v>2402.9081300203334</v>
      </c>
      <c r="P27" s="849">
        <f t="shared" si="11"/>
        <v>6694</v>
      </c>
      <c r="Q27" s="848">
        <f>[6]Local_OJJ!N24</f>
        <v>6137</v>
      </c>
      <c r="R27" s="848">
        <f t="shared" si="12"/>
        <v>557</v>
      </c>
      <c r="S27" s="849">
        <f t="shared" si="5"/>
        <v>557</v>
      </c>
      <c r="T27" s="850">
        <f t="shared" si="13"/>
        <v>35637</v>
      </c>
      <c r="U27" s="851">
        <f t="shared" si="6"/>
        <v>2967</v>
      </c>
    </row>
    <row r="28" spans="1:21" ht="16.149999999999999" customHeight="1" x14ac:dyDescent="0.2">
      <c r="A28" s="852">
        <v>22</v>
      </c>
      <c r="B28" s="853" t="s">
        <v>263</v>
      </c>
      <c r="C28" s="854">
        <f>IFERROR(VLOOKUP(A28,[18]ADM_summary!$A$6:$C$60,3,FALSE),0)</f>
        <v>0</v>
      </c>
      <c r="D28" s="855">
        <f>'3_Levels 1&amp;2'!AQ28</f>
        <v>7324.2080133555928</v>
      </c>
      <c r="E28" s="855">
        <f t="shared" si="7"/>
        <v>9641.4715656036897</v>
      </c>
      <c r="F28" s="855">
        <f t="shared" si="8"/>
        <v>11111.818957465885</v>
      </c>
      <c r="G28" s="856">
        <f t="shared" si="1"/>
        <v>0</v>
      </c>
      <c r="H28" s="855">
        <f>[6]State_OJJ!N25</f>
        <v>0</v>
      </c>
      <c r="I28" s="855">
        <f t="shared" si="2"/>
        <v>0</v>
      </c>
      <c r="J28" s="856">
        <f t="shared" si="3"/>
        <v>0</v>
      </c>
      <c r="K28" s="856">
        <f t="shared" si="9"/>
        <v>0</v>
      </c>
      <c r="L28" s="857">
        <f>'3_Levels 1&amp;2'!AT28</f>
        <v>6500258</v>
      </c>
      <c r="M28" s="858">
        <f>'3_Levels 1&amp;2'!C28</f>
        <v>2995</v>
      </c>
      <c r="N28" s="858">
        <f t="shared" si="4"/>
        <v>2995</v>
      </c>
      <c r="O28" s="859">
        <f t="shared" si="10"/>
        <v>2170.3699499165277</v>
      </c>
      <c r="P28" s="860">
        <f t="shared" si="11"/>
        <v>0</v>
      </c>
      <c r="Q28" s="859">
        <f>[6]Local_OJJ!N25</f>
        <v>0</v>
      </c>
      <c r="R28" s="859">
        <f t="shared" si="12"/>
        <v>0</v>
      </c>
      <c r="S28" s="860">
        <f t="shared" si="5"/>
        <v>0</v>
      </c>
      <c r="T28" s="861">
        <f t="shared" si="13"/>
        <v>0</v>
      </c>
      <c r="U28" s="862">
        <f t="shared" si="6"/>
        <v>0</v>
      </c>
    </row>
    <row r="29" spans="1:21" ht="16.149999999999999" customHeight="1" x14ac:dyDescent="0.2">
      <c r="A29" s="852">
        <v>23</v>
      </c>
      <c r="B29" s="853" t="s">
        <v>264</v>
      </c>
      <c r="C29" s="854">
        <f>IFERROR(VLOOKUP(A29,[18]ADM_summary!$A$6:$C$60,3,FALSE),0)</f>
        <v>0.725275</v>
      </c>
      <c r="D29" s="855">
        <f>'3_Levels 1&amp;2'!AQ29</f>
        <v>5862.3431100846801</v>
      </c>
      <c r="E29" s="855">
        <f t="shared" si="7"/>
        <v>7717.095732484353</v>
      </c>
      <c r="F29" s="855">
        <f t="shared" si="8"/>
        <v>9187.4431243465478</v>
      </c>
      <c r="G29" s="856">
        <f t="shared" si="1"/>
        <v>6663</v>
      </c>
      <c r="H29" s="855">
        <f>[6]State_OJJ!N26</f>
        <v>6109</v>
      </c>
      <c r="I29" s="855">
        <f t="shared" si="2"/>
        <v>554</v>
      </c>
      <c r="J29" s="856">
        <f t="shared" si="3"/>
        <v>554</v>
      </c>
      <c r="K29" s="856">
        <f t="shared" si="9"/>
        <v>6663</v>
      </c>
      <c r="L29" s="857">
        <f>'3_Levels 1&amp;2'!AT29</f>
        <v>44598403.380000003</v>
      </c>
      <c r="M29" s="858">
        <f>'3_Levels 1&amp;2'!C29</f>
        <v>12990</v>
      </c>
      <c r="N29" s="858">
        <f t="shared" si="4"/>
        <v>12990.725275000001</v>
      </c>
      <c r="O29" s="859">
        <f t="shared" si="10"/>
        <v>3433.0957229791775</v>
      </c>
      <c r="P29" s="860">
        <f t="shared" si="11"/>
        <v>2490</v>
      </c>
      <c r="Q29" s="859">
        <f>[6]Local_OJJ!N26</f>
        <v>2283</v>
      </c>
      <c r="R29" s="859">
        <f t="shared" si="12"/>
        <v>207</v>
      </c>
      <c r="S29" s="860">
        <f t="shared" si="5"/>
        <v>207</v>
      </c>
      <c r="T29" s="861">
        <f t="shared" si="13"/>
        <v>9153</v>
      </c>
      <c r="U29" s="862">
        <f t="shared" si="6"/>
        <v>761</v>
      </c>
    </row>
    <row r="30" spans="1:21" ht="16.149999999999999" customHeight="1" x14ac:dyDescent="0.2">
      <c r="A30" s="852">
        <v>24</v>
      </c>
      <c r="B30" s="853" t="s">
        <v>265</v>
      </c>
      <c r="C30" s="854">
        <f>IFERROR(VLOOKUP(A30,[18]ADM_summary!$A$6:$C$60,3,FALSE),0)</f>
        <v>1.8736269999999999</v>
      </c>
      <c r="D30" s="855">
        <f>'3_Levels 1&amp;2'!AQ30</f>
        <v>3133.9337913803874</v>
      </c>
      <c r="E30" s="855">
        <f t="shared" si="7"/>
        <v>4125.4608666193799</v>
      </c>
      <c r="F30" s="855">
        <f t="shared" si="8"/>
        <v>5595.8082584815747</v>
      </c>
      <c r="G30" s="856">
        <f t="shared" si="1"/>
        <v>10484</v>
      </c>
      <c r="H30" s="855">
        <f>[6]State_OJJ!N27</f>
        <v>9614</v>
      </c>
      <c r="I30" s="855">
        <f t="shared" si="2"/>
        <v>870</v>
      </c>
      <c r="J30" s="856">
        <f t="shared" si="3"/>
        <v>870</v>
      </c>
      <c r="K30" s="856">
        <f t="shared" si="9"/>
        <v>10484</v>
      </c>
      <c r="L30" s="857">
        <f>'3_Levels 1&amp;2'!AT30</f>
        <v>28136828.059999999</v>
      </c>
      <c r="M30" s="858">
        <f>'3_Levels 1&amp;2'!C30</f>
        <v>4803</v>
      </c>
      <c r="N30" s="858">
        <f t="shared" si="4"/>
        <v>4804.8736269999999</v>
      </c>
      <c r="O30" s="859">
        <f t="shared" si="10"/>
        <v>5855.8934623984442</v>
      </c>
      <c r="P30" s="860">
        <f t="shared" si="11"/>
        <v>10972</v>
      </c>
      <c r="Q30" s="859">
        <f>[6]Local_OJJ!N27</f>
        <v>10056</v>
      </c>
      <c r="R30" s="859">
        <f t="shared" si="12"/>
        <v>916</v>
      </c>
      <c r="S30" s="860">
        <f t="shared" si="5"/>
        <v>916</v>
      </c>
      <c r="T30" s="861">
        <f t="shared" si="13"/>
        <v>21456</v>
      </c>
      <c r="U30" s="862">
        <f t="shared" si="6"/>
        <v>1786</v>
      </c>
    </row>
    <row r="31" spans="1:21" ht="16.149999999999999" customHeight="1" x14ac:dyDescent="0.2">
      <c r="A31" s="863">
        <v>25</v>
      </c>
      <c r="B31" s="864" t="s">
        <v>266</v>
      </c>
      <c r="C31" s="865">
        <f>IFERROR(VLOOKUP(A31,[18]ADM_summary!$A$6:$C$60,3,FALSE),0)</f>
        <v>0</v>
      </c>
      <c r="D31" s="866">
        <f>'3_Levels 1&amp;2'!AQ31</f>
        <v>5012.1333333333332</v>
      </c>
      <c r="E31" s="866">
        <f t="shared" si="7"/>
        <v>6597.8930320150657</v>
      </c>
      <c r="F31" s="866">
        <f t="shared" si="8"/>
        <v>8068.2404238772606</v>
      </c>
      <c r="G31" s="867">
        <f t="shared" si="1"/>
        <v>0</v>
      </c>
      <c r="H31" s="866">
        <f>[6]State_OJJ!N28</f>
        <v>0</v>
      </c>
      <c r="I31" s="866">
        <f t="shared" si="2"/>
        <v>0</v>
      </c>
      <c r="J31" s="867">
        <f t="shared" si="3"/>
        <v>0</v>
      </c>
      <c r="K31" s="867">
        <f t="shared" si="9"/>
        <v>0</v>
      </c>
      <c r="L31" s="868">
        <f>'3_Levels 1&amp;2'!AT31</f>
        <v>9618047.1799999997</v>
      </c>
      <c r="M31" s="869">
        <f>'3_Levels 1&amp;2'!C31</f>
        <v>2175</v>
      </c>
      <c r="N31" s="869">
        <f t="shared" si="4"/>
        <v>2175</v>
      </c>
      <c r="O31" s="870">
        <f t="shared" si="10"/>
        <v>4422.0906574712644</v>
      </c>
      <c r="P31" s="871">
        <f t="shared" si="11"/>
        <v>0</v>
      </c>
      <c r="Q31" s="870">
        <f>[6]Local_OJJ!N28</f>
        <v>0</v>
      </c>
      <c r="R31" s="870">
        <f t="shared" si="12"/>
        <v>0</v>
      </c>
      <c r="S31" s="871">
        <f t="shared" si="5"/>
        <v>0</v>
      </c>
      <c r="T31" s="872">
        <f t="shared" si="13"/>
        <v>0</v>
      </c>
      <c r="U31" s="873">
        <f t="shared" si="6"/>
        <v>0</v>
      </c>
    </row>
    <row r="32" spans="1:21" ht="16.149999999999999" customHeight="1" x14ac:dyDescent="0.2">
      <c r="A32" s="841">
        <v>26</v>
      </c>
      <c r="B32" s="842" t="s">
        <v>267</v>
      </c>
      <c r="C32" s="843">
        <f>IFERROR(VLOOKUP(A32,[18]ADM_summary!$A$6:$C$60,3,FALSE),0)</f>
        <v>13.439562</v>
      </c>
      <c r="D32" s="844">
        <f>'3_Levels 1&amp;2'!AQ32</f>
        <v>4600.6723619324348</v>
      </c>
      <c r="E32" s="844">
        <f t="shared" si="7"/>
        <v>6056.2523182500408</v>
      </c>
      <c r="F32" s="844">
        <f t="shared" si="8"/>
        <v>7526.5997101122357</v>
      </c>
      <c r="G32" s="845">
        <f t="shared" si="1"/>
        <v>101154</v>
      </c>
      <c r="H32" s="844">
        <f>[6]State_OJJ!N29</f>
        <v>92741</v>
      </c>
      <c r="I32" s="844">
        <f t="shared" si="2"/>
        <v>8413</v>
      </c>
      <c r="J32" s="845">
        <f t="shared" si="3"/>
        <v>8413</v>
      </c>
      <c r="K32" s="845">
        <f t="shared" si="9"/>
        <v>101154</v>
      </c>
      <c r="L32" s="846">
        <f>'3_Levels 1&amp;2'!AT32</f>
        <v>220299144.58000001</v>
      </c>
      <c r="M32" s="847">
        <f>'3_Levels 1&amp;2'!C32</f>
        <v>48871</v>
      </c>
      <c r="N32" s="847">
        <f t="shared" si="4"/>
        <v>48884.439562</v>
      </c>
      <c r="O32" s="848">
        <f t="shared" si="10"/>
        <v>4506.5290009225782</v>
      </c>
      <c r="P32" s="849">
        <f t="shared" si="11"/>
        <v>60566</v>
      </c>
      <c r="Q32" s="848">
        <f>[6]Local_OJJ!N29</f>
        <v>55512</v>
      </c>
      <c r="R32" s="848">
        <f t="shared" si="12"/>
        <v>5054</v>
      </c>
      <c r="S32" s="849">
        <f t="shared" si="5"/>
        <v>5054</v>
      </c>
      <c r="T32" s="850">
        <f t="shared" si="13"/>
        <v>161720</v>
      </c>
      <c r="U32" s="851">
        <f t="shared" si="6"/>
        <v>13467</v>
      </c>
    </row>
    <row r="33" spans="1:21" ht="16.149999999999999" customHeight="1" x14ac:dyDescent="0.2">
      <c r="A33" s="852">
        <v>27</v>
      </c>
      <c r="B33" s="853" t="s">
        <v>268</v>
      </c>
      <c r="C33" s="854">
        <f>IFERROR(VLOOKUP(A33,[18]ADM_summary!$A$6:$C$60,3,FALSE),0)</f>
        <v>2.0219779999999998</v>
      </c>
      <c r="D33" s="855">
        <f>'3_Levels 1&amp;2'!AQ33</f>
        <v>6561.9863184079604</v>
      </c>
      <c r="E33" s="855">
        <f t="shared" si="7"/>
        <v>8638.094984118954</v>
      </c>
      <c r="F33" s="855">
        <f t="shared" si="8"/>
        <v>10108.442375981149</v>
      </c>
      <c r="G33" s="856">
        <f t="shared" si="1"/>
        <v>20439</v>
      </c>
      <c r="H33" s="855">
        <f>[6]State_OJJ!N30</f>
        <v>18737</v>
      </c>
      <c r="I33" s="855">
        <f t="shared" si="2"/>
        <v>1702</v>
      </c>
      <c r="J33" s="856">
        <f t="shared" si="3"/>
        <v>1702</v>
      </c>
      <c r="K33" s="856">
        <f t="shared" si="9"/>
        <v>20439</v>
      </c>
      <c r="L33" s="857">
        <f>'3_Levels 1&amp;2'!AT33</f>
        <v>17733477.18</v>
      </c>
      <c r="M33" s="858">
        <f>'3_Levels 1&amp;2'!C33</f>
        <v>5628</v>
      </c>
      <c r="N33" s="858">
        <f t="shared" si="4"/>
        <v>5630.0219779999998</v>
      </c>
      <c r="O33" s="859">
        <f t="shared" si="10"/>
        <v>3149.8060308282511</v>
      </c>
      <c r="P33" s="860">
        <f t="shared" si="11"/>
        <v>6369</v>
      </c>
      <c r="Q33" s="859">
        <f>[6]Local_OJJ!N30</f>
        <v>5838</v>
      </c>
      <c r="R33" s="859">
        <f t="shared" si="12"/>
        <v>531</v>
      </c>
      <c r="S33" s="860">
        <f t="shared" si="5"/>
        <v>531</v>
      </c>
      <c r="T33" s="861">
        <f t="shared" si="13"/>
        <v>26808</v>
      </c>
      <c r="U33" s="862">
        <f t="shared" si="6"/>
        <v>2233</v>
      </c>
    </row>
    <row r="34" spans="1:21" ht="16.149999999999999" customHeight="1" x14ac:dyDescent="0.2">
      <c r="A34" s="852">
        <v>28</v>
      </c>
      <c r="B34" s="853" t="s">
        <v>269</v>
      </c>
      <c r="C34" s="854">
        <f>IFERROR(VLOOKUP(A34,[18]ADM_summary!$A$6:$C$60,3,FALSE),0)</f>
        <v>5.9285730000000001</v>
      </c>
      <c r="D34" s="855">
        <f>'3_Levels 1&amp;2'!AQ34</f>
        <v>4168.4680452916364</v>
      </c>
      <c r="E34" s="855">
        <f t="shared" si="7"/>
        <v>5487.3053929545267</v>
      </c>
      <c r="F34" s="855">
        <f t="shared" si="8"/>
        <v>6957.6527848167216</v>
      </c>
      <c r="G34" s="856">
        <f t="shared" si="1"/>
        <v>41249</v>
      </c>
      <c r="H34" s="855">
        <f>[6]State_OJJ!N31</f>
        <v>37821</v>
      </c>
      <c r="I34" s="855">
        <f t="shared" si="2"/>
        <v>3428</v>
      </c>
      <c r="J34" s="856">
        <f t="shared" si="3"/>
        <v>3428</v>
      </c>
      <c r="K34" s="856">
        <f t="shared" si="9"/>
        <v>41249</v>
      </c>
      <c r="L34" s="857">
        <f>'3_Levels 1&amp;2'!AT34</f>
        <v>133662291.34</v>
      </c>
      <c r="M34" s="858">
        <f>'3_Levels 1&amp;2'!C34</f>
        <v>31529</v>
      </c>
      <c r="N34" s="858">
        <f t="shared" si="4"/>
        <v>31534.928573000001</v>
      </c>
      <c r="O34" s="859">
        <f t="shared" si="10"/>
        <v>4238.5474579587535</v>
      </c>
      <c r="P34" s="860">
        <f t="shared" si="11"/>
        <v>25129</v>
      </c>
      <c r="Q34" s="859">
        <f>[6]Local_OJJ!N31</f>
        <v>23032</v>
      </c>
      <c r="R34" s="859">
        <f t="shared" si="12"/>
        <v>2097</v>
      </c>
      <c r="S34" s="860">
        <f t="shared" si="5"/>
        <v>2097</v>
      </c>
      <c r="T34" s="861">
        <f t="shared" si="13"/>
        <v>66378</v>
      </c>
      <c r="U34" s="862">
        <f t="shared" si="6"/>
        <v>5525</v>
      </c>
    </row>
    <row r="35" spans="1:21" ht="16.149999999999999" customHeight="1" x14ac:dyDescent="0.2">
      <c r="A35" s="852">
        <v>29</v>
      </c>
      <c r="B35" s="853" t="s">
        <v>270</v>
      </c>
      <c r="C35" s="854">
        <f>IFERROR(VLOOKUP(A35,[18]ADM_summary!$A$6:$C$60,3,FALSE),0)</f>
        <v>5.5219779999999998</v>
      </c>
      <c r="D35" s="855">
        <f>'3_Levels 1&amp;2'!AQ35</f>
        <v>4726.8728402113384</v>
      </c>
      <c r="E35" s="855">
        <f t="shared" si="7"/>
        <v>6222.3806314646426</v>
      </c>
      <c r="F35" s="855">
        <f t="shared" si="8"/>
        <v>7692.7280233268375</v>
      </c>
      <c r="G35" s="856">
        <f t="shared" si="1"/>
        <v>42479</v>
      </c>
      <c r="H35" s="855">
        <f>[6]State_OJJ!N32</f>
        <v>38945</v>
      </c>
      <c r="I35" s="855">
        <f t="shared" si="2"/>
        <v>3534</v>
      </c>
      <c r="J35" s="856">
        <f t="shared" si="3"/>
        <v>3534</v>
      </c>
      <c r="K35" s="856">
        <f t="shared" si="9"/>
        <v>42479</v>
      </c>
      <c r="L35" s="857">
        <f>'3_Levels 1&amp;2'!AT35</f>
        <v>52651505.859999999</v>
      </c>
      <c r="M35" s="858">
        <f>'3_Levels 1&amp;2'!C35</f>
        <v>14006</v>
      </c>
      <c r="N35" s="858">
        <f t="shared" si="4"/>
        <v>14011.521978000001</v>
      </c>
      <c r="O35" s="859">
        <f t="shared" si="10"/>
        <v>3757.7292418817915</v>
      </c>
      <c r="P35" s="860">
        <f t="shared" si="11"/>
        <v>20750</v>
      </c>
      <c r="Q35" s="859">
        <f>[6]Local_OJJ!N32</f>
        <v>19019</v>
      </c>
      <c r="R35" s="859">
        <f t="shared" si="12"/>
        <v>1731</v>
      </c>
      <c r="S35" s="860">
        <f t="shared" si="5"/>
        <v>1731</v>
      </c>
      <c r="T35" s="861">
        <f t="shared" si="13"/>
        <v>63229</v>
      </c>
      <c r="U35" s="862">
        <f t="shared" si="6"/>
        <v>5265</v>
      </c>
    </row>
    <row r="36" spans="1:21" ht="16.149999999999999" customHeight="1" x14ac:dyDescent="0.2">
      <c r="A36" s="863">
        <v>30</v>
      </c>
      <c r="B36" s="864" t="s">
        <v>271</v>
      </c>
      <c r="C36" s="865">
        <f>IFERROR(VLOOKUP(A36,[18]ADM_summary!$A$6:$C$60,3,FALSE),0)</f>
        <v>0</v>
      </c>
      <c r="D36" s="866">
        <f>'3_Levels 1&amp;2'!AQ36</f>
        <v>6900.9681194511704</v>
      </c>
      <c r="E36" s="866">
        <f t="shared" si="7"/>
        <v>9084.325264588264</v>
      </c>
      <c r="F36" s="866">
        <f t="shared" si="8"/>
        <v>10554.672656450459</v>
      </c>
      <c r="G36" s="867">
        <f t="shared" si="1"/>
        <v>0</v>
      </c>
      <c r="H36" s="866">
        <f>[6]State_OJJ!N33</f>
        <v>0</v>
      </c>
      <c r="I36" s="866">
        <f t="shared" si="2"/>
        <v>0</v>
      </c>
      <c r="J36" s="867">
        <f t="shared" si="3"/>
        <v>0</v>
      </c>
      <c r="K36" s="867">
        <f t="shared" si="9"/>
        <v>0</v>
      </c>
      <c r="L36" s="868">
        <f>'3_Levels 1&amp;2'!AT36</f>
        <v>7700795.0599999996</v>
      </c>
      <c r="M36" s="869">
        <f>'3_Levels 1&amp;2'!C36</f>
        <v>2478</v>
      </c>
      <c r="N36" s="869">
        <f t="shared" si="4"/>
        <v>2478</v>
      </c>
      <c r="O36" s="870">
        <f t="shared" si="10"/>
        <v>3107.6654802259886</v>
      </c>
      <c r="P36" s="871">
        <f t="shared" si="11"/>
        <v>0</v>
      </c>
      <c r="Q36" s="870">
        <f>[6]Local_OJJ!N33</f>
        <v>0</v>
      </c>
      <c r="R36" s="870">
        <f t="shared" si="12"/>
        <v>0</v>
      </c>
      <c r="S36" s="871">
        <f t="shared" si="5"/>
        <v>0</v>
      </c>
      <c r="T36" s="872">
        <f t="shared" si="13"/>
        <v>0</v>
      </c>
      <c r="U36" s="873">
        <f t="shared" si="6"/>
        <v>0</v>
      </c>
    </row>
    <row r="37" spans="1:21" ht="16.149999999999999" customHeight="1" x14ac:dyDescent="0.2">
      <c r="A37" s="841">
        <v>31</v>
      </c>
      <c r="B37" s="842" t="s">
        <v>272</v>
      </c>
      <c r="C37" s="843">
        <f>IFERROR(VLOOKUP(A37,[18]ADM_summary!$A$6:$C$60,3,FALSE),0)</f>
        <v>1.2252749999999999</v>
      </c>
      <c r="D37" s="844">
        <f>'3_Levels 1&amp;2'!AQ37</f>
        <v>4732.3685795814836</v>
      </c>
      <c r="E37" s="844">
        <f t="shared" si="7"/>
        <v>6229.6151358332527</v>
      </c>
      <c r="F37" s="844">
        <f t="shared" si="8"/>
        <v>7699.9625276954475</v>
      </c>
      <c r="G37" s="845">
        <f t="shared" si="1"/>
        <v>9435</v>
      </c>
      <c r="H37" s="844">
        <f>[6]State_OJJ!N34</f>
        <v>8651</v>
      </c>
      <c r="I37" s="844">
        <f t="shared" si="2"/>
        <v>784</v>
      </c>
      <c r="J37" s="845">
        <f t="shared" si="3"/>
        <v>784</v>
      </c>
      <c r="K37" s="845">
        <f t="shared" si="9"/>
        <v>9435</v>
      </c>
      <c r="L37" s="846">
        <f>'3_Levels 1&amp;2'!AT37</f>
        <v>27276608.140000001</v>
      </c>
      <c r="M37" s="847">
        <f>'3_Levels 1&amp;2'!C37</f>
        <v>6308</v>
      </c>
      <c r="N37" s="847">
        <f t="shared" si="4"/>
        <v>6309.2252749999998</v>
      </c>
      <c r="O37" s="848">
        <f t="shared" si="10"/>
        <v>4323.2896197386135</v>
      </c>
      <c r="P37" s="849">
        <f t="shared" si="11"/>
        <v>5297</v>
      </c>
      <c r="Q37" s="848">
        <f>[6]Local_OJJ!N34</f>
        <v>4855</v>
      </c>
      <c r="R37" s="848">
        <f t="shared" si="12"/>
        <v>442</v>
      </c>
      <c r="S37" s="849">
        <f t="shared" si="5"/>
        <v>442</v>
      </c>
      <c r="T37" s="850">
        <f t="shared" si="13"/>
        <v>14732</v>
      </c>
      <c r="U37" s="851">
        <f t="shared" si="6"/>
        <v>1226</v>
      </c>
    </row>
    <row r="38" spans="1:21" ht="16.149999999999999" customHeight="1" x14ac:dyDescent="0.2">
      <c r="A38" s="852">
        <v>32</v>
      </c>
      <c r="B38" s="853" t="s">
        <v>273</v>
      </c>
      <c r="C38" s="854">
        <f>IFERROR(VLOOKUP(A38,[18]ADM_summary!$A$6:$C$60,3,FALSE),0)</f>
        <v>2.8956040000000001</v>
      </c>
      <c r="D38" s="855">
        <f>'3_Levels 1&amp;2'!AQ38</f>
        <v>6348.8061302068745</v>
      </c>
      <c r="E38" s="855">
        <f t="shared" si="7"/>
        <v>8357.4679567130042</v>
      </c>
      <c r="F38" s="855">
        <f t="shared" si="8"/>
        <v>9827.8153485751991</v>
      </c>
      <c r="G38" s="856">
        <f t="shared" si="1"/>
        <v>28457</v>
      </c>
      <c r="H38" s="855">
        <f>[6]State_OJJ!N35</f>
        <v>26088</v>
      </c>
      <c r="I38" s="855">
        <f t="shared" si="2"/>
        <v>2369</v>
      </c>
      <c r="J38" s="856">
        <f t="shared" si="3"/>
        <v>2369</v>
      </c>
      <c r="K38" s="856">
        <f t="shared" si="9"/>
        <v>28457</v>
      </c>
      <c r="L38" s="857">
        <f>'3_Levels 1&amp;2'!AT38</f>
        <v>63518759</v>
      </c>
      <c r="M38" s="858">
        <f>'3_Levels 1&amp;2'!C38</f>
        <v>24991</v>
      </c>
      <c r="N38" s="858">
        <f t="shared" si="4"/>
        <v>24993.895604000001</v>
      </c>
      <c r="O38" s="859">
        <f t="shared" si="10"/>
        <v>2541.3709013745947</v>
      </c>
      <c r="P38" s="860">
        <f t="shared" si="11"/>
        <v>7359</v>
      </c>
      <c r="Q38" s="859">
        <f>[6]Local_OJJ!N35</f>
        <v>6746</v>
      </c>
      <c r="R38" s="859">
        <f t="shared" si="12"/>
        <v>613</v>
      </c>
      <c r="S38" s="860">
        <f t="shared" si="5"/>
        <v>613</v>
      </c>
      <c r="T38" s="861">
        <f t="shared" si="13"/>
        <v>35816</v>
      </c>
      <c r="U38" s="862">
        <f t="shared" si="6"/>
        <v>2982</v>
      </c>
    </row>
    <row r="39" spans="1:21" ht="16.149999999999999" customHeight="1" x14ac:dyDescent="0.2">
      <c r="A39" s="852">
        <v>33</v>
      </c>
      <c r="B39" s="853" t="s">
        <v>274</v>
      </c>
      <c r="C39" s="854">
        <f>IFERROR(VLOOKUP(A39,[18]ADM_summary!$A$6:$C$60,3,FALSE),0)</f>
        <v>4.9395600000000002</v>
      </c>
      <c r="D39" s="855">
        <f>'3_Levels 1&amp;2'!AQ39</f>
        <v>6072.0382008626002</v>
      </c>
      <c r="E39" s="855">
        <f t="shared" si="7"/>
        <v>7993.135032773931</v>
      </c>
      <c r="F39" s="855">
        <f t="shared" si="8"/>
        <v>9463.4824246361259</v>
      </c>
      <c r="G39" s="856">
        <f t="shared" si="1"/>
        <v>46745</v>
      </c>
      <c r="H39" s="855">
        <f>[6]State_OJJ!N36</f>
        <v>42856</v>
      </c>
      <c r="I39" s="855">
        <f t="shared" si="2"/>
        <v>3889</v>
      </c>
      <c r="J39" s="856">
        <f t="shared" si="3"/>
        <v>3889</v>
      </c>
      <c r="K39" s="856">
        <f t="shared" si="9"/>
        <v>46745</v>
      </c>
      <c r="L39" s="857">
        <f>'3_Levels 1&amp;2'!AT39</f>
        <v>5839643</v>
      </c>
      <c r="M39" s="858">
        <f>'3_Levels 1&amp;2'!C39</f>
        <v>1623</v>
      </c>
      <c r="N39" s="858">
        <f t="shared" si="4"/>
        <v>1627.93956</v>
      </c>
      <c r="O39" s="859">
        <f t="shared" si="10"/>
        <v>3587.1374733346979</v>
      </c>
      <c r="P39" s="860">
        <f t="shared" si="11"/>
        <v>17719</v>
      </c>
      <c r="Q39" s="859">
        <f>[6]Local_OJJ!N36</f>
        <v>16243</v>
      </c>
      <c r="R39" s="859">
        <f t="shared" si="12"/>
        <v>1476</v>
      </c>
      <c r="S39" s="860">
        <f t="shared" si="5"/>
        <v>1476</v>
      </c>
      <c r="T39" s="861">
        <f t="shared" si="13"/>
        <v>64464</v>
      </c>
      <c r="U39" s="862">
        <f t="shared" si="6"/>
        <v>5365</v>
      </c>
    </row>
    <row r="40" spans="1:21" ht="16.149999999999999" customHeight="1" x14ac:dyDescent="0.2">
      <c r="A40" s="852">
        <v>34</v>
      </c>
      <c r="B40" s="853" t="s">
        <v>275</v>
      </c>
      <c r="C40" s="854">
        <f>IFERROR(VLOOKUP(A40,[18]ADM_summary!$A$6:$C$60,3,FALSE),0)</f>
        <v>4.2032980000000002</v>
      </c>
      <c r="D40" s="855">
        <f>'3_Levels 1&amp;2'!AQ40</f>
        <v>6893.5601701275955</v>
      </c>
      <c r="E40" s="855">
        <f t="shared" si="7"/>
        <v>9074.5735572866088</v>
      </c>
      <c r="F40" s="855">
        <f t="shared" si="8"/>
        <v>10544.920949148804</v>
      </c>
      <c r="G40" s="856">
        <f t="shared" si="1"/>
        <v>44323</v>
      </c>
      <c r="H40" s="855">
        <f>[6]State_OJJ!N37</f>
        <v>40633</v>
      </c>
      <c r="I40" s="855">
        <f t="shared" si="2"/>
        <v>3690</v>
      </c>
      <c r="J40" s="856">
        <f t="shared" si="3"/>
        <v>3690</v>
      </c>
      <c r="K40" s="856">
        <f t="shared" si="9"/>
        <v>44323</v>
      </c>
      <c r="L40" s="857">
        <f>'3_Levels 1&amp;2'!AT40</f>
        <v>11906117</v>
      </c>
      <c r="M40" s="858">
        <f>'3_Levels 1&amp;2'!C40</f>
        <v>3997</v>
      </c>
      <c r="N40" s="858">
        <f t="shared" si="4"/>
        <v>4001.2032979999999</v>
      </c>
      <c r="O40" s="859">
        <f t="shared" si="10"/>
        <v>2975.634106357772</v>
      </c>
      <c r="P40" s="860">
        <f t="shared" si="11"/>
        <v>12507</v>
      </c>
      <c r="Q40" s="859">
        <f>[6]Local_OJJ!N37</f>
        <v>11465</v>
      </c>
      <c r="R40" s="859">
        <f t="shared" si="12"/>
        <v>1042</v>
      </c>
      <c r="S40" s="860">
        <f t="shared" si="5"/>
        <v>1042</v>
      </c>
      <c r="T40" s="861">
        <f t="shared" si="13"/>
        <v>56830</v>
      </c>
      <c r="U40" s="862">
        <f t="shared" si="6"/>
        <v>4732</v>
      </c>
    </row>
    <row r="41" spans="1:21" ht="16.149999999999999" customHeight="1" x14ac:dyDescent="0.2">
      <c r="A41" s="863">
        <v>35</v>
      </c>
      <c r="B41" s="864" t="s">
        <v>276</v>
      </c>
      <c r="C41" s="865">
        <f>IFERROR(VLOOKUP(A41,[18]ADM_summary!$A$6:$C$60,3,FALSE),0)</f>
        <v>0.725275</v>
      </c>
      <c r="D41" s="866">
        <f>'3_Levels 1&amp;2'!AQ41</f>
        <v>5557.105732694532</v>
      </c>
      <c r="E41" s="866">
        <f t="shared" si="7"/>
        <v>7315.2860775018416</v>
      </c>
      <c r="F41" s="866">
        <f t="shared" si="8"/>
        <v>8785.6334693640365</v>
      </c>
      <c r="G41" s="867">
        <f t="shared" si="1"/>
        <v>6372</v>
      </c>
      <c r="H41" s="866">
        <f>[6]State_OJJ!N38</f>
        <v>5842</v>
      </c>
      <c r="I41" s="866">
        <f t="shared" si="2"/>
        <v>530</v>
      </c>
      <c r="J41" s="867">
        <f t="shared" si="3"/>
        <v>530</v>
      </c>
      <c r="K41" s="867">
        <f t="shared" si="9"/>
        <v>6372</v>
      </c>
      <c r="L41" s="868">
        <f>'3_Levels 1&amp;2'!AT41</f>
        <v>21939768</v>
      </c>
      <c r="M41" s="869">
        <f>'3_Levels 1&amp;2'!C41</f>
        <v>6053</v>
      </c>
      <c r="N41" s="869">
        <f t="shared" si="4"/>
        <v>6053.7252749999998</v>
      </c>
      <c r="O41" s="870">
        <f t="shared" si="10"/>
        <v>3624.1763547818086</v>
      </c>
      <c r="P41" s="871">
        <f t="shared" si="11"/>
        <v>2629</v>
      </c>
      <c r="Q41" s="870">
        <f>[6]Local_OJJ!N38</f>
        <v>2410</v>
      </c>
      <c r="R41" s="870">
        <f t="shared" si="12"/>
        <v>219</v>
      </c>
      <c r="S41" s="871">
        <f t="shared" si="5"/>
        <v>219</v>
      </c>
      <c r="T41" s="872">
        <f t="shared" si="13"/>
        <v>9001</v>
      </c>
      <c r="U41" s="873">
        <f t="shared" si="6"/>
        <v>749</v>
      </c>
    </row>
    <row r="42" spans="1:21" ht="16.149999999999999" customHeight="1" x14ac:dyDescent="0.2">
      <c r="A42" s="841">
        <v>36</v>
      </c>
      <c r="B42" s="842" t="s">
        <v>277</v>
      </c>
      <c r="C42" s="843">
        <f>IFERROR(VLOOKUP(A42,[18]ADM_summary!$A$6:$C$60,3,FALSE),0)</f>
        <v>18.824182</v>
      </c>
      <c r="D42" s="844">
        <f>'3_Levels 1&amp;2'!AQ42</f>
        <v>4287.9440015854843</v>
      </c>
      <c r="E42" s="844">
        <f t="shared" si="7"/>
        <v>5644.5816518046204</v>
      </c>
      <c r="F42" s="844">
        <f t="shared" si="8"/>
        <v>7114.9290436668152</v>
      </c>
      <c r="G42" s="845">
        <f t="shared" si="1"/>
        <v>133933</v>
      </c>
      <c r="H42" s="844">
        <f>[6]State_OJJ!N39</f>
        <v>122788</v>
      </c>
      <c r="I42" s="844">
        <f t="shared" si="2"/>
        <v>11145</v>
      </c>
      <c r="J42" s="845">
        <f t="shared" si="3"/>
        <v>11145</v>
      </c>
      <c r="K42" s="845">
        <f t="shared" si="9"/>
        <v>133933</v>
      </c>
      <c r="L42" s="846">
        <f>'3_Levels 1&amp;2'!AT42</f>
        <v>210182125.44</v>
      </c>
      <c r="M42" s="847">
        <f>'3_Levels 1&amp;2'!C42</f>
        <v>45412</v>
      </c>
      <c r="N42" s="847">
        <f t="shared" si="4"/>
        <v>45430.824181999997</v>
      </c>
      <c r="O42" s="848">
        <f t="shared" si="10"/>
        <v>4626.4211408094061</v>
      </c>
      <c r="P42" s="849">
        <f t="shared" si="11"/>
        <v>87089</v>
      </c>
      <c r="Q42" s="848">
        <f>[6]Local_OJJ!N39</f>
        <v>79819</v>
      </c>
      <c r="R42" s="848">
        <f t="shared" si="12"/>
        <v>7270</v>
      </c>
      <c r="S42" s="849">
        <f t="shared" si="5"/>
        <v>7270</v>
      </c>
      <c r="T42" s="850">
        <f t="shared" si="13"/>
        <v>221022</v>
      </c>
      <c r="U42" s="851">
        <f t="shared" si="6"/>
        <v>18415</v>
      </c>
    </row>
    <row r="43" spans="1:21" ht="16.149999999999999" customHeight="1" x14ac:dyDescent="0.2">
      <c r="A43" s="852">
        <v>37</v>
      </c>
      <c r="B43" s="853" t="s">
        <v>278</v>
      </c>
      <c r="C43" s="854">
        <f>IFERROR(VLOOKUP(A43,[18]ADM_summary!$A$6:$C$60,3,FALSE),0)</f>
        <v>2.6648360000000002</v>
      </c>
      <c r="D43" s="855">
        <f>'3_Levels 1&amp;2'!AQ43</f>
        <v>6250.5403175266347</v>
      </c>
      <c r="E43" s="855">
        <f t="shared" si="7"/>
        <v>8228.1123953881688</v>
      </c>
      <c r="F43" s="855">
        <f t="shared" si="8"/>
        <v>9698.4597872503637</v>
      </c>
      <c r="G43" s="856">
        <f t="shared" si="1"/>
        <v>25845</v>
      </c>
      <c r="H43" s="855">
        <f>[6]State_OJJ!N40</f>
        <v>23694</v>
      </c>
      <c r="I43" s="855">
        <f t="shared" si="2"/>
        <v>2151</v>
      </c>
      <c r="J43" s="856">
        <f t="shared" si="3"/>
        <v>2151</v>
      </c>
      <c r="K43" s="856">
        <f t="shared" si="9"/>
        <v>25845</v>
      </c>
      <c r="L43" s="857">
        <f>'3_Levels 1&amp;2'!AT43</f>
        <v>58545953.439999998</v>
      </c>
      <c r="M43" s="858">
        <f>'3_Levels 1&amp;2'!C43</f>
        <v>19148</v>
      </c>
      <c r="N43" s="858">
        <f t="shared" si="4"/>
        <v>19150.664836</v>
      </c>
      <c r="O43" s="859">
        <f t="shared" si="10"/>
        <v>3057.1238096101783</v>
      </c>
      <c r="P43" s="860">
        <f t="shared" si="11"/>
        <v>8147</v>
      </c>
      <c r="Q43" s="859">
        <f>[6]Local_OJJ!N40</f>
        <v>7468</v>
      </c>
      <c r="R43" s="859">
        <f t="shared" si="12"/>
        <v>679</v>
      </c>
      <c r="S43" s="860">
        <f t="shared" si="5"/>
        <v>679</v>
      </c>
      <c r="T43" s="861">
        <f t="shared" si="13"/>
        <v>33992</v>
      </c>
      <c r="U43" s="862">
        <f t="shared" si="6"/>
        <v>2830</v>
      </c>
    </row>
    <row r="44" spans="1:21" ht="16.149999999999999" customHeight="1" x14ac:dyDescent="0.2">
      <c r="A44" s="852">
        <v>38</v>
      </c>
      <c r="B44" s="853" t="s">
        <v>279</v>
      </c>
      <c r="C44" s="854">
        <f>IFERROR(VLOOKUP(A44,[18]ADM_summary!$A$6:$C$60,3,FALSE),0)</f>
        <v>1</v>
      </c>
      <c r="D44" s="855">
        <f>'3_Levels 1&amp;2'!AQ44</f>
        <v>2742.8200102485266</v>
      </c>
      <c r="E44" s="855">
        <f t="shared" si="7"/>
        <v>3610.6048722480605</v>
      </c>
      <c r="F44" s="855">
        <f t="shared" si="8"/>
        <v>5080.9522641102558</v>
      </c>
      <c r="G44" s="856">
        <f t="shared" si="1"/>
        <v>5081</v>
      </c>
      <c r="H44" s="855">
        <f>[6]State_OJJ!N41</f>
        <v>4658</v>
      </c>
      <c r="I44" s="855">
        <f t="shared" si="2"/>
        <v>423</v>
      </c>
      <c r="J44" s="856">
        <f t="shared" si="3"/>
        <v>423</v>
      </c>
      <c r="K44" s="856">
        <f t="shared" si="9"/>
        <v>5081</v>
      </c>
      <c r="L44" s="857">
        <f>'3_Levels 1&amp;2'!AT44</f>
        <v>25365278.82</v>
      </c>
      <c r="M44" s="858">
        <f>'3_Levels 1&amp;2'!C44</f>
        <v>3903</v>
      </c>
      <c r="N44" s="858">
        <f t="shared" si="4"/>
        <v>3904</v>
      </c>
      <c r="O44" s="859">
        <f t="shared" si="10"/>
        <v>6497.2537961065573</v>
      </c>
      <c r="P44" s="860">
        <f t="shared" si="11"/>
        <v>6497</v>
      </c>
      <c r="Q44" s="859">
        <f>[6]Local_OJJ!N41</f>
        <v>5956</v>
      </c>
      <c r="R44" s="859">
        <f t="shared" si="12"/>
        <v>541</v>
      </c>
      <c r="S44" s="860">
        <f t="shared" si="5"/>
        <v>541</v>
      </c>
      <c r="T44" s="861">
        <f t="shared" si="13"/>
        <v>11578</v>
      </c>
      <c r="U44" s="862">
        <f t="shared" si="6"/>
        <v>964</v>
      </c>
    </row>
    <row r="45" spans="1:21" ht="16.149999999999999" customHeight="1" x14ac:dyDescent="0.2">
      <c r="A45" s="852">
        <v>39</v>
      </c>
      <c r="B45" s="853" t="s">
        <v>280</v>
      </c>
      <c r="C45" s="854">
        <f>IFERROR(VLOOKUP(A45,[18]ADM_summary!$A$6:$C$60,3,FALSE),0)</f>
        <v>0</v>
      </c>
      <c r="D45" s="855">
        <f>'3_Levels 1&amp;2'!AQ45</f>
        <v>4216.0450775333575</v>
      </c>
      <c r="E45" s="855">
        <f t="shared" si="7"/>
        <v>5549.9350455665099</v>
      </c>
      <c r="F45" s="855">
        <f t="shared" si="8"/>
        <v>7020.2824374287047</v>
      </c>
      <c r="G45" s="856">
        <f t="shared" si="1"/>
        <v>0</v>
      </c>
      <c r="H45" s="855">
        <f>[6]State_OJJ!N42</f>
        <v>0</v>
      </c>
      <c r="I45" s="855">
        <f t="shared" si="2"/>
        <v>0</v>
      </c>
      <c r="J45" s="856">
        <f t="shared" si="3"/>
        <v>0</v>
      </c>
      <c r="K45" s="856">
        <f t="shared" si="9"/>
        <v>0</v>
      </c>
      <c r="L45" s="857">
        <f>'3_Levels 1&amp;2'!AT45</f>
        <v>14342171</v>
      </c>
      <c r="M45" s="858">
        <f>'3_Levels 1&amp;2'!C45</f>
        <v>2773</v>
      </c>
      <c r="N45" s="858">
        <f t="shared" si="4"/>
        <v>2773</v>
      </c>
      <c r="O45" s="859">
        <f t="shared" si="10"/>
        <v>5172.0775333573747</v>
      </c>
      <c r="P45" s="860">
        <f t="shared" si="11"/>
        <v>0</v>
      </c>
      <c r="Q45" s="859">
        <f>[6]Local_OJJ!N42</f>
        <v>0</v>
      </c>
      <c r="R45" s="859">
        <f t="shared" si="12"/>
        <v>0</v>
      </c>
      <c r="S45" s="860">
        <f t="shared" si="5"/>
        <v>0</v>
      </c>
      <c r="T45" s="861">
        <f t="shared" si="13"/>
        <v>0</v>
      </c>
      <c r="U45" s="862">
        <f t="shared" si="6"/>
        <v>0</v>
      </c>
    </row>
    <row r="46" spans="1:21" ht="16.149999999999999" customHeight="1" x14ac:dyDescent="0.2">
      <c r="A46" s="863">
        <v>40</v>
      </c>
      <c r="B46" s="864" t="s">
        <v>281</v>
      </c>
      <c r="C46" s="865">
        <f>IFERROR(VLOOKUP(A46,[18]ADM_summary!$A$6:$C$60,3,FALSE),0)</f>
        <v>6.7087899999999996</v>
      </c>
      <c r="D46" s="866">
        <f>'3_Levels 1&amp;2'!AQ46</f>
        <v>5980.0757630000899</v>
      </c>
      <c r="E46" s="866">
        <f t="shared" si="7"/>
        <v>7872.0771343447504</v>
      </c>
      <c r="F46" s="866">
        <f t="shared" si="8"/>
        <v>9342.4245262069453</v>
      </c>
      <c r="G46" s="867">
        <f t="shared" si="1"/>
        <v>62676</v>
      </c>
      <c r="H46" s="866">
        <f>[6]State_OJJ!N43</f>
        <v>57459</v>
      </c>
      <c r="I46" s="866">
        <f t="shared" si="2"/>
        <v>5217</v>
      </c>
      <c r="J46" s="867">
        <f t="shared" si="3"/>
        <v>5217</v>
      </c>
      <c r="K46" s="867">
        <f t="shared" si="9"/>
        <v>62676</v>
      </c>
      <c r="L46" s="868">
        <f>'3_Levels 1&amp;2'!AT46</f>
        <v>74070650.560000002</v>
      </c>
      <c r="M46" s="869">
        <f>'3_Levels 1&amp;2'!C46</f>
        <v>22346</v>
      </c>
      <c r="N46" s="869">
        <f t="shared" si="4"/>
        <v>22352.708790000001</v>
      </c>
      <c r="O46" s="870">
        <f t="shared" si="10"/>
        <v>3313.7214489698545</v>
      </c>
      <c r="P46" s="871">
        <f t="shared" si="11"/>
        <v>22231</v>
      </c>
      <c r="Q46" s="870">
        <f>[6]Local_OJJ!N43</f>
        <v>20377</v>
      </c>
      <c r="R46" s="870">
        <f t="shared" si="12"/>
        <v>1854</v>
      </c>
      <c r="S46" s="871">
        <f t="shared" si="5"/>
        <v>1854</v>
      </c>
      <c r="T46" s="872">
        <f t="shared" si="13"/>
        <v>84907</v>
      </c>
      <c r="U46" s="873">
        <f t="shared" si="6"/>
        <v>7071</v>
      </c>
    </row>
    <row r="47" spans="1:21" ht="16.149999999999999" customHeight="1" x14ac:dyDescent="0.2">
      <c r="A47" s="841">
        <v>41</v>
      </c>
      <c r="B47" s="842" t="s">
        <v>282</v>
      </c>
      <c r="C47" s="843">
        <f>IFERROR(VLOOKUP(A47,[18]ADM_summary!$A$6:$C$60,3,FALSE),0)</f>
        <v>0</v>
      </c>
      <c r="D47" s="844">
        <f>'3_Levels 1&amp;2'!AQ47</f>
        <v>3610.7945017182133</v>
      </c>
      <c r="E47" s="844">
        <f t="shared" si="7"/>
        <v>4753.1927621488339</v>
      </c>
      <c r="F47" s="844">
        <f t="shared" si="8"/>
        <v>6223.5401540110288</v>
      </c>
      <c r="G47" s="845">
        <f t="shared" si="1"/>
        <v>0</v>
      </c>
      <c r="H47" s="844">
        <f>[6]State_OJJ!N44</f>
        <v>0</v>
      </c>
      <c r="I47" s="844">
        <f t="shared" si="2"/>
        <v>0</v>
      </c>
      <c r="J47" s="845">
        <f t="shared" si="3"/>
        <v>0</v>
      </c>
      <c r="K47" s="845">
        <f t="shared" si="9"/>
        <v>0</v>
      </c>
      <c r="L47" s="846">
        <f>'3_Levels 1&amp;2'!AT47</f>
        <v>8396620.0999999996</v>
      </c>
      <c r="M47" s="847">
        <f>'3_Levels 1&amp;2'!C47</f>
        <v>1455</v>
      </c>
      <c r="N47" s="847">
        <f t="shared" si="4"/>
        <v>1455</v>
      </c>
      <c r="O47" s="848">
        <f t="shared" si="10"/>
        <v>5770.8729209621988</v>
      </c>
      <c r="P47" s="849">
        <f t="shared" si="11"/>
        <v>0</v>
      </c>
      <c r="Q47" s="848">
        <f>[6]Local_OJJ!N44</f>
        <v>0</v>
      </c>
      <c r="R47" s="848">
        <f t="shared" si="12"/>
        <v>0</v>
      </c>
      <c r="S47" s="849">
        <f t="shared" si="5"/>
        <v>0</v>
      </c>
      <c r="T47" s="850">
        <f t="shared" si="13"/>
        <v>0</v>
      </c>
      <c r="U47" s="851">
        <f t="shared" si="6"/>
        <v>0</v>
      </c>
    </row>
    <row r="48" spans="1:21" ht="16.149999999999999" customHeight="1" x14ac:dyDescent="0.2">
      <c r="A48" s="852">
        <v>42</v>
      </c>
      <c r="B48" s="853" t="s">
        <v>283</v>
      </c>
      <c r="C48" s="854">
        <f>IFERROR(VLOOKUP(A48,[18]ADM_summary!$A$6:$C$60,3,FALSE),0)</f>
        <v>5.8296720000000004</v>
      </c>
      <c r="D48" s="855">
        <f>'3_Levels 1&amp;2'!AQ48</f>
        <v>5722.7824027072757</v>
      </c>
      <c r="E48" s="855">
        <f t="shared" si="7"/>
        <v>7533.3802250327408</v>
      </c>
      <c r="F48" s="855">
        <f t="shared" si="8"/>
        <v>9003.7276168949356</v>
      </c>
      <c r="G48" s="856">
        <f t="shared" si="1"/>
        <v>52489</v>
      </c>
      <c r="H48" s="855">
        <f>[6]State_OJJ!N45</f>
        <v>48121</v>
      </c>
      <c r="I48" s="855">
        <f t="shared" si="2"/>
        <v>4368</v>
      </c>
      <c r="J48" s="856">
        <f t="shared" si="3"/>
        <v>4368</v>
      </c>
      <c r="K48" s="856">
        <f t="shared" si="9"/>
        <v>52489</v>
      </c>
      <c r="L48" s="857">
        <f>'3_Levels 1&amp;2'!AT48</f>
        <v>11898736.859999999</v>
      </c>
      <c r="M48" s="858">
        <f>'3_Levels 1&amp;2'!C48</f>
        <v>2955</v>
      </c>
      <c r="N48" s="858">
        <f t="shared" si="4"/>
        <v>2960.8296719999998</v>
      </c>
      <c r="O48" s="859">
        <f t="shared" si="10"/>
        <v>4018.7171091008981</v>
      </c>
      <c r="P48" s="860">
        <f t="shared" si="11"/>
        <v>23428</v>
      </c>
      <c r="Q48" s="859">
        <f>[6]Local_OJJ!N45</f>
        <v>21473</v>
      </c>
      <c r="R48" s="859">
        <f t="shared" si="12"/>
        <v>1955</v>
      </c>
      <c r="S48" s="860">
        <f t="shared" si="5"/>
        <v>1955</v>
      </c>
      <c r="T48" s="861">
        <f t="shared" si="13"/>
        <v>75917</v>
      </c>
      <c r="U48" s="862">
        <f t="shared" si="6"/>
        <v>6323</v>
      </c>
    </row>
    <row r="49" spans="1:21" ht="16.149999999999999" customHeight="1" x14ac:dyDescent="0.2">
      <c r="A49" s="852">
        <v>43</v>
      </c>
      <c r="B49" s="853" t="s">
        <v>284</v>
      </c>
      <c r="C49" s="854">
        <f>IFERROR(VLOOKUP(A49,[18]ADM_summary!$A$6:$C$60,3,FALSE),0)</f>
        <v>1.7472529999999999</v>
      </c>
      <c r="D49" s="855">
        <f>'3_Levels 1&amp;2'!AQ49</f>
        <v>6553.6476329917032</v>
      </c>
      <c r="E49" s="855">
        <f t="shared" si="7"/>
        <v>8627.1180705484003</v>
      </c>
      <c r="F49" s="855">
        <f t="shared" si="8"/>
        <v>10097.465462410595</v>
      </c>
      <c r="G49" s="856">
        <f t="shared" si="1"/>
        <v>17643</v>
      </c>
      <c r="H49" s="855">
        <f>[6]State_OJJ!N46</f>
        <v>16174</v>
      </c>
      <c r="I49" s="855">
        <f t="shared" si="2"/>
        <v>1469</v>
      </c>
      <c r="J49" s="856">
        <f t="shared" si="3"/>
        <v>1469</v>
      </c>
      <c r="K49" s="856">
        <f t="shared" si="9"/>
        <v>17643</v>
      </c>
      <c r="L49" s="857">
        <f>'3_Levels 1&amp;2'!AT49</f>
        <v>13688590.199999999</v>
      </c>
      <c r="M49" s="858">
        <f>'3_Levels 1&amp;2'!C49</f>
        <v>4098</v>
      </c>
      <c r="N49" s="858">
        <f t="shared" si="4"/>
        <v>4099.7472529999995</v>
      </c>
      <c r="O49" s="859">
        <f t="shared" si="10"/>
        <v>3338.8863642711976</v>
      </c>
      <c r="P49" s="860">
        <f t="shared" si="11"/>
        <v>5834</v>
      </c>
      <c r="Q49" s="859">
        <f>[6]Local_OJJ!N46</f>
        <v>5347</v>
      </c>
      <c r="R49" s="859">
        <f t="shared" si="12"/>
        <v>487</v>
      </c>
      <c r="S49" s="860">
        <f t="shared" si="5"/>
        <v>487</v>
      </c>
      <c r="T49" s="861">
        <f t="shared" si="13"/>
        <v>23477</v>
      </c>
      <c r="U49" s="862">
        <f t="shared" si="6"/>
        <v>1956</v>
      </c>
    </row>
    <row r="50" spans="1:21" ht="16.149999999999999" customHeight="1" x14ac:dyDescent="0.2">
      <c r="A50" s="852">
        <v>44</v>
      </c>
      <c r="B50" s="853" t="s">
        <v>285</v>
      </c>
      <c r="C50" s="854">
        <f>IFERROR(VLOOKUP(A50,[18]ADM_summary!$A$6:$C$60,3,FALSE),0)</f>
        <v>1.6538470000000001</v>
      </c>
      <c r="D50" s="855">
        <f>'3_Levels 1&amp;2'!AQ50</f>
        <v>5972.6022200365323</v>
      </c>
      <c r="E50" s="855">
        <f t="shared" si="7"/>
        <v>7862.2390806130625</v>
      </c>
      <c r="F50" s="855">
        <f t="shared" si="8"/>
        <v>9332.5864724752573</v>
      </c>
      <c r="G50" s="856">
        <f t="shared" si="1"/>
        <v>15435</v>
      </c>
      <c r="H50" s="855">
        <f>[6]State_OJJ!N47</f>
        <v>14150</v>
      </c>
      <c r="I50" s="855">
        <f t="shared" si="2"/>
        <v>1285</v>
      </c>
      <c r="J50" s="856">
        <f t="shared" si="3"/>
        <v>1285</v>
      </c>
      <c r="K50" s="856">
        <f t="shared" si="9"/>
        <v>15435</v>
      </c>
      <c r="L50" s="857">
        <f>'3_Levels 1&amp;2'!AT50</f>
        <v>23520090.100000001</v>
      </c>
      <c r="M50" s="858">
        <f>'3_Levels 1&amp;2'!C50</f>
        <v>7117</v>
      </c>
      <c r="N50" s="858">
        <f t="shared" si="4"/>
        <v>7118.6538469999996</v>
      </c>
      <c r="O50" s="859">
        <f t="shared" si="10"/>
        <v>3304.0081180393436</v>
      </c>
      <c r="P50" s="860">
        <f t="shared" si="11"/>
        <v>5464</v>
      </c>
      <c r="Q50" s="859">
        <f>[6]Local_OJJ!N47</f>
        <v>5009</v>
      </c>
      <c r="R50" s="859">
        <f t="shared" si="12"/>
        <v>455</v>
      </c>
      <c r="S50" s="860">
        <f t="shared" si="5"/>
        <v>455</v>
      </c>
      <c r="T50" s="861">
        <f t="shared" si="13"/>
        <v>20899</v>
      </c>
      <c r="U50" s="862">
        <f t="shared" si="6"/>
        <v>1740</v>
      </c>
    </row>
    <row r="51" spans="1:21" ht="16.149999999999999" customHeight="1" x14ac:dyDescent="0.2">
      <c r="A51" s="863">
        <v>45</v>
      </c>
      <c r="B51" s="864" t="s">
        <v>286</v>
      </c>
      <c r="C51" s="865">
        <f>IFERROR(VLOOKUP(A51,[18]ADM_summary!$A$6:$C$60,3,FALSE),0)</f>
        <v>5.653848</v>
      </c>
      <c r="D51" s="866">
        <f>'3_Levels 1&amp;2'!AQ51</f>
        <v>3192.4933047670061</v>
      </c>
      <c r="E51" s="866">
        <f t="shared" si="7"/>
        <v>4202.547683676341</v>
      </c>
      <c r="F51" s="866">
        <f t="shared" si="8"/>
        <v>5672.8950755385358</v>
      </c>
      <c r="G51" s="867">
        <f t="shared" si="1"/>
        <v>32074</v>
      </c>
      <c r="H51" s="866">
        <f>[6]State_OJJ!N48</f>
        <v>29407</v>
      </c>
      <c r="I51" s="866">
        <f t="shared" si="2"/>
        <v>2667</v>
      </c>
      <c r="J51" s="867">
        <f t="shared" si="3"/>
        <v>2667</v>
      </c>
      <c r="K51" s="867">
        <f t="shared" si="9"/>
        <v>32074</v>
      </c>
      <c r="L51" s="868">
        <f>'3_Levels 1&amp;2'!AT51</f>
        <v>48296541.960000001</v>
      </c>
      <c r="M51" s="869">
        <f>'3_Levels 1&amp;2'!C51</f>
        <v>9335</v>
      </c>
      <c r="N51" s="869">
        <f t="shared" si="4"/>
        <v>9340.6538479999999</v>
      </c>
      <c r="O51" s="870">
        <f t="shared" si="10"/>
        <v>5170.5740032686417</v>
      </c>
      <c r="P51" s="871">
        <f t="shared" si="11"/>
        <v>29234</v>
      </c>
      <c r="Q51" s="870">
        <f>[6]Local_OJJ!N48</f>
        <v>26794</v>
      </c>
      <c r="R51" s="870">
        <f t="shared" si="12"/>
        <v>2440</v>
      </c>
      <c r="S51" s="871">
        <f t="shared" si="5"/>
        <v>2440</v>
      </c>
      <c r="T51" s="872">
        <f t="shared" si="13"/>
        <v>61308</v>
      </c>
      <c r="U51" s="873">
        <f t="shared" si="6"/>
        <v>5107</v>
      </c>
    </row>
    <row r="52" spans="1:21" ht="16.149999999999999" customHeight="1" x14ac:dyDescent="0.2">
      <c r="A52" s="841">
        <v>46</v>
      </c>
      <c r="B52" s="842" t="s">
        <v>287</v>
      </c>
      <c r="C52" s="843">
        <f>IFERROR(VLOOKUP(A52,[18]ADM_summary!$A$6:$C$60,3,FALSE),0)</f>
        <v>0</v>
      </c>
      <c r="D52" s="844">
        <f>'3_Levels 1&amp;2'!AQ52</f>
        <v>7648.2864279766864</v>
      </c>
      <c r="E52" s="844">
        <f t="shared" si="7"/>
        <v>10068.083263946712</v>
      </c>
      <c r="F52" s="844">
        <f t="shared" si="8"/>
        <v>11538.430655808907</v>
      </c>
      <c r="G52" s="845">
        <f t="shared" si="1"/>
        <v>0</v>
      </c>
      <c r="H52" s="844">
        <f>[6]State_OJJ!N49</f>
        <v>0</v>
      </c>
      <c r="I52" s="844">
        <f t="shared" si="2"/>
        <v>0</v>
      </c>
      <c r="J52" s="845">
        <f t="shared" si="3"/>
        <v>0</v>
      </c>
      <c r="K52" s="845">
        <f t="shared" si="9"/>
        <v>0</v>
      </c>
      <c r="L52" s="846">
        <f>'3_Levels 1&amp;2'!AT52</f>
        <v>3692909</v>
      </c>
      <c r="M52" s="847">
        <f>'3_Levels 1&amp;2'!C52</f>
        <v>1201</v>
      </c>
      <c r="N52" s="847">
        <f t="shared" si="4"/>
        <v>1201</v>
      </c>
      <c r="O52" s="848">
        <f t="shared" si="10"/>
        <v>3074.8617818484595</v>
      </c>
      <c r="P52" s="849">
        <f t="shared" si="11"/>
        <v>0</v>
      </c>
      <c r="Q52" s="848">
        <f>[6]Local_OJJ!N49</f>
        <v>0</v>
      </c>
      <c r="R52" s="848">
        <f t="shared" si="12"/>
        <v>0</v>
      </c>
      <c r="S52" s="849">
        <f t="shared" si="5"/>
        <v>0</v>
      </c>
      <c r="T52" s="850">
        <f t="shared" si="13"/>
        <v>0</v>
      </c>
      <c r="U52" s="851">
        <f t="shared" si="6"/>
        <v>0</v>
      </c>
    </row>
    <row r="53" spans="1:21" ht="16.149999999999999" customHeight="1" x14ac:dyDescent="0.2">
      <c r="A53" s="852">
        <v>47</v>
      </c>
      <c r="B53" s="853" t="s">
        <v>288</v>
      </c>
      <c r="C53" s="854">
        <f>IFERROR(VLOOKUP(A53,[18]ADM_summary!$A$6:$C$60,3,FALSE),0)</f>
        <v>0</v>
      </c>
      <c r="D53" s="855">
        <f>'3_Levels 1&amp;2'!AQ53</f>
        <v>3442.398947368421</v>
      </c>
      <c r="E53" s="855">
        <f t="shared" si="7"/>
        <v>4531.519518287243</v>
      </c>
      <c r="F53" s="855">
        <f t="shared" si="8"/>
        <v>6001.8669101494379</v>
      </c>
      <c r="G53" s="856">
        <f t="shared" si="1"/>
        <v>0</v>
      </c>
      <c r="H53" s="855">
        <f>[6]State_OJJ!N50</f>
        <v>0</v>
      </c>
      <c r="I53" s="855">
        <f t="shared" si="2"/>
        <v>0</v>
      </c>
      <c r="J53" s="856">
        <f t="shared" si="3"/>
        <v>0</v>
      </c>
      <c r="K53" s="856">
        <f t="shared" si="9"/>
        <v>0</v>
      </c>
      <c r="L53" s="857">
        <f>'3_Levels 1&amp;2'!AT53</f>
        <v>22163441.140000001</v>
      </c>
      <c r="M53" s="858">
        <f>'3_Levels 1&amp;2'!C53</f>
        <v>3800</v>
      </c>
      <c r="N53" s="858">
        <f t="shared" si="4"/>
        <v>3800</v>
      </c>
      <c r="O53" s="859">
        <f t="shared" si="10"/>
        <v>5832.4845105263157</v>
      </c>
      <c r="P53" s="860">
        <f t="shared" si="11"/>
        <v>0</v>
      </c>
      <c r="Q53" s="859">
        <f>[6]Local_OJJ!N50</f>
        <v>0</v>
      </c>
      <c r="R53" s="859">
        <f t="shared" si="12"/>
        <v>0</v>
      </c>
      <c r="S53" s="860">
        <f t="shared" si="5"/>
        <v>0</v>
      </c>
      <c r="T53" s="861">
        <f t="shared" si="13"/>
        <v>0</v>
      </c>
      <c r="U53" s="862">
        <f t="shared" si="6"/>
        <v>0</v>
      </c>
    </row>
    <row r="54" spans="1:21" ht="16.149999999999999" customHeight="1" x14ac:dyDescent="0.2">
      <c r="A54" s="852">
        <v>48</v>
      </c>
      <c r="B54" s="853" t="s">
        <v>289</v>
      </c>
      <c r="C54" s="854">
        <f>IFERROR(VLOOKUP(A54,[18]ADM_summary!$A$6:$C$60,3,FALSE),0)</f>
        <v>0.46153899999999998</v>
      </c>
      <c r="D54" s="855">
        <f>'3_Levels 1&amp;2'!AQ54</f>
        <v>4821.8491875423151</v>
      </c>
      <c r="E54" s="855">
        <f t="shared" si="7"/>
        <v>6347.4059926404489</v>
      </c>
      <c r="F54" s="855">
        <f t="shared" si="8"/>
        <v>7817.7533845026437</v>
      </c>
      <c r="G54" s="856">
        <f t="shared" si="1"/>
        <v>3608</v>
      </c>
      <c r="H54" s="855">
        <f>[6]State_OJJ!N51</f>
        <v>3305</v>
      </c>
      <c r="I54" s="855">
        <f t="shared" si="2"/>
        <v>303</v>
      </c>
      <c r="J54" s="856">
        <f t="shared" si="3"/>
        <v>303</v>
      </c>
      <c r="K54" s="856">
        <f t="shared" si="9"/>
        <v>3608</v>
      </c>
      <c r="L54" s="857">
        <f>'3_Levels 1&amp;2'!AT54</f>
        <v>26915825.460000001</v>
      </c>
      <c r="M54" s="858">
        <f>'3_Levels 1&amp;2'!C54</f>
        <v>5908</v>
      </c>
      <c r="N54" s="858">
        <f t="shared" si="4"/>
        <v>5908.4615389999999</v>
      </c>
      <c r="O54" s="859">
        <f t="shared" si="10"/>
        <v>4555.4710447612515</v>
      </c>
      <c r="P54" s="860">
        <f t="shared" si="11"/>
        <v>2103</v>
      </c>
      <c r="Q54" s="859">
        <f>[6]Local_OJJ!N51</f>
        <v>1929</v>
      </c>
      <c r="R54" s="859">
        <f t="shared" si="12"/>
        <v>174</v>
      </c>
      <c r="S54" s="860">
        <f t="shared" si="5"/>
        <v>174</v>
      </c>
      <c r="T54" s="861">
        <f t="shared" si="13"/>
        <v>5711</v>
      </c>
      <c r="U54" s="862">
        <f t="shared" si="6"/>
        <v>477</v>
      </c>
    </row>
    <row r="55" spans="1:21" ht="16.149999999999999" customHeight="1" x14ac:dyDescent="0.2">
      <c r="A55" s="852">
        <v>49</v>
      </c>
      <c r="B55" s="853" t="s">
        <v>290</v>
      </c>
      <c r="C55" s="854">
        <f>IFERROR(VLOOKUP(A55,[18]ADM_summary!$A$6:$C$60,3,FALSE),0)</f>
        <v>2.5714290000000002</v>
      </c>
      <c r="D55" s="855">
        <f>'3_Levels 1&amp;2'!AQ55</f>
        <v>5774.4215107913669</v>
      </c>
      <c r="E55" s="855">
        <f t="shared" si="7"/>
        <v>7601.3571300247932</v>
      </c>
      <c r="F55" s="855">
        <f t="shared" si="8"/>
        <v>9071.704521886988</v>
      </c>
      <c r="G55" s="856">
        <f t="shared" si="1"/>
        <v>23327</v>
      </c>
      <c r="H55" s="855">
        <f>[6]State_OJJ!N52</f>
        <v>21366</v>
      </c>
      <c r="I55" s="855">
        <f t="shared" si="2"/>
        <v>1961</v>
      </c>
      <c r="J55" s="856">
        <f t="shared" si="3"/>
        <v>1961</v>
      </c>
      <c r="K55" s="856">
        <f t="shared" si="9"/>
        <v>23327</v>
      </c>
      <c r="L55" s="857">
        <f>'3_Levels 1&amp;2'!AT55</f>
        <v>35400528</v>
      </c>
      <c r="M55" s="858">
        <f>'3_Levels 1&amp;2'!C55</f>
        <v>13900</v>
      </c>
      <c r="N55" s="858">
        <f t="shared" si="4"/>
        <v>13902.571429</v>
      </c>
      <c r="O55" s="859">
        <f t="shared" si="10"/>
        <v>2546.3295175852463</v>
      </c>
      <c r="P55" s="860">
        <f t="shared" si="11"/>
        <v>6548</v>
      </c>
      <c r="Q55" s="859">
        <f>[6]Local_OJJ!N52</f>
        <v>6095</v>
      </c>
      <c r="R55" s="859">
        <f t="shared" si="12"/>
        <v>453</v>
      </c>
      <c r="S55" s="860">
        <f t="shared" si="5"/>
        <v>453</v>
      </c>
      <c r="T55" s="861">
        <f t="shared" si="13"/>
        <v>29875</v>
      </c>
      <c r="U55" s="862">
        <f t="shared" si="6"/>
        <v>2414</v>
      </c>
    </row>
    <row r="56" spans="1:21" ht="16.149999999999999" customHeight="1" x14ac:dyDescent="0.2">
      <c r="A56" s="863">
        <v>50</v>
      </c>
      <c r="B56" s="864" t="s">
        <v>291</v>
      </c>
      <c r="C56" s="865">
        <f>IFERROR(VLOOKUP(A56,[18]ADM_summary!$A$6:$C$60,3,FALSE),0)</f>
        <v>2.7912089999999998</v>
      </c>
      <c r="D56" s="866">
        <f>'3_Levels 1&amp;2'!AQ56</f>
        <v>5891.2936737517293</v>
      </c>
      <c r="E56" s="866">
        <f t="shared" si="7"/>
        <v>7755.2057965206377</v>
      </c>
      <c r="F56" s="866">
        <f t="shared" si="8"/>
        <v>9225.5531883828335</v>
      </c>
      <c r="G56" s="867">
        <f t="shared" si="1"/>
        <v>25750</v>
      </c>
      <c r="H56" s="866">
        <f>[6]State_OJJ!N53</f>
        <v>23606</v>
      </c>
      <c r="I56" s="866">
        <f t="shared" si="2"/>
        <v>2144</v>
      </c>
      <c r="J56" s="867">
        <f t="shared" si="3"/>
        <v>2144</v>
      </c>
      <c r="K56" s="867">
        <f t="shared" si="9"/>
        <v>25750</v>
      </c>
      <c r="L56" s="868">
        <f>'3_Levels 1&amp;2'!AT56</f>
        <v>26740827.399999999</v>
      </c>
      <c r="M56" s="869">
        <f>'3_Levels 1&amp;2'!C56</f>
        <v>7951</v>
      </c>
      <c r="N56" s="869">
        <f t="shared" si="4"/>
        <v>7953.791209</v>
      </c>
      <c r="O56" s="870">
        <f t="shared" si="10"/>
        <v>3362.0228011192694</v>
      </c>
      <c r="P56" s="871">
        <f t="shared" si="11"/>
        <v>9384</v>
      </c>
      <c r="Q56" s="870">
        <f>[6]Local_OJJ!N53</f>
        <v>8602</v>
      </c>
      <c r="R56" s="870">
        <f t="shared" si="12"/>
        <v>782</v>
      </c>
      <c r="S56" s="871">
        <f t="shared" si="5"/>
        <v>782</v>
      </c>
      <c r="T56" s="872">
        <f t="shared" si="13"/>
        <v>35134</v>
      </c>
      <c r="U56" s="873">
        <f t="shared" si="6"/>
        <v>2926</v>
      </c>
    </row>
    <row r="57" spans="1:21" ht="16.149999999999999" customHeight="1" x14ac:dyDescent="0.2">
      <c r="A57" s="841">
        <v>51</v>
      </c>
      <c r="B57" s="842" t="s">
        <v>292</v>
      </c>
      <c r="C57" s="843">
        <f>IFERROR(VLOOKUP(A57,[18]ADM_summary!$A$6:$C$60,3,FALSE),0)</f>
        <v>1.159341</v>
      </c>
      <c r="D57" s="844">
        <f>'3_Levels 1&amp;2'!AQ57</f>
        <v>5558.3897922848664</v>
      </c>
      <c r="E57" s="844">
        <f t="shared" si="7"/>
        <v>7316.976393233751</v>
      </c>
      <c r="F57" s="844">
        <f t="shared" si="8"/>
        <v>8787.3237850959449</v>
      </c>
      <c r="G57" s="845">
        <f t="shared" si="1"/>
        <v>10188</v>
      </c>
      <c r="H57" s="844">
        <f>[6]State_OJJ!N54</f>
        <v>9340</v>
      </c>
      <c r="I57" s="844">
        <f t="shared" si="2"/>
        <v>848</v>
      </c>
      <c r="J57" s="845">
        <f t="shared" si="3"/>
        <v>848</v>
      </c>
      <c r="K57" s="845">
        <f t="shared" si="9"/>
        <v>10188</v>
      </c>
      <c r="L57" s="846">
        <f>'3_Levels 1&amp;2'!AT57</f>
        <v>33277673.66</v>
      </c>
      <c r="M57" s="847">
        <f>'3_Levels 1&amp;2'!C57</f>
        <v>8425</v>
      </c>
      <c r="N57" s="847">
        <f t="shared" si="4"/>
        <v>8426.1593410000005</v>
      </c>
      <c r="O57" s="848">
        <f t="shared" si="10"/>
        <v>3949.3287882745722</v>
      </c>
      <c r="P57" s="849">
        <f t="shared" si="11"/>
        <v>4579</v>
      </c>
      <c r="Q57" s="848">
        <f>[6]Local_OJJ!N54</f>
        <v>4197</v>
      </c>
      <c r="R57" s="848">
        <f t="shared" si="12"/>
        <v>382</v>
      </c>
      <c r="S57" s="849">
        <f t="shared" si="5"/>
        <v>382</v>
      </c>
      <c r="T57" s="850">
        <f t="shared" si="13"/>
        <v>14767</v>
      </c>
      <c r="U57" s="851">
        <f t="shared" si="6"/>
        <v>1230</v>
      </c>
    </row>
    <row r="58" spans="1:21" ht="16.149999999999999" customHeight="1" x14ac:dyDescent="0.2">
      <c r="A58" s="852">
        <v>52</v>
      </c>
      <c r="B58" s="853" t="s">
        <v>293</v>
      </c>
      <c r="C58" s="854">
        <f>IFERROR(VLOOKUP(A58,[18]ADM_summary!$A$6:$C$60,3,FALSE),0)</f>
        <v>4.928572</v>
      </c>
      <c r="D58" s="855">
        <f>'3_Levels 1&amp;2'!AQ58</f>
        <v>5682.4018226354465</v>
      </c>
      <c r="E58" s="855">
        <f t="shared" si="7"/>
        <v>7480.2238682150228</v>
      </c>
      <c r="F58" s="855">
        <f t="shared" si="8"/>
        <v>8950.5712600772167</v>
      </c>
      <c r="G58" s="856">
        <f t="shared" si="1"/>
        <v>44114</v>
      </c>
      <c r="H58" s="855">
        <f>[6]State_OJJ!N55</f>
        <v>40443</v>
      </c>
      <c r="I58" s="855">
        <f t="shared" si="2"/>
        <v>3671</v>
      </c>
      <c r="J58" s="856">
        <f t="shared" si="3"/>
        <v>3671</v>
      </c>
      <c r="K58" s="856">
        <f t="shared" si="9"/>
        <v>44114</v>
      </c>
      <c r="L58" s="857">
        <f>'3_Levels 1&amp;2'!AT58</f>
        <v>138979099.36000001</v>
      </c>
      <c r="M58" s="858">
        <f>'3_Levels 1&amp;2'!C58</f>
        <v>37967</v>
      </c>
      <c r="N58" s="858">
        <f t="shared" si="4"/>
        <v>37971.928571999997</v>
      </c>
      <c r="O58" s="859">
        <f>L58/N58</f>
        <v>3660.0484775609048</v>
      </c>
      <c r="P58" s="860">
        <f t="shared" si="11"/>
        <v>18039</v>
      </c>
      <c r="Q58" s="859">
        <f>[6]Local_OJJ!N55</f>
        <v>16534</v>
      </c>
      <c r="R58" s="859">
        <f t="shared" si="12"/>
        <v>1505</v>
      </c>
      <c r="S58" s="860">
        <f t="shared" si="5"/>
        <v>1505</v>
      </c>
      <c r="T58" s="861">
        <f t="shared" si="13"/>
        <v>62153</v>
      </c>
      <c r="U58" s="862">
        <f t="shared" si="6"/>
        <v>5176</v>
      </c>
    </row>
    <row r="59" spans="1:21" ht="16.149999999999999" customHeight="1" x14ac:dyDescent="0.2">
      <c r="A59" s="852">
        <v>53</v>
      </c>
      <c r="B59" s="853" t="s">
        <v>294</v>
      </c>
      <c r="C59" s="854">
        <f>IFERROR(VLOOKUP(A59,[18]ADM_summary!$A$6:$C$60,3,FALSE),0)</f>
        <v>5.0989000000000004</v>
      </c>
      <c r="D59" s="855">
        <f>'3_Levels 1&amp;2'!AQ59</f>
        <v>5920.6580766813322</v>
      </c>
      <c r="E59" s="855">
        <f t="shared" si="7"/>
        <v>7793.8606320155386</v>
      </c>
      <c r="F59" s="855">
        <f t="shared" si="8"/>
        <v>9264.2080238777344</v>
      </c>
      <c r="G59" s="856">
        <f t="shared" si="1"/>
        <v>47237</v>
      </c>
      <c r="H59" s="855">
        <f>[6]State_OJJ!N56</f>
        <v>43305</v>
      </c>
      <c r="I59" s="855">
        <f t="shared" si="2"/>
        <v>3932</v>
      </c>
      <c r="J59" s="856">
        <f t="shared" si="3"/>
        <v>3932</v>
      </c>
      <c r="K59" s="856">
        <f t="shared" si="9"/>
        <v>47237</v>
      </c>
      <c r="L59" s="857">
        <f>'3_Levels 1&amp;2'!AT59</f>
        <v>48644386</v>
      </c>
      <c r="M59" s="858">
        <f>'3_Levels 1&amp;2'!C59</f>
        <v>19092</v>
      </c>
      <c r="N59" s="858">
        <f t="shared" si="4"/>
        <v>19097.098900000001</v>
      </c>
      <c r="O59" s="859">
        <f t="shared" si="10"/>
        <v>2547.2133885215412</v>
      </c>
      <c r="P59" s="860">
        <f t="shared" si="11"/>
        <v>12988</v>
      </c>
      <c r="Q59" s="859">
        <f>[6]Local_OJJ!N56</f>
        <v>11906</v>
      </c>
      <c r="R59" s="859">
        <f t="shared" si="12"/>
        <v>1082</v>
      </c>
      <c r="S59" s="860">
        <f t="shared" si="5"/>
        <v>1082</v>
      </c>
      <c r="T59" s="861">
        <f t="shared" si="13"/>
        <v>60225</v>
      </c>
      <c r="U59" s="862">
        <f t="shared" si="6"/>
        <v>5014</v>
      </c>
    </row>
    <row r="60" spans="1:21" ht="16.149999999999999" customHeight="1" x14ac:dyDescent="0.2">
      <c r="A60" s="852">
        <v>54</v>
      </c>
      <c r="B60" s="853" t="s">
        <v>295</v>
      </c>
      <c r="C60" s="854">
        <f>IFERROR(VLOOKUP(A60,[18]ADM_summary!$A$6:$C$60,3,FALSE),0)</f>
        <v>1</v>
      </c>
      <c r="D60" s="855">
        <f>'3_Levels 1&amp;2'!AQ60</f>
        <v>7188.4362745098042</v>
      </c>
      <c r="E60" s="855">
        <f t="shared" si="7"/>
        <v>9462.7437963886114</v>
      </c>
      <c r="F60" s="855">
        <f t="shared" si="8"/>
        <v>10933.091188250806</v>
      </c>
      <c r="G60" s="856">
        <f t="shared" si="1"/>
        <v>10933</v>
      </c>
      <c r="H60" s="855">
        <f>[6]State_OJJ!N57</f>
        <v>9947</v>
      </c>
      <c r="I60" s="855">
        <f t="shared" si="2"/>
        <v>986</v>
      </c>
      <c r="J60" s="856">
        <f t="shared" si="3"/>
        <v>986</v>
      </c>
      <c r="K60" s="856">
        <f t="shared" si="9"/>
        <v>10933</v>
      </c>
      <c r="L60" s="857">
        <f>'3_Levels 1&amp;2'!AT60</f>
        <v>2594098.08</v>
      </c>
      <c r="M60" s="858">
        <f>'3_Levels 1&amp;2'!C60</f>
        <v>612</v>
      </c>
      <c r="N60" s="858">
        <f t="shared" si="4"/>
        <v>613</v>
      </c>
      <c r="O60" s="859">
        <f t="shared" si="10"/>
        <v>4231.8076345840136</v>
      </c>
      <c r="P60" s="860">
        <f t="shared" si="11"/>
        <v>4232</v>
      </c>
      <c r="Q60" s="859">
        <f>[6]Local_OJJ!N57</f>
        <v>3904</v>
      </c>
      <c r="R60" s="859">
        <f t="shared" si="12"/>
        <v>328</v>
      </c>
      <c r="S60" s="860">
        <f t="shared" si="5"/>
        <v>328</v>
      </c>
      <c r="T60" s="861">
        <f t="shared" si="13"/>
        <v>15165</v>
      </c>
      <c r="U60" s="862">
        <f t="shared" si="6"/>
        <v>1314</v>
      </c>
    </row>
    <row r="61" spans="1:21" ht="16.149999999999999" customHeight="1" x14ac:dyDescent="0.2">
      <c r="A61" s="863">
        <v>55</v>
      </c>
      <c r="B61" s="864" t="s">
        <v>296</v>
      </c>
      <c r="C61" s="865">
        <f>IFERROR(VLOOKUP(A61,[18]ADM_summary!$A$6:$C$60,3,FALSE),0)</f>
        <v>9.2582419999999992</v>
      </c>
      <c r="D61" s="866">
        <f>'3_Levels 1&amp;2'!AQ61</f>
        <v>5435.1363715834259</v>
      </c>
      <c r="E61" s="866">
        <f t="shared" si="7"/>
        <v>7154.7275399940008</v>
      </c>
      <c r="F61" s="866">
        <f t="shared" si="8"/>
        <v>8625.0749318561957</v>
      </c>
      <c r="G61" s="867">
        <f t="shared" si="1"/>
        <v>79853</v>
      </c>
      <c r="H61" s="866">
        <f>[6]State_OJJ!N58</f>
        <v>73208</v>
      </c>
      <c r="I61" s="866">
        <f t="shared" si="2"/>
        <v>6645</v>
      </c>
      <c r="J61" s="867">
        <f t="shared" si="3"/>
        <v>6645</v>
      </c>
      <c r="K61" s="867">
        <f t="shared" si="9"/>
        <v>79853</v>
      </c>
      <c r="L61" s="868">
        <f>'3_Levels 1&amp;2'!AT61</f>
        <v>63021230.719999999</v>
      </c>
      <c r="M61" s="869">
        <f>'3_Levels 1&amp;2'!C61</f>
        <v>17159</v>
      </c>
      <c r="N61" s="869">
        <f t="shared" si="4"/>
        <v>17168.258242</v>
      </c>
      <c r="O61" s="870">
        <f t="shared" si="10"/>
        <v>3670.7993223113585</v>
      </c>
      <c r="P61" s="871">
        <f t="shared" si="11"/>
        <v>33985</v>
      </c>
      <c r="Q61" s="870">
        <f>[6]Local_OJJ!N58</f>
        <v>31150</v>
      </c>
      <c r="R61" s="870">
        <f t="shared" si="12"/>
        <v>2835</v>
      </c>
      <c r="S61" s="871">
        <f t="shared" si="5"/>
        <v>2835</v>
      </c>
      <c r="T61" s="872">
        <f t="shared" si="13"/>
        <v>113838</v>
      </c>
      <c r="U61" s="873">
        <f t="shared" si="6"/>
        <v>9480</v>
      </c>
    </row>
    <row r="62" spans="1:21" ht="16.149999999999999" customHeight="1" x14ac:dyDescent="0.2">
      <c r="A62" s="841">
        <v>56</v>
      </c>
      <c r="B62" s="842" t="s">
        <v>297</v>
      </c>
      <c r="C62" s="843">
        <f>IFERROR(VLOOKUP(A62,[18]ADM_summary!$A$6:$C$60,3,FALSE),0)</f>
        <v>1</v>
      </c>
      <c r="D62" s="844">
        <f>'3_Levels 1&amp;2'!AQ62</f>
        <v>6376.2636864269516</v>
      </c>
      <c r="E62" s="844">
        <f t="shared" si="7"/>
        <v>8393.6126493642914</v>
      </c>
      <c r="F62" s="844">
        <f t="shared" si="8"/>
        <v>9863.9600412264863</v>
      </c>
      <c r="G62" s="845">
        <f t="shared" si="1"/>
        <v>9864</v>
      </c>
      <c r="H62" s="844">
        <f>[6]State_OJJ!N59</f>
        <v>9042</v>
      </c>
      <c r="I62" s="844">
        <f t="shared" si="2"/>
        <v>822</v>
      </c>
      <c r="J62" s="845">
        <f t="shared" si="3"/>
        <v>822</v>
      </c>
      <c r="K62" s="845">
        <f t="shared" si="9"/>
        <v>9864</v>
      </c>
      <c r="L62" s="846">
        <f>'3_Levels 1&amp;2'!AT62</f>
        <v>10577742.6</v>
      </c>
      <c r="M62" s="847">
        <f>'3_Levels 1&amp;2'!C62</f>
        <v>3087</v>
      </c>
      <c r="N62" s="847">
        <f t="shared" si="4"/>
        <v>3088</v>
      </c>
      <c r="O62" s="848">
        <f t="shared" si="10"/>
        <v>3425.4347797927462</v>
      </c>
      <c r="P62" s="849">
        <f t="shared" si="11"/>
        <v>3425</v>
      </c>
      <c r="Q62" s="848">
        <f>[6]Local_OJJ!N59</f>
        <v>3140</v>
      </c>
      <c r="R62" s="848">
        <f t="shared" si="12"/>
        <v>285</v>
      </c>
      <c r="S62" s="849">
        <f t="shared" si="5"/>
        <v>285</v>
      </c>
      <c r="T62" s="850">
        <f t="shared" si="13"/>
        <v>13289</v>
      </c>
      <c r="U62" s="851">
        <f t="shared" si="6"/>
        <v>1107</v>
      </c>
    </row>
    <row r="63" spans="1:21" ht="16.149999999999999" customHeight="1" x14ac:dyDescent="0.2">
      <c r="A63" s="852">
        <v>57</v>
      </c>
      <c r="B63" s="853" t="s">
        <v>298</v>
      </c>
      <c r="C63" s="854">
        <f>IFERROR(VLOOKUP(A63,[18]ADM_summary!$A$6:$C$60,3,FALSE),0)</f>
        <v>3.807693</v>
      </c>
      <c r="D63" s="855">
        <f>'3_Levels 1&amp;2'!AQ63</f>
        <v>5723.8400686032801</v>
      </c>
      <c r="E63" s="855">
        <f t="shared" si="7"/>
        <v>7534.7725196868032</v>
      </c>
      <c r="F63" s="855">
        <f t="shared" si="8"/>
        <v>9005.1199115489981</v>
      </c>
      <c r="G63" s="856">
        <f t="shared" si="1"/>
        <v>34289</v>
      </c>
      <c r="H63" s="855">
        <f>[6]State_OJJ!N60</f>
        <v>31435</v>
      </c>
      <c r="I63" s="855">
        <f t="shared" si="2"/>
        <v>2854</v>
      </c>
      <c r="J63" s="856">
        <f t="shared" si="3"/>
        <v>2854</v>
      </c>
      <c r="K63" s="856">
        <f t="shared" si="9"/>
        <v>34289</v>
      </c>
      <c r="L63" s="857">
        <f>'3_Levels 1&amp;2'!AT63</f>
        <v>26959787</v>
      </c>
      <c r="M63" s="858">
        <f>'3_Levels 1&amp;2'!C63</f>
        <v>9329</v>
      </c>
      <c r="N63" s="858">
        <f t="shared" si="4"/>
        <v>9332.8076930000007</v>
      </c>
      <c r="O63" s="859">
        <f t="shared" si="10"/>
        <v>2888.7112953394485</v>
      </c>
      <c r="P63" s="860">
        <f t="shared" si="11"/>
        <v>10999</v>
      </c>
      <c r="Q63" s="859">
        <f>[6]Local_OJJ!N60</f>
        <v>10083</v>
      </c>
      <c r="R63" s="859">
        <f t="shared" si="12"/>
        <v>916</v>
      </c>
      <c r="S63" s="860">
        <f t="shared" si="5"/>
        <v>916</v>
      </c>
      <c r="T63" s="861">
        <f t="shared" si="13"/>
        <v>45288</v>
      </c>
      <c r="U63" s="862">
        <f t="shared" si="6"/>
        <v>3770</v>
      </c>
    </row>
    <row r="64" spans="1:21" ht="16.149999999999999" customHeight="1" x14ac:dyDescent="0.2">
      <c r="A64" s="852">
        <v>58</v>
      </c>
      <c r="B64" s="853" t="s">
        <v>299</v>
      </c>
      <c r="C64" s="854">
        <f>IFERROR(VLOOKUP(A64,[18]ADM_summary!$A$6:$C$60,3,FALSE),0)</f>
        <v>2.340659</v>
      </c>
      <c r="D64" s="855">
        <f>'3_Levels 1&amp;2'!AQ64</f>
        <v>6558.1968097865192</v>
      </c>
      <c r="E64" s="855">
        <f t="shared" si="7"/>
        <v>8633.1065349167166</v>
      </c>
      <c r="F64" s="855">
        <f t="shared" si="8"/>
        <v>10103.453926778911</v>
      </c>
      <c r="G64" s="856">
        <f t="shared" si="1"/>
        <v>23649</v>
      </c>
      <c r="H64" s="855">
        <f>[6]State_OJJ!N61</f>
        <v>21681</v>
      </c>
      <c r="I64" s="855">
        <f t="shared" si="2"/>
        <v>1968</v>
      </c>
      <c r="J64" s="856">
        <f t="shared" si="3"/>
        <v>1968</v>
      </c>
      <c r="K64" s="856">
        <f t="shared" si="9"/>
        <v>23649</v>
      </c>
      <c r="L64" s="857">
        <f>'3_Levels 1&amp;2'!AT64</f>
        <v>19925905</v>
      </c>
      <c r="M64" s="858">
        <f>'3_Levels 1&amp;2'!C64</f>
        <v>8338</v>
      </c>
      <c r="N64" s="858">
        <f t="shared" si="4"/>
        <v>8340.3406589999995</v>
      </c>
      <c r="O64" s="859">
        <f t="shared" si="10"/>
        <v>2389.0996560791682</v>
      </c>
      <c r="P64" s="860">
        <f t="shared" si="11"/>
        <v>5592</v>
      </c>
      <c r="Q64" s="859">
        <f>[6]Local_OJJ!N61</f>
        <v>5126</v>
      </c>
      <c r="R64" s="859">
        <f t="shared" si="12"/>
        <v>466</v>
      </c>
      <c r="S64" s="860">
        <f t="shared" si="5"/>
        <v>466</v>
      </c>
      <c r="T64" s="861">
        <f t="shared" si="13"/>
        <v>29241</v>
      </c>
      <c r="U64" s="862">
        <f t="shared" si="6"/>
        <v>2434</v>
      </c>
    </row>
    <row r="65" spans="1:21" ht="16.149999999999999" customHeight="1" x14ac:dyDescent="0.2">
      <c r="A65" s="852">
        <v>59</v>
      </c>
      <c r="B65" s="853" t="s">
        <v>300</v>
      </c>
      <c r="C65" s="854">
        <f>IFERROR(VLOOKUP(A65,[18]ADM_summary!$A$6:$C$60,3,FALSE),0)</f>
        <v>1.2472529999999999</v>
      </c>
      <c r="D65" s="855">
        <f>'3_Levels 1&amp;2'!AQ65</f>
        <v>7199.1623314980061</v>
      </c>
      <c r="E65" s="855">
        <f t="shared" si="7"/>
        <v>9476.8634081301443</v>
      </c>
      <c r="F65" s="855">
        <f t="shared" si="8"/>
        <v>10947.210799992339</v>
      </c>
      <c r="G65" s="856">
        <f t="shared" si="1"/>
        <v>13654</v>
      </c>
      <c r="H65" s="855">
        <f>[6]State_OJJ!N62</f>
        <v>12535</v>
      </c>
      <c r="I65" s="855">
        <f t="shared" si="2"/>
        <v>1119</v>
      </c>
      <c r="J65" s="856">
        <f t="shared" si="3"/>
        <v>1119</v>
      </c>
      <c r="K65" s="856">
        <f t="shared" si="9"/>
        <v>13654</v>
      </c>
      <c r="L65" s="857">
        <f>'3_Levels 1&amp;2'!AT65</f>
        <v>8002530</v>
      </c>
      <c r="M65" s="858">
        <f>'3_Levels 1&amp;2'!C65</f>
        <v>5267</v>
      </c>
      <c r="N65" s="858">
        <f t="shared" si="4"/>
        <v>5268.2472529999995</v>
      </c>
      <c r="O65" s="859">
        <f t="shared" si="10"/>
        <v>1519.0118488540882</v>
      </c>
      <c r="P65" s="860">
        <f t="shared" si="11"/>
        <v>1895</v>
      </c>
      <c r="Q65" s="859">
        <f>[6]Local_OJJ!N62</f>
        <v>1745</v>
      </c>
      <c r="R65" s="859">
        <f t="shared" si="12"/>
        <v>150</v>
      </c>
      <c r="S65" s="860">
        <f t="shared" si="5"/>
        <v>150</v>
      </c>
      <c r="T65" s="861">
        <f t="shared" si="13"/>
        <v>15549</v>
      </c>
      <c r="U65" s="862">
        <f t="shared" si="6"/>
        <v>1269</v>
      </c>
    </row>
    <row r="66" spans="1:21" ht="16.149999999999999" customHeight="1" x14ac:dyDescent="0.2">
      <c r="A66" s="863">
        <v>60</v>
      </c>
      <c r="B66" s="864" t="s">
        <v>301</v>
      </c>
      <c r="C66" s="865">
        <f>IFERROR(VLOOKUP(A66,[18]ADM_summary!$A$6:$C$60,3,FALSE),0)</f>
        <v>4.7802189999999998</v>
      </c>
      <c r="D66" s="866">
        <f>'3_Levels 1&amp;2'!AQ66</f>
        <v>6201.6310411936429</v>
      </c>
      <c r="E66" s="866">
        <f t="shared" si="7"/>
        <v>8163.7289977294849</v>
      </c>
      <c r="F66" s="866">
        <f t="shared" si="8"/>
        <v>9634.0763895916789</v>
      </c>
      <c r="G66" s="867">
        <f t="shared" si="1"/>
        <v>46053</v>
      </c>
      <c r="H66" s="866">
        <f>[6]State_OJJ!N63</f>
        <v>42220</v>
      </c>
      <c r="I66" s="866">
        <f t="shared" si="2"/>
        <v>3833</v>
      </c>
      <c r="J66" s="867">
        <f t="shared" si="3"/>
        <v>3833</v>
      </c>
      <c r="K66" s="867">
        <f t="shared" si="9"/>
        <v>46053</v>
      </c>
      <c r="L66" s="868">
        <f>'3_Levels 1&amp;2'!AT66</f>
        <v>21197910.300000001</v>
      </c>
      <c r="M66" s="869">
        <f>'3_Levels 1&amp;2'!C66</f>
        <v>6166</v>
      </c>
      <c r="N66" s="869">
        <f t="shared" si="4"/>
        <v>6170.7802190000002</v>
      </c>
      <c r="O66" s="870">
        <f t="shared" si="10"/>
        <v>3435.2074693457821</v>
      </c>
      <c r="P66" s="871">
        <f t="shared" si="11"/>
        <v>16421</v>
      </c>
      <c r="Q66" s="870">
        <f>[6]Local_OJJ!N63</f>
        <v>15051</v>
      </c>
      <c r="R66" s="870">
        <f t="shared" si="12"/>
        <v>1370</v>
      </c>
      <c r="S66" s="871">
        <f t="shared" si="5"/>
        <v>1370</v>
      </c>
      <c r="T66" s="872">
        <f t="shared" si="13"/>
        <v>62474</v>
      </c>
      <c r="U66" s="873">
        <f t="shared" si="6"/>
        <v>5203</v>
      </c>
    </row>
    <row r="67" spans="1:21" ht="16.149999999999999" customHeight="1" x14ac:dyDescent="0.2">
      <c r="A67" s="841">
        <v>61</v>
      </c>
      <c r="B67" s="842" t="s">
        <v>302</v>
      </c>
      <c r="C67" s="843">
        <f>IFERROR(VLOOKUP(A67,[18]ADM_summary!$A$6:$C$60,3,FALSE),0)</f>
        <v>0.96703300000000003</v>
      </c>
      <c r="D67" s="844">
        <f>'3_Levels 1&amp;2'!AQ67</f>
        <v>3433.015544041451</v>
      </c>
      <c r="E67" s="844">
        <f t="shared" si="7"/>
        <v>4519.1673545856383</v>
      </c>
      <c r="F67" s="844">
        <f t="shared" si="8"/>
        <v>5989.5147464478332</v>
      </c>
      <c r="G67" s="845">
        <f t="shared" si="1"/>
        <v>5792</v>
      </c>
      <c r="H67" s="844">
        <f>[6]State_OJJ!N64</f>
        <v>5311</v>
      </c>
      <c r="I67" s="844">
        <f t="shared" si="2"/>
        <v>481</v>
      </c>
      <c r="J67" s="845">
        <f t="shared" si="3"/>
        <v>481</v>
      </c>
      <c r="K67" s="845">
        <f t="shared" si="9"/>
        <v>5792</v>
      </c>
      <c r="L67" s="846">
        <f>'3_Levels 1&amp;2'!AT67</f>
        <v>20028833.82</v>
      </c>
      <c r="M67" s="847">
        <f>'3_Levels 1&amp;2'!C67</f>
        <v>3667</v>
      </c>
      <c r="N67" s="847">
        <f t="shared" si="4"/>
        <v>3667.9670329999999</v>
      </c>
      <c r="O67" s="848">
        <f t="shared" si="10"/>
        <v>5460.4726923127719</v>
      </c>
      <c r="P67" s="849">
        <f t="shared" si="11"/>
        <v>5280</v>
      </c>
      <c r="Q67" s="848">
        <f>[6]Local_OJJ!N64</f>
        <v>4840</v>
      </c>
      <c r="R67" s="848">
        <f t="shared" si="12"/>
        <v>440</v>
      </c>
      <c r="S67" s="849">
        <f t="shared" si="5"/>
        <v>440</v>
      </c>
      <c r="T67" s="850">
        <f t="shared" si="13"/>
        <v>11072</v>
      </c>
      <c r="U67" s="851">
        <f t="shared" si="6"/>
        <v>921</v>
      </c>
    </row>
    <row r="68" spans="1:21" ht="16.149999999999999" customHeight="1" x14ac:dyDescent="0.2">
      <c r="A68" s="852">
        <v>62</v>
      </c>
      <c r="B68" s="853" t="s">
        <v>303</v>
      </c>
      <c r="C68" s="854">
        <f>IFERROR(VLOOKUP(A68,[18]ADM_summary!$A$6:$C$60,3,FALSE),0)</f>
        <v>1.7472529999999999</v>
      </c>
      <c r="D68" s="855">
        <f>'3_Levels 1&amp;2'!AQ68</f>
        <v>6656.9971167707836</v>
      </c>
      <c r="E68" s="855">
        <f t="shared" si="7"/>
        <v>8763.1656960880937</v>
      </c>
      <c r="F68" s="855">
        <f t="shared" si="8"/>
        <v>10233.513087950289</v>
      </c>
      <c r="G68" s="856">
        <f t="shared" si="1"/>
        <v>17881</v>
      </c>
      <c r="H68" s="855">
        <f>[6]State_OJJ!N65</f>
        <v>16392</v>
      </c>
      <c r="I68" s="855">
        <f t="shared" si="2"/>
        <v>1489</v>
      </c>
      <c r="J68" s="856">
        <f t="shared" si="3"/>
        <v>1489</v>
      </c>
      <c r="K68" s="856">
        <f t="shared" si="9"/>
        <v>17881</v>
      </c>
      <c r="L68" s="857">
        <f>'3_Levels 1&amp;2'!AT68</f>
        <v>4502166</v>
      </c>
      <c r="M68" s="858">
        <f>'3_Levels 1&amp;2'!C68</f>
        <v>2081</v>
      </c>
      <c r="N68" s="858">
        <f t="shared" si="4"/>
        <v>2082.747253</v>
      </c>
      <c r="O68" s="859">
        <f t="shared" si="10"/>
        <v>2161.6477916439726</v>
      </c>
      <c r="P68" s="860">
        <f t="shared" si="11"/>
        <v>3777</v>
      </c>
      <c r="Q68" s="859">
        <f>[6]Local_OJJ!N65</f>
        <v>3463</v>
      </c>
      <c r="R68" s="859">
        <f t="shared" si="12"/>
        <v>314</v>
      </c>
      <c r="S68" s="860">
        <f t="shared" si="5"/>
        <v>314</v>
      </c>
      <c r="T68" s="861">
        <f t="shared" si="13"/>
        <v>21658</v>
      </c>
      <c r="U68" s="862">
        <f t="shared" si="6"/>
        <v>1803</v>
      </c>
    </row>
    <row r="69" spans="1:21" ht="16.149999999999999" customHeight="1" x14ac:dyDescent="0.2">
      <c r="A69" s="852">
        <v>63</v>
      </c>
      <c r="B69" s="853" t="s">
        <v>304</v>
      </c>
      <c r="C69" s="854">
        <f>IFERROR(VLOOKUP(A69,[18]ADM_summary!$A$6:$C$60,3,FALSE),0)</f>
        <v>0</v>
      </c>
      <c r="D69" s="855">
        <f>'3_Levels 1&amp;2'!AQ69</f>
        <v>4977.4891944990177</v>
      </c>
      <c r="E69" s="855">
        <f t="shared" si="7"/>
        <v>6552.288035696447</v>
      </c>
      <c r="F69" s="855">
        <f t="shared" si="8"/>
        <v>8022.6354275586418</v>
      </c>
      <c r="G69" s="856">
        <f t="shared" si="1"/>
        <v>0</v>
      </c>
      <c r="H69" s="855">
        <f>[6]State_OJJ!N66</f>
        <v>0</v>
      </c>
      <c r="I69" s="855">
        <f t="shared" si="2"/>
        <v>0</v>
      </c>
      <c r="J69" s="856">
        <f t="shared" si="3"/>
        <v>0</v>
      </c>
      <c r="K69" s="856">
        <f t="shared" si="9"/>
        <v>0</v>
      </c>
      <c r="L69" s="857">
        <f>'3_Levels 1&amp;2'!AT69</f>
        <v>10167611.24</v>
      </c>
      <c r="M69" s="858">
        <f>'3_Levels 1&amp;2'!C69</f>
        <v>2036</v>
      </c>
      <c r="N69" s="858">
        <f t="shared" si="4"/>
        <v>2036</v>
      </c>
      <c r="O69" s="859">
        <f t="shared" si="10"/>
        <v>4993.9151473477405</v>
      </c>
      <c r="P69" s="860">
        <f t="shared" si="11"/>
        <v>0</v>
      </c>
      <c r="Q69" s="859">
        <f>[6]Local_OJJ!N66</f>
        <v>0</v>
      </c>
      <c r="R69" s="859">
        <f t="shared" si="12"/>
        <v>0</v>
      </c>
      <c r="S69" s="860">
        <f t="shared" si="5"/>
        <v>0</v>
      </c>
      <c r="T69" s="861">
        <f t="shared" si="13"/>
        <v>0</v>
      </c>
      <c r="U69" s="862">
        <f t="shared" si="6"/>
        <v>0</v>
      </c>
    </row>
    <row r="70" spans="1:21" ht="16.149999999999999" customHeight="1" x14ac:dyDescent="0.2">
      <c r="A70" s="852">
        <v>64</v>
      </c>
      <c r="B70" s="853" t="s">
        <v>305</v>
      </c>
      <c r="C70" s="854">
        <f>IFERROR(VLOOKUP(A70,[18]ADM_summary!$A$6:$C$60,3,FALSE),0)</f>
        <v>0</v>
      </c>
      <c r="D70" s="855">
        <f>'3_Levels 1&amp;2'!AQ70</f>
        <v>7108.9466377440349</v>
      </c>
      <c r="E70" s="855">
        <f t="shared" si="7"/>
        <v>9358.1048960133339</v>
      </c>
      <c r="F70" s="855">
        <f t="shared" si="8"/>
        <v>10828.452287875529</v>
      </c>
      <c r="G70" s="856">
        <f t="shared" si="1"/>
        <v>0</v>
      </c>
      <c r="H70" s="855">
        <f>[6]State_OJJ!N67</f>
        <v>0</v>
      </c>
      <c r="I70" s="855">
        <f t="shared" si="2"/>
        <v>0</v>
      </c>
      <c r="J70" s="856">
        <f t="shared" si="3"/>
        <v>0</v>
      </c>
      <c r="K70" s="856">
        <f t="shared" si="9"/>
        <v>0</v>
      </c>
      <c r="L70" s="857">
        <f>'3_Levels 1&amp;2'!AT70</f>
        <v>6946663</v>
      </c>
      <c r="M70" s="858">
        <f>'3_Levels 1&amp;2'!C70</f>
        <v>2305</v>
      </c>
      <c r="N70" s="858">
        <f t="shared" si="4"/>
        <v>2305</v>
      </c>
      <c r="O70" s="859">
        <f t="shared" si="10"/>
        <v>3013.7366594360087</v>
      </c>
      <c r="P70" s="860">
        <f t="shared" si="11"/>
        <v>0</v>
      </c>
      <c r="Q70" s="859">
        <f>[6]Local_OJJ!N67</f>
        <v>0</v>
      </c>
      <c r="R70" s="859">
        <f t="shared" si="12"/>
        <v>0</v>
      </c>
      <c r="S70" s="860">
        <f t="shared" si="5"/>
        <v>0</v>
      </c>
      <c r="T70" s="861">
        <f t="shared" si="13"/>
        <v>0</v>
      </c>
      <c r="U70" s="862">
        <f t="shared" si="6"/>
        <v>0</v>
      </c>
    </row>
    <row r="71" spans="1:21" ht="16.149999999999999" customHeight="1" x14ac:dyDescent="0.2">
      <c r="A71" s="863">
        <v>65</v>
      </c>
      <c r="B71" s="864" t="s">
        <v>306</v>
      </c>
      <c r="C71" s="865">
        <f>IFERROR(VLOOKUP(A71,[18]ADM_summary!$A$6:$C$60,3,FALSE),0)</f>
        <v>4.5439559999999997</v>
      </c>
      <c r="D71" s="866">
        <f>'3_Levels 1&amp;2'!AQ71</f>
        <v>5663.626997787067</v>
      </c>
      <c r="E71" s="866">
        <f t="shared" si="7"/>
        <v>7455.5089857874946</v>
      </c>
      <c r="F71" s="866">
        <f t="shared" si="8"/>
        <v>8925.8563776496885</v>
      </c>
      <c r="G71" s="867">
        <f>ROUND(C71*F71,0)</f>
        <v>40559</v>
      </c>
      <c r="H71" s="866">
        <f>[6]State_OJJ!N68</f>
        <v>37182</v>
      </c>
      <c r="I71" s="866">
        <f>G71-H71</f>
        <v>3377</v>
      </c>
      <c r="J71" s="867">
        <f>ROUND(I71/$J$85,0)</f>
        <v>3377</v>
      </c>
      <c r="K71" s="867">
        <f t="shared" si="9"/>
        <v>40559</v>
      </c>
      <c r="L71" s="868">
        <f>'3_Levels 1&amp;2'!AT71</f>
        <v>33685350.32</v>
      </c>
      <c r="M71" s="869">
        <f>'3_Levels 1&amp;2'!C71</f>
        <v>8134</v>
      </c>
      <c r="N71" s="869">
        <f>C71+M71</f>
        <v>8138.5439560000004</v>
      </c>
      <c r="O71" s="870">
        <f t="shared" si="10"/>
        <v>4138.9897876223986</v>
      </c>
      <c r="P71" s="871">
        <f t="shared" si="11"/>
        <v>18807</v>
      </c>
      <c r="Q71" s="870">
        <f>[6]Local_OJJ!N68</f>
        <v>17238</v>
      </c>
      <c r="R71" s="870">
        <f t="shared" si="12"/>
        <v>1569</v>
      </c>
      <c r="S71" s="871">
        <f>ROUND(R71/$S$85,0)</f>
        <v>1569</v>
      </c>
      <c r="T71" s="872">
        <f t="shared" si="13"/>
        <v>59366</v>
      </c>
      <c r="U71" s="873">
        <f t="shared" ref="U71:U107" si="14">J71+S71</f>
        <v>4946</v>
      </c>
    </row>
    <row r="72" spans="1:21" ht="16.149999999999999" customHeight="1" x14ac:dyDescent="0.2">
      <c r="A72" s="841">
        <v>66</v>
      </c>
      <c r="B72" s="842" t="s">
        <v>307</v>
      </c>
      <c r="C72" s="843">
        <f>IFERROR(VLOOKUP(A72,[18]ADM_summary!$A$6:$C$60,3,FALSE),0)</f>
        <v>0</v>
      </c>
      <c r="D72" s="844">
        <f>'3_Levels 1&amp;2'!AQ72</f>
        <v>7393.4113957135387</v>
      </c>
      <c r="E72" s="844">
        <f>D72*(1+$E$3)</f>
        <v>9732.5698033969184</v>
      </c>
      <c r="F72" s="844">
        <f>E72+$F$3</f>
        <v>11202.917195259113</v>
      </c>
      <c r="G72" s="845">
        <f>ROUND(C72*F72,0)</f>
        <v>0</v>
      </c>
      <c r="H72" s="844">
        <f>[6]State_OJJ!N69</f>
        <v>0</v>
      </c>
      <c r="I72" s="844">
        <f>G72-H72</f>
        <v>0</v>
      </c>
      <c r="J72" s="845">
        <f>ROUND(I72/$J$85,0)</f>
        <v>0</v>
      </c>
      <c r="K72" s="845">
        <f>G72</f>
        <v>0</v>
      </c>
      <c r="L72" s="846">
        <f>'3_Levels 1&amp;2'!AT72</f>
        <v>7942198</v>
      </c>
      <c r="M72" s="847">
        <f>'3_Levels 1&amp;2'!C72</f>
        <v>1913</v>
      </c>
      <c r="N72" s="847">
        <f>C72+M72</f>
        <v>1913</v>
      </c>
      <c r="O72" s="848">
        <f>L72/N72</f>
        <v>4151.6978567694723</v>
      </c>
      <c r="P72" s="849">
        <f>ROUND(C72*O72,0)</f>
        <v>0</v>
      </c>
      <c r="Q72" s="848">
        <f>[6]Local_OJJ!N69</f>
        <v>0</v>
      </c>
      <c r="R72" s="848">
        <f>P72-Q72</f>
        <v>0</v>
      </c>
      <c r="S72" s="849">
        <f>ROUND(R72/$S$85,0)</f>
        <v>0</v>
      </c>
      <c r="T72" s="850">
        <f>G72+P72</f>
        <v>0</v>
      </c>
      <c r="U72" s="851">
        <f t="shared" si="14"/>
        <v>0</v>
      </c>
    </row>
    <row r="73" spans="1:21" ht="16.149999999999999" customHeight="1" x14ac:dyDescent="0.2">
      <c r="A73" s="852">
        <v>67</v>
      </c>
      <c r="B73" s="853" t="s">
        <v>308</v>
      </c>
      <c r="C73" s="854">
        <f>IFERROR(VLOOKUP(A73,[18]ADM_summary!$A$6:$C$60,3,FALSE),0)</f>
        <v>1</v>
      </c>
      <c r="D73" s="855">
        <f>'3_Levels 1&amp;2'!AQ73</f>
        <v>6013.4727068092288</v>
      </c>
      <c r="E73" s="855">
        <f>D73*(1+$E$3)</f>
        <v>7916.0403428618656</v>
      </c>
      <c r="F73" s="855">
        <f>E73+$F$3</f>
        <v>9386.3877347240596</v>
      </c>
      <c r="G73" s="856">
        <f>ROUND(C73*F73,0)</f>
        <v>9386</v>
      </c>
      <c r="H73" s="855">
        <f>[6]State_OJJ!N70</f>
        <v>8605</v>
      </c>
      <c r="I73" s="855">
        <f>G73-H73</f>
        <v>781</v>
      </c>
      <c r="J73" s="856">
        <f>ROUND(I73/$J$85,0)</f>
        <v>781</v>
      </c>
      <c r="K73" s="856">
        <f>G73</f>
        <v>9386</v>
      </c>
      <c r="L73" s="857">
        <f>'3_Levels 1&amp;2'!AT73</f>
        <v>17573452.16</v>
      </c>
      <c r="M73" s="858">
        <f>'3_Levels 1&amp;2'!C73</f>
        <v>5331</v>
      </c>
      <c r="N73" s="858">
        <f>C73+M73</f>
        <v>5332</v>
      </c>
      <c r="O73" s="859">
        <f>L73/N73</f>
        <v>3295.8462415603899</v>
      </c>
      <c r="P73" s="860">
        <f>ROUND(C73*O73,0)</f>
        <v>3296</v>
      </c>
      <c r="Q73" s="859">
        <f>[6]Local_OJJ!N70</f>
        <v>3021</v>
      </c>
      <c r="R73" s="859">
        <f>P73-Q73</f>
        <v>275</v>
      </c>
      <c r="S73" s="860">
        <f>ROUND(R73/$S$85,0)</f>
        <v>275</v>
      </c>
      <c r="T73" s="861">
        <f>G73+P73</f>
        <v>12682</v>
      </c>
      <c r="U73" s="862">
        <f t="shared" si="14"/>
        <v>1056</v>
      </c>
    </row>
    <row r="74" spans="1:21" ht="16.149999999999999" customHeight="1" x14ac:dyDescent="0.2">
      <c r="A74" s="852">
        <v>68</v>
      </c>
      <c r="B74" s="874" t="s">
        <v>309</v>
      </c>
      <c r="C74" s="854">
        <f>IFERROR(VLOOKUP(A74,[18]ADM_summary!$A$6:$C$60,3,FALSE),0)</f>
        <v>1.5274730000000001</v>
      </c>
      <c r="D74" s="855">
        <f>'3_Levels 1&amp;2'!AQ74</f>
        <v>7183.6946925906459</v>
      </c>
      <c r="E74" s="855">
        <f>D74*(1+$E$3)</f>
        <v>9456.5020529583071</v>
      </c>
      <c r="F74" s="855">
        <f>E74+$F$3</f>
        <v>10926.849444820502</v>
      </c>
      <c r="G74" s="856">
        <f>ROUND(C74*F74,0)</f>
        <v>16690</v>
      </c>
      <c r="H74" s="855">
        <f>[6]State_OJJ!N71</f>
        <v>15297</v>
      </c>
      <c r="I74" s="855">
        <f>G74-H74</f>
        <v>1393</v>
      </c>
      <c r="J74" s="856">
        <f>ROUND(I74/$J$85,0)</f>
        <v>1393</v>
      </c>
      <c r="K74" s="856">
        <f>G74</f>
        <v>16690</v>
      </c>
      <c r="L74" s="857">
        <f>'3_Levels 1&amp;2'!AT74</f>
        <v>5347479</v>
      </c>
      <c r="M74" s="858">
        <f>'3_Levels 1&amp;2'!C74</f>
        <v>1903</v>
      </c>
      <c r="N74" s="858">
        <f>C74+M74</f>
        <v>1904.5274730000001</v>
      </c>
      <c r="O74" s="859">
        <f>L74/N74</f>
        <v>2807.77204624761</v>
      </c>
      <c r="P74" s="860">
        <f>ROUND(C74*O74,0)</f>
        <v>4289</v>
      </c>
      <c r="Q74" s="859">
        <f>[6]Local_OJJ!N71</f>
        <v>3928</v>
      </c>
      <c r="R74" s="859">
        <f>P74-Q74</f>
        <v>361</v>
      </c>
      <c r="S74" s="860">
        <f>ROUND(R74/$S$85,0)</f>
        <v>361</v>
      </c>
      <c r="T74" s="861">
        <f>G74+P74</f>
        <v>20979</v>
      </c>
      <c r="U74" s="862">
        <f t="shared" si="14"/>
        <v>1754</v>
      </c>
    </row>
    <row r="75" spans="1:21" ht="16.149999999999999" customHeight="1" x14ac:dyDescent="0.2">
      <c r="A75" s="852">
        <v>69</v>
      </c>
      <c r="B75" s="853" t="s">
        <v>310</v>
      </c>
      <c r="C75" s="854">
        <f>IFERROR(VLOOKUP(A75,[18]ADM_summary!$A$6:$C$60,3,FALSE),0)</f>
        <v>0.88461599999999996</v>
      </c>
      <c r="D75" s="855">
        <f>'3_Levels 1&amp;2'!AQ75</f>
        <v>6806.8321693583584</v>
      </c>
      <c r="E75" s="855">
        <f>D75*(1+$E$3)</f>
        <v>8960.4061890423582</v>
      </c>
      <c r="F75" s="855">
        <f>E75+$F$3</f>
        <v>10430.753580904553</v>
      </c>
      <c r="G75" s="856">
        <f>ROUND(C75*F75,0)</f>
        <v>9227</v>
      </c>
      <c r="H75" s="855">
        <f>[6]State_OJJ!N72</f>
        <v>8459</v>
      </c>
      <c r="I75" s="855">
        <f>G75-H75</f>
        <v>768</v>
      </c>
      <c r="J75" s="856">
        <f>ROUND(I75/$J$85,0)</f>
        <v>768</v>
      </c>
      <c r="K75" s="856">
        <f>G75</f>
        <v>9227</v>
      </c>
      <c r="L75" s="857">
        <f>'3_Levels 1&amp;2'!AT75</f>
        <v>13208199.720000001</v>
      </c>
      <c r="M75" s="858">
        <f>'3_Levels 1&amp;2'!C75</f>
        <v>4582</v>
      </c>
      <c r="N75" s="858">
        <f>C75+M75</f>
        <v>4582.8846160000003</v>
      </c>
      <c r="O75" s="859">
        <f>L75/N75</f>
        <v>2882.0711902470466</v>
      </c>
      <c r="P75" s="860">
        <f>ROUND(C75*O75,0)</f>
        <v>2550</v>
      </c>
      <c r="Q75" s="859">
        <f>[6]Local_OJJ!N72</f>
        <v>2337</v>
      </c>
      <c r="R75" s="859">
        <f>P75-Q75</f>
        <v>213</v>
      </c>
      <c r="S75" s="860">
        <f>ROUND(R75/$S$85,0)</f>
        <v>213</v>
      </c>
      <c r="T75" s="861">
        <f>G75+P75</f>
        <v>11777</v>
      </c>
      <c r="U75" s="862">
        <f t="shared" si="14"/>
        <v>981</v>
      </c>
    </row>
    <row r="76" spans="1:21" s="474" customFormat="1" ht="16.149999999999999" customHeight="1" thickBot="1" x14ac:dyDescent="0.25">
      <c r="A76" s="814" t="s">
        <v>1083</v>
      </c>
      <c r="B76" s="815"/>
      <c r="C76" s="875">
        <f>SUM(C7:C75)</f>
        <v>232.79122799999999</v>
      </c>
      <c r="D76" s="876">
        <f>'3_Levels 1&amp;2'!AQ76</f>
        <v>5255.8615127830535</v>
      </c>
      <c r="E76" s="877">
        <f>D76*(1+$E$3)</f>
        <v>6918.732951855658</v>
      </c>
      <c r="F76" s="877">
        <f>E76+$F$3</f>
        <v>8389.0803437178529</v>
      </c>
      <c r="G76" s="878">
        <f t="shared" ref="G76:N76" si="15">SUM(G7:G75)</f>
        <v>1933050</v>
      </c>
      <c r="H76" s="817">
        <f t="shared" si="15"/>
        <v>1772130</v>
      </c>
      <c r="I76" s="817">
        <f t="shared" si="15"/>
        <v>160920</v>
      </c>
      <c r="J76" s="878">
        <f t="shared" si="15"/>
        <v>160920</v>
      </c>
      <c r="K76" s="878">
        <f t="shared" si="15"/>
        <v>1933050</v>
      </c>
      <c r="L76" s="879">
        <f t="shared" si="15"/>
        <v>2572395048.6799994</v>
      </c>
      <c r="M76" s="880">
        <f t="shared" si="15"/>
        <v>684500</v>
      </c>
      <c r="N76" s="880">
        <f t="shared" si="15"/>
        <v>684732.79122799996</v>
      </c>
      <c r="O76" s="881">
        <f>L76/N76</f>
        <v>3756.7867080918754</v>
      </c>
      <c r="P76" s="882">
        <f t="shared" ref="P76:U76" si="16">SUM(P7:P75)</f>
        <v>893305</v>
      </c>
      <c r="Q76" s="881">
        <f t="shared" si="16"/>
        <v>818877</v>
      </c>
      <c r="R76" s="883">
        <f t="shared" si="16"/>
        <v>74428</v>
      </c>
      <c r="S76" s="882">
        <f t="shared" si="16"/>
        <v>74428</v>
      </c>
      <c r="T76" s="884">
        <f t="shared" si="16"/>
        <v>2826355</v>
      </c>
      <c r="U76" s="884">
        <f t="shared" si="16"/>
        <v>235348</v>
      </c>
    </row>
    <row r="77" spans="1:21" s="474" customFormat="1" ht="16.149999999999999" customHeight="1" thickTop="1" x14ac:dyDescent="0.2">
      <c r="A77" s="885" t="s">
        <v>1084</v>
      </c>
      <c r="B77" s="886"/>
      <c r="C77" s="887"/>
      <c r="D77" s="888"/>
      <c r="E77" s="888"/>
      <c r="F77" s="888"/>
      <c r="G77" s="888"/>
      <c r="H77" s="889"/>
      <c r="I77" s="889"/>
      <c r="J77" s="888"/>
      <c r="K77" s="888"/>
      <c r="L77" s="890"/>
      <c r="M77" s="891"/>
      <c r="N77" s="891"/>
      <c r="O77" s="889"/>
      <c r="P77" s="892"/>
      <c r="Q77" s="889"/>
      <c r="R77" s="893"/>
      <c r="S77" s="894"/>
      <c r="T77" s="895"/>
      <c r="U77" s="889"/>
    </row>
    <row r="78" spans="1:21" s="474" customFormat="1" ht="16.149999999999999" customHeight="1" x14ac:dyDescent="0.2">
      <c r="A78" s="896" t="s">
        <v>1085</v>
      </c>
      <c r="B78" s="897"/>
      <c r="C78" s="898"/>
      <c r="D78" s="899"/>
      <c r="E78" s="899"/>
      <c r="F78" s="899"/>
      <c r="G78" s="900">
        <f>VLOOKUP($A$87,'4_Level 4'!$A$78:$S$212,5,FALSE)</f>
        <v>0</v>
      </c>
      <c r="H78" s="901">
        <f>[6]State_OJJ!N75</f>
        <v>0</v>
      </c>
      <c r="I78" s="902">
        <f>G78-H78</f>
        <v>0</v>
      </c>
      <c r="J78" s="900">
        <f>ROUND(I78/$J$85,0)</f>
        <v>0</v>
      </c>
      <c r="K78" s="900">
        <f>VLOOKUP($A$87,'4_Level 4'!$A$78:$S$212,5,FALSE)</f>
        <v>0</v>
      </c>
      <c r="L78" s="903"/>
      <c r="M78" s="904"/>
      <c r="N78" s="904"/>
      <c r="O78" s="905"/>
      <c r="P78" s="906"/>
      <c r="Q78" s="905"/>
      <c r="R78" s="906"/>
      <c r="S78" s="906"/>
      <c r="T78" s="907">
        <f>G78+P78</f>
        <v>0</v>
      </c>
      <c r="U78" s="907">
        <f>J78+S78</f>
        <v>0</v>
      </c>
    </row>
    <row r="79" spans="1:21" s="474" customFormat="1" ht="16.149999999999999" customHeight="1" x14ac:dyDescent="0.2">
      <c r="A79" s="908" t="s">
        <v>1086</v>
      </c>
      <c r="B79" s="909"/>
      <c r="C79" s="910"/>
      <c r="D79" s="911"/>
      <c r="E79" s="912"/>
      <c r="F79" s="912"/>
      <c r="G79" s="913"/>
      <c r="H79" s="901">
        <f>[6]State_OJJ!N76</f>
        <v>0</v>
      </c>
      <c r="I79" s="902"/>
      <c r="J79" s="913"/>
      <c r="K79" s="900">
        <f>VLOOKUP($A$87,'4_Level 4'!$A$78:$S$212,10,FALSE)</f>
        <v>0</v>
      </c>
      <c r="L79" s="914"/>
      <c r="M79" s="915"/>
      <c r="N79" s="915"/>
      <c r="O79" s="905"/>
      <c r="P79" s="916"/>
      <c r="Q79" s="905"/>
      <c r="R79" s="916"/>
      <c r="S79" s="916"/>
      <c r="T79" s="917">
        <f>G79+P79</f>
        <v>0</v>
      </c>
      <c r="U79" s="916">
        <f>J79+S79</f>
        <v>0</v>
      </c>
    </row>
    <row r="80" spans="1:21" s="474" customFormat="1" ht="16.149999999999999" customHeight="1" x14ac:dyDescent="0.2">
      <c r="A80" s="918" t="s">
        <v>1087</v>
      </c>
      <c r="B80" s="919"/>
      <c r="C80" s="910"/>
      <c r="D80" s="911"/>
      <c r="E80" s="912"/>
      <c r="F80" s="912"/>
      <c r="G80" s="913"/>
      <c r="H80" s="901">
        <f>[6]State_OJJ!N77</f>
        <v>0</v>
      </c>
      <c r="I80" s="902"/>
      <c r="J80" s="913"/>
      <c r="K80" s="900">
        <f>VLOOKUP($A$87,'4_Level 4'!$A$78:$S$212,12,FALSE)</f>
        <v>10000</v>
      </c>
      <c r="L80" s="914"/>
      <c r="M80" s="920"/>
      <c r="N80" s="920"/>
      <c r="O80" s="905"/>
      <c r="P80" s="916"/>
      <c r="Q80" s="905"/>
      <c r="R80" s="916"/>
      <c r="S80" s="916"/>
      <c r="T80" s="917">
        <f>G80+P80</f>
        <v>0</v>
      </c>
      <c r="U80" s="916">
        <f>J80+S80</f>
        <v>0</v>
      </c>
    </row>
    <row r="81" spans="1:21" s="474" customFormat="1" ht="16.149999999999999" customHeight="1" x14ac:dyDescent="0.2">
      <c r="A81" s="918" t="s">
        <v>1088</v>
      </c>
      <c r="B81" s="919"/>
      <c r="C81" s="910"/>
      <c r="D81" s="911"/>
      <c r="E81" s="912"/>
      <c r="F81" s="912"/>
      <c r="G81" s="913"/>
      <c r="H81" s="901">
        <f>[6]State_OJJ!N78</f>
        <v>0</v>
      </c>
      <c r="I81" s="902"/>
      <c r="J81" s="913"/>
      <c r="K81" s="900">
        <f>VLOOKUP($A$87,'4_Level 4'!$A$78:$S$212,13,FALSE)</f>
        <v>0</v>
      </c>
      <c r="L81" s="914"/>
      <c r="M81" s="920"/>
      <c r="N81" s="920"/>
      <c r="O81" s="905"/>
      <c r="P81" s="916"/>
      <c r="Q81" s="905"/>
      <c r="R81" s="916"/>
      <c r="S81" s="916"/>
      <c r="T81" s="917">
        <f>G81+P81</f>
        <v>0</v>
      </c>
      <c r="U81" s="916">
        <f>J81+S81</f>
        <v>0</v>
      </c>
    </row>
    <row r="82" spans="1:21" s="474" customFormat="1" ht="16.149999999999999" customHeight="1" x14ac:dyDescent="0.2">
      <c r="A82" s="921" t="s">
        <v>95</v>
      </c>
      <c r="B82" s="922"/>
      <c r="C82" s="923"/>
      <c r="D82" s="924"/>
      <c r="E82" s="925"/>
      <c r="F82" s="925"/>
      <c r="G82" s="812">
        <f>VLOOKUP($A$87,'4_Level 4'!$A$78:$S$212,17,FALSE)</f>
        <v>0</v>
      </c>
      <c r="H82" s="811">
        <f>[6]State_OJJ!N79+22</f>
        <v>5511</v>
      </c>
      <c r="I82" s="926">
        <f>G82-H82</f>
        <v>-5511</v>
      </c>
      <c r="J82" s="812">
        <f>ROUND(I82/$J$85,0)</f>
        <v>-5511</v>
      </c>
      <c r="K82" s="812">
        <f>VLOOKUP($A$87,'4_Level 4'!$A$78:$S$212,17,FALSE)</f>
        <v>0</v>
      </c>
      <c r="L82" s="927"/>
      <c r="M82" s="928"/>
      <c r="N82" s="928"/>
      <c r="O82" s="929"/>
      <c r="P82" s="930"/>
      <c r="Q82" s="929"/>
      <c r="R82" s="930"/>
      <c r="S82" s="930"/>
      <c r="T82" s="931">
        <f>G82+P82</f>
        <v>0</v>
      </c>
      <c r="U82" s="931">
        <f>J82+S82</f>
        <v>-5511</v>
      </c>
    </row>
    <row r="83" spans="1:21" s="474" customFormat="1" ht="16.149999999999999" customHeight="1" thickBot="1" x14ac:dyDescent="0.25">
      <c r="A83" s="814" t="s">
        <v>1089</v>
      </c>
      <c r="B83" s="932"/>
      <c r="C83" s="933">
        <f>SUM(C76:C82)</f>
        <v>232.79122799999999</v>
      </c>
      <c r="D83" s="934">
        <f t="shared" ref="D83:U83" si="17">SUM(D76:D82)</f>
        <v>5255.8615127830535</v>
      </c>
      <c r="E83" s="935">
        <f t="shared" si="17"/>
        <v>6918.732951855658</v>
      </c>
      <c r="F83" s="935">
        <f t="shared" si="17"/>
        <v>8389.0803437178529</v>
      </c>
      <c r="G83" s="936">
        <f t="shared" si="17"/>
        <v>1933050</v>
      </c>
      <c r="H83" s="881">
        <f t="shared" si="17"/>
        <v>1777641</v>
      </c>
      <c r="I83" s="881">
        <f t="shared" si="17"/>
        <v>155409</v>
      </c>
      <c r="J83" s="937">
        <f t="shared" si="17"/>
        <v>155409</v>
      </c>
      <c r="K83" s="937">
        <f t="shared" si="17"/>
        <v>1943050</v>
      </c>
      <c r="L83" s="938">
        <f t="shared" si="17"/>
        <v>2572395048.6799994</v>
      </c>
      <c r="M83" s="880">
        <f t="shared" si="17"/>
        <v>684500</v>
      </c>
      <c r="N83" s="880">
        <f t="shared" si="17"/>
        <v>684732.79122799996</v>
      </c>
      <c r="O83" s="881">
        <f t="shared" si="17"/>
        <v>3756.7867080918754</v>
      </c>
      <c r="P83" s="881">
        <f t="shared" si="17"/>
        <v>893305</v>
      </c>
      <c r="Q83" s="939">
        <f t="shared" si="17"/>
        <v>818877</v>
      </c>
      <c r="R83" s="883">
        <f t="shared" si="17"/>
        <v>74428</v>
      </c>
      <c r="S83" s="940">
        <f t="shared" si="17"/>
        <v>74428</v>
      </c>
      <c r="T83" s="884">
        <f t="shared" si="17"/>
        <v>2826355</v>
      </c>
      <c r="U83" s="884">
        <f t="shared" si="17"/>
        <v>229837</v>
      </c>
    </row>
    <row r="84" spans="1:21" ht="16.5" customHeight="1" thickTop="1" x14ac:dyDescent="0.2">
      <c r="A84" s="941"/>
      <c r="C84" s="942"/>
      <c r="M84" s="942"/>
    </row>
    <row r="85" spans="1:21" ht="12.75" customHeight="1" x14ac:dyDescent="0.2">
      <c r="E85" s="415"/>
      <c r="F85" s="415"/>
      <c r="J85" s="943">
        <v>1</v>
      </c>
      <c r="S85" s="943">
        <f>J85</f>
        <v>1</v>
      </c>
    </row>
    <row r="86" spans="1:21" ht="13.5" thickBot="1" x14ac:dyDescent="0.25">
      <c r="C86" s="933">
        <v>283.46316399999989</v>
      </c>
      <c r="D86" s="934">
        <v>5255.9149507917009</v>
      </c>
      <c r="E86" s="935">
        <v>6918.8032968048947</v>
      </c>
      <c r="F86" s="935">
        <v>8389.1506886670904</v>
      </c>
      <c r="G86" s="936">
        <v>2352369</v>
      </c>
      <c r="H86" s="881">
        <v>0</v>
      </c>
      <c r="I86" s="881">
        <v>2352369</v>
      </c>
      <c r="J86" s="937">
        <v>196034</v>
      </c>
      <c r="K86" s="937">
        <v>2362369</v>
      </c>
      <c r="L86" s="938">
        <v>2572402007.4599996</v>
      </c>
      <c r="M86" s="880">
        <v>684539</v>
      </c>
      <c r="N86" s="880">
        <v>684822.46316399984</v>
      </c>
      <c r="O86" s="881">
        <v>3756.3049488403917</v>
      </c>
      <c r="P86" s="881">
        <v>1085368</v>
      </c>
      <c r="Q86" s="939">
        <v>0</v>
      </c>
      <c r="R86" s="883">
        <v>1085368</v>
      </c>
      <c r="S86" s="940">
        <v>90445</v>
      </c>
      <c r="T86" s="884">
        <v>3437737</v>
      </c>
      <c r="U86" s="884">
        <v>286479</v>
      </c>
    </row>
    <row r="87" spans="1:21" ht="13.5" thickTop="1" x14ac:dyDescent="0.2">
      <c r="A87" s="415" t="s">
        <v>685</v>
      </c>
    </row>
  </sheetData>
  <mergeCells count="28">
    <mergeCell ref="A78:B78"/>
    <mergeCell ref="A79:B79"/>
    <mergeCell ref="A80:B80"/>
    <mergeCell ref="A81:B81"/>
    <mergeCell ref="A82:B82"/>
    <mergeCell ref="A83:B83"/>
    <mergeCell ref="P2:P3"/>
    <mergeCell ref="Q2:Q3"/>
    <mergeCell ref="R2:R3"/>
    <mergeCell ref="S2:S3"/>
    <mergeCell ref="A76:B76"/>
    <mergeCell ref="A77:B77"/>
    <mergeCell ref="J2:J3"/>
    <mergeCell ref="K2:K3"/>
    <mergeCell ref="L2:L3"/>
    <mergeCell ref="M2:M3"/>
    <mergeCell ref="N2:N3"/>
    <mergeCell ref="O2:O3"/>
    <mergeCell ref="A1:B3"/>
    <mergeCell ref="C1:K1"/>
    <mergeCell ref="L1:S1"/>
    <mergeCell ref="T1:T3"/>
    <mergeCell ref="U1:U3"/>
    <mergeCell ref="C2:C3"/>
    <mergeCell ref="D2:D3"/>
    <mergeCell ref="G2:G3"/>
    <mergeCell ref="H2:H3"/>
    <mergeCell ref="I2:I3"/>
  </mergeCells>
  <printOptions horizontalCentered="1"/>
  <pageMargins left="0.27" right="0.25" top="0.62" bottom="0.2" header="0.25" footer="0.2"/>
  <pageSetup paperSize="5" scale="66" firstPageNumber="90" fitToWidth="0" orientation="portrait" r:id="rId1"/>
  <headerFooter alignWithMargins="0">
    <oddHeader xml:space="preserve">&amp;L&amp;"Arial,Bold"&amp;20&amp;K000000FY2017-18 MFP Budget Letter&amp;R&amp;"Arial,Bold"&amp;12&amp;KFF0000
</oddHeader>
    <oddFooter>&amp;R&amp;9&amp;P</oddFooter>
  </headerFooter>
  <colBreaks count="1" manualBreakCount="1">
    <brk id="11" max="8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7"/>
  <sheetViews>
    <sheetView view="pageBreakPreview" zoomScaleNormal="100" zoomScaleSheetLayoutView="100" workbookViewId="0">
      <pane xSplit="2" ySplit="6" topLeftCell="C7" activePane="bottomRight" state="frozen"/>
      <selection activeCell="I1" sqref="I1:J1048576"/>
      <selection pane="topRight" activeCell="I1" sqref="I1:J1048576"/>
      <selection pane="bottomLeft" activeCell="I1" sqref="I1:J1048576"/>
      <selection pane="bottomRight" activeCell="I1" sqref="I1:J1048576"/>
    </sheetView>
  </sheetViews>
  <sheetFormatPr defaultColWidth="8.85546875" defaultRowHeight="12.75" x14ac:dyDescent="0.2"/>
  <cols>
    <col min="1" max="1" width="4.7109375" style="5" customWidth="1"/>
    <col min="2" max="2" width="26.28515625" style="5" customWidth="1"/>
    <col min="3" max="3" width="12.140625" style="5" bestFit="1" customWidth="1"/>
    <col min="4" max="5" width="13.140625" style="5" customWidth="1"/>
    <col min="6" max="7" width="12.28515625" style="5" bestFit="1" customWidth="1"/>
    <col min="8" max="8" width="13.140625" style="5" customWidth="1"/>
    <col min="9" max="9" width="12.28515625" style="5" bestFit="1" customWidth="1"/>
    <col min="10" max="10" width="13.42578125" style="5" bestFit="1" customWidth="1"/>
    <col min="11" max="11" width="11.85546875" style="5" bestFit="1" customWidth="1"/>
    <col min="12" max="12" width="14.140625" style="5" customWidth="1"/>
    <col min="13" max="13" width="13.42578125" style="5" bestFit="1" customWidth="1"/>
    <col min="14" max="14" width="15.85546875" style="5" customWidth="1"/>
    <col min="15" max="16" width="14" style="5" customWidth="1"/>
    <col min="17" max="17" width="11.7109375" style="5" customWidth="1"/>
    <col min="18" max="18" width="14.5703125" style="5" customWidth="1"/>
    <col min="19" max="16384" width="8.85546875" style="5"/>
  </cols>
  <sheetData>
    <row r="1" spans="1:18" ht="17.45" customHeight="1" x14ac:dyDescent="0.2">
      <c r="A1" s="947" t="s">
        <v>1090</v>
      </c>
      <c r="B1" s="947"/>
      <c r="C1" s="948" t="s">
        <v>942</v>
      </c>
      <c r="D1" s="949"/>
      <c r="E1" s="949"/>
      <c r="F1" s="949"/>
      <c r="G1" s="949"/>
      <c r="H1" s="949"/>
      <c r="I1" s="949"/>
      <c r="J1" s="949"/>
      <c r="K1" s="950"/>
      <c r="L1" s="948" t="s">
        <v>942</v>
      </c>
      <c r="M1" s="949"/>
      <c r="N1" s="949"/>
      <c r="O1" s="949"/>
      <c r="P1" s="949"/>
      <c r="Q1" s="949"/>
      <c r="R1" s="950"/>
    </row>
    <row r="2" spans="1:18" s="957" customFormat="1" ht="17.45" customHeight="1" x14ac:dyDescent="0.2">
      <c r="A2" s="947"/>
      <c r="B2" s="947"/>
      <c r="C2" s="951"/>
      <c r="D2" s="952"/>
      <c r="E2" s="952"/>
      <c r="F2" s="952"/>
      <c r="G2" s="952"/>
      <c r="H2" s="952"/>
      <c r="I2" s="953" t="s">
        <v>135</v>
      </c>
      <c r="J2" s="954"/>
      <c r="K2" s="955"/>
      <c r="L2" s="951"/>
      <c r="M2" s="952"/>
      <c r="N2" s="952"/>
      <c r="O2" s="952"/>
      <c r="P2" s="952"/>
      <c r="Q2" s="952"/>
      <c r="R2" s="956"/>
    </row>
    <row r="3" spans="1:18" ht="156.6" customHeight="1" x14ac:dyDescent="0.2">
      <c r="A3" s="947"/>
      <c r="B3" s="947"/>
      <c r="C3" s="958" t="s">
        <v>944</v>
      </c>
      <c r="D3" s="959" t="s">
        <v>1091</v>
      </c>
      <c r="E3" s="959" t="s">
        <v>1092</v>
      </c>
      <c r="F3" s="959" t="s">
        <v>947</v>
      </c>
      <c r="G3" s="959" t="s">
        <v>948</v>
      </c>
      <c r="H3" s="959" t="s">
        <v>1093</v>
      </c>
      <c r="I3" s="960" t="s">
        <v>950</v>
      </c>
      <c r="J3" s="960" t="s">
        <v>951</v>
      </c>
      <c r="K3" s="960" t="s">
        <v>952</v>
      </c>
      <c r="L3" s="959" t="s">
        <v>1094</v>
      </c>
      <c r="M3" s="961" t="s">
        <v>1095</v>
      </c>
      <c r="N3" s="723" t="s">
        <v>1096</v>
      </c>
      <c r="O3" s="723" t="s">
        <v>957</v>
      </c>
      <c r="P3" s="723" t="s">
        <v>958</v>
      </c>
      <c r="Q3" s="723" t="s">
        <v>959</v>
      </c>
      <c r="R3" s="723" t="s">
        <v>1097</v>
      </c>
    </row>
    <row r="4" spans="1:18" ht="14.25" customHeight="1" x14ac:dyDescent="0.2">
      <c r="A4" s="962"/>
      <c r="B4" s="963"/>
      <c r="C4" s="964">
        <v>1</v>
      </c>
      <c r="D4" s="964">
        <f>C4+1</f>
        <v>2</v>
      </c>
      <c r="E4" s="964">
        <f>D4+1</f>
        <v>3</v>
      </c>
      <c r="F4" s="964">
        <f t="shared" ref="F4:R4" si="0">E4+1</f>
        <v>4</v>
      </c>
      <c r="G4" s="964">
        <f t="shared" si="0"/>
        <v>5</v>
      </c>
      <c r="H4" s="964">
        <f t="shared" si="0"/>
        <v>6</v>
      </c>
      <c r="I4" s="964">
        <f t="shared" si="0"/>
        <v>7</v>
      </c>
      <c r="J4" s="964">
        <f t="shared" si="0"/>
        <v>8</v>
      </c>
      <c r="K4" s="964">
        <f t="shared" si="0"/>
        <v>9</v>
      </c>
      <c r="L4" s="964">
        <f t="shared" si="0"/>
        <v>10</v>
      </c>
      <c r="M4" s="964">
        <f t="shared" si="0"/>
        <v>11</v>
      </c>
      <c r="N4" s="964">
        <f>M4+1</f>
        <v>12</v>
      </c>
      <c r="O4" s="964">
        <f t="shared" si="0"/>
        <v>13</v>
      </c>
      <c r="P4" s="964">
        <f t="shared" si="0"/>
        <v>14</v>
      </c>
      <c r="Q4" s="964">
        <f t="shared" si="0"/>
        <v>15</v>
      </c>
      <c r="R4" s="964">
        <f t="shared" si="0"/>
        <v>16</v>
      </c>
    </row>
    <row r="5" spans="1:18" ht="25.5" hidden="1" x14ac:dyDescent="0.2">
      <c r="A5" s="962"/>
      <c r="B5" s="963"/>
      <c r="C5" s="965" t="s">
        <v>1098</v>
      </c>
      <c r="D5" s="965" t="s">
        <v>1099</v>
      </c>
      <c r="E5" s="965" t="s">
        <v>963</v>
      </c>
      <c r="F5" s="965" t="s">
        <v>622</v>
      </c>
      <c r="G5" s="965" t="s">
        <v>964</v>
      </c>
      <c r="H5" s="965" t="s">
        <v>965</v>
      </c>
      <c r="I5" s="965" t="s">
        <v>1100</v>
      </c>
      <c r="J5" s="965" t="s">
        <v>1101</v>
      </c>
      <c r="K5" s="965" t="s">
        <v>968</v>
      </c>
      <c r="L5" s="965" t="s">
        <v>969</v>
      </c>
      <c r="M5" s="965"/>
      <c r="N5" s="965" t="s">
        <v>1102</v>
      </c>
      <c r="O5" s="965" t="s">
        <v>1103</v>
      </c>
      <c r="P5" s="965" t="s">
        <v>1104</v>
      </c>
      <c r="Q5" s="965" t="s">
        <v>1105</v>
      </c>
      <c r="R5" s="965" t="s">
        <v>1106</v>
      </c>
    </row>
    <row r="6" spans="1:18" ht="25.5" hidden="1" x14ac:dyDescent="0.2">
      <c r="A6" s="966"/>
      <c r="B6" s="967"/>
      <c r="C6" s="968" t="s">
        <v>191</v>
      </c>
      <c r="D6" s="968" t="s">
        <v>191</v>
      </c>
      <c r="E6" s="968" t="s">
        <v>192</v>
      </c>
      <c r="F6" s="968" t="s">
        <v>1107</v>
      </c>
      <c r="G6" s="968" t="s">
        <v>192</v>
      </c>
      <c r="H6" s="968" t="s">
        <v>192</v>
      </c>
      <c r="I6" s="968" t="s">
        <v>976</v>
      </c>
      <c r="J6" s="968" t="s">
        <v>976</v>
      </c>
      <c r="K6" s="968" t="s">
        <v>192</v>
      </c>
      <c r="L6" s="968" t="s">
        <v>192</v>
      </c>
      <c r="M6" s="968" t="s">
        <v>977</v>
      </c>
      <c r="N6" s="968" t="s">
        <v>1081</v>
      </c>
      <c r="O6" s="968" t="s">
        <v>1108</v>
      </c>
      <c r="P6" s="968" t="s">
        <v>192</v>
      </c>
      <c r="Q6" s="968" t="s">
        <v>192</v>
      </c>
      <c r="R6" s="968" t="s">
        <v>1082</v>
      </c>
    </row>
    <row r="7" spans="1:18" ht="15.6" customHeight="1" x14ac:dyDescent="0.2">
      <c r="A7" s="969">
        <v>1</v>
      </c>
      <c r="B7" s="970" t="s">
        <v>242</v>
      </c>
      <c r="C7" s="971">
        <f>'8_2.1.17 SIS'!BC7</f>
        <v>0</v>
      </c>
      <c r="D7" s="972">
        <f>'3_Levels 1&amp;2'!AM7+'3_Levels 1&amp;2'!AU7</f>
        <v>7274.3327518734386</v>
      </c>
      <c r="E7" s="973">
        <f>C7*D7</f>
        <v>0</v>
      </c>
      <c r="F7" s="973">
        <v>777.48</v>
      </c>
      <c r="G7" s="973">
        <f>C7*F7</f>
        <v>0</v>
      </c>
      <c r="H7" s="974">
        <f>ROUND(E7+G7,0)</f>
        <v>0</v>
      </c>
      <c r="I7" s="975">
        <f>[3]Oct_NOCCA!$G5</f>
        <v>0</v>
      </c>
      <c r="J7" s="975">
        <f>[3]Feb_NOCCA!$G5</f>
        <v>0</v>
      </c>
      <c r="K7" s="976">
        <f t="shared" ref="K7:K71" si="1">+I7+J7</f>
        <v>0</v>
      </c>
      <c r="L7" s="974">
        <f t="shared" ref="L7:L70" si="2">K7+H7</f>
        <v>0</v>
      </c>
      <c r="M7" s="972"/>
      <c r="N7" s="977">
        <f>ROUND(SUM(L7:M7),0)</f>
        <v>0</v>
      </c>
      <c r="O7" s="975">
        <f>[6]State_NOCCA!N4</f>
        <v>0</v>
      </c>
      <c r="P7" s="975">
        <f>N7-O7</f>
        <v>0</v>
      </c>
      <c r="Q7" s="977">
        <f>ROUND(P7/$Q$85,0)</f>
        <v>0</v>
      </c>
      <c r="R7" s="978">
        <f>+N7</f>
        <v>0</v>
      </c>
    </row>
    <row r="8" spans="1:18" ht="15.6" customHeight="1" x14ac:dyDescent="0.2">
      <c r="A8" s="979">
        <v>2</v>
      </c>
      <c r="B8" s="980" t="s">
        <v>243</v>
      </c>
      <c r="C8" s="981">
        <f>'8_2.1.17 SIS'!BC8</f>
        <v>0</v>
      </c>
      <c r="D8" s="982">
        <f>'3_Levels 1&amp;2'!AM8+'3_Levels 1&amp;2'!AU8</f>
        <v>9103.9813412228796</v>
      </c>
      <c r="E8" s="983">
        <f t="shared" ref="E8:E71" si="3">C8*D8</f>
        <v>0</v>
      </c>
      <c r="F8" s="983">
        <v>842.32</v>
      </c>
      <c r="G8" s="983">
        <f t="shared" ref="G8:G71" si="4">C8*F8</f>
        <v>0</v>
      </c>
      <c r="H8" s="984">
        <f t="shared" ref="H8:H71" si="5">ROUND(E8+G8,0)</f>
        <v>0</v>
      </c>
      <c r="I8" s="985">
        <f>[3]Oct_NOCCA!$G6</f>
        <v>0</v>
      </c>
      <c r="J8" s="5">
        <f>[3]Feb_NOCCA!$G6</f>
        <v>0</v>
      </c>
      <c r="K8" s="986">
        <f t="shared" si="1"/>
        <v>0</v>
      </c>
      <c r="L8" s="984">
        <f t="shared" si="2"/>
        <v>0</v>
      </c>
      <c r="M8" s="982"/>
      <c r="N8" s="987">
        <f t="shared" ref="N8:N71" si="6">ROUND(SUM(L8:M8),0)</f>
        <v>0</v>
      </c>
      <c r="O8" s="985">
        <f>[6]State_NOCCA!N5</f>
        <v>0</v>
      </c>
      <c r="P8" s="985">
        <f t="shared" ref="P8:P71" si="7">N8-O8</f>
        <v>0</v>
      </c>
      <c r="Q8" s="987">
        <f t="shared" ref="Q8:Q71" si="8">ROUND(P8/$Q$85,0)</f>
        <v>0</v>
      </c>
      <c r="R8" s="987">
        <f t="shared" ref="R8:R71" si="9">+N8</f>
        <v>0</v>
      </c>
    </row>
    <row r="9" spans="1:18" ht="15.6" customHeight="1" x14ac:dyDescent="0.2">
      <c r="A9" s="979">
        <v>3</v>
      </c>
      <c r="B9" s="980" t="s">
        <v>244</v>
      </c>
      <c r="C9" s="981">
        <f>'8_2.1.17 SIS'!BC9</f>
        <v>1</v>
      </c>
      <c r="D9" s="982">
        <f>'3_Levels 1&amp;2'!AM9+'3_Levels 1&amp;2'!AU9</f>
        <v>7715.0671583593894</v>
      </c>
      <c r="E9" s="983">
        <f t="shared" si="3"/>
        <v>7715.0671583593894</v>
      </c>
      <c r="F9" s="983">
        <v>596.84</v>
      </c>
      <c r="G9" s="983">
        <f t="shared" si="4"/>
        <v>596.84</v>
      </c>
      <c r="H9" s="984">
        <f t="shared" si="5"/>
        <v>8312</v>
      </c>
      <c r="I9" s="985">
        <f>[3]Oct_NOCCA!$G7</f>
        <v>0</v>
      </c>
      <c r="J9" s="985">
        <f>[3]Feb_NOCCA!$G7</f>
        <v>-4156</v>
      </c>
      <c r="K9" s="986">
        <f t="shared" si="1"/>
        <v>-4156</v>
      </c>
      <c r="L9" s="984">
        <f t="shared" si="2"/>
        <v>4156</v>
      </c>
      <c r="M9" s="982"/>
      <c r="N9" s="987">
        <f t="shared" si="6"/>
        <v>4156</v>
      </c>
      <c r="O9" s="985">
        <f>[6]State_NOCCA!N6</f>
        <v>6580</v>
      </c>
      <c r="P9" s="985">
        <f t="shared" si="7"/>
        <v>-2424</v>
      </c>
      <c r="Q9" s="987">
        <f t="shared" si="8"/>
        <v>-2424</v>
      </c>
      <c r="R9" s="987">
        <f t="shared" si="9"/>
        <v>4156</v>
      </c>
    </row>
    <row r="10" spans="1:18" ht="15.6" customHeight="1" x14ac:dyDescent="0.2">
      <c r="A10" s="979">
        <v>4</v>
      </c>
      <c r="B10" s="980" t="s">
        <v>245</v>
      </c>
      <c r="C10" s="981">
        <f>'8_2.1.17 SIS'!BC10</f>
        <v>0</v>
      </c>
      <c r="D10" s="982">
        <f>'3_Levels 1&amp;2'!AM10+'3_Levels 1&amp;2'!AU10</f>
        <v>9476.6221958456972</v>
      </c>
      <c r="E10" s="983">
        <f t="shared" si="3"/>
        <v>0</v>
      </c>
      <c r="F10" s="983">
        <v>585.76</v>
      </c>
      <c r="G10" s="983">
        <f t="shared" si="4"/>
        <v>0</v>
      </c>
      <c r="H10" s="984">
        <f t="shared" si="5"/>
        <v>0</v>
      </c>
      <c r="I10" s="985">
        <f>[3]Oct_NOCCA!$G8</f>
        <v>0</v>
      </c>
      <c r="J10" s="985">
        <f>[3]Feb_NOCCA!$G8</f>
        <v>0</v>
      </c>
      <c r="K10" s="986">
        <f t="shared" si="1"/>
        <v>0</v>
      </c>
      <c r="L10" s="984">
        <f t="shared" si="2"/>
        <v>0</v>
      </c>
      <c r="M10" s="982"/>
      <c r="N10" s="987">
        <f t="shared" si="6"/>
        <v>0</v>
      </c>
      <c r="O10" s="985">
        <f>[6]State_NOCCA!N7</f>
        <v>0</v>
      </c>
      <c r="P10" s="985">
        <f t="shared" si="7"/>
        <v>0</v>
      </c>
      <c r="Q10" s="987">
        <f t="shared" si="8"/>
        <v>0</v>
      </c>
      <c r="R10" s="987">
        <f t="shared" si="9"/>
        <v>0</v>
      </c>
    </row>
    <row r="11" spans="1:18" ht="15.6" customHeight="1" x14ac:dyDescent="0.2">
      <c r="A11" s="988">
        <v>5</v>
      </c>
      <c r="B11" s="989" t="s">
        <v>246</v>
      </c>
      <c r="C11" s="990">
        <f>'8_2.1.17 SIS'!BC11</f>
        <v>0</v>
      </c>
      <c r="D11" s="991">
        <f>'3_Levels 1&amp;2'!AM11+'3_Levels 1&amp;2'!AU11</f>
        <v>7566.1959272997028</v>
      </c>
      <c r="E11" s="992">
        <f t="shared" si="3"/>
        <v>0</v>
      </c>
      <c r="F11" s="992">
        <v>555.91</v>
      </c>
      <c r="G11" s="992">
        <f t="shared" si="4"/>
        <v>0</v>
      </c>
      <c r="H11" s="993">
        <f t="shared" si="5"/>
        <v>0</v>
      </c>
      <c r="I11" s="994">
        <f>[3]Oct_NOCCA!$G9</f>
        <v>0</v>
      </c>
      <c r="J11" s="994">
        <f>[3]Feb_NOCCA!$G9</f>
        <v>0</v>
      </c>
      <c r="K11" s="995">
        <f t="shared" si="1"/>
        <v>0</v>
      </c>
      <c r="L11" s="993">
        <f t="shared" si="2"/>
        <v>0</v>
      </c>
      <c r="M11" s="991"/>
      <c r="N11" s="996">
        <f t="shared" si="6"/>
        <v>0</v>
      </c>
      <c r="O11" s="997">
        <f>[6]State_NOCCA!N8</f>
        <v>0</v>
      </c>
      <c r="P11" s="994">
        <f t="shared" si="7"/>
        <v>0</v>
      </c>
      <c r="Q11" s="998">
        <f t="shared" si="8"/>
        <v>0</v>
      </c>
      <c r="R11" s="998">
        <f t="shared" si="9"/>
        <v>0</v>
      </c>
    </row>
    <row r="12" spans="1:18" ht="15.6" customHeight="1" x14ac:dyDescent="0.2">
      <c r="A12" s="969">
        <v>6</v>
      </c>
      <c r="B12" s="970" t="s">
        <v>247</v>
      </c>
      <c r="C12" s="971">
        <f>'8_2.1.17 SIS'!BC12</f>
        <v>0</v>
      </c>
      <c r="D12" s="972">
        <f>'3_Levels 1&amp;2'!AM12+'3_Levels 1&amp;2'!AU12</f>
        <v>8748.0780815347716</v>
      </c>
      <c r="E12" s="973">
        <f t="shared" si="3"/>
        <v>0</v>
      </c>
      <c r="F12" s="973">
        <v>545.4799999999999</v>
      </c>
      <c r="G12" s="973">
        <f t="shared" si="4"/>
        <v>0</v>
      </c>
      <c r="H12" s="974">
        <f t="shared" si="5"/>
        <v>0</v>
      </c>
      <c r="I12" s="975">
        <f>[3]Oct_NOCCA!$G10</f>
        <v>0</v>
      </c>
      <c r="J12" s="975">
        <f>[3]Feb_NOCCA!$G10</f>
        <v>0</v>
      </c>
      <c r="K12" s="976">
        <f t="shared" si="1"/>
        <v>0</v>
      </c>
      <c r="L12" s="974">
        <f t="shared" si="2"/>
        <v>0</v>
      </c>
      <c r="M12" s="972"/>
      <c r="N12" s="977">
        <f t="shared" si="6"/>
        <v>0</v>
      </c>
      <c r="O12" s="975">
        <f>[6]State_NOCCA!N9</f>
        <v>0</v>
      </c>
      <c r="P12" s="975">
        <f t="shared" si="7"/>
        <v>0</v>
      </c>
      <c r="Q12" s="977">
        <f t="shared" si="8"/>
        <v>0</v>
      </c>
      <c r="R12" s="978">
        <f t="shared" si="9"/>
        <v>0</v>
      </c>
    </row>
    <row r="13" spans="1:18" ht="15.6" customHeight="1" x14ac:dyDescent="0.2">
      <c r="A13" s="979">
        <v>7</v>
      </c>
      <c r="B13" s="980" t="s">
        <v>248</v>
      </c>
      <c r="C13" s="981">
        <f>'8_2.1.17 SIS'!BC13</f>
        <v>0</v>
      </c>
      <c r="D13" s="982">
        <f>'3_Levels 1&amp;2'!AM13+'3_Levels 1&amp;2'!AU13</f>
        <v>8181.0780485527539</v>
      </c>
      <c r="E13" s="983">
        <f t="shared" si="3"/>
        <v>0</v>
      </c>
      <c r="F13" s="983">
        <v>756.91999999999985</v>
      </c>
      <c r="G13" s="983">
        <f t="shared" si="4"/>
        <v>0</v>
      </c>
      <c r="H13" s="984">
        <f t="shared" si="5"/>
        <v>0</v>
      </c>
      <c r="I13" s="985">
        <f>[3]Oct_NOCCA!$G11</f>
        <v>0</v>
      </c>
      <c r="J13" s="985">
        <f>[3]Feb_NOCCA!$G11</f>
        <v>0</v>
      </c>
      <c r="K13" s="986">
        <f t="shared" si="1"/>
        <v>0</v>
      </c>
      <c r="L13" s="984">
        <f t="shared" si="2"/>
        <v>0</v>
      </c>
      <c r="M13" s="982"/>
      <c r="N13" s="987">
        <f t="shared" si="6"/>
        <v>0</v>
      </c>
      <c r="O13" s="985">
        <f>[6]State_NOCCA!N10</f>
        <v>0</v>
      </c>
      <c r="P13" s="985">
        <f t="shared" si="7"/>
        <v>0</v>
      </c>
      <c r="Q13" s="987">
        <f t="shared" si="8"/>
        <v>0</v>
      </c>
      <c r="R13" s="987">
        <f t="shared" si="9"/>
        <v>0</v>
      </c>
    </row>
    <row r="14" spans="1:18" ht="15.6" customHeight="1" x14ac:dyDescent="0.2">
      <c r="A14" s="979">
        <v>8</v>
      </c>
      <c r="B14" s="980" t="s">
        <v>249</v>
      </c>
      <c r="C14" s="981">
        <f>'8_2.1.17 SIS'!BC14</f>
        <v>0</v>
      </c>
      <c r="D14" s="982">
        <f>'3_Levels 1&amp;2'!AM14+'3_Levels 1&amp;2'!AU14</f>
        <v>8250.9889276626673</v>
      </c>
      <c r="E14" s="983">
        <f t="shared" si="3"/>
        <v>0</v>
      </c>
      <c r="F14" s="983">
        <v>725.76</v>
      </c>
      <c r="G14" s="983">
        <f t="shared" si="4"/>
        <v>0</v>
      </c>
      <c r="H14" s="984">
        <f t="shared" si="5"/>
        <v>0</v>
      </c>
      <c r="I14" s="985">
        <f>[3]Oct_NOCCA!$G12</f>
        <v>0</v>
      </c>
      <c r="J14" s="985">
        <f>[3]Feb_NOCCA!$G12</f>
        <v>0</v>
      </c>
      <c r="K14" s="986">
        <f t="shared" si="1"/>
        <v>0</v>
      </c>
      <c r="L14" s="984">
        <f t="shared" si="2"/>
        <v>0</v>
      </c>
      <c r="M14" s="982"/>
      <c r="N14" s="987">
        <f t="shared" si="6"/>
        <v>0</v>
      </c>
      <c r="O14" s="985">
        <f>[6]State_NOCCA!N11</f>
        <v>0</v>
      </c>
      <c r="P14" s="985">
        <f t="shared" si="7"/>
        <v>0</v>
      </c>
      <c r="Q14" s="987">
        <f t="shared" si="8"/>
        <v>0</v>
      </c>
      <c r="R14" s="987">
        <f t="shared" si="9"/>
        <v>0</v>
      </c>
    </row>
    <row r="15" spans="1:18" ht="15.6" customHeight="1" x14ac:dyDescent="0.2">
      <c r="A15" s="979">
        <v>9</v>
      </c>
      <c r="B15" s="980" t="s">
        <v>250</v>
      </c>
      <c r="C15" s="981">
        <f>'8_2.1.17 SIS'!BC15</f>
        <v>0</v>
      </c>
      <c r="D15" s="982">
        <f>'3_Levels 1&amp;2'!AM15+'3_Levels 1&amp;2'!AU15</f>
        <v>8200.9693219403234</v>
      </c>
      <c r="E15" s="983">
        <f t="shared" si="3"/>
        <v>0</v>
      </c>
      <c r="F15" s="983">
        <v>744.76</v>
      </c>
      <c r="G15" s="983">
        <f t="shared" si="4"/>
        <v>0</v>
      </c>
      <c r="H15" s="984">
        <f t="shared" si="5"/>
        <v>0</v>
      </c>
      <c r="I15" s="985">
        <f>[3]Oct_NOCCA!$G13</f>
        <v>0</v>
      </c>
      <c r="J15" s="985">
        <f>[3]Feb_NOCCA!$G13</f>
        <v>0</v>
      </c>
      <c r="K15" s="986">
        <f t="shared" si="1"/>
        <v>0</v>
      </c>
      <c r="L15" s="984">
        <f t="shared" si="2"/>
        <v>0</v>
      </c>
      <c r="M15" s="982"/>
      <c r="N15" s="987">
        <f t="shared" si="6"/>
        <v>0</v>
      </c>
      <c r="O15" s="985">
        <f>[6]State_NOCCA!N12</f>
        <v>0</v>
      </c>
      <c r="P15" s="985">
        <f t="shared" si="7"/>
        <v>0</v>
      </c>
      <c r="Q15" s="987">
        <f t="shared" si="8"/>
        <v>0</v>
      </c>
      <c r="R15" s="987">
        <f t="shared" si="9"/>
        <v>0</v>
      </c>
    </row>
    <row r="16" spans="1:18" ht="15.6" customHeight="1" x14ac:dyDescent="0.2">
      <c r="A16" s="988">
        <v>10</v>
      </c>
      <c r="B16" s="989" t="s">
        <v>251</v>
      </c>
      <c r="C16" s="990">
        <f>'8_2.1.17 SIS'!BC16</f>
        <v>0</v>
      </c>
      <c r="D16" s="991">
        <f>'3_Levels 1&amp;2'!AM16+'3_Levels 1&amp;2'!AU16</f>
        <v>8132.2587469704322</v>
      </c>
      <c r="E16" s="992">
        <f t="shared" si="3"/>
        <v>0</v>
      </c>
      <c r="F16" s="992">
        <v>608.04000000000008</v>
      </c>
      <c r="G16" s="992">
        <f t="shared" si="4"/>
        <v>0</v>
      </c>
      <c r="H16" s="993">
        <f t="shared" si="5"/>
        <v>0</v>
      </c>
      <c r="I16" s="994">
        <f>[3]Oct_NOCCA!$G14</f>
        <v>0</v>
      </c>
      <c r="J16" s="994">
        <f>[3]Feb_NOCCA!$G14</f>
        <v>0</v>
      </c>
      <c r="K16" s="995">
        <f t="shared" si="1"/>
        <v>0</v>
      </c>
      <c r="L16" s="993">
        <f t="shared" si="2"/>
        <v>0</v>
      </c>
      <c r="M16" s="991"/>
      <c r="N16" s="996">
        <f t="shared" si="6"/>
        <v>0</v>
      </c>
      <c r="O16" s="997">
        <f>[6]State_NOCCA!N13</f>
        <v>0</v>
      </c>
      <c r="P16" s="994">
        <f t="shared" si="7"/>
        <v>0</v>
      </c>
      <c r="Q16" s="998">
        <f t="shared" si="8"/>
        <v>0</v>
      </c>
      <c r="R16" s="998">
        <f t="shared" si="9"/>
        <v>0</v>
      </c>
    </row>
    <row r="17" spans="1:18" ht="15.6" customHeight="1" x14ac:dyDescent="0.2">
      <c r="A17" s="969">
        <v>11</v>
      </c>
      <c r="B17" s="970" t="s">
        <v>252</v>
      </c>
      <c r="C17" s="971">
        <f>'8_2.1.17 SIS'!BC17</f>
        <v>0</v>
      </c>
      <c r="D17" s="972">
        <f>'3_Levels 1&amp;2'!AM17+'3_Levels 1&amp;2'!AU17</f>
        <v>10481.942290076335</v>
      </c>
      <c r="E17" s="973">
        <f t="shared" si="3"/>
        <v>0</v>
      </c>
      <c r="F17" s="973">
        <v>706.55</v>
      </c>
      <c r="G17" s="973">
        <f t="shared" si="4"/>
        <v>0</v>
      </c>
      <c r="H17" s="974">
        <f t="shared" si="5"/>
        <v>0</v>
      </c>
      <c r="I17" s="975">
        <f>[3]Oct_NOCCA!$G15</f>
        <v>0</v>
      </c>
      <c r="J17" s="975">
        <f>[3]Feb_NOCCA!$G15</f>
        <v>0</v>
      </c>
      <c r="K17" s="976">
        <f t="shared" si="1"/>
        <v>0</v>
      </c>
      <c r="L17" s="974">
        <f t="shared" si="2"/>
        <v>0</v>
      </c>
      <c r="M17" s="972"/>
      <c r="N17" s="977">
        <f t="shared" si="6"/>
        <v>0</v>
      </c>
      <c r="O17" s="975">
        <f>[6]State_NOCCA!N14</f>
        <v>0</v>
      </c>
      <c r="P17" s="975">
        <f t="shared" si="7"/>
        <v>0</v>
      </c>
      <c r="Q17" s="977">
        <f t="shared" si="8"/>
        <v>0</v>
      </c>
      <c r="R17" s="978">
        <f t="shared" si="9"/>
        <v>0</v>
      </c>
    </row>
    <row r="18" spans="1:18" ht="15.6" customHeight="1" x14ac:dyDescent="0.2">
      <c r="A18" s="979">
        <v>12</v>
      </c>
      <c r="B18" s="980" t="s">
        <v>253</v>
      </c>
      <c r="C18" s="981">
        <f>'8_2.1.17 SIS'!BC18</f>
        <v>0</v>
      </c>
      <c r="D18" s="982">
        <f>'3_Levels 1&amp;2'!AM18+'3_Levels 1&amp;2'!AU18</f>
        <v>8276.5688375673599</v>
      </c>
      <c r="E18" s="983">
        <f t="shared" si="3"/>
        <v>0</v>
      </c>
      <c r="F18" s="983">
        <v>1063.31</v>
      </c>
      <c r="G18" s="983">
        <f t="shared" si="4"/>
        <v>0</v>
      </c>
      <c r="H18" s="984">
        <f t="shared" si="5"/>
        <v>0</v>
      </c>
      <c r="I18" s="985">
        <f>[3]Oct_NOCCA!$G16</f>
        <v>0</v>
      </c>
      <c r="J18" s="985">
        <f>[3]Feb_NOCCA!$G16</f>
        <v>0</v>
      </c>
      <c r="K18" s="986">
        <f t="shared" si="1"/>
        <v>0</v>
      </c>
      <c r="L18" s="984">
        <f t="shared" si="2"/>
        <v>0</v>
      </c>
      <c r="M18" s="982"/>
      <c r="N18" s="987">
        <f t="shared" si="6"/>
        <v>0</v>
      </c>
      <c r="O18" s="985">
        <f>[6]State_NOCCA!N15</f>
        <v>0</v>
      </c>
      <c r="P18" s="985">
        <f t="shared" si="7"/>
        <v>0</v>
      </c>
      <c r="Q18" s="987">
        <f t="shared" si="8"/>
        <v>0</v>
      </c>
      <c r="R18" s="987">
        <f t="shared" si="9"/>
        <v>0</v>
      </c>
    </row>
    <row r="19" spans="1:18" ht="15.6" customHeight="1" x14ac:dyDescent="0.2">
      <c r="A19" s="979">
        <v>13</v>
      </c>
      <c r="B19" s="980" t="s">
        <v>254</v>
      </c>
      <c r="C19" s="981">
        <f>'8_2.1.17 SIS'!BC19</f>
        <v>0</v>
      </c>
      <c r="D19" s="982">
        <f>'3_Levels 1&amp;2'!AM19+'3_Levels 1&amp;2'!AU19</f>
        <v>9403.0146412884333</v>
      </c>
      <c r="E19" s="983">
        <f t="shared" si="3"/>
        <v>0</v>
      </c>
      <c r="F19" s="983">
        <v>749.43000000000006</v>
      </c>
      <c r="G19" s="983">
        <f t="shared" si="4"/>
        <v>0</v>
      </c>
      <c r="H19" s="984">
        <f t="shared" si="5"/>
        <v>0</v>
      </c>
      <c r="I19" s="985">
        <f>[3]Oct_NOCCA!$G17</f>
        <v>0</v>
      </c>
      <c r="J19" s="985">
        <f>[3]Feb_NOCCA!$G17</f>
        <v>0</v>
      </c>
      <c r="K19" s="986">
        <f t="shared" si="1"/>
        <v>0</v>
      </c>
      <c r="L19" s="984">
        <f t="shared" si="2"/>
        <v>0</v>
      </c>
      <c r="M19" s="982"/>
      <c r="N19" s="987">
        <f t="shared" si="6"/>
        <v>0</v>
      </c>
      <c r="O19" s="985">
        <f>[6]State_NOCCA!N16</f>
        <v>0</v>
      </c>
      <c r="P19" s="985">
        <f t="shared" si="7"/>
        <v>0</v>
      </c>
      <c r="Q19" s="987">
        <f t="shared" si="8"/>
        <v>0</v>
      </c>
      <c r="R19" s="987">
        <f t="shared" si="9"/>
        <v>0</v>
      </c>
    </row>
    <row r="20" spans="1:18" ht="15.6" customHeight="1" x14ac:dyDescent="0.2">
      <c r="A20" s="979">
        <v>14</v>
      </c>
      <c r="B20" s="980" t="s">
        <v>255</v>
      </c>
      <c r="C20" s="981">
        <f>'8_2.1.17 SIS'!BC20</f>
        <v>0</v>
      </c>
      <c r="D20" s="982">
        <f>'3_Levels 1&amp;2'!AM20+'3_Levels 1&amp;2'!AU20</f>
        <v>9678.6317563739376</v>
      </c>
      <c r="E20" s="983">
        <f t="shared" si="3"/>
        <v>0</v>
      </c>
      <c r="F20" s="983">
        <v>809.9799999999999</v>
      </c>
      <c r="G20" s="983">
        <f t="shared" si="4"/>
        <v>0</v>
      </c>
      <c r="H20" s="984">
        <f t="shared" si="5"/>
        <v>0</v>
      </c>
      <c r="I20" s="985">
        <f>[3]Oct_NOCCA!$G18</f>
        <v>0</v>
      </c>
      <c r="J20" s="985">
        <f>[3]Feb_NOCCA!$G18</f>
        <v>0</v>
      </c>
      <c r="K20" s="986">
        <f t="shared" si="1"/>
        <v>0</v>
      </c>
      <c r="L20" s="984">
        <f t="shared" si="2"/>
        <v>0</v>
      </c>
      <c r="M20" s="982"/>
      <c r="N20" s="987">
        <f t="shared" si="6"/>
        <v>0</v>
      </c>
      <c r="O20" s="985">
        <f>[6]State_NOCCA!N17</f>
        <v>0</v>
      </c>
      <c r="P20" s="985">
        <f t="shared" si="7"/>
        <v>0</v>
      </c>
      <c r="Q20" s="987">
        <f t="shared" si="8"/>
        <v>0</v>
      </c>
      <c r="R20" s="987">
        <f t="shared" si="9"/>
        <v>0</v>
      </c>
    </row>
    <row r="21" spans="1:18" ht="15.6" customHeight="1" x14ac:dyDescent="0.2">
      <c r="A21" s="988">
        <v>15</v>
      </c>
      <c r="B21" s="989" t="s">
        <v>256</v>
      </c>
      <c r="C21" s="990">
        <f>'8_2.1.17 SIS'!BC21</f>
        <v>0</v>
      </c>
      <c r="D21" s="991">
        <f>'3_Levels 1&amp;2'!AM21+'3_Levels 1&amp;2'!AU21</f>
        <v>9004.157594274704</v>
      </c>
      <c r="E21" s="992">
        <f t="shared" si="3"/>
        <v>0</v>
      </c>
      <c r="F21" s="992">
        <v>553.79999999999995</v>
      </c>
      <c r="G21" s="992">
        <f t="shared" si="4"/>
        <v>0</v>
      </c>
      <c r="H21" s="993">
        <f t="shared" si="5"/>
        <v>0</v>
      </c>
      <c r="I21" s="994">
        <f>[3]Oct_NOCCA!$G19</f>
        <v>0</v>
      </c>
      <c r="J21" s="994">
        <f>[3]Feb_NOCCA!$G19</f>
        <v>0</v>
      </c>
      <c r="K21" s="995">
        <f t="shared" si="1"/>
        <v>0</v>
      </c>
      <c r="L21" s="993">
        <f t="shared" si="2"/>
        <v>0</v>
      </c>
      <c r="M21" s="991"/>
      <c r="N21" s="996">
        <f t="shared" si="6"/>
        <v>0</v>
      </c>
      <c r="O21" s="997">
        <f>[6]State_NOCCA!N18</f>
        <v>0</v>
      </c>
      <c r="P21" s="994">
        <f t="shared" si="7"/>
        <v>0</v>
      </c>
      <c r="Q21" s="998">
        <f t="shared" si="8"/>
        <v>0</v>
      </c>
      <c r="R21" s="998">
        <f t="shared" si="9"/>
        <v>0</v>
      </c>
    </row>
    <row r="22" spans="1:18" ht="15.6" customHeight="1" x14ac:dyDescent="0.2">
      <c r="A22" s="969">
        <v>16</v>
      </c>
      <c r="B22" s="970" t="s">
        <v>257</v>
      </c>
      <c r="C22" s="971">
        <f>'8_2.1.17 SIS'!BC22</f>
        <v>0</v>
      </c>
      <c r="D22" s="972">
        <f>'3_Levels 1&amp;2'!AM22+'3_Levels 1&amp;2'!AU22</f>
        <v>7574.4813344116455</v>
      </c>
      <c r="E22" s="973">
        <f t="shared" si="3"/>
        <v>0</v>
      </c>
      <c r="F22" s="973">
        <v>686.73</v>
      </c>
      <c r="G22" s="973">
        <f t="shared" si="4"/>
        <v>0</v>
      </c>
      <c r="H22" s="974">
        <f t="shared" si="5"/>
        <v>0</v>
      </c>
      <c r="I22" s="975">
        <f>[3]Oct_NOCCA!$G20</f>
        <v>0</v>
      </c>
      <c r="J22" s="975">
        <f>[3]Feb_NOCCA!$G20</f>
        <v>0</v>
      </c>
      <c r="K22" s="976">
        <f t="shared" si="1"/>
        <v>0</v>
      </c>
      <c r="L22" s="974">
        <f t="shared" si="2"/>
        <v>0</v>
      </c>
      <c r="M22" s="972"/>
      <c r="N22" s="977">
        <f t="shared" si="6"/>
        <v>0</v>
      </c>
      <c r="O22" s="975">
        <f>[6]State_NOCCA!N19</f>
        <v>0</v>
      </c>
      <c r="P22" s="975">
        <f t="shared" si="7"/>
        <v>0</v>
      </c>
      <c r="Q22" s="977">
        <f t="shared" si="8"/>
        <v>0</v>
      </c>
      <c r="R22" s="978">
        <f t="shared" si="9"/>
        <v>0</v>
      </c>
    </row>
    <row r="23" spans="1:18" ht="15.6" customHeight="1" x14ac:dyDescent="0.2">
      <c r="A23" s="979">
        <v>17</v>
      </c>
      <c r="B23" s="980" t="s">
        <v>258</v>
      </c>
      <c r="C23" s="981">
        <f>'8_2.1.17 SIS'!BC23</f>
        <v>0</v>
      </c>
      <c r="D23" s="982">
        <f>'3_Levels 1&amp;2'!AM23+'3_Levels 1&amp;2'!AU23</f>
        <v>8090.1360563700418</v>
      </c>
      <c r="E23" s="983">
        <f t="shared" si="3"/>
        <v>0</v>
      </c>
      <c r="F23" s="983">
        <v>801.47762416806802</v>
      </c>
      <c r="G23" s="983">
        <f t="shared" si="4"/>
        <v>0</v>
      </c>
      <c r="H23" s="984">
        <f t="shared" si="5"/>
        <v>0</v>
      </c>
      <c r="I23" s="985">
        <f>[3]Oct_NOCCA!$G21</f>
        <v>8892</v>
      </c>
      <c r="J23" s="985">
        <f>[3]Feb_NOCCA!$G21</f>
        <v>0</v>
      </c>
      <c r="K23" s="986">
        <f t="shared" si="1"/>
        <v>8892</v>
      </c>
      <c r="L23" s="984">
        <f t="shared" si="2"/>
        <v>8892</v>
      </c>
      <c r="M23" s="982"/>
      <c r="N23" s="987">
        <f t="shared" si="6"/>
        <v>8892</v>
      </c>
      <c r="O23" s="985">
        <f>[6]State_NOCCA!N20</f>
        <v>6669</v>
      </c>
      <c r="P23" s="985">
        <f t="shared" si="7"/>
        <v>2223</v>
      </c>
      <c r="Q23" s="987">
        <f t="shared" si="8"/>
        <v>2223</v>
      </c>
      <c r="R23" s="987">
        <f t="shared" si="9"/>
        <v>8892</v>
      </c>
    </row>
    <row r="24" spans="1:18" ht="15.6" customHeight="1" x14ac:dyDescent="0.2">
      <c r="A24" s="979">
        <v>18</v>
      </c>
      <c r="B24" s="980" t="s">
        <v>259</v>
      </c>
      <c r="C24" s="981">
        <f>'8_2.1.17 SIS'!BC24</f>
        <v>0</v>
      </c>
      <c r="D24" s="982">
        <f>'3_Levels 1&amp;2'!AM24+'3_Levels 1&amp;2'!AU24</f>
        <v>9153.3797590361446</v>
      </c>
      <c r="E24" s="983">
        <f t="shared" si="3"/>
        <v>0</v>
      </c>
      <c r="F24" s="983">
        <v>845.94999999999993</v>
      </c>
      <c r="G24" s="983">
        <f t="shared" si="4"/>
        <v>0</v>
      </c>
      <c r="H24" s="984">
        <f t="shared" si="5"/>
        <v>0</v>
      </c>
      <c r="I24" s="985">
        <f>[3]Oct_NOCCA!$G22</f>
        <v>0</v>
      </c>
      <c r="J24" s="985">
        <f>[3]Feb_NOCCA!$G22</f>
        <v>0</v>
      </c>
      <c r="K24" s="986">
        <f t="shared" si="1"/>
        <v>0</v>
      </c>
      <c r="L24" s="984">
        <f t="shared" si="2"/>
        <v>0</v>
      </c>
      <c r="M24" s="982"/>
      <c r="N24" s="987">
        <f t="shared" si="6"/>
        <v>0</v>
      </c>
      <c r="O24" s="985">
        <f>[6]State_NOCCA!N21</f>
        <v>0</v>
      </c>
      <c r="P24" s="985">
        <f t="shared" si="7"/>
        <v>0</v>
      </c>
      <c r="Q24" s="987">
        <f t="shared" si="8"/>
        <v>0</v>
      </c>
      <c r="R24" s="987">
        <f t="shared" si="9"/>
        <v>0</v>
      </c>
    </row>
    <row r="25" spans="1:18" ht="15.6" customHeight="1" x14ac:dyDescent="0.2">
      <c r="A25" s="979">
        <v>19</v>
      </c>
      <c r="B25" s="980" t="s">
        <v>260</v>
      </c>
      <c r="C25" s="981">
        <f>'8_2.1.17 SIS'!BC25</f>
        <v>0</v>
      </c>
      <c r="D25" s="982">
        <f>'3_Levels 1&amp;2'!AM25+'3_Levels 1&amp;2'!AU25</f>
        <v>8056.4782906857727</v>
      </c>
      <c r="E25" s="983">
        <f t="shared" si="3"/>
        <v>0</v>
      </c>
      <c r="F25" s="983">
        <v>905.43</v>
      </c>
      <c r="G25" s="983">
        <f t="shared" si="4"/>
        <v>0</v>
      </c>
      <c r="H25" s="984">
        <f t="shared" si="5"/>
        <v>0</v>
      </c>
      <c r="I25" s="985">
        <f>[3]Oct_NOCCA!$G23</f>
        <v>0</v>
      </c>
      <c r="J25" s="985">
        <f>[3]Feb_NOCCA!$G23</f>
        <v>0</v>
      </c>
      <c r="K25" s="986">
        <f t="shared" si="1"/>
        <v>0</v>
      </c>
      <c r="L25" s="984">
        <f t="shared" si="2"/>
        <v>0</v>
      </c>
      <c r="M25" s="982"/>
      <c r="N25" s="987">
        <f t="shared" si="6"/>
        <v>0</v>
      </c>
      <c r="O25" s="985">
        <f>[6]State_NOCCA!N22</f>
        <v>0</v>
      </c>
      <c r="P25" s="985">
        <f t="shared" si="7"/>
        <v>0</v>
      </c>
      <c r="Q25" s="987">
        <f t="shared" si="8"/>
        <v>0</v>
      </c>
      <c r="R25" s="987">
        <f t="shared" si="9"/>
        <v>0</v>
      </c>
    </row>
    <row r="26" spans="1:18" ht="15.6" customHeight="1" x14ac:dyDescent="0.2">
      <c r="A26" s="988">
        <v>20</v>
      </c>
      <c r="B26" s="989" t="s">
        <v>261</v>
      </c>
      <c r="C26" s="990">
        <f>'8_2.1.17 SIS'!BC26</f>
        <v>0</v>
      </c>
      <c r="D26" s="991">
        <f>'3_Levels 1&amp;2'!AM26+'3_Levels 1&amp;2'!AU26</f>
        <v>7985.250331720802</v>
      </c>
      <c r="E26" s="992">
        <f t="shared" si="3"/>
        <v>0</v>
      </c>
      <c r="F26" s="992">
        <v>586.16999999999996</v>
      </c>
      <c r="G26" s="992">
        <f t="shared" si="4"/>
        <v>0</v>
      </c>
      <c r="H26" s="993">
        <f t="shared" si="5"/>
        <v>0</v>
      </c>
      <c r="I26" s="994">
        <f>[3]Oct_NOCCA!$G24</f>
        <v>0</v>
      </c>
      <c r="J26" s="994">
        <f>[3]Feb_NOCCA!$G24</f>
        <v>0</v>
      </c>
      <c r="K26" s="995">
        <f t="shared" si="1"/>
        <v>0</v>
      </c>
      <c r="L26" s="993">
        <f t="shared" si="2"/>
        <v>0</v>
      </c>
      <c r="M26" s="991"/>
      <c r="N26" s="996">
        <f t="shared" si="6"/>
        <v>0</v>
      </c>
      <c r="O26" s="997">
        <f>[6]State_NOCCA!N23</f>
        <v>0</v>
      </c>
      <c r="P26" s="994">
        <f t="shared" si="7"/>
        <v>0</v>
      </c>
      <c r="Q26" s="998">
        <f t="shared" si="8"/>
        <v>0</v>
      </c>
      <c r="R26" s="998">
        <f t="shared" si="9"/>
        <v>0</v>
      </c>
    </row>
    <row r="27" spans="1:18" ht="15.6" customHeight="1" x14ac:dyDescent="0.2">
      <c r="A27" s="969">
        <v>21</v>
      </c>
      <c r="B27" s="970" t="s">
        <v>262</v>
      </c>
      <c r="C27" s="971">
        <f>'8_2.1.17 SIS'!BC27</f>
        <v>0</v>
      </c>
      <c r="D27" s="972">
        <f>'3_Levels 1&amp;2'!AM27+'3_Levels 1&amp;2'!AU27</f>
        <v>8570.4549867724854</v>
      </c>
      <c r="E27" s="973">
        <f t="shared" si="3"/>
        <v>0</v>
      </c>
      <c r="F27" s="973">
        <v>610.35</v>
      </c>
      <c r="G27" s="973">
        <f t="shared" si="4"/>
        <v>0</v>
      </c>
      <c r="H27" s="974">
        <f t="shared" si="5"/>
        <v>0</v>
      </c>
      <c r="I27" s="975">
        <f>[3]Oct_NOCCA!$G25</f>
        <v>0</v>
      </c>
      <c r="J27" s="975">
        <f>[3]Feb_NOCCA!$G25</f>
        <v>0</v>
      </c>
      <c r="K27" s="976">
        <f t="shared" si="1"/>
        <v>0</v>
      </c>
      <c r="L27" s="974">
        <f t="shared" si="2"/>
        <v>0</v>
      </c>
      <c r="M27" s="972"/>
      <c r="N27" s="977">
        <f t="shared" si="6"/>
        <v>0</v>
      </c>
      <c r="O27" s="975">
        <f>[6]State_NOCCA!N24</f>
        <v>0</v>
      </c>
      <c r="P27" s="975">
        <f t="shared" si="7"/>
        <v>0</v>
      </c>
      <c r="Q27" s="977">
        <f t="shared" si="8"/>
        <v>0</v>
      </c>
      <c r="R27" s="978">
        <f t="shared" si="9"/>
        <v>0</v>
      </c>
    </row>
    <row r="28" spans="1:18" ht="15.6" customHeight="1" x14ac:dyDescent="0.2">
      <c r="A28" s="979">
        <v>22</v>
      </c>
      <c r="B28" s="980" t="s">
        <v>263</v>
      </c>
      <c r="C28" s="981">
        <f>'8_2.1.17 SIS'!BC28</f>
        <v>0</v>
      </c>
      <c r="D28" s="982">
        <f>'3_Levels 1&amp;2'!AM28+'3_Levels 1&amp;2'!AU28</f>
        <v>8998.2180801335562</v>
      </c>
      <c r="E28" s="983">
        <f t="shared" si="3"/>
        <v>0</v>
      </c>
      <c r="F28" s="983">
        <v>496.36</v>
      </c>
      <c r="G28" s="983">
        <f t="shared" si="4"/>
        <v>0</v>
      </c>
      <c r="H28" s="984">
        <f t="shared" si="5"/>
        <v>0</v>
      </c>
      <c r="I28" s="985">
        <f>[3]Oct_NOCCA!$G26</f>
        <v>0</v>
      </c>
      <c r="J28" s="985">
        <f>[3]Feb_NOCCA!$G26</f>
        <v>0</v>
      </c>
      <c r="K28" s="986">
        <f t="shared" si="1"/>
        <v>0</v>
      </c>
      <c r="L28" s="984">
        <f t="shared" si="2"/>
        <v>0</v>
      </c>
      <c r="M28" s="982"/>
      <c r="N28" s="987">
        <f t="shared" si="6"/>
        <v>0</v>
      </c>
      <c r="O28" s="985">
        <f>[6]State_NOCCA!N25</f>
        <v>0</v>
      </c>
      <c r="P28" s="985">
        <f t="shared" si="7"/>
        <v>0</v>
      </c>
      <c r="Q28" s="987">
        <f t="shared" si="8"/>
        <v>0</v>
      </c>
      <c r="R28" s="987">
        <f t="shared" si="9"/>
        <v>0</v>
      </c>
    </row>
    <row r="29" spans="1:18" ht="15.6" customHeight="1" x14ac:dyDescent="0.2">
      <c r="A29" s="979">
        <v>23</v>
      </c>
      <c r="B29" s="980" t="s">
        <v>264</v>
      </c>
      <c r="C29" s="981">
        <f>'8_2.1.17 SIS'!BC29</f>
        <v>0</v>
      </c>
      <c r="D29" s="982">
        <f>'3_Levels 1&amp;2'!AM29+'3_Levels 1&amp;2'!AU29</f>
        <v>8607.0531254811394</v>
      </c>
      <c r="E29" s="983">
        <f t="shared" si="3"/>
        <v>0</v>
      </c>
      <c r="F29" s="983">
        <v>688.58</v>
      </c>
      <c r="G29" s="983">
        <f t="shared" si="4"/>
        <v>0</v>
      </c>
      <c r="H29" s="984">
        <f t="shared" si="5"/>
        <v>0</v>
      </c>
      <c r="I29" s="985">
        <f>[3]Oct_NOCCA!$G27</f>
        <v>0</v>
      </c>
      <c r="J29" s="985">
        <f>[3]Feb_NOCCA!$G27</f>
        <v>0</v>
      </c>
      <c r="K29" s="986">
        <f t="shared" si="1"/>
        <v>0</v>
      </c>
      <c r="L29" s="984">
        <f t="shared" si="2"/>
        <v>0</v>
      </c>
      <c r="M29" s="982"/>
      <c r="N29" s="987">
        <f t="shared" si="6"/>
        <v>0</v>
      </c>
      <c r="O29" s="985">
        <f>[6]State_NOCCA!N26</f>
        <v>0</v>
      </c>
      <c r="P29" s="985">
        <f t="shared" si="7"/>
        <v>0</v>
      </c>
      <c r="Q29" s="987">
        <f t="shared" si="8"/>
        <v>0</v>
      </c>
      <c r="R29" s="987">
        <f t="shared" si="9"/>
        <v>0</v>
      </c>
    </row>
    <row r="30" spans="1:18" ht="15.6" customHeight="1" x14ac:dyDescent="0.2">
      <c r="A30" s="979">
        <v>24</v>
      </c>
      <c r="B30" s="980" t="s">
        <v>265</v>
      </c>
      <c r="C30" s="981">
        <f>'8_2.1.17 SIS'!BC30</f>
        <v>0</v>
      </c>
      <c r="D30" s="982">
        <f>'3_Levels 1&amp;2'!AM30+'3_Levels 1&amp;2'!AU30</f>
        <v>8137.8637393295858</v>
      </c>
      <c r="E30" s="983">
        <f t="shared" si="3"/>
        <v>0</v>
      </c>
      <c r="F30" s="983">
        <v>854.24999999999989</v>
      </c>
      <c r="G30" s="983">
        <f t="shared" si="4"/>
        <v>0</v>
      </c>
      <c r="H30" s="984">
        <f t="shared" si="5"/>
        <v>0</v>
      </c>
      <c r="I30" s="985">
        <f>[3]Oct_NOCCA!$G28</f>
        <v>0</v>
      </c>
      <c r="J30" s="985">
        <f>[3]Feb_NOCCA!$G28</f>
        <v>0</v>
      </c>
      <c r="K30" s="986">
        <f t="shared" si="1"/>
        <v>0</v>
      </c>
      <c r="L30" s="984">
        <f t="shared" si="2"/>
        <v>0</v>
      </c>
      <c r="M30" s="982"/>
      <c r="N30" s="987">
        <f t="shared" si="6"/>
        <v>0</v>
      </c>
      <c r="O30" s="985">
        <f>[6]State_NOCCA!N27</f>
        <v>0</v>
      </c>
      <c r="P30" s="985">
        <f t="shared" si="7"/>
        <v>0</v>
      </c>
      <c r="Q30" s="987">
        <f t="shared" si="8"/>
        <v>0</v>
      </c>
      <c r="R30" s="987">
        <f t="shared" si="9"/>
        <v>0</v>
      </c>
    </row>
    <row r="31" spans="1:18" ht="15.6" customHeight="1" x14ac:dyDescent="0.2">
      <c r="A31" s="988">
        <v>25</v>
      </c>
      <c r="B31" s="989" t="s">
        <v>266</v>
      </c>
      <c r="C31" s="990">
        <f>'8_2.1.17 SIS'!BC31</f>
        <v>0</v>
      </c>
      <c r="D31" s="991">
        <f>'3_Levels 1&amp;2'!AM31+'3_Levels 1&amp;2'!AU31</f>
        <v>8780.4932183908059</v>
      </c>
      <c r="E31" s="992">
        <f t="shared" si="3"/>
        <v>0</v>
      </c>
      <c r="F31" s="992">
        <v>653.73</v>
      </c>
      <c r="G31" s="992">
        <f t="shared" si="4"/>
        <v>0</v>
      </c>
      <c r="H31" s="993">
        <f t="shared" si="5"/>
        <v>0</v>
      </c>
      <c r="I31" s="994">
        <f>[3]Oct_NOCCA!$G29</f>
        <v>0</v>
      </c>
      <c r="J31" s="994">
        <f>[3]Feb_NOCCA!$G29</f>
        <v>0</v>
      </c>
      <c r="K31" s="995">
        <f t="shared" si="1"/>
        <v>0</v>
      </c>
      <c r="L31" s="993">
        <f t="shared" si="2"/>
        <v>0</v>
      </c>
      <c r="M31" s="991"/>
      <c r="N31" s="996">
        <f t="shared" si="6"/>
        <v>0</v>
      </c>
      <c r="O31" s="997">
        <f>[6]State_NOCCA!N28</f>
        <v>0</v>
      </c>
      <c r="P31" s="994">
        <f t="shared" si="7"/>
        <v>0</v>
      </c>
      <c r="Q31" s="998">
        <f t="shared" si="8"/>
        <v>0</v>
      </c>
      <c r="R31" s="998">
        <f t="shared" si="9"/>
        <v>0</v>
      </c>
    </row>
    <row r="32" spans="1:18" ht="15.6" customHeight="1" x14ac:dyDescent="0.2">
      <c r="A32" s="969">
        <v>26</v>
      </c>
      <c r="B32" s="970" t="s">
        <v>267</v>
      </c>
      <c r="C32" s="971">
        <f>'8_2.1.17 SIS'!BC32</f>
        <v>58</v>
      </c>
      <c r="D32" s="972">
        <f>'3_Levels 1&amp;2'!AM32+'3_Levels 1&amp;2'!AU32</f>
        <v>8271.6123605000921</v>
      </c>
      <c r="E32" s="973">
        <f t="shared" si="3"/>
        <v>479753.51690900535</v>
      </c>
      <c r="F32" s="973">
        <v>836.83</v>
      </c>
      <c r="G32" s="973">
        <f t="shared" si="4"/>
        <v>48536.14</v>
      </c>
      <c r="H32" s="974">
        <f t="shared" si="5"/>
        <v>528290</v>
      </c>
      <c r="I32" s="975">
        <f>[3]Oct_NOCCA!$G30</f>
        <v>27325</v>
      </c>
      <c r="J32" s="975">
        <f>[3]Feb_NOCCA!$G30</f>
        <v>-13663</v>
      </c>
      <c r="K32" s="976">
        <f t="shared" si="1"/>
        <v>13662</v>
      </c>
      <c r="L32" s="974">
        <f t="shared" si="2"/>
        <v>541952</v>
      </c>
      <c r="M32" s="972"/>
      <c r="N32" s="977">
        <f t="shared" si="6"/>
        <v>541952</v>
      </c>
      <c r="O32" s="975">
        <f>[6]State_NOCCA!N29</f>
        <v>501364</v>
      </c>
      <c r="P32" s="975">
        <f t="shared" si="7"/>
        <v>40588</v>
      </c>
      <c r="Q32" s="977">
        <f t="shared" si="8"/>
        <v>40588</v>
      </c>
      <c r="R32" s="978">
        <f t="shared" si="9"/>
        <v>541952</v>
      </c>
    </row>
    <row r="33" spans="1:18" ht="15.6" customHeight="1" x14ac:dyDescent="0.2">
      <c r="A33" s="979">
        <v>27</v>
      </c>
      <c r="B33" s="980" t="s">
        <v>268</v>
      </c>
      <c r="C33" s="981">
        <f>'8_2.1.17 SIS'!BC33</f>
        <v>0</v>
      </c>
      <c r="D33" s="982">
        <f>'3_Levels 1&amp;2'!AM33+'3_Levels 1&amp;2'!AU33</f>
        <v>9019.8662615493959</v>
      </c>
      <c r="E33" s="983">
        <f t="shared" si="3"/>
        <v>0</v>
      </c>
      <c r="F33" s="983">
        <v>693.06</v>
      </c>
      <c r="G33" s="983">
        <f t="shared" si="4"/>
        <v>0</v>
      </c>
      <c r="H33" s="984">
        <f t="shared" si="5"/>
        <v>0</v>
      </c>
      <c r="I33" s="985">
        <f>[3]Oct_NOCCA!$G31</f>
        <v>0</v>
      </c>
      <c r="J33" s="985">
        <f>[3]Feb_NOCCA!$G31</f>
        <v>0</v>
      </c>
      <c r="K33" s="986">
        <f t="shared" si="1"/>
        <v>0</v>
      </c>
      <c r="L33" s="984">
        <f t="shared" si="2"/>
        <v>0</v>
      </c>
      <c r="M33" s="982"/>
      <c r="N33" s="987">
        <f t="shared" si="6"/>
        <v>0</v>
      </c>
      <c r="O33" s="985">
        <f>[6]State_NOCCA!N30</f>
        <v>0</v>
      </c>
      <c r="P33" s="985">
        <f t="shared" si="7"/>
        <v>0</v>
      </c>
      <c r="Q33" s="987">
        <f t="shared" si="8"/>
        <v>0</v>
      </c>
      <c r="R33" s="987">
        <f t="shared" si="9"/>
        <v>0</v>
      </c>
    </row>
    <row r="34" spans="1:18" ht="15.6" customHeight="1" x14ac:dyDescent="0.2">
      <c r="A34" s="979">
        <v>28</v>
      </c>
      <c r="B34" s="980" t="s">
        <v>269</v>
      </c>
      <c r="C34" s="981">
        <f>'8_2.1.17 SIS'!BC34</f>
        <v>0</v>
      </c>
      <c r="D34" s="982">
        <f>'3_Levels 1&amp;2'!AM34+'3_Levels 1&amp;2'!AU34</f>
        <v>7713.4080326049034</v>
      </c>
      <c r="E34" s="983">
        <f t="shared" si="3"/>
        <v>0</v>
      </c>
      <c r="F34" s="983">
        <v>694.4</v>
      </c>
      <c r="G34" s="983">
        <f t="shared" si="4"/>
        <v>0</v>
      </c>
      <c r="H34" s="984">
        <f t="shared" si="5"/>
        <v>0</v>
      </c>
      <c r="I34" s="985">
        <f>[3]Oct_NOCCA!$G32</f>
        <v>0</v>
      </c>
      <c r="J34" s="985">
        <f>[3]Feb_NOCCA!$G32</f>
        <v>0</v>
      </c>
      <c r="K34" s="986">
        <f t="shared" si="1"/>
        <v>0</v>
      </c>
      <c r="L34" s="984">
        <f t="shared" si="2"/>
        <v>0</v>
      </c>
      <c r="M34" s="982"/>
      <c r="N34" s="987">
        <f t="shared" si="6"/>
        <v>0</v>
      </c>
      <c r="O34" s="985">
        <f>[6]State_NOCCA!N31</f>
        <v>0</v>
      </c>
      <c r="P34" s="985">
        <f t="shared" si="7"/>
        <v>0</v>
      </c>
      <c r="Q34" s="987">
        <f t="shared" si="8"/>
        <v>0</v>
      </c>
      <c r="R34" s="987">
        <f t="shared" si="9"/>
        <v>0</v>
      </c>
    </row>
    <row r="35" spans="1:18" ht="15.6" customHeight="1" x14ac:dyDescent="0.2">
      <c r="A35" s="979">
        <v>29</v>
      </c>
      <c r="B35" s="980" t="s">
        <v>270</v>
      </c>
      <c r="C35" s="981">
        <f>'8_2.1.17 SIS'!BC35</f>
        <v>0</v>
      </c>
      <c r="D35" s="982">
        <f>'3_Levels 1&amp;2'!AM35+'3_Levels 1&amp;2'!AU35</f>
        <v>7731.1328187919462</v>
      </c>
      <c r="E35" s="983">
        <f t="shared" si="3"/>
        <v>0</v>
      </c>
      <c r="F35" s="983">
        <v>754.94999999999993</v>
      </c>
      <c r="G35" s="983">
        <f t="shared" si="4"/>
        <v>0</v>
      </c>
      <c r="H35" s="984">
        <f t="shared" si="5"/>
        <v>0</v>
      </c>
      <c r="I35" s="985">
        <f>[3]Oct_NOCCA!$G33</f>
        <v>0</v>
      </c>
      <c r="J35" s="985">
        <f>[3]Feb_NOCCA!$G33</f>
        <v>0</v>
      </c>
      <c r="K35" s="986">
        <f t="shared" si="1"/>
        <v>0</v>
      </c>
      <c r="L35" s="984">
        <f t="shared" si="2"/>
        <v>0</v>
      </c>
      <c r="M35" s="982"/>
      <c r="N35" s="987">
        <f t="shared" si="6"/>
        <v>0</v>
      </c>
      <c r="O35" s="985">
        <f>[6]State_NOCCA!N32</f>
        <v>0</v>
      </c>
      <c r="P35" s="985">
        <f t="shared" si="7"/>
        <v>0</v>
      </c>
      <c r="Q35" s="987">
        <f t="shared" si="8"/>
        <v>0</v>
      </c>
      <c r="R35" s="987">
        <f t="shared" si="9"/>
        <v>0</v>
      </c>
    </row>
    <row r="36" spans="1:18" ht="15.6" customHeight="1" x14ac:dyDescent="0.2">
      <c r="A36" s="988">
        <v>30</v>
      </c>
      <c r="B36" s="989" t="s">
        <v>271</v>
      </c>
      <c r="C36" s="990">
        <f>'8_2.1.17 SIS'!BC36</f>
        <v>0</v>
      </c>
      <c r="D36" s="991">
        <f>'3_Levels 1&amp;2'!AM36+'3_Levels 1&amp;2'!AU36</f>
        <v>9281.4682243744955</v>
      </c>
      <c r="E36" s="992">
        <f t="shared" si="3"/>
        <v>0</v>
      </c>
      <c r="F36" s="992">
        <v>727.17</v>
      </c>
      <c r="G36" s="992">
        <f t="shared" si="4"/>
        <v>0</v>
      </c>
      <c r="H36" s="993">
        <f t="shared" si="5"/>
        <v>0</v>
      </c>
      <c r="I36" s="994">
        <f>[3]Oct_NOCCA!$G34</f>
        <v>0</v>
      </c>
      <c r="J36" s="994">
        <f>[3]Feb_NOCCA!$G34</f>
        <v>0</v>
      </c>
      <c r="K36" s="995">
        <f t="shared" si="1"/>
        <v>0</v>
      </c>
      <c r="L36" s="993">
        <f t="shared" si="2"/>
        <v>0</v>
      </c>
      <c r="M36" s="991"/>
      <c r="N36" s="996">
        <f t="shared" si="6"/>
        <v>0</v>
      </c>
      <c r="O36" s="997">
        <f>[6]State_NOCCA!N33</f>
        <v>0</v>
      </c>
      <c r="P36" s="994">
        <f t="shared" si="7"/>
        <v>0</v>
      </c>
      <c r="Q36" s="998">
        <f t="shared" si="8"/>
        <v>0</v>
      </c>
      <c r="R36" s="998">
        <f t="shared" si="9"/>
        <v>0</v>
      </c>
    </row>
    <row r="37" spans="1:18" ht="15.6" customHeight="1" x14ac:dyDescent="0.2">
      <c r="A37" s="969">
        <v>31</v>
      </c>
      <c r="B37" s="970" t="s">
        <v>272</v>
      </c>
      <c r="C37" s="971">
        <f>'8_2.1.17 SIS'!BC37</f>
        <v>0</v>
      </c>
      <c r="D37" s="972">
        <f>'3_Levels 1&amp;2'!AM37+'3_Levels 1&amp;2'!AU37</f>
        <v>8435.6685225110959</v>
      </c>
      <c r="E37" s="973">
        <f t="shared" si="3"/>
        <v>0</v>
      </c>
      <c r="F37" s="973">
        <v>620.83000000000004</v>
      </c>
      <c r="G37" s="973">
        <f t="shared" si="4"/>
        <v>0</v>
      </c>
      <c r="H37" s="974">
        <f t="shared" si="5"/>
        <v>0</v>
      </c>
      <c r="I37" s="975">
        <f>[3]Oct_NOCCA!$G35</f>
        <v>0</v>
      </c>
      <c r="J37" s="975">
        <f>[3]Feb_NOCCA!$G35</f>
        <v>0</v>
      </c>
      <c r="K37" s="976">
        <f t="shared" si="1"/>
        <v>0</v>
      </c>
      <c r="L37" s="974">
        <f t="shared" si="2"/>
        <v>0</v>
      </c>
      <c r="M37" s="972"/>
      <c r="N37" s="977">
        <f t="shared" si="6"/>
        <v>0</v>
      </c>
      <c r="O37" s="975">
        <f>[6]State_NOCCA!N34</f>
        <v>0</v>
      </c>
      <c r="P37" s="975">
        <f t="shared" si="7"/>
        <v>0</v>
      </c>
      <c r="Q37" s="977">
        <f t="shared" si="8"/>
        <v>0</v>
      </c>
      <c r="R37" s="978">
        <f t="shared" si="9"/>
        <v>0</v>
      </c>
    </row>
    <row r="38" spans="1:18" ht="15.6" customHeight="1" x14ac:dyDescent="0.2">
      <c r="A38" s="979">
        <v>32</v>
      </c>
      <c r="B38" s="980" t="s">
        <v>273</v>
      </c>
      <c r="C38" s="981">
        <f>'8_2.1.17 SIS'!BC38</f>
        <v>0</v>
      </c>
      <c r="D38" s="982">
        <f>'3_Levels 1&amp;2'!AM38+'3_Levels 1&amp;2'!AU38</f>
        <v>8330.7061330078832</v>
      </c>
      <c r="E38" s="983">
        <f t="shared" si="3"/>
        <v>0</v>
      </c>
      <c r="F38" s="983">
        <v>559.77</v>
      </c>
      <c r="G38" s="983">
        <f t="shared" si="4"/>
        <v>0</v>
      </c>
      <c r="H38" s="984">
        <f t="shared" si="5"/>
        <v>0</v>
      </c>
      <c r="I38" s="985">
        <f>[3]Oct_NOCCA!$G36</f>
        <v>0</v>
      </c>
      <c r="J38" s="985">
        <f>[3]Feb_NOCCA!$G36</f>
        <v>0</v>
      </c>
      <c r="K38" s="986">
        <f t="shared" si="1"/>
        <v>0</v>
      </c>
      <c r="L38" s="984">
        <f t="shared" si="2"/>
        <v>0</v>
      </c>
      <c r="M38" s="982"/>
      <c r="N38" s="987">
        <f t="shared" si="6"/>
        <v>0</v>
      </c>
      <c r="O38" s="985">
        <f>[6]State_NOCCA!N35</f>
        <v>0</v>
      </c>
      <c r="P38" s="985">
        <f t="shared" si="7"/>
        <v>0</v>
      </c>
      <c r="Q38" s="987">
        <f t="shared" si="8"/>
        <v>0</v>
      </c>
      <c r="R38" s="987">
        <f t="shared" si="9"/>
        <v>0</v>
      </c>
    </row>
    <row r="39" spans="1:18" ht="15.6" customHeight="1" x14ac:dyDescent="0.2">
      <c r="A39" s="979">
        <v>33</v>
      </c>
      <c r="B39" s="980" t="s">
        <v>274</v>
      </c>
      <c r="C39" s="981">
        <f>'8_2.1.17 SIS'!BC39</f>
        <v>0</v>
      </c>
      <c r="D39" s="982">
        <f>'3_Levels 1&amp;2'!AM39+'3_Levels 1&amp;2'!AU39</f>
        <v>9014.7782809611836</v>
      </c>
      <c r="E39" s="983">
        <f t="shared" si="3"/>
        <v>0</v>
      </c>
      <c r="F39" s="983">
        <v>655.31000000000006</v>
      </c>
      <c r="G39" s="983">
        <f t="shared" si="4"/>
        <v>0</v>
      </c>
      <c r="H39" s="984">
        <f t="shared" si="5"/>
        <v>0</v>
      </c>
      <c r="I39" s="985">
        <f>[3]Oct_NOCCA!$G37</f>
        <v>0</v>
      </c>
      <c r="J39" s="985">
        <f>[3]Feb_NOCCA!$G37</f>
        <v>0</v>
      </c>
      <c r="K39" s="986">
        <f t="shared" si="1"/>
        <v>0</v>
      </c>
      <c r="L39" s="984">
        <f t="shared" si="2"/>
        <v>0</v>
      </c>
      <c r="M39" s="982"/>
      <c r="N39" s="987">
        <f t="shared" si="6"/>
        <v>0</v>
      </c>
      <c r="O39" s="985">
        <f>[6]State_NOCCA!N36</f>
        <v>0</v>
      </c>
      <c r="P39" s="985">
        <f t="shared" si="7"/>
        <v>0</v>
      </c>
      <c r="Q39" s="987">
        <f t="shared" si="8"/>
        <v>0</v>
      </c>
      <c r="R39" s="987">
        <f t="shared" si="9"/>
        <v>0</v>
      </c>
    </row>
    <row r="40" spans="1:18" ht="15.6" customHeight="1" x14ac:dyDescent="0.2">
      <c r="A40" s="979">
        <v>34</v>
      </c>
      <c r="B40" s="980" t="s">
        <v>275</v>
      </c>
      <c r="C40" s="981">
        <f>'8_2.1.17 SIS'!BC40</f>
        <v>0</v>
      </c>
      <c r="D40" s="982">
        <f>'3_Levels 1&amp;2'!AM40+'3_Levels 1&amp;2'!AU40</f>
        <v>9228.2100875656743</v>
      </c>
      <c r="E40" s="983">
        <f t="shared" si="3"/>
        <v>0</v>
      </c>
      <c r="F40" s="983">
        <v>644.11000000000013</v>
      </c>
      <c r="G40" s="983">
        <f t="shared" si="4"/>
        <v>0</v>
      </c>
      <c r="H40" s="984">
        <f t="shared" si="5"/>
        <v>0</v>
      </c>
      <c r="I40" s="985">
        <f>[3]Oct_NOCCA!$G38</f>
        <v>0</v>
      </c>
      <c r="J40" s="985">
        <f>[3]Feb_NOCCA!$G38</f>
        <v>0</v>
      </c>
      <c r="K40" s="986">
        <f t="shared" si="1"/>
        <v>0</v>
      </c>
      <c r="L40" s="984">
        <f t="shared" si="2"/>
        <v>0</v>
      </c>
      <c r="M40" s="982"/>
      <c r="N40" s="987">
        <f t="shared" si="6"/>
        <v>0</v>
      </c>
      <c r="O40" s="985">
        <f>[6]State_NOCCA!N37</f>
        <v>0</v>
      </c>
      <c r="P40" s="985">
        <f t="shared" si="7"/>
        <v>0</v>
      </c>
      <c r="Q40" s="987">
        <f t="shared" si="8"/>
        <v>0</v>
      </c>
      <c r="R40" s="987">
        <f t="shared" si="9"/>
        <v>0</v>
      </c>
    </row>
    <row r="41" spans="1:18" ht="15.6" customHeight="1" x14ac:dyDescent="0.2">
      <c r="A41" s="988">
        <v>35</v>
      </c>
      <c r="B41" s="989" t="s">
        <v>276</v>
      </c>
      <c r="C41" s="990">
        <f>'8_2.1.17 SIS'!BC41</f>
        <v>0</v>
      </c>
      <c r="D41" s="991">
        <f>'3_Levels 1&amp;2'!AM41+'3_Levels 1&amp;2'!AU41</f>
        <v>8643.7557128696517</v>
      </c>
      <c r="E41" s="992">
        <f t="shared" si="3"/>
        <v>0</v>
      </c>
      <c r="F41" s="992">
        <v>537.96</v>
      </c>
      <c r="G41" s="992">
        <f t="shared" si="4"/>
        <v>0</v>
      </c>
      <c r="H41" s="993">
        <f t="shared" si="5"/>
        <v>0</v>
      </c>
      <c r="I41" s="994">
        <f>[3]Oct_NOCCA!$G39</f>
        <v>0</v>
      </c>
      <c r="J41" s="994">
        <f>[3]Feb_NOCCA!$G39</f>
        <v>0</v>
      </c>
      <c r="K41" s="995">
        <f t="shared" si="1"/>
        <v>0</v>
      </c>
      <c r="L41" s="993">
        <f t="shared" si="2"/>
        <v>0</v>
      </c>
      <c r="M41" s="991"/>
      <c r="N41" s="996">
        <f t="shared" si="6"/>
        <v>0</v>
      </c>
      <c r="O41" s="997">
        <f>[6]State_NOCCA!N38</f>
        <v>0</v>
      </c>
      <c r="P41" s="994">
        <f t="shared" si="7"/>
        <v>0</v>
      </c>
      <c r="Q41" s="998">
        <f t="shared" si="8"/>
        <v>0</v>
      </c>
      <c r="R41" s="998">
        <f t="shared" si="9"/>
        <v>0</v>
      </c>
    </row>
    <row r="42" spans="1:18" ht="15.6" customHeight="1" x14ac:dyDescent="0.2">
      <c r="A42" s="969">
        <v>36</v>
      </c>
      <c r="B42" s="970" t="s">
        <v>277</v>
      </c>
      <c r="C42" s="971">
        <f>'8_2.1.17 SIS'!BC42</f>
        <v>101</v>
      </c>
      <c r="D42" s="972">
        <f>'3_Levels 1&amp;2'!AM42+'3_Levels 1&amp;2'!AU42</f>
        <v>8182.8332616929447</v>
      </c>
      <c r="E42" s="973">
        <f t="shared" si="3"/>
        <v>826466.15943098743</v>
      </c>
      <c r="F42" s="973">
        <v>746.0335616438357</v>
      </c>
      <c r="G42" s="973">
        <f t="shared" si="4"/>
        <v>75349.38972602741</v>
      </c>
      <c r="H42" s="974">
        <f t="shared" si="5"/>
        <v>901816</v>
      </c>
      <c r="I42" s="975">
        <f>[3]Oct_NOCCA!$G40</f>
        <v>-89289</v>
      </c>
      <c r="J42" s="975">
        <f>[3]Feb_NOCCA!$G40</f>
        <v>-4464</v>
      </c>
      <c r="K42" s="976">
        <f t="shared" si="1"/>
        <v>-93753</v>
      </c>
      <c r="L42" s="974">
        <f t="shared" si="2"/>
        <v>808063</v>
      </c>
      <c r="M42" s="972"/>
      <c r="N42" s="977">
        <f t="shared" si="6"/>
        <v>808063</v>
      </c>
      <c r="O42" s="975">
        <f>[6]State_NOCCA!N39</f>
        <v>758610</v>
      </c>
      <c r="P42" s="975">
        <f t="shared" si="7"/>
        <v>49453</v>
      </c>
      <c r="Q42" s="977">
        <f t="shared" si="8"/>
        <v>49453</v>
      </c>
      <c r="R42" s="978">
        <f t="shared" si="9"/>
        <v>808063</v>
      </c>
    </row>
    <row r="43" spans="1:18" ht="15.6" customHeight="1" x14ac:dyDescent="0.2">
      <c r="A43" s="979">
        <v>37</v>
      </c>
      <c r="B43" s="980" t="s">
        <v>278</v>
      </c>
      <c r="C43" s="981">
        <f>'8_2.1.17 SIS'!BC43</f>
        <v>0</v>
      </c>
      <c r="D43" s="982">
        <f>'3_Levels 1&amp;2'!AM43+'3_Levels 1&amp;2'!AU43</f>
        <v>8654.480332149571</v>
      </c>
      <c r="E43" s="983">
        <f t="shared" si="3"/>
        <v>0</v>
      </c>
      <c r="F43" s="983">
        <v>653.61</v>
      </c>
      <c r="G43" s="983">
        <f t="shared" si="4"/>
        <v>0</v>
      </c>
      <c r="H43" s="984">
        <f t="shared" si="5"/>
        <v>0</v>
      </c>
      <c r="I43" s="985">
        <f>[3]Oct_NOCCA!$G41</f>
        <v>0</v>
      </c>
      <c r="J43" s="985">
        <f>[3]Feb_NOCCA!$G41</f>
        <v>0</v>
      </c>
      <c r="K43" s="986">
        <f t="shared" si="1"/>
        <v>0</v>
      </c>
      <c r="L43" s="984">
        <f t="shared" si="2"/>
        <v>0</v>
      </c>
      <c r="M43" s="982"/>
      <c r="N43" s="987">
        <f t="shared" si="6"/>
        <v>0</v>
      </c>
      <c r="O43" s="985">
        <f>[6]State_NOCCA!N40</f>
        <v>0</v>
      </c>
      <c r="P43" s="985">
        <f t="shared" si="7"/>
        <v>0</v>
      </c>
      <c r="Q43" s="987">
        <f t="shared" si="8"/>
        <v>0</v>
      </c>
      <c r="R43" s="987">
        <f t="shared" si="9"/>
        <v>0</v>
      </c>
    </row>
    <row r="44" spans="1:18" ht="15.6" customHeight="1" x14ac:dyDescent="0.2">
      <c r="A44" s="979">
        <v>38</v>
      </c>
      <c r="B44" s="980" t="s">
        <v>279</v>
      </c>
      <c r="C44" s="981">
        <f>'8_2.1.17 SIS'!BC44</f>
        <v>0</v>
      </c>
      <c r="D44" s="982">
        <f>'3_Levels 1&amp;2'!AM44+'3_Levels 1&amp;2'!AU44</f>
        <v>8411.8199487573656</v>
      </c>
      <c r="E44" s="983">
        <f t="shared" si="3"/>
        <v>0</v>
      </c>
      <c r="F44" s="983">
        <v>829.92000000000007</v>
      </c>
      <c r="G44" s="983">
        <f t="shared" si="4"/>
        <v>0</v>
      </c>
      <c r="H44" s="984">
        <f t="shared" si="5"/>
        <v>0</v>
      </c>
      <c r="I44" s="985">
        <f>[3]Oct_NOCCA!$G42</f>
        <v>27725</v>
      </c>
      <c r="J44" s="985">
        <f>[3]Feb_NOCCA!$G42</f>
        <v>0</v>
      </c>
      <c r="K44" s="986">
        <f t="shared" si="1"/>
        <v>27725</v>
      </c>
      <c r="L44" s="984">
        <f t="shared" si="2"/>
        <v>27725</v>
      </c>
      <c r="M44" s="982"/>
      <c r="N44" s="987">
        <f t="shared" si="6"/>
        <v>27725</v>
      </c>
      <c r="O44" s="985">
        <f>[6]State_NOCCA!N41</f>
        <v>20794</v>
      </c>
      <c r="P44" s="985">
        <f t="shared" si="7"/>
        <v>6931</v>
      </c>
      <c r="Q44" s="987">
        <f t="shared" si="8"/>
        <v>6931</v>
      </c>
      <c r="R44" s="987">
        <f t="shared" si="9"/>
        <v>27725</v>
      </c>
    </row>
    <row r="45" spans="1:18" ht="15.6" customHeight="1" x14ac:dyDescent="0.2">
      <c r="A45" s="979">
        <v>39</v>
      </c>
      <c r="B45" s="980" t="s">
        <v>280</v>
      </c>
      <c r="C45" s="981">
        <f>'8_2.1.17 SIS'!BC45</f>
        <v>0</v>
      </c>
      <c r="D45" s="982">
        <f>'3_Levels 1&amp;2'!AM45+'3_Levels 1&amp;2'!AU45</f>
        <v>8608.4694698882086</v>
      </c>
      <c r="E45" s="983">
        <f t="shared" si="3"/>
        <v>0</v>
      </c>
      <c r="F45" s="983">
        <v>779.65573042776396</v>
      </c>
      <c r="G45" s="983">
        <f t="shared" si="4"/>
        <v>0</v>
      </c>
      <c r="H45" s="984">
        <f t="shared" si="5"/>
        <v>0</v>
      </c>
      <c r="I45" s="985">
        <f>[3]Oct_NOCCA!$G43</f>
        <v>0</v>
      </c>
      <c r="J45" s="985">
        <f>[3]Feb_NOCCA!$G43</f>
        <v>0</v>
      </c>
      <c r="K45" s="986">
        <f t="shared" si="1"/>
        <v>0</v>
      </c>
      <c r="L45" s="984">
        <f t="shared" si="2"/>
        <v>0</v>
      </c>
      <c r="M45" s="982"/>
      <c r="N45" s="987">
        <f t="shared" si="6"/>
        <v>0</v>
      </c>
      <c r="O45" s="985">
        <f>[6]State_NOCCA!N42</f>
        <v>0</v>
      </c>
      <c r="P45" s="985">
        <f t="shared" si="7"/>
        <v>0</v>
      </c>
      <c r="Q45" s="987">
        <f t="shared" si="8"/>
        <v>0</v>
      </c>
      <c r="R45" s="987">
        <f t="shared" si="9"/>
        <v>0</v>
      </c>
    </row>
    <row r="46" spans="1:18" ht="15.6" customHeight="1" x14ac:dyDescent="0.2">
      <c r="A46" s="988">
        <v>40</v>
      </c>
      <c r="B46" s="989" t="s">
        <v>281</v>
      </c>
      <c r="C46" s="990">
        <f>'8_2.1.17 SIS'!BC46</f>
        <v>0</v>
      </c>
      <c r="D46" s="991">
        <f>'3_Levels 1&amp;2'!AM46+'3_Levels 1&amp;2'!AU46</f>
        <v>8594.5257817953989</v>
      </c>
      <c r="E46" s="992">
        <f t="shared" si="3"/>
        <v>0</v>
      </c>
      <c r="F46" s="992">
        <v>700.2700000000001</v>
      </c>
      <c r="G46" s="992">
        <f t="shared" si="4"/>
        <v>0</v>
      </c>
      <c r="H46" s="993">
        <f t="shared" si="5"/>
        <v>0</v>
      </c>
      <c r="I46" s="994">
        <f>[3]Oct_NOCCA!$G44</f>
        <v>0</v>
      </c>
      <c r="J46" s="994">
        <f>[3]Feb_NOCCA!$G44</f>
        <v>0</v>
      </c>
      <c r="K46" s="995">
        <f t="shared" si="1"/>
        <v>0</v>
      </c>
      <c r="L46" s="993">
        <f t="shared" si="2"/>
        <v>0</v>
      </c>
      <c r="M46" s="991"/>
      <c r="N46" s="996">
        <f t="shared" si="6"/>
        <v>0</v>
      </c>
      <c r="O46" s="997">
        <f>[6]State_NOCCA!N43</f>
        <v>0</v>
      </c>
      <c r="P46" s="994">
        <f t="shared" si="7"/>
        <v>0</v>
      </c>
      <c r="Q46" s="998">
        <f t="shared" si="8"/>
        <v>0</v>
      </c>
      <c r="R46" s="998">
        <f t="shared" si="9"/>
        <v>0</v>
      </c>
    </row>
    <row r="47" spans="1:18" ht="15.6" customHeight="1" x14ac:dyDescent="0.2">
      <c r="A47" s="969">
        <v>41</v>
      </c>
      <c r="B47" s="970" t="s">
        <v>282</v>
      </c>
      <c r="C47" s="971">
        <f>'8_2.1.17 SIS'!BC47</f>
        <v>0</v>
      </c>
      <c r="D47" s="972">
        <f>'3_Levels 1&amp;2'!AM47+'3_Levels 1&amp;2'!AU47</f>
        <v>8495.4445704467362</v>
      </c>
      <c r="E47" s="973">
        <f t="shared" si="3"/>
        <v>0</v>
      </c>
      <c r="F47" s="973">
        <v>886.22</v>
      </c>
      <c r="G47" s="973">
        <f t="shared" si="4"/>
        <v>0</v>
      </c>
      <c r="H47" s="974">
        <f t="shared" si="5"/>
        <v>0</v>
      </c>
      <c r="I47" s="975">
        <f>[3]Oct_NOCCA!$G45</f>
        <v>0</v>
      </c>
      <c r="J47" s="975">
        <f>[3]Feb_NOCCA!$G45</f>
        <v>0</v>
      </c>
      <c r="K47" s="976">
        <f t="shared" si="1"/>
        <v>0</v>
      </c>
      <c r="L47" s="974">
        <f t="shared" si="2"/>
        <v>0</v>
      </c>
      <c r="M47" s="972"/>
      <c r="N47" s="977">
        <f t="shared" si="6"/>
        <v>0</v>
      </c>
      <c r="O47" s="975">
        <f>[6]State_NOCCA!N44</f>
        <v>0</v>
      </c>
      <c r="P47" s="975">
        <f t="shared" si="7"/>
        <v>0</v>
      </c>
      <c r="Q47" s="977">
        <f t="shared" si="8"/>
        <v>0</v>
      </c>
      <c r="R47" s="978">
        <f t="shared" si="9"/>
        <v>0</v>
      </c>
    </row>
    <row r="48" spans="1:18" ht="15.6" customHeight="1" x14ac:dyDescent="0.2">
      <c r="A48" s="979">
        <v>42</v>
      </c>
      <c r="B48" s="980" t="s">
        <v>283</v>
      </c>
      <c r="C48" s="981">
        <f>'8_2.1.17 SIS'!BC48</f>
        <v>0</v>
      </c>
      <c r="D48" s="982">
        <f>'3_Levels 1&amp;2'!AM48+'3_Levels 1&amp;2'!AU48</f>
        <v>9215.1525380710664</v>
      </c>
      <c r="E48" s="983">
        <f t="shared" si="3"/>
        <v>0</v>
      </c>
      <c r="F48" s="983">
        <v>534.28</v>
      </c>
      <c r="G48" s="983">
        <f t="shared" si="4"/>
        <v>0</v>
      </c>
      <c r="H48" s="984">
        <f t="shared" si="5"/>
        <v>0</v>
      </c>
      <c r="I48" s="985">
        <f>[3]Oct_NOCCA!$G46</f>
        <v>0</v>
      </c>
      <c r="J48" s="985">
        <f>[3]Feb_NOCCA!$G46</f>
        <v>0</v>
      </c>
      <c r="K48" s="986">
        <f t="shared" si="1"/>
        <v>0</v>
      </c>
      <c r="L48" s="984">
        <f t="shared" si="2"/>
        <v>0</v>
      </c>
      <c r="M48" s="982"/>
      <c r="N48" s="987">
        <f t="shared" si="6"/>
        <v>0</v>
      </c>
      <c r="O48" s="985">
        <f>[6]State_NOCCA!N45</f>
        <v>0</v>
      </c>
      <c r="P48" s="985">
        <f t="shared" si="7"/>
        <v>0</v>
      </c>
      <c r="Q48" s="987">
        <f t="shared" si="8"/>
        <v>0</v>
      </c>
      <c r="R48" s="987">
        <f t="shared" si="9"/>
        <v>0</v>
      </c>
    </row>
    <row r="49" spans="1:18" ht="15.6" customHeight="1" x14ac:dyDescent="0.2">
      <c r="A49" s="979">
        <v>43</v>
      </c>
      <c r="B49" s="980" t="s">
        <v>284</v>
      </c>
      <c r="C49" s="981">
        <f>'8_2.1.17 SIS'!BC49</f>
        <v>0</v>
      </c>
      <c r="D49" s="982">
        <f>'3_Levels 1&amp;2'!AM49+'3_Levels 1&amp;2'!AU49</f>
        <v>9319.3475793069792</v>
      </c>
      <c r="E49" s="983">
        <f t="shared" si="3"/>
        <v>0</v>
      </c>
      <c r="F49" s="983">
        <v>574.6099999999999</v>
      </c>
      <c r="G49" s="983">
        <f t="shared" si="4"/>
        <v>0</v>
      </c>
      <c r="H49" s="984">
        <f t="shared" si="5"/>
        <v>0</v>
      </c>
      <c r="I49" s="985">
        <f>[3]Oct_NOCCA!$G47</f>
        <v>0</v>
      </c>
      <c r="J49" s="985">
        <f>[3]Feb_NOCCA!$G47</f>
        <v>0</v>
      </c>
      <c r="K49" s="986">
        <f t="shared" si="1"/>
        <v>0</v>
      </c>
      <c r="L49" s="984">
        <f t="shared" si="2"/>
        <v>0</v>
      </c>
      <c r="M49" s="982"/>
      <c r="N49" s="987">
        <f t="shared" si="6"/>
        <v>0</v>
      </c>
      <c r="O49" s="985">
        <f>[6]State_NOCCA!N46</f>
        <v>0</v>
      </c>
      <c r="P49" s="985">
        <f t="shared" si="7"/>
        <v>0</v>
      </c>
      <c r="Q49" s="987">
        <f t="shared" si="8"/>
        <v>0</v>
      </c>
      <c r="R49" s="987">
        <f t="shared" si="9"/>
        <v>0</v>
      </c>
    </row>
    <row r="50" spans="1:18" ht="15.6" customHeight="1" x14ac:dyDescent="0.2">
      <c r="A50" s="979">
        <v>44</v>
      </c>
      <c r="B50" s="980" t="s">
        <v>285</v>
      </c>
      <c r="C50" s="981">
        <f>'8_2.1.17 SIS'!BC50</f>
        <v>7</v>
      </c>
      <c r="D50" s="982">
        <f>'3_Levels 1&amp;2'!AM50+'3_Levels 1&amp;2'!AU50</f>
        <v>8614.2221806941125</v>
      </c>
      <c r="E50" s="983">
        <f t="shared" si="3"/>
        <v>60299.555264858791</v>
      </c>
      <c r="F50" s="983">
        <v>663.16000000000008</v>
      </c>
      <c r="G50" s="983">
        <f t="shared" si="4"/>
        <v>4642.1200000000008</v>
      </c>
      <c r="H50" s="984">
        <f t="shared" si="5"/>
        <v>64942</v>
      </c>
      <c r="I50" s="985">
        <f>[3]Oct_NOCCA!$G48</f>
        <v>-27832</v>
      </c>
      <c r="J50" s="985">
        <f>[3]Feb_NOCCA!$G48</f>
        <v>0</v>
      </c>
      <c r="K50" s="986">
        <f t="shared" si="1"/>
        <v>-27832</v>
      </c>
      <c r="L50" s="984">
        <f t="shared" si="2"/>
        <v>37110</v>
      </c>
      <c r="M50" s="982"/>
      <c r="N50" s="987">
        <f t="shared" si="6"/>
        <v>37110</v>
      </c>
      <c r="O50" s="985">
        <f>[6]State_NOCCA!N47</f>
        <v>38657</v>
      </c>
      <c r="P50" s="985">
        <f t="shared" si="7"/>
        <v>-1547</v>
      </c>
      <c r="Q50" s="987">
        <f t="shared" si="8"/>
        <v>-1547</v>
      </c>
      <c r="R50" s="987">
        <f t="shared" si="9"/>
        <v>37110</v>
      </c>
    </row>
    <row r="51" spans="1:18" ht="15.6" customHeight="1" x14ac:dyDescent="0.2">
      <c r="A51" s="988">
        <v>45</v>
      </c>
      <c r="B51" s="989" t="s">
        <v>286</v>
      </c>
      <c r="C51" s="990">
        <f>'8_2.1.17 SIS'!BC51</f>
        <v>6</v>
      </c>
      <c r="D51" s="991">
        <f>'3_Levels 1&amp;2'!AM51+'3_Levels 1&amp;2'!AU51</f>
        <v>7612.2432619175142</v>
      </c>
      <c r="E51" s="992">
        <f t="shared" si="3"/>
        <v>45673.459571505082</v>
      </c>
      <c r="F51" s="992">
        <v>753.96000000000015</v>
      </c>
      <c r="G51" s="992">
        <f t="shared" si="4"/>
        <v>4523.7600000000011</v>
      </c>
      <c r="H51" s="993">
        <f t="shared" si="5"/>
        <v>50197</v>
      </c>
      <c r="I51" s="994">
        <f>[3]Oct_NOCCA!$G49</f>
        <v>0</v>
      </c>
      <c r="J51" s="994">
        <f>[3]Feb_NOCCA!$G49</f>
        <v>4183</v>
      </c>
      <c r="K51" s="995">
        <f t="shared" si="1"/>
        <v>4183</v>
      </c>
      <c r="L51" s="993">
        <f t="shared" si="2"/>
        <v>54380</v>
      </c>
      <c r="M51" s="991"/>
      <c r="N51" s="996">
        <f t="shared" si="6"/>
        <v>54380</v>
      </c>
      <c r="O51" s="997">
        <f>[6]State_NOCCA!N48</f>
        <v>47060</v>
      </c>
      <c r="P51" s="994">
        <f t="shared" si="7"/>
        <v>7320</v>
      </c>
      <c r="Q51" s="998">
        <f t="shared" si="8"/>
        <v>7320</v>
      </c>
      <c r="R51" s="998">
        <f t="shared" si="9"/>
        <v>54380</v>
      </c>
    </row>
    <row r="52" spans="1:18" ht="15.6" customHeight="1" x14ac:dyDescent="0.2">
      <c r="A52" s="969">
        <v>46</v>
      </c>
      <c r="B52" s="970" t="s">
        <v>287</v>
      </c>
      <c r="C52" s="971">
        <f>'8_2.1.17 SIS'!BC52</f>
        <v>0</v>
      </c>
      <c r="D52" s="972">
        <f>'3_Levels 1&amp;2'!AM52+'3_Levels 1&amp;2'!AU52</f>
        <v>9995.0864779350541</v>
      </c>
      <c r="E52" s="973">
        <f t="shared" si="3"/>
        <v>0</v>
      </c>
      <c r="F52" s="973">
        <v>728.06</v>
      </c>
      <c r="G52" s="973">
        <f t="shared" si="4"/>
        <v>0</v>
      </c>
      <c r="H52" s="974">
        <f t="shared" si="5"/>
        <v>0</v>
      </c>
      <c r="I52" s="975">
        <f>[3]Oct_NOCCA!$G50</f>
        <v>0</v>
      </c>
      <c r="J52" s="975">
        <f>[3]Feb_NOCCA!$G50</f>
        <v>0</v>
      </c>
      <c r="K52" s="976">
        <f t="shared" si="1"/>
        <v>0</v>
      </c>
      <c r="L52" s="974">
        <f t="shared" si="2"/>
        <v>0</v>
      </c>
      <c r="M52" s="972"/>
      <c r="N52" s="977">
        <f t="shared" si="6"/>
        <v>0</v>
      </c>
      <c r="O52" s="975">
        <f>[6]State_NOCCA!N49</f>
        <v>0</v>
      </c>
      <c r="P52" s="975">
        <f t="shared" si="7"/>
        <v>0</v>
      </c>
      <c r="Q52" s="977">
        <f t="shared" si="8"/>
        <v>0</v>
      </c>
      <c r="R52" s="978">
        <f t="shared" si="9"/>
        <v>0</v>
      </c>
    </row>
    <row r="53" spans="1:18" ht="15.6" customHeight="1" x14ac:dyDescent="0.2">
      <c r="A53" s="979">
        <v>47</v>
      </c>
      <c r="B53" s="980" t="s">
        <v>288</v>
      </c>
      <c r="C53" s="981">
        <f>'8_2.1.17 SIS'!BC53</f>
        <v>2</v>
      </c>
      <c r="D53" s="982">
        <f>'3_Levels 1&amp;2'!AM53+'3_Levels 1&amp;2'!AU53</f>
        <v>8364.1189473684208</v>
      </c>
      <c r="E53" s="983">
        <f t="shared" si="3"/>
        <v>16728.237894736842</v>
      </c>
      <c r="F53" s="983">
        <v>910.76</v>
      </c>
      <c r="G53" s="983">
        <f t="shared" si="4"/>
        <v>1821.52</v>
      </c>
      <c r="H53" s="984">
        <f t="shared" si="5"/>
        <v>18550</v>
      </c>
      <c r="I53" s="985">
        <f>[3]Oct_NOCCA!$G51</f>
        <v>-18550</v>
      </c>
      <c r="J53" s="985">
        <f>[3]Feb_NOCCA!$G51</f>
        <v>0</v>
      </c>
      <c r="K53" s="986">
        <f t="shared" si="1"/>
        <v>-18550</v>
      </c>
      <c r="L53" s="984">
        <f t="shared" si="2"/>
        <v>0</v>
      </c>
      <c r="M53" s="982"/>
      <c r="N53" s="987">
        <f t="shared" si="6"/>
        <v>0</v>
      </c>
      <c r="O53" s="985">
        <f>[6]State_NOCCA!N50</f>
        <v>3092</v>
      </c>
      <c r="P53" s="985">
        <f t="shared" si="7"/>
        <v>-3092</v>
      </c>
      <c r="Q53" s="987">
        <f t="shared" si="8"/>
        <v>-3092</v>
      </c>
      <c r="R53" s="987">
        <f t="shared" si="9"/>
        <v>0</v>
      </c>
    </row>
    <row r="54" spans="1:18" ht="15.6" customHeight="1" x14ac:dyDescent="0.2">
      <c r="A54" s="979">
        <v>48</v>
      </c>
      <c r="B54" s="980" t="s">
        <v>289</v>
      </c>
      <c r="C54" s="981">
        <f>'8_2.1.17 SIS'!BC54</f>
        <v>3</v>
      </c>
      <c r="D54" s="982">
        <f>'3_Levels 1&amp;2'!AM54+'3_Levels 1&amp;2'!AU54</f>
        <v>8506.6091130670284</v>
      </c>
      <c r="E54" s="983">
        <f t="shared" si="3"/>
        <v>25519.827339201085</v>
      </c>
      <c r="F54" s="983">
        <v>871.07</v>
      </c>
      <c r="G54" s="983">
        <f t="shared" si="4"/>
        <v>2613.21</v>
      </c>
      <c r="H54" s="984">
        <f t="shared" si="5"/>
        <v>28133</v>
      </c>
      <c r="I54" s="985">
        <f>[3]Oct_NOCCA!$G52</f>
        <v>9378</v>
      </c>
      <c r="J54" s="985">
        <f>[3]Feb_NOCCA!$G52</f>
        <v>0</v>
      </c>
      <c r="K54" s="986">
        <f t="shared" si="1"/>
        <v>9378</v>
      </c>
      <c r="L54" s="984">
        <f t="shared" si="2"/>
        <v>37511</v>
      </c>
      <c r="M54" s="982"/>
      <c r="N54" s="987">
        <f t="shared" si="6"/>
        <v>37511</v>
      </c>
      <c r="O54" s="985">
        <f>[6]State_NOCCA!N51</f>
        <v>32816</v>
      </c>
      <c r="P54" s="985">
        <f t="shared" si="7"/>
        <v>4695</v>
      </c>
      <c r="Q54" s="987">
        <f t="shared" si="8"/>
        <v>4695</v>
      </c>
      <c r="R54" s="987">
        <f t="shared" si="9"/>
        <v>37511</v>
      </c>
    </row>
    <row r="55" spans="1:18" ht="15.6" customHeight="1" x14ac:dyDescent="0.2">
      <c r="A55" s="979">
        <v>49</v>
      </c>
      <c r="B55" s="980" t="s">
        <v>290</v>
      </c>
      <c r="C55" s="981">
        <f>'8_2.1.17 SIS'!BC55</f>
        <v>0</v>
      </c>
      <c r="D55" s="982">
        <f>'3_Levels 1&amp;2'!AM55+'3_Levels 1&amp;2'!AU55</f>
        <v>7746.7815107913675</v>
      </c>
      <c r="E55" s="983">
        <f t="shared" si="3"/>
        <v>0</v>
      </c>
      <c r="F55" s="983">
        <v>574.43999999999994</v>
      </c>
      <c r="G55" s="983">
        <f t="shared" si="4"/>
        <v>0</v>
      </c>
      <c r="H55" s="984">
        <f t="shared" si="5"/>
        <v>0</v>
      </c>
      <c r="I55" s="985">
        <f>[3]Oct_NOCCA!$G53</f>
        <v>0</v>
      </c>
      <c r="J55" s="985">
        <f>[3]Feb_NOCCA!$G53</f>
        <v>0</v>
      </c>
      <c r="K55" s="986">
        <f t="shared" si="1"/>
        <v>0</v>
      </c>
      <c r="L55" s="984">
        <f t="shared" si="2"/>
        <v>0</v>
      </c>
      <c r="M55" s="982"/>
      <c r="N55" s="987">
        <f t="shared" si="6"/>
        <v>0</v>
      </c>
      <c r="O55" s="985">
        <f>[6]State_NOCCA!N52</f>
        <v>0</v>
      </c>
      <c r="P55" s="985">
        <f t="shared" si="7"/>
        <v>0</v>
      </c>
      <c r="Q55" s="987">
        <f t="shared" si="8"/>
        <v>0</v>
      </c>
      <c r="R55" s="987">
        <f t="shared" si="9"/>
        <v>0</v>
      </c>
    </row>
    <row r="56" spans="1:18" ht="15.6" customHeight="1" x14ac:dyDescent="0.2">
      <c r="A56" s="988">
        <v>50</v>
      </c>
      <c r="B56" s="989" t="s">
        <v>291</v>
      </c>
      <c r="C56" s="990">
        <f>'8_2.1.17 SIS'!BC56</f>
        <v>0</v>
      </c>
      <c r="D56" s="991">
        <f>'3_Levels 1&amp;2'!AM56+'3_Levels 1&amp;2'!AU56</f>
        <v>8620.0337316060868</v>
      </c>
      <c r="E56" s="992">
        <f t="shared" si="3"/>
        <v>0</v>
      </c>
      <c r="F56" s="992">
        <v>634.46</v>
      </c>
      <c r="G56" s="992">
        <f t="shared" si="4"/>
        <v>0</v>
      </c>
      <c r="H56" s="993">
        <f t="shared" si="5"/>
        <v>0</v>
      </c>
      <c r="I56" s="994">
        <f>[3]Oct_NOCCA!$G54</f>
        <v>0</v>
      </c>
      <c r="J56" s="994">
        <f>[3]Feb_NOCCA!$G54</f>
        <v>0</v>
      </c>
      <c r="K56" s="995">
        <f t="shared" si="1"/>
        <v>0</v>
      </c>
      <c r="L56" s="993">
        <f t="shared" si="2"/>
        <v>0</v>
      </c>
      <c r="M56" s="991"/>
      <c r="N56" s="996">
        <f t="shared" si="6"/>
        <v>0</v>
      </c>
      <c r="O56" s="997">
        <f>[6]State_NOCCA!N53</f>
        <v>0</v>
      </c>
      <c r="P56" s="994">
        <f t="shared" si="7"/>
        <v>0</v>
      </c>
      <c r="Q56" s="998">
        <f t="shared" si="8"/>
        <v>0</v>
      </c>
      <c r="R56" s="998">
        <f t="shared" si="9"/>
        <v>0</v>
      </c>
    </row>
    <row r="57" spans="1:18" ht="15.6" customHeight="1" x14ac:dyDescent="0.2">
      <c r="A57" s="969">
        <v>51</v>
      </c>
      <c r="B57" s="970" t="s">
        <v>292</v>
      </c>
      <c r="C57" s="971">
        <f>'8_2.1.17 SIS'!BC57</f>
        <v>0</v>
      </c>
      <c r="D57" s="972">
        <f>'3_Levels 1&amp;2'!AM57+'3_Levels 1&amp;2'!AU57</f>
        <v>8801.5997329376842</v>
      </c>
      <c r="E57" s="973">
        <f t="shared" si="3"/>
        <v>0</v>
      </c>
      <c r="F57" s="973">
        <v>706.66</v>
      </c>
      <c r="G57" s="973">
        <f t="shared" si="4"/>
        <v>0</v>
      </c>
      <c r="H57" s="974">
        <f t="shared" si="5"/>
        <v>0</v>
      </c>
      <c r="I57" s="975">
        <f>[3]Oct_NOCCA!$G55</f>
        <v>0</v>
      </c>
      <c r="J57" s="975">
        <f>[3]Feb_NOCCA!$G55</f>
        <v>0</v>
      </c>
      <c r="K57" s="976">
        <f t="shared" si="1"/>
        <v>0</v>
      </c>
      <c r="L57" s="974">
        <f t="shared" si="2"/>
        <v>0</v>
      </c>
      <c r="M57" s="972"/>
      <c r="N57" s="977">
        <f t="shared" si="6"/>
        <v>0</v>
      </c>
      <c r="O57" s="975">
        <f>[6]State_NOCCA!N54</f>
        <v>0</v>
      </c>
      <c r="P57" s="975">
        <f t="shared" si="7"/>
        <v>0</v>
      </c>
      <c r="Q57" s="977">
        <f t="shared" si="8"/>
        <v>0</v>
      </c>
      <c r="R57" s="978">
        <f t="shared" si="9"/>
        <v>0</v>
      </c>
    </row>
    <row r="58" spans="1:18" ht="15.6" customHeight="1" x14ac:dyDescent="0.2">
      <c r="A58" s="979">
        <v>52</v>
      </c>
      <c r="B58" s="980" t="s">
        <v>293</v>
      </c>
      <c r="C58" s="981">
        <f>'8_2.1.17 SIS'!BC58</f>
        <v>51</v>
      </c>
      <c r="D58" s="982">
        <f>'3_Levels 1&amp;2'!AM58+'3_Levels 1&amp;2'!AU58</f>
        <v>8684.5518171043277</v>
      </c>
      <c r="E58" s="983">
        <f t="shared" si="3"/>
        <v>442912.14267232071</v>
      </c>
      <c r="F58" s="983">
        <v>658.37</v>
      </c>
      <c r="G58" s="983">
        <f t="shared" si="4"/>
        <v>33576.870000000003</v>
      </c>
      <c r="H58" s="984">
        <f t="shared" si="5"/>
        <v>476489</v>
      </c>
      <c r="I58" s="985">
        <f>[3]Oct_NOCCA!$G56</f>
        <v>-18686</v>
      </c>
      <c r="J58" s="985">
        <f>[3]Feb_NOCCA!$G56</f>
        <v>-9343</v>
      </c>
      <c r="K58" s="986">
        <f t="shared" si="1"/>
        <v>-28029</v>
      </c>
      <c r="L58" s="984">
        <f t="shared" si="2"/>
        <v>448460</v>
      </c>
      <c r="M58" s="982"/>
      <c r="N58" s="987">
        <f t="shared" si="6"/>
        <v>448460</v>
      </c>
      <c r="O58" s="985">
        <f>[6]State_NOCCA!N55</f>
        <v>420448</v>
      </c>
      <c r="P58" s="985">
        <f t="shared" si="7"/>
        <v>28012</v>
      </c>
      <c r="Q58" s="987">
        <f t="shared" si="8"/>
        <v>28012</v>
      </c>
      <c r="R58" s="987">
        <f t="shared" si="9"/>
        <v>448460</v>
      </c>
    </row>
    <row r="59" spans="1:18" ht="15.6" customHeight="1" x14ac:dyDescent="0.2">
      <c r="A59" s="979">
        <v>53</v>
      </c>
      <c r="B59" s="980" t="s">
        <v>294</v>
      </c>
      <c r="C59" s="981">
        <f>'8_2.1.17 SIS'!BC59</f>
        <v>7</v>
      </c>
      <c r="D59" s="982">
        <f>'3_Levels 1&amp;2'!AM59+'3_Levels 1&amp;2'!AU59</f>
        <v>7778.8080808715695</v>
      </c>
      <c r="E59" s="983">
        <f t="shared" si="3"/>
        <v>54451.656566100988</v>
      </c>
      <c r="F59" s="983">
        <v>689.74</v>
      </c>
      <c r="G59" s="983">
        <f t="shared" si="4"/>
        <v>4828.18</v>
      </c>
      <c r="H59" s="984">
        <f t="shared" si="5"/>
        <v>59280</v>
      </c>
      <c r="I59" s="985">
        <f>[3]Oct_NOCCA!$G57</f>
        <v>8469</v>
      </c>
      <c r="J59" s="985">
        <f>[3]Feb_NOCCA!$G57</f>
        <v>0</v>
      </c>
      <c r="K59" s="986">
        <f t="shared" si="1"/>
        <v>8469</v>
      </c>
      <c r="L59" s="984">
        <f t="shared" si="2"/>
        <v>67749</v>
      </c>
      <c r="M59" s="982"/>
      <c r="N59" s="987">
        <f t="shared" si="6"/>
        <v>67749</v>
      </c>
      <c r="O59" s="985">
        <f>[6]State_NOCCA!N56</f>
        <v>60696</v>
      </c>
      <c r="P59" s="985">
        <f t="shared" si="7"/>
        <v>7053</v>
      </c>
      <c r="Q59" s="987">
        <f t="shared" si="8"/>
        <v>7053</v>
      </c>
      <c r="R59" s="987">
        <f t="shared" si="9"/>
        <v>67749</v>
      </c>
    </row>
    <row r="60" spans="1:18" ht="15.6" customHeight="1" x14ac:dyDescent="0.2">
      <c r="A60" s="979">
        <v>54</v>
      </c>
      <c r="B60" s="980" t="s">
        <v>295</v>
      </c>
      <c r="C60" s="981">
        <f>'8_2.1.17 SIS'!BC60</f>
        <v>0</v>
      </c>
      <c r="D60" s="982">
        <f>'3_Levels 1&amp;2'!AM60+'3_Levels 1&amp;2'!AU60</f>
        <v>10475.706928104575</v>
      </c>
      <c r="E60" s="983">
        <f t="shared" si="3"/>
        <v>0</v>
      </c>
      <c r="F60" s="983">
        <v>951.45</v>
      </c>
      <c r="G60" s="983">
        <f t="shared" si="4"/>
        <v>0</v>
      </c>
      <c r="H60" s="984">
        <f t="shared" si="5"/>
        <v>0</v>
      </c>
      <c r="I60" s="985">
        <f>[3]Oct_NOCCA!$G58</f>
        <v>0</v>
      </c>
      <c r="J60" s="985">
        <f>[3]Feb_NOCCA!$G58</f>
        <v>0</v>
      </c>
      <c r="K60" s="986">
        <f t="shared" si="1"/>
        <v>0</v>
      </c>
      <c r="L60" s="984">
        <f t="shared" si="2"/>
        <v>0</v>
      </c>
      <c r="M60" s="982"/>
      <c r="N60" s="987">
        <f t="shared" si="6"/>
        <v>0</v>
      </c>
      <c r="O60" s="985">
        <f>[6]State_NOCCA!N57</f>
        <v>0</v>
      </c>
      <c r="P60" s="985">
        <f t="shared" si="7"/>
        <v>0</v>
      </c>
      <c r="Q60" s="987">
        <f t="shared" si="8"/>
        <v>0</v>
      </c>
      <c r="R60" s="987">
        <f t="shared" si="9"/>
        <v>0</v>
      </c>
    </row>
    <row r="61" spans="1:18" ht="15.6" customHeight="1" x14ac:dyDescent="0.2">
      <c r="A61" s="988">
        <v>55</v>
      </c>
      <c r="B61" s="989" t="s">
        <v>296</v>
      </c>
      <c r="C61" s="990">
        <f>'8_2.1.17 SIS'!BC61</f>
        <v>0</v>
      </c>
      <c r="D61" s="991">
        <f>'3_Levels 1&amp;2'!AM61+'3_Levels 1&amp;2'!AU61</f>
        <v>8312.7763867358244</v>
      </c>
      <c r="E61" s="992">
        <f t="shared" si="3"/>
        <v>0</v>
      </c>
      <c r="F61" s="992">
        <v>795.14</v>
      </c>
      <c r="G61" s="992">
        <f t="shared" si="4"/>
        <v>0</v>
      </c>
      <c r="H61" s="993">
        <f t="shared" si="5"/>
        <v>0</v>
      </c>
      <c r="I61" s="994">
        <f>[3]Oct_NOCCA!$G59</f>
        <v>0</v>
      </c>
      <c r="J61" s="994">
        <f>[3]Feb_NOCCA!$G59</f>
        <v>0</v>
      </c>
      <c r="K61" s="995">
        <f t="shared" si="1"/>
        <v>0</v>
      </c>
      <c r="L61" s="993">
        <f t="shared" si="2"/>
        <v>0</v>
      </c>
      <c r="M61" s="991"/>
      <c r="N61" s="996">
        <f t="shared" si="6"/>
        <v>0</v>
      </c>
      <c r="O61" s="997">
        <f>[6]State_NOCCA!N58</f>
        <v>0</v>
      </c>
      <c r="P61" s="994">
        <f t="shared" si="7"/>
        <v>0</v>
      </c>
      <c r="Q61" s="998">
        <f t="shared" si="8"/>
        <v>0</v>
      </c>
      <c r="R61" s="998">
        <f t="shared" si="9"/>
        <v>0</v>
      </c>
    </row>
    <row r="62" spans="1:18" ht="15.6" customHeight="1" x14ac:dyDescent="0.2">
      <c r="A62" s="969">
        <v>56</v>
      </c>
      <c r="B62" s="970" t="s">
        <v>297</v>
      </c>
      <c r="C62" s="971">
        <f>'8_2.1.17 SIS'!BC62</f>
        <v>0</v>
      </c>
      <c r="D62" s="972">
        <f>'3_Levels 1&amp;2'!AM62+'3_Levels 1&amp;2'!AU62</f>
        <v>9188.1438224813737</v>
      </c>
      <c r="E62" s="973">
        <f t="shared" si="3"/>
        <v>0</v>
      </c>
      <c r="F62" s="973">
        <v>614.66000000000008</v>
      </c>
      <c r="G62" s="973">
        <f t="shared" si="4"/>
        <v>0</v>
      </c>
      <c r="H62" s="974">
        <f t="shared" si="5"/>
        <v>0</v>
      </c>
      <c r="I62" s="975">
        <f>[3]Oct_NOCCA!$G60</f>
        <v>0</v>
      </c>
      <c r="J62" s="975">
        <f>[3]Feb_NOCCA!$G60</f>
        <v>0</v>
      </c>
      <c r="K62" s="976">
        <f t="shared" si="1"/>
        <v>0</v>
      </c>
      <c r="L62" s="974">
        <f t="shared" si="2"/>
        <v>0</v>
      </c>
      <c r="M62" s="972"/>
      <c r="N62" s="977">
        <f t="shared" si="6"/>
        <v>0</v>
      </c>
      <c r="O62" s="975">
        <f>[6]State_NOCCA!N59</f>
        <v>0</v>
      </c>
      <c r="P62" s="975">
        <f t="shared" si="7"/>
        <v>0</v>
      </c>
      <c r="Q62" s="977">
        <f t="shared" si="8"/>
        <v>0</v>
      </c>
      <c r="R62" s="978">
        <f t="shared" si="9"/>
        <v>0</v>
      </c>
    </row>
    <row r="63" spans="1:18" ht="15.6" customHeight="1" x14ac:dyDescent="0.2">
      <c r="A63" s="979">
        <v>57</v>
      </c>
      <c r="B63" s="980" t="s">
        <v>298</v>
      </c>
      <c r="C63" s="981">
        <f>'8_2.1.17 SIS'!BC63</f>
        <v>0</v>
      </c>
      <c r="D63" s="982">
        <f>'3_Levels 1&amp;2'!AM63+'3_Levels 1&amp;2'!AU63</f>
        <v>7849.2200460928289</v>
      </c>
      <c r="E63" s="983">
        <f t="shared" si="3"/>
        <v>0</v>
      </c>
      <c r="F63" s="983">
        <v>764.51</v>
      </c>
      <c r="G63" s="983">
        <f t="shared" si="4"/>
        <v>0</v>
      </c>
      <c r="H63" s="984">
        <f t="shared" si="5"/>
        <v>0</v>
      </c>
      <c r="I63" s="985">
        <f>[3]Oct_NOCCA!$G61</f>
        <v>0</v>
      </c>
      <c r="J63" s="985">
        <f>[3]Feb_NOCCA!$G61</f>
        <v>0</v>
      </c>
      <c r="K63" s="986">
        <f t="shared" si="1"/>
        <v>0</v>
      </c>
      <c r="L63" s="984">
        <f t="shared" si="2"/>
        <v>0</v>
      </c>
      <c r="M63" s="982"/>
      <c r="N63" s="987">
        <f t="shared" si="6"/>
        <v>0</v>
      </c>
      <c r="O63" s="985">
        <f>[6]State_NOCCA!N60</f>
        <v>0</v>
      </c>
      <c r="P63" s="985">
        <f t="shared" si="7"/>
        <v>0</v>
      </c>
      <c r="Q63" s="987">
        <f t="shared" si="8"/>
        <v>0</v>
      </c>
      <c r="R63" s="987">
        <f t="shared" si="9"/>
        <v>0</v>
      </c>
    </row>
    <row r="64" spans="1:18" ht="15.6" customHeight="1" x14ac:dyDescent="0.2">
      <c r="A64" s="979">
        <v>58</v>
      </c>
      <c r="B64" s="980" t="s">
        <v>299</v>
      </c>
      <c r="C64" s="981">
        <f>'8_2.1.17 SIS'!BC64</f>
        <v>0</v>
      </c>
      <c r="D64" s="982">
        <f>'3_Levels 1&amp;2'!AM64+'3_Levels 1&amp;2'!AU64</f>
        <v>8250.9267522187583</v>
      </c>
      <c r="E64" s="983">
        <f t="shared" si="3"/>
        <v>0</v>
      </c>
      <c r="F64" s="983">
        <v>697.04</v>
      </c>
      <c r="G64" s="983">
        <f t="shared" si="4"/>
        <v>0</v>
      </c>
      <c r="H64" s="984">
        <f t="shared" si="5"/>
        <v>0</v>
      </c>
      <c r="I64" s="985">
        <f>[3]Oct_NOCCA!$G62</f>
        <v>0</v>
      </c>
      <c r="J64" s="985">
        <f>[3]Feb_NOCCA!$G62</f>
        <v>0</v>
      </c>
      <c r="K64" s="986">
        <f t="shared" si="1"/>
        <v>0</v>
      </c>
      <c r="L64" s="984">
        <f t="shared" si="2"/>
        <v>0</v>
      </c>
      <c r="M64" s="982"/>
      <c r="N64" s="987">
        <f t="shared" si="6"/>
        <v>0</v>
      </c>
      <c r="O64" s="985">
        <f>[6]State_NOCCA!N61</f>
        <v>0</v>
      </c>
      <c r="P64" s="985">
        <f t="shared" si="7"/>
        <v>0</v>
      </c>
      <c r="Q64" s="987">
        <f t="shared" si="8"/>
        <v>0</v>
      </c>
      <c r="R64" s="987">
        <f t="shared" si="9"/>
        <v>0</v>
      </c>
    </row>
    <row r="65" spans="1:18" ht="15.6" customHeight="1" x14ac:dyDescent="0.2">
      <c r="A65" s="979">
        <v>59</v>
      </c>
      <c r="B65" s="980" t="s">
        <v>300</v>
      </c>
      <c r="C65" s="981">
        <f>'8_2.1.17 SIS'!BC65</f>
        <v>0</v>
      </c>
      <c r="D65" s="982">
        <f>'3_Levels 1&amp;2'!AM65+'3_Levels 1&amp;2'!AU65</f>
        <v>8029.0123011201822</v>
      </c>
      <c r="E65" s="983">
        <f t="shared" si="3"/>
        <v>0</v>
      </c>
      <c r="F65" s="983">
        <v>689.52</v>
      </c>
      <c r="G65" s="983">
        <f t="shared" si="4"/>
        <v>0</v>
      </c>
      <c r="H65" s="984">
        <f t="shared" si="5"/>
        <v>0</v>
      </c>
      <c r="I65" s="985">
        <f>[3]Oct_NOCCA!$G63</f>
        <v>0</v>
      </c>
      <c r="J65" s="985">
        <f>[3]Feb_NOCCA!$G63</f>
        <v>0</v>
      </c>
      <c r="K65" s="986">
        <f t="shared" si="1"/>
        <v>0</v>
      </c>
      <c r="L65" s="984">
        <f t="shared" si="2"/>
        <v>0</v>
      </c>
      <c r="M65" s="982"/>
      <c r="N65" s="987">
        <f t="shared" si="6"/>
        <v>0</v>
      </c>
      <c r="O65" s="985">
        <f>[6]State_NOCCA!N62</f>
        <v>0</v>
      </c>
      <c r="P65" s="985">
        <f t="shared" si="7"/>
        <v>0</v>
      </c>
      <c r="Q65" s="987">
        <f t="shared" si="8"/>
        <v>0</v>
      </c>
      <c r="R65" s="987">
        <f t="shared" si="9"/>
        <v>0</v>
      </c>
    </row>
    <row r="66" spans="1:18" ht="15.6" customHeight="1" x14ac:dyDescent="0.2">
      <c r="A66" s="988">
        <v>60</v>
      </c>
      <c r="B66" s="989" t="s">
        <v>301</v>
      </c>
      <c r="C66" s="990">
        <f>'8_2.1.17 SIS'!BC66</f>
        <v>0</v>
      </c>
      <c r="D66" s="991">
        <f>'3_Levels 1&amp;2'!AM66+'3_Levels 1&amp;2'!AU66</f>
        <v>9045.4609828089524</v>
      </c>
      <c r="E66" s="992">
        <f t="shared" si="3"/>
        <v>0</v>
      </c>
      <c r="F66" s="992">
        <v>594.04</v>
      </c>
      <c r="G66" s="992">
        <f t="shared" si="4"/>
        <v>0</v>
      </c>
      <c r="H66" s="993">
        <f t="shared" si="5"/>
        <v>0</v>
      </c>
      <c r="I66" s="994">
        <f>[3]Oct_NOCCA!$G64</f>
        <v>0</v>
      </c>
      <c r="J66" s="994">
        <f>[3]Feb_NOCCA!$G64</f>
        <v>0</v>
      </c>
      <c r="K66" s="995">
        <f t="shared" si="1"/>
        <v>0</v>
      </c>
      <c r="L66" s="993">
        <f t="shared" si="2"/>
        <v>0</v>
      </c>
      <c r="M66" s="991"/>
      <c r="N66" s="996">
        <f t="shared" si="6"/>
        <v>0</v>
      </c>
      <c r="O66" s="997">
        <f>[6]State_NOCCA!N63</f>
        <v>0</v>
      </c>
      <c r="P66" s="994">
        <f t="shared" si="7"/>
        <v>0</v>
      </c>
      <c r="Q66" s="998">
        <f t="shared" si="8"/>
        <v>0</v>
      </c>
      <c r="R66" s="998">
        <f t="shared" si="9"/>
        <v>0</v>
      </c>
    </row>
    <row r="67" spans="1:18" ht="15.6" customHeight="1" x14ac:dyDescent="0.2">
      <c r="A67" s="969">
        <v>61</v>
      </c>
      <c r="B67" s="970" t="s">
        <v>302</v>
      </c>
      <c r="C67" s="971">
        <f>'8_2.1.17 SIS'!BC67</f>
        <v>0</v>
      </c>
      <c r="D67" s="972">
        <f>'3_Levels 1&amp;2'!AM67+'3_Levels 1&amp;2'!AU67</f>
        <v>8061.2154267793831</v>
      </c>
      <c r="E67" s="973">
        <f t="shared" si="3"/>
        <v>0</v>
      </c>
      <c r="F67" s="973">
        <v>833.70999999999992</v>
      </c>
      <c r="G67" s="973">
        <f t="shared" si="4"/>
        <v>0</v>
      </c>
      <c r="H67" s="974">
        <f t="shared" si="5"/>
        <v>0</v>
      </c>
      <c r="I67" s="975">
        <f>[3]Oct_NOCCA!$G65</f>
        <v>0</v>
      </c>
      <c r="J67" s="975">
        <f>[3]Feb_NOCCA!$G65</f>
        <v>0</v>
      </c>
      <c r="K67" s="976">
        <f t="shared" si="1"/>
        <v>0</v>
      </c>
      <c r="L67" s="974">
        <f t="shared" si="2"/>
        <v>0</v>
      </c>
      <c r="M67" s="972"/>
      <c r="N67" s="977">
        <f t="shared" si="6"/>
        <v>0</v>
      </c>
      <c r="O67" s="975">
        <f>[6]State_NOCCA!N64</f>
        <v>0</v>
      </c>
      <c r="P67" s="975">
        <f t="shared" si="7"/>
        <v>0</v>
      </c>
      <c r="Q67" s="977">
        <f t="shared" si="8"/>
        <v>0</v>
      </c>
      <c r="R67" s="978">
        <f t="shared" si="9"/>
        <v>0</v>
      </c>
    </row>
    <row r="68" spans="1:18" ht="15.6" customHeight="1" x14ac:dyDescent="0.2">
      <c r="A68" s="979">
        <v>62</v>
      </c>
      <c r="B68" s="980" t="s">
        <v>303</v>
      </c>
      <c r="C68" s="981">
        <f>'8_2.1.17 SIS'!BC68</f>
        <v>0</v>
      </c>
      <c r="D68" s="982">
        <f>'3_Levels 1&amp;2'!AM68+'3_Levels 1&amp;2'!AU68</f>
        <v>8304.3773474291211</v>
      </c>
      <c r="E68" s="983">
        <f t="shared" si="3"/>
        <v>0</v>
      </c>
      <c r="F68" s="983">
        <v>516.08000000000004</v>
      </c>
      <c r="G68" s="983">
        <f t="shared" si="4"/>
        <v>0</v>
      </c>
      <c r="H68" s="984">
        <f t="shared" si="5"/>
        <v>0</v>
      </c>
      <c r="I68" s="985">
        <f>[3]Oct_NOCCA!$G66</f>
        <v>0</v>
      </c>
      <c r="J68" s="985">
        <f>[3]Feb_NOCCA!$G66</f>
        <v>0</v>
      </c>
      <c r="K68" s="986">
        <f t="shared" si="1"/>
        <v>0</v>
      </c>
      <c r="L68" s="984">
        <f t="shared" si="2"/>
        <v>0</v>
      </c>
      <c r="M68" s="982"/>
      <c r="N68" s="987">
        <f t="shared" si="6"/>
        <v>0</v>
      </c>
      <c r="O68" s="985">
        <f>[6]State_NOCCA!N65</f>
        <v>0</v>
      </c>
      <c r="P68" s="985">
        <f t="shared" si="7"/>
        <v>0</v>
      </c>
      <c r="Q68" s="987">
        <f t="shared" si="8"/>
        <v>0</v>
      </c>
      <c r="R68" s="987">
        <f t="shared" si="9"/>
        <v>0</v>
      </c>
    </row>
    <row r="69" spans="1:18" ht="15.6" customHeight="1" x14ac:dyDescent="0.2">
      <c r="A69" s="979">
        <v>63</v>
      </c>
      <c r="B69" s="980" t="s">
        <v>304</v>
      </c>
      <c r="C69" s="981">
        <f>'8_2.1.17 SIS'!BC69</f>
        <v>0</v>
      </c>
      <c r="D69" s="982">
        <f>'3_Levels 1&amp;2'!AM69+'3_Levels 1&amp;2'!AU69</f>
        <v>9214.619410609037</v>
      </c>
      <c r="E69" s="983">
        <f t="shared" si="3"/>
        <v>0</v>
      </c>
      <c r="F69" s="983">
        <v>756.79</v>
      </c>
      <c r="G69" s="983">
        <f t="shared" si="4"/>
        <v>0</v>
      </c>
      <c r="H69" s="984">
        <f t="shared" si="5"/>
        <v>0</v>
      </c>
      <c r="I69" s="985">
        <f>[3]Oct_NOCCA!$G67</f>
        <v>0</v>
      </c>
      <c r="J69" s="985">
        <f>[3]Feb_NOCCA!$G67</f>
        <v>0</v>
      </c>
      <c r="K69" s="986">
        <f t="shared" si="1"/>
        <v>0</v>
      </c>
      <c r="L69" s="984">
        <f t="shared" si="2"/>
        <v>0</v>
      </c>
      <c r="M69" s="982"/>
      <c r="N69" s="987">
        <f t="shared" si="6"/>
        <v>0</v>
      </c>
      <c r="O69" s="985">
        <f>[6]State_NOCCA!N66</f>
        <v>0</v>
      </c>
      <c r="P69" s="985">
        <f t="shared" si="7"/>
        <v>0</v>
      </c>
      <c r="Q69" s="987">
        <f t="shared" si="8"/>
        <v>0</v>
      </c>
      <c r="R69" s="987">
        <f t="shared" si="9"/>
        <v>0</v>
      </c>
    </row>
    <row r="70" spans="1:18" ht="15.6" customHeight="1" x14ac:dyDescent="0.2">
      <c r="A70" s="979">
        <v>64</v>
      </c>
      <c r="B70" s="980" t="s">
        <v>305</v>
      </c>
      <c r="C70" s="981">
        <f>'8_2.1.17 SIS'!BC70</f>
        <v>0</v>
      </c>
      <c r="D70" s="982">
        <f>'3_Levels 1&amp;2'!AM70+'3_Levels 1&amp;2'!AU70</f>
        <v>9530.0267678958771</v>
      </c>
      <c r="E70" s="983">
        <f t="shared" si="3"/>
        <v>0</v>
      </c>
      <c r="F70" s="983">
        <v>592.66</v>
      </c>
      <c r="G70" s="983">
        <f t="shared" si="4"/>
        <v>0</v>
      </c>
      <c r="H70" s="984">
        <f t="shared" si="5"/>
        <v>0</v>
      </c>
      <c r="I70" s="985">
        <f>[3]Oct_NOCCA!$G68</f>
        <v>0</v>
      </c>
      <c r="J70" s="985">
        <f>[3]Feb_NOCCA!$G68</f>
        <v>0</v>
      </c>
      <c r="K70" s="986">
        <f t="shared" si="1"/>
        <v>0</v>
      </c>
      <c r="L70" s="984">
        <f t="shared" si="2"/>
        <v>0</v>
      </c>
      <c r="M70" s="982"/>
      <c r="N70" s="987">
        <f t="shared" si="6"/>
        <v>0</v>
      </c>
      <c r="O70" s="985">
        <f>[6]State_NOCCA!N67</f>
        <v>0</v>
      </c>
      <c r="P70" s="985">
        <f t="shared" si="7"/>
        <v>0</v>
      </c>
      <c r="Q70" s="987">
        <f t="shared" si="8"/>
        <v>0</v>
      </c>
      <c r="R70" s="987">
        <f t="shared" si="9"/>
        <v>0</v>
      </c>
    </row>
    <row r="71" spans="1:18" ht="15.6" customHeight="1" x14ac:dyDescent="0.2">
      <c r="A71" s="988">
        <v>65</v>
      </c>
      <c r="B71" s="989" t="s">
        <v>306</v>
      </c>
      <c r="C71" s="990">
        <f>'8_2.1.17 SIS'!BC71</f>
        <v>0</v>
      </c>
      <c r="D71" s="991">
        <f>'3_Levels 1&amp;2'!AM71+'3_Levels 1&amp;2'!AU71</f>
        <v>8975.8070076223266</v>
      </c>
      <c r="E71" s="992">
        <f t="shared" si="3"/>
        <v>0</v>
      </c>
      <c r="F71" s="992">
        <v>829.12</v>
      </c>
      <c r="G71" s="992">
        <f t="shared" si="4"/>
        <v>0</v>
      </c>
      <c r="H71" s="993">
        <f t="shared" si="5"/>
        <v>0</v>
      </c>
      <c r="I71" s="994">
        <f>[3]Oct_NOCCA!$G69</f>
        <v>0</v>
      </c>
      <c r="J71" s="994">
        <f>[3]Feb_NOCCA!$G69</f>
        <v>0</v>
      </c>
      <c r="K71" s="995">
        <f t="shared" si="1"/>
        <v>0</v>
      </c>
      <c r="L71" s="993">
        <f>K71+H71</f>
        <v>0</v>
      </c>
      <c r="M71" s="991"/>
      <c r="N71" s="996">
        <f t="shared" si="6"/>
        <v>0</v>
      </c>
      <c r="O71" s="997">
        <f>[6]State_NOCCA!N68</f>
        <v>0</v>
      </c>
      <c r="P71" s="994">
        <f t="shared" si="7"/>
        <v>0</v>
      </c>
      <c r="Q71" s="998">
        <f t="shared" si="8"/>
        <v>0</v>
      </c>
      <c r="R71" s="998">
        <f t="shared" si="9"/>
        <v>0</v>
      </c>
    </row>
    <row r="72" spans="1:18" ht="15.6" customHeight="1" x14ac:dyDescent="0.2">
      <c r="A72" s="979">
        <v>66</v>
      </c>
      <c r="B72" s="980" t="s">
        <v>307</v>
      </c>
      <c r="C72" s="999">
        <f>'8_2.1.17 SIS'!BC72</f>
        <v>0</v>
      </c>
      <c r="D72" s="1000">
        <f>'3_Levels 1&amp;2'!AM72+'3_Levels 1&amp;2'!AU72</f>
        <v>10815.051280710926</v>
      </c>
      <c r="E72" s="1001">
        <f>C72*D72</f>
        <v>0</v>
      </c>
      <c r="F72" s="1001">
        <v>730.06</v>
      </c>
      <c r="G72" s="1001">
        <f>C72*F72</f>
        <v>0</v>
      </c>
      <c r="H72" s="1002">
        <f>ROUND(E72+G72,0)</f>
        <v>0</v>
      </c>
      <c r="I72" s="1003">
        <f>[3]Oct_NOCCA!$G70</f>
        <v>0</v>
      </c>
      <c r="J72" s="1003">
        <f>[3]Feb_NOCCA!$G70</f>
        <v>0</v>
      </c>
      <c r="K72" s="1004">
        <f>+I72+J72</f>
        <v>0</v>
      </c>
      <c r="L72" s="1002">
        <f>K72+H72</f>
        <v>0</v>
      </c>
      <c r="M72" s="1000"/>
      <c r="N72" s="1005">
        <f>ROUND(SUM(L72:M72),0)</f>
        <v>0</v>
      </c>
      <c r="O72" s="985">
        <f>[6]State_NOCCA!N69</f>
        <v>0</v>
      </c>
      <c r="P72" s="1003">
        <f>N72-O72</f>
        <v>0</v>
      </c>
      <c r="Q72" s="987">
        <f>ROUND(P72/$Q$85,0)</f>
        <v>0</v>
      </c>
      <c r="R72" s="987">
        <f>+N72</f>
        <v>0</v>
      </c>
    </row>
    <row r="73" spans="1:18" ht="15.6" customHeight="1" x14ac:dyDescent="0.2">
      <c r="A73" s="979">
        <v>67</v>
      </c>
      <c r="B73" s="980" t="s">
        <v>308</v>
      </c>
      <c r="C73" s="999">
        <f>'8_2.1.17 SIS'!BC73</f>
        <v>0</v>
      </c>
      <c r="D73" s="1000">
        <f>'3_Levels 1&amp;2'!AM73+'3_Levels 1&amp;2'!AU73</f>
        <v>8594.3226899268429</v>
      </c>
      <c r="E73" s="1001">
        <f>C73*D73</f>
        <v>0</v>
      </c>
      <c r="F73" s="1001">
        <v>715.61</v>
      </c>
      <c r="G73" s="1001">
        <f>C73*F73</f>
        <v>0</v>
      </c>
      <c r="H73" s="1002">
        <f>ROUND(E73+G73,0)</f>
        <v>0</v>
      </c>
      <c r="I73" s="1003">
        <f>[3]Oct_NOCCA!$G71</f>
        <v>0</v>
      </c>
      <c r="J73" s="1003">
        <f>[3]Feb_NOCCA!$G71</f>
        <v>0</v>
      </c>
      <c r="K73" s="1004">
        <f>+I73+J73</f>
        <v>0</v>
      </c>
      <c r="L73" s="1002">
        <f>K73+H73</f>
        <v>0</v>
      </c>
      <c r="M73" s="1000"/>
      <c r="N73" s="1005">
        <f>ROUND(SUM(L73:M73),0)</f>
        <v>0</v>
      </c>
      <c r="O73" s="985">
        <f>[6]State_NOCCA!N70</f>
        <v>0</v>
      </c>
      <c r="P73" s="1003">
        <f>N73-O73</f>
        <v>0</v>
      </c>
      <c r="Q73" s="987">
        <f>ROUND(P73/$Q$85,0)</f>
        <v>0</v>
      </c>
      <c r="R73" s="987">
        <f>+N73</f>
        <v>0</v>
      </c>
    </row>
    <row r="74" spans="1:18" ht="15.6" customHeight="1" x14ac:dyDescent="0.2">
      <c r="A74" s="979">
        <v>68</v>
      </c>
      <c r="B74" s="980" t="s">
        <v>309</v>
      </c>
      <c r="C74" s="999">
        <f>'8_2.1.17 SIS'!BC74</f>
        <v>0</v>
      </c>
      <c r="D74" s="1000">
        <f>'3_Levels 1&amp;2'!AM74+'3_Levels 1&amp;2'!AU74</f>
        <v>9195.0247451392534</v>
      </c>
      <c r="E74" s="1001">
        <f>C74*D74</f>
        <v>0</v>
      </c>
      <c r="F74" s="1001">
        <v>798.7</v>
      </c>
      <c r="G74" s="1001">
        <f>C74*F74</f>
        <v>0</v>
      </c>
      <c r="H74" s="1002">
        <f>ROUND(E74+G74,0)</f>
        <v>0</v>
      </c>
      <c r="I74" s="1003">
        <f>[3]Oct_NOCCA!$G72</f>
        <v>0</v>
      </c>
      <c r="J74" s="1003">
        <f>[3]Feb_NOCCA!$G72</f>
        <v>0</v>
      </c>
      <c r="K74" s="1004">
        <f>+I74+J74</f>
        <v>0</v>
      </c>
      <c r="L74" s="1002">
        <f>K74+H74</f>
        <v>0</v>
      </c>
      <c r="M74" s="1000"/>
      <c r="N74" s="1005">
        <f>ROUND(SUM(L74:M74),0)</f>
        <v>0</v>
      </c>
      <c r="O74" s="985">
        <f>[6]State_NOCCA!N71</f>
        <v>0</v>
      </c>
      <c r="P74" s="1003">
        <f>N74-O74</f>
        <v>0</v>
      </c>
      <c r="Q74" s="987">
        <f>ROUND(P74/$Q$85,0)</f>
        <v>0</v>
      </c>
      <c r="R74" s="987">
        <f>+N74</f>
        <v>0</v>
      </c>
    </row>
    <row r="75" spans="1:18" ht="15.6" customHeight="1" x14ac:dyDescent="0.2">
      <c r="A75" s="1006">
        <v>69</v>
      </c>
      <c r="B75" s="1007" t="s">
        <v>310</v>
      </c>
      <c r="C75" s="1008">
        <f>'8_2.1.17 SIS'!BC75</f>
        <v>0</v>
      </c>
      <c r="D75" s="1009">
        <f>'3_Levels 1&amp;2'!AM75+'3_Levels 1&amp;2'!AU75</f>
        <v>8983.7921562636402</v>
      </c>
      <c r="E75" s="1010">
        <f>C75*D75</f>
        <v>0</v>
      </c>
      <c r="F75" s="1010">
        <v>705.67</v>
      </c>
      <c r="G75" s="1010">
        <f>C75*F75</f>
        <v>0</v>
      </c>
      <c r="H75" s="1011">
        <f>ROUND(E75+G75,0)</f>
        <v>0</v>
      </c>
      <c r="I75" s="1012">
        <f>[3]Oct_NOCCA!$G73</f>
        <v>0</v>
      </c>
      <c r="J75" s="1012">
        <f>[3]Feb_NOCCA!$G73</f>
        <v>0</v>
      </c>
      <c r="K75" s="1013">
        <f>+I75+J75</f>
        <v>0</v>
      </c>
      <c r="L75" s="1011">
        <f>K75+H75</f>
        <v>0</v>
      </c>
      <c r="M75" s="1009"/>
      <c r="N75" s="1014">
        <f>ROUND(SUM(L75:M75),0)</f>
        <v>0</v>
      </c>
      <c r="O75" s="1015">
        <f>[6]State_NOCCA!N72</f>
        <v>0</v>
      </c>
      <c r="P75" s="1012">
        <f>N75-O75</f>
        <v>0</v>
      </c>
      <c r="Q75" s="1016">
        <f>ROUND(P75/$Q$85,0)</f>
        <v>0</v>
      </c>
      <c r="R75" s="1016">
        <f>+N75</f>
        <v>0</v>
      </c>
    </row>
    <row r="76" spans="1:18" s="206" customFormat="1" ht="15.6" customHeight="1" thickBot="1" x14ac:dyDescent="0.25">
      <c r="A76" s="1017" t="s">
        <v>1083</v>
      </c>
      <c r="B76" s="1018"/>
      <c r="C76" s="1019">
        <f>SUM(C7:C75)</f>
        <v>236</v>
      </c>
      <c r="D76" s="1020"/>
      <c r="E76" s="1021">
        <f>SUM(E7:E75)</f>
        <v>1959519.6228070755</v>
      </c>
      <c r="F76" s="1021">
        <v>705.28672061088969</v>
      </c>
      <c r="G76" s="1021">
        <f t="shared" ref="G76:O76" si="10">SUM(G7:G75)</f>
        <v>176488.02972602737</v>
      </c>
      <c r="H76" s="1022">
        <f t="shared" si="10"/>
        <v>2136009</v>
      </c>
      <c r="I76" s="1023">
        <f t="shared" si="10"/>
        <v>-72568</v>
      </c>
      <c r="J76" s="1023">
        <f>SUM(J7:J75)</f>
        <v>-27443</v>
      </c>
      <c r="K76" s="1024">
        <f t="shared" si="10"/>
        <v>-100011</v>
      </c>
      <c r="L76" s="1022">
        <f>SUM(L7:L75)</f>
        <v>2035998</v>
      </c>
      <c r="M76" s="1025">
        <f t="shared" si="10"/>
        <v>0</v>
      </c>
      <c r="N76" s="1022">
        <f t="shared" si="10"/>
        <v>2035998</v>
      </c>
      <c r="O76" s="1025">
        <f t="shared" si="10"/>
        <v>1896786</v>
      </c>
      <c r="P76" s="1025">
        <f>SUM(P7:P75)</f>
        <v>139212</v>
      </c>
      <c r="Q76" s="1026">
        <f>SUM(Q7:Q75)</f>
        <v>139212</v>
      </c>
      <c r="R76" s="1026">
        <f>SUM(R7:R75)</f>
        <v>2035998</v>
      </c>
    </row>
    <row r="77" spans="1:18" ht="15.6" customHeight="1" thickTop="1" x14ac:dyDescent="0.2">
      <c r="A77" s="1027" t="s">
        <v>1084</v>
      </c>
      <c r="B77" s="1028"/>
      <c r="C77" s="1029"/>
      <c r="D77" s="1030"/>
      <c r="E77" s="1030"/>
      <c r="F77" s="1030"/>
      <c r="G77" s="1030"/>
      <c r="H77" s="1030"/>
      <c r="I77" s="1030"/>
      <c r="J77" s="1031"/>
      <c r="K77" s="1031"/>
      <c r="L77" s="1030"/>
      <c r="M77" s="1030"/>
      <c r="N77" s="1032"/>
      <c r="O77" s="1030"/>
      <c r="P77" s="1031"/>
      <c r="Q77" s="1031"/>
      <c r="R77" s="1033"/>
    </row>
    <row r="78" spans="1:18" ht="15.6" customHeight="1" x14ac:dyDescent="0.2">
      <c r="A78" s="1034" t="s">
        <v>1085</v>
      </c>
      <c r="B78" s="1035"/>
      <c r="C78" s="1036"/>
      <c r="D78" s="1037"/>
      <c r="E78" s="1038"/>
      <c r="F78" s="1038"/>
      <c r="G78" s="1038"/>
      <c r="H78" s="1038"/>
      <c r="I78" s="1039"/>
      <c r="J78" s="1039"/>
      <c r="K78" s="1039"/>
      <c r="L78" s="1039"/>
      <c r="M78" s="1039"/>
      <c r="N78" s="900">
        <f>VLOOKUP($A$87,'4_Level 4'!$A$78:$S$212,5,FALSE)</f>
        <v>0</v>
      </c>
      <c r="O78" s="901">
        <f>[6]State_NOCCA!N75</f>
        <v>0</v>
      </c>
      <c r="P78" s="902">
        <f>N78-O78</f>
        <v>0</v>
      </c>
      <c r="Q78" s="900">
        <f>ROUND(P78/$Q$85,0)</f>
        <v>0</v>
      </c>
      <c r="R78" s="900">
        <f>VLOOKUP($A$87,'4_Level 4'!$A$78:$S$212,5,FALSE)</f>
        <v>0</v>
      </c>
    </row>
    <row r="79" spans="1:18" ht="15.6" customHeight="1" x14ac:dyDescent="0.2">
      <c r="A79" s="1040" t="s">
        <v>1086</v>
      </c>
      <c r="B79" s="1041"/>
      <c r="C79" s="1042"/>
      <c r="D79" s="1043"/>
      <c r="E79" s="1044"/>
      <c r="F79" s="1044"/>
      <c r="G79" s="1044"/>
      <c r="H79" s="1044"/>
      <c r="I79" s="1045"/>
      <c r="J79" s="1045"/>
      <c r="K79" s="1045"/>
      <c r="L79" s="1045"/>
      <c r="M79" s="1045"/>
      <c r="N79" s="913"/>
      <c r="O79" s="901">
        <f>[6]State_NOCCA!N76</f>
        <v>0</v>
      </c>
      <c r="P79" s="902"/>
      <c r="Q79" s="913"/>
      <c r="R79" s="900">
        <f>VLOOKUP($A$87,'4_Level 4'!$A$78:$S$212,10,FALSE)</f>
        <v>0</v>
      </c>
    </row>
    <row r="80" spans="1:18" ht="15.6" customHeight="1" x14ac:dyDescent="0.2">
      <c r="A80" s="1046" t="s">
        <v>1087</v>
      </c>
      <c r="B80" s="1047"/>
      <c r="C80" s="1042"/>
      <c r="D80" s="1043"/>
      <c r="E80" s="1044"/>
      <c r="F80" s="1044"/>
      <c r="G80" s="1044"/>
      <c r="H80" s="1044"/>
      <c r="I80" s="1045"/>
      <c r="J80" s="1045"/>
      <c r="K80" s="1045"/>
      <c r="L80" s="1045"/>
      <c r="M80" s="1045"/>
      <c r="N80" s="913"/>
      <c r="O80" s="901">
        <f>[6]State_NOCCA!N77</f>
        <v>0</v>
      </c>
      <c r="P80" s="902"/>
      <c r="Q80" s="913"/>
      <c r="R80" s="900">
        <f>VLOOKUP($A$87,'4_Level 4'!$A$78:$S$212,12,FALSE)</f>
        <v>10000</v>
      </c>
    </row>
    <row r="81" spans="1:18" ht="15.6" customHeight="1" x14ac:dyDescent="0.2">
      <c r="A81" s="1046" t="s">
        <v>1088</v>
      </c>
      <c r="B81" s="1047"/>
      <c r="C81" s="1042"/>
      <c r="D81" s="1043"/>
      <c r="E81" s="1044"/>
      <c r="F81" s="1044"/>
      <c r="G81" s="1044"/>
      <c r="H81" s="1044"/>
      <c r="I81" s="1045"/>
      <c r="J81" s="1045"/>
      <c r="K81" s="1045"/>
      <c r="L81" s="1045"/>
      <c r="M81" s="1045"/>
      <c r="N81" s="913"/>
      <c r="O81" s="901">
        <f>[6]State_NOCCA!N78</f>
        <v>0</v>
      </c>
      <c r="P81" s="902"/>
      <c r="Q81" s="913"/>
      <c r="R81" s="900">
        <f>VLOOKUP($A$87,'4_Level 4'!$A$78:$S$212,13,FALSE)</f>
        <v>0</v>
      </c>
    </row>
    <row r="82" spans="1:18" ht="15.6" customHeight="1" x14ac:dyDescent="0.2">
      <c r="A82" s="1048" t="s">
        <v>95</v>
      </c>
      <c r="B82" s="1049"/>
      <c r="C82" s="1050"/>
      <c r="D82" s="1051"/>
      <c r="E82" s="1052"/>
      <c r="F82" s="1052"/>
      <c r="G82" s="1052"/>
      <c r="H82" s="1052"/>
      <c r="I82" s="1053"/>
      <c r="J82" s="1053"/>
      <c r="K82" s="1053"/>
      <c r="L82" s="1053"/>
      <c r="M82" s="1053"/>
      <c r="N82" s="812">
        <f>VLOOKUP($A$87,'4_Level 4'!$A$78:$S$212,17,FALSE)</f>
        <v>0</v>
      </c>
      <c r="O82" s="811">
        <f>[6]State_NOCCA!N79-13</f>
        <v>5796</v>
      </c>
      <c r="P82" s="1054">
        <f>N82-O82</f>
        <v>-5796</v>
      </c>
      <c r="Q82" s="812">
        <f>ROUND(P82/$Q$85,0)</f>
        <v>-5796</v>
      </c>
      <c r="R82" s="812">
        <f>VLOOKUP($A$87,'4_Level 4'!$A$78:$S$212,17,FALSE)</f>
        <v>0</v>
      </c>
    </row>
    <row r="83" spans="1:18" s="206" customFormat="1" ht="15.6" customHeight="1" thickBot="1" x14ac:dyDescent="0.25">
      <c r="A83" s="1017" t="s">
        <v>1089</v>
      </c>
      <c r="B83" s="1055"/>
      <c r="C83" s="1019">
        <f>SUM(C76)</f>
        <v>236</v>
      </c>
      <c r="D83" s="1020"/>
      <c r="E83" s="1021">
        <f>SUM(E76:E82)</f>
        <v>1959519.6228070755</v>
      </c>
      <c r="F83" s="1021">
        <f t="shared" ref="F83:R83" si="11">SUM(F76:F82)</f>
        <v>705.28672061088969</v>
      </c>
      <c r="G83" s="1021">
        <f t="shared" si="11"/>
        <v>176488.02972602737</v>
      </c>
      <c r="H83" s="1020">
        <f t="shared" si="11"/>
        <v>2136009</v>
      </c>
      <c r="I83" s="1023">
        <f t="shared" si="11"/>
        <v>-72568</v>
      </c>
      <c r="J83" s="1023">
        <f t="shared" si="11"/>
        <v>-27443</v>
      </c>
      <c r="K83" s="1023">
        <f t="shared" si="11"/>
        <v>-100011</v>
      </c>
      <c r="L83" s="1020">
        <f t="shared" si="11"/>
        <v>2035998</v>
      </c>
      <c r="M83" s="1023">
        <f t="shared" si="11"/>
        <v>0</v>
      </c>
      <c r="N83" s="1026">
        <f t="shared" si="11"/>
        <v>2035998</v>
      </c>
      <c r="O83" s="1025">
        <f t="shared" si="11"/>
        <v>1902582</v>
      </c>
      <c r="P83" s="1025">
        <f t="shared" si="11"/>
        <v>133416</v>
      </c>
      <c r="Q83" s="1026">
        <f t="shared" si="11"/>
        <v>133416</v>
      </c>
      <c r="R83" s="1026">
        <f t="shared" si="11"/>
        <v>2045998</v>
      </c>
    </row>
    <row r="84" spans="1:18" ht="13.5" thickTop="1" x14ac:dyDescent="0.2"/>
    <row r="85" spans="1:18" x14ac:dyDescent="0.2">
      <c r="Q85" s="5">
        <v>1</v>
      </c>
    </row>
    <row r="87" spans="1:18" x14ac:dyDescent="0.2">
      <c r="A87" s="5">
        <v>334001</v>
      </c>
    </row>
  </sheetData>
  <mergeCells count="12">
    <mergeCell ref="A78:B78"/>
    <mergeCell ref="A79:B79"/>
    <mergeCell ref="A80:B80"/>
    <mergeCell ref="A81:B81"/>
    <mergeCell ref="A82:B82"/>
    <mergeCell ref="A83:B83"/>
    <mergeCell ref="A1:B3"/>
    <mergeCell ref="C1:K1"/>
    <mergeCell ref="L1:R1"/>
    <mergeCell ref="I2:K2"/>
    <mergeCell ref="A76:B76"/>
    <mergeCell ref="A77:B77"/>
  </mergeCells>
  <printOptions horizontalCentered="1"/>
  <pageMargins left="0.35" right="0.35" top="0.6" bottom="0.35" header="0.3" footer="0.25"/>
  <pageSetup paperSize="5" scale="66" firstPageNumber="50" fitToWidth="0" orientation="portrait" r:id="rId1"/>
  <headerFooter alignWithMargins="0">
    <oddHeader xml:space="preserve">&amp;L&amp;"Arial,Bold"&amp;20&amp;K000000FY2017-18 MFP Budget Letter&amp;R&amp;"Arial,Bold"&amp;12&amp;KFF0000
</oddHeader>
    <oddFooter>&amp;R&amp;9&amp;P</oddFooter>
  </headerFooter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7"/>
  <sheetViews>
    <sheetView view="pageBreakPreview" zoomScaleNormal="100" zoomScaleSheetLayoutView="100" workbookViewId="0">
      <pane xSplit="2" ySplit="6" topLeftCell="C7" activePane="bottomRight" state="frozen"/>
      <selection activeCell="I1" sqref="I1:J1048576"/>
      <selection pane="topRight" activeCell="I1" sqref="I1:J1048576"/>
      <selection pane="bottomLeft" activeCell="I1" sqref="I1:J1048576"/>
      <selection pane="bottomRight" activeCell="I1" sqref="I1:J1048576"/>
    </sheetView>
  </sheetViews>
  <sheetFormatPr defaultColWidth="8.85546875" defaultRowHeight="12.75" x14ac:dyDescent="0.2"/>
  <cols>
    <col min="1" max="1" width="4.7109375" style="5" customWidth="1"/>
    <col min="2" max="2" width="26.28515625" style="5" customWidth="1"/>
    <col min="3" max="3" width="12.140625" style="5" bestFit="1" customWidth="1"/>
    <col min="4" max="5" width="13.140625" style="5" customWidth="1"/>
    <col min="6" max="7" width="12.28515625" style="5" bestFit="1" customWidth="1"/>
    <col min="8" max="8" width="13.140625" style="5" customWidth="1"/>
    <col min="9" max="9" width="12.28515625" style="5" bestFit="1" customWidth="1"/>
    <col min="10" max="10" width="13.42578125" style="5" bestFit="1" customWidth="1"/>
    <col min="11" max="11" width="11.85546875" style="5" bestFit="1" customWidth="1"/>
    <col min="12" max="12" width="14.140625" style="5" customWidth="1"/>
    <col min="13" max="13" width="13.42578125" style="5" bestFit="1" customWidth="1"/>
    <col min="14" max="14" width="15.85546875" style="5" customWidth="1"/>
    <col min="15" max="16" width="14" style="5" customWidth="1"/>
    <col min="17" max="17" width="11.7109375" style="5" customWidth="1"/>
    <col min="18" max="18" width="14.5703125" style="5" customWidth="1"/>
    <col min="19" max="16384" width="8.85546875" style="5"/>
  </cols>
  <sheetData>
    <row r="1" spans="1:18" ht="17.45" customHeight="1" x14ac:dyDescent="0.2">
      <c r="A1" s="947" t="s">
        <v>1109</v>
      </c>
      <c r="B1" s="947"/>
      <c r="C1" s="948" t="s">
        <v>942</v>
      </c>
      <c r="D1" s="949"/>
      <c r="E1" s="949"/>
      <c r="F1" s="949"/>
      <c r="G1" s="949"/>
      <c r="H1" s="949"/>
      <c r="I1" s="949"/>
      <c r="J1" s="949"/>
      <c r="K1" s="950"/>
      <c r="L1" s="948" t="s">
        <v>942</v>
      </c>
      <c r="M1" s="949"/>
      <c r="N1" s="949"/>
      <c r="O1" s="949"/>
      <c r="P1" s="949"/>
      <c r="Q1" s="949"/>
      <c r="R1" s="950"/>
    </row>
    <row r="2" spans="1:18" s="957" customFormat="1" ht="17.45" customHeight="1" x14ac:dyDescent="0.2">
      <c r="A2" s="947"/>
      <c r="B2" s="947"/>
      <c r="C2" s="951"/>
      <c r="D2" s="1056"/>
      <c r="E2" s="1056"/>
      <c r="F2" s="1056"/>
      <c r="G2" s="1056"/>
      <c r="H2" s="1056"/>
      <c r="I2" s="953" t="s">
        <v>135</v>
      </c>
      <c r="J2" s="954"/>
      <c r="K2" s="955"/>
      <c r="L2" s="951"/>
      <c r="M2" s="1056"/>
      <c r="N2" s="1056"/>
      <c r="O2" s="1056"/>
      <c r="P2" s="1056"/>
      <c r="Q2" s="1056"/>
      <c r="R2" s="1057"/>
    </row>
    <row r="3" spans="1:18" ht="156.6" customHeight="1" x14ac:dyDescent="0.2">
      <c r="A3" s="947"/>
      <c r="B3" s="947"/>
      <c r="C3" s="958" t="s">
        <v>944</v>
      </c>
      <c r="D3" s="959" t="s">
        <v>1091</v>
      </c>
      <c r="E3" s="959" t="s">
        <v>1092</v>
      </c>
      <c r="F3" s="959" t="s">
        <v>947</v>
      </c>
      <c r="G3" s="959" t="s">
        <v>948</v>
      </c>
      <c r="H3" s="959" t="s">
        <v>1093</v>
      </c>
      <c r="I3" s="960" t="s">
        <v>950</v>
      </c>
      <c r="J3" s="960" t="s">
        <v>951</v>
      </c>
      <c r="K3" s="960" t="s">
        <v>952</v>
      </c>
      <c r="L3" s="959" t="s">
        <v>1094</v>
      </c>
      <c r="M3" s="961" t="s">
        <v>1095</v>
      </c>
      <c r="N3" s="1058" t="s">
        <v>1096</v>
      </c>
      <c r="O3" s="1058" t="s">
        <v>957</v>
      </c>
      <c r="P3" s="1058" t="s">
        <v>958</v>
      </c>
      <c r="Q3" s="1058" t="s">
        <v>959</v>
      </c>
      <c r="R3" s="1058" t="s">
        <v>1097</v>
      </c>
    </row>
    <row r="4" spans="1:18" ht="14.25" customHeight="1" x14ac:dyDescent="0.2">
      <c r="A4" s="962"/>
      <c r="B4" s="963"/>
      <c r="C4" s="964">
        <v>1</v>
      </c>
      <c r="D4" s="964">
        <f>C4+1</f>
        <v>2</v>
      </c>
      <c r="E4" s="964">
        <f>D4+1</f>
        <v>3</v>
      </c>
      <c r="F4" s="964">
        <f t="shared" ref="F4:R4" si="0">E4+1</f>
        <v>4</v>
      </c>
      <c r="G4" s="964">
        <f t="shared" si="0"/>
        <v>5</v>
      </c>
      <c r="H4" s="964">
        <f t="shared" si="0"/>
        <v>6</v>
      </c>
      <c r="I4" s="964">
        <f t="shared" si="0"/>
        <v>7</v>
      </c>
      <c r="J4" s="964">
        <f t="shared" si="0"/>
        <v>8</v>
      </c>
      <c r="K4" s="964">
        <f t="shared" si="0"/>
        <v>9</v>
      </c>
      <c r="L4" s="964">
        <f t="shared" si="0"/>
        <v>10</v>
      </c>
      <c r="M4" s="964">
        <f t="shared" si="0"/>
        <v>11</v>
      </c>
      <c r="N4" s="964">
        <f t="shared" si="0"/>
        <v>12</v>
      </c>
      <c r="O4" s="964">
        <f t="shared" si="0"/>
        <v>13</v>
      </c>
      <c r="P4" s="964">
        <f t="shared" si="0"/>
        <v>14</v>
      </c>
      <c r="Q4" s="964">
        <f t="shared" si="0"/>
        <v>15</v>
      </c>
      <c r="R4" s="964">
        <f t="shared" si="0"/>
        <v>16</v>
      </c>
    </row>
    <row r="5" spans="1:18" ht="25.5" hidden="1" x14ac:dyDescent="0.2">
      <c r="A5" s="962"/>
      <c r="B5" s="963"/>
      <c r="C5" s="965" t="s">
        <v>1110</v>
      </c>
      <c r="D5" s="965" t="s">
        <v>1099</v>
      </c>
      <c r="E5" s="965" t="s">
        <v>963</v>
      </c>
      <c r="F5" s="965" t="s">
        <v>622</v>
      </c>
      <c r="G5" s="965" t="s">
        <v>964</v>
      </c>
      <c r="H5" s="965" t="s">
        <v>965</v>
      </c>
      <c r="I5" s="965" t="s">
        <v>1100</v>
      </c>
      <c r="J5" s="965" t="s">
        <v>1101</v>
      </c>
      <c r="K5" s="965" t="s">
        <v>968</v>
      </c>
      <c r="L5" s="965" t="s">
        <v>969</v>
      </c>
      <c r="M5" s="965"/>
      <c r="N5" s="965" t="s">
        <v>1102</v>
      </c>
      <c r="O5" s="965" t="s">
        <v>1103</v>
      </c>
      <c r="P5" s="965" t="s">
        <v>1104</v>
      </c>
      <c r="Q5" s="965" t="s">
        <v>1105</v>
      </c>
      <c r="R5" s="965" t="s">
        <v>1106</v>
      </c>
    </row>
    <row r="6" spans="1:18" ht="25.5" hidden="1" x14ac:dyDescent="0.2">
      <c r="A6" s="966"/>
      <c r="B6" s="967"/>
      <c r="C6" s="968" t="s">
        <v>191</v>
      </c>
      <c r="D6" s="968" t="s">
        <v>191</v>
      </c>
      <c r="E6" s="968" t="s">
        <v>192</v>
      </c>
      <c r="F6" s="968" t="s">
        <v>1107</v>
      </c>
      <c r="G6" s="968" t="s">
        <v>192</v>
      </c>
      <c r="H6" s="968" t="s">
        <v>192</v>
      </c>
      <c r="I6" s="968" t="s">
        <v>976</v>
      </c>
      <c r="J6" s="968" t="s">
        <v>976</v>
      </c>
      <c r="K6" s="968" t="s">
        <v>192</v>
      </c>
      <c r="L6" s="968" t="s">
        <v>192</v>
      </c>
      <c r="M6" s="968" t="s">
        <v>977</v>
      </c>
      <c r="N6" s="968" t="s">
        <v>1081</v>
      </c>
      <c r="O6" s="968" t="s">
        <v>1108</v>
      </c>
      <c r="P6" s="968" t="s">
        <v>192</v>
      </c>
      <c r="Q6" s="968" t="s">
        <v>192</v>
      </c>
      <c r="R6" s="968" t="s">
        <v>1082</v>
      </c>
    </row>
    <row r="7" spans="1:18" ht="15.6" customHeight="1" x14ac:dyDescent="0.2">
      <c r="A7" s="969">
        <v>1</v>
      </c>
      <c r="B7" s="970" t="s">
        <v>242</v>
      </c>
      <c r="C7" s="971">
        <f>'8_2.1.17 SIS'!BB7</f>
        <v>8</v>
      </c>
      <c r="D7" s="972">
        <f>'3_Levels 1&amp;2'!AM7+'3_Levels 1&amp;2'!AU7</f>
        <v>7274.3327518734386</v>
      </c>
      <c r="E7" s="973">
        <f>C7*D7</f>
        <v>58194.662014987509</v>
      </c>
      <c r="F7" s="973">
        <v>777.48</v>
      </c>
      <c r="G7" s="973">
        <f>C7*F7</f>
        <v>6219.84</v>
      </c>
      <c r="H7" s="974">
        <f>ROUND(E7+G7,0)</f>
        <v>64415</v>
      </c>
      <c r="I7" s="975">
        <f>[3]Oct_LSMSA!$G5</f>
        <v>0</v>
      </c>
      <c r="J7" s="975">
        <f>[3]Feb_LSMSA!$G5</f>
        <v>0</v>
      </c>
      <c r="K7" s="976">
        <f t="shared" ref="K7:K71" si="1">+I7+J7</f>
        <v>0</v>
      </c>
      <c r="L7" s="974">
        <f t="shared" ref="L7:L70" si="2">K7+H7</f>
        <v>64415</v>
      </c>
      <c r="M7" s="972"/>
      <c r="N7" s="977">
        <f>ROUND(SUM(L7:M7),0)</f>
        <v>64415</v>
      </c>
      <c r="O7" s="975">
        <f>[6]State_LSMSA!N4</f>
        <v>59051.714285714283</v>
      </c>
      <c r="P7" s="975">
        <f>N7-O7</f>
        <v>5363.2857142857174</v>
      </c>
      <c r="Q7" s="977">
        <f>ROUND(P7/$Q$85,0)</f>
        <v>5363</v>
      </c>
      <c r="R7" s="978">
        <f>+N7</f>
        <v>64415</v>
      </c>
    </row>
    <row r="8" spans="1:18" ht="15.6" customHeight="1" x14ac:dyDescent="0.2">
      <c r="A8" s="979">
        <v>2</v>
      </c>
      <c r="B8" s="980" t="s">
        <v>243</v>
      </c>
      <c r="C8" s="981">
        <f>'8_2.1.17 SIS'!BB8</f>
        <v>6</v>
      </c>
      <c r="D8" s="982">
        <f>'3_Levels 1&amp;2'!AM8+'3_Levels 1&amp;2'!AU8</f>
        <v>9103.9813412228796</v>
      </c>
      <c r="E8" s="983">
        <f t="shared" ref="E8:E71" si="3">C8*D8</f>
        <v>54623.888047337277</v>
      </c>
      <c r="F8" s="983">
        <v>842.32</v>
      </c>
      <c r="G8" s="983">
        <f t="shared" ref="G8:G71" si="4">C8*F8</f>
        <v>5053.92</v>
      </c>
      <c r="H8" s="984">
        <f t="shared" ref="H8:H71" si="5">ROUND(E8+G8,0)</f>
        <v>59678</v>
      </c>
      <c r="I8" s="985">
        <f>[3]Oct_LSMSA!$G6</f>
        <v>0</v>
      </c>
      <c r="J8" s="5">
        <f>[3]Feb_LSMSA!$G6</f>
        <v>0</v>
      </c>
      <c r="K8" s="986">
        <f t="shared" si="1"/>
        <v>0</v>
      </c>
      <c r="L8" s="984">
        <f t="shared" si="2"/>
        <v>59678</v>
      </c>
      <c r="M8" s="982"/>
      <c r="N8" s="987">
        <f t="shared" ref="N8:N71" si="6">ROUND(SUM(L8:M8),0)</f>
        <v>59678</v>
      </c>
      <c r="O8" s="985">
        <f>[6]State_LSMSA!N5</f>
        <v>54706.714285714283</v>
      </c>
      <c r="P8" s="985">
        <f t="shared" ref="P8:P71" si="7">N8-O8</f>
        <v>4971.2857142857174</v>
      </c>
      <c r="Q8" s="987">
        <f t="shared" ref="Q8:Q71" si="8">ROUND(P8/$Q$85,0)</f>
        <v>4971</v>
      </c>
      <c r="R8" s="987">
        <f t="shared" ref="R8:R71" si="9">+N8</f>
        <v>59678</v>
      </c>
    </row>
    <row r="9" spans="1:18" ht="15.6" customHeight="1" x14ac:dyDescent="0.2">
      <c r="A9" s="979">
        <v>3</v>
      </c>
      <c r="B9" s="980" t="s">
        <v>244</v>
      </c>
      <c r="C9" s="981">
        <f>'8_2.1.17 SIS'!BB9</f>
        <v>10</v>
      </c>
      <c r="D9" s="982">
        <f>'3_Levels 1&amp;2'!AM9+'3_Levels 1&amp;2'!AU9</f>
        <v>7715.0671583593894</v>
      </c>
      <c r="E9" s="983">
        <f t="shared" si="3"/>
        <v>77150.671583593896</v>
      </c>
      <c r="F9" s="983">
        <v>596.84</v>
      </c>
      <c r="G9" s="983">
        <f t="shared" si="4"/>
        <v>5968.4000000000005</v>
      </c>
      <c r="H9" s="984">
        <f t="shared" si="5"/>
        <v>83119</v>
      </c>
      <c r="I9" s="985">
        <f>[3]Oct_LSMSA!$G7</f>
        <v>16624</v>
      </c>
      <c r="J9" s="985">
        <f>[3]Feb_LSMSA!$G7</f>
        <v>0</v>
      </c>
      <c r="K9" s="986">
        <f t="shared" si="1"/>
        <v>16624</v>
      </c>
      <c r="L9" s="984">
        <f t="shared" si="2"/>
        <v>99743</v>
      </c>
      <c r="M9" s="982"/>
      <c r="N9" s="987">
        <f t="shared" si="6"/>
        <v>99743</v>
      </c>
      <c r="O9" s="985">
        <f>[6]State_LSMSA!N6</f>
        <v>88663.142857142855</v>
      </c>
      <c r="P9" s="985">
        <f t="shared" si="7"/>
        <v>11079.857142857145</v>
      </c>
      <c r="Q9" s="987">
        <f t="shared" si="8"/>
        <v>11080</v>
      </c>
      <c r="R9" s="987">
        <f t="shared" si="9"/>
        <v>99743</v>
      </c>
    </row>
    <row r="10" spans="1:18" ht="15.6" customHeight="1" x14ac:dyDescent="0.2">
      <c r="A10" s="979">
        <v>4</v>
      </c>
      <c r="B10" s="980" t="s">
        <v>245</v>
      </c>
      <c r="C10" s="981">
        <f>'8_2.1.17 SIS'!BB10</f>
        <v>1</v>
      </c>
      <c r="D10" s="982">
        <f>'3_Levels 1&amp;2'!AM10+'3_Levels 1&amp;2'!AU10</f>
        <v>9476.6221958456972</v>
      </c>
      <c r="E10" s="983">
        <f t="shared" si="3"/>
        <v>9476.6221958456972</v>
      </c>
      <c r="F10" s="983">
        <v>585.76</v>
      </c>
      <c r="G10" s="983">
        <f t="shared" si="4"/>
        <v>585.76</v>
      </c>
      <c r="H10" s="984">
        <f t="shared" si="5"/>
        <v>10062</v>
      </c>
      <c r="I10" s="985">
        <f>[3]Oct_LSMSA!$G8</f>
        <v>-10062</v>
      </c>
      <c r="J10" s="985">
        <f>[3]Feb_LSMSA!$G8</f>
        <v>0</v>
      </c>
      <c r="K10" s="986">
        <f t="shared" si="1"/>
        <v>-10062</v>
      </c>
      <c r="L10" s="984">
        <f t="shared" si="2"/>
        <v>0</v>
      </c>
      <c r="M10" s="982"/>
      <c r="N10" s="987">
        <f t="shared" si="6"/>
        <v>0</v>
      </c>
      <c r="O10" s="985">
        <f>[6]State_LSMSA!N7</f>
        <v>1677.8571428571431</v>
      </c>
      <c r="P10" s="985">
        <f t="shared" si="7"/>
        <v>-1677.8571428571431</v>
      </c>
      <c r="Q10" s="987">
        <f t="shared" si="8"/>
        <v>-1678</v>
      </c>
      <c r="R10" s="987">
        <f t="shared" si="9"/>
        <v>0</v>
      </c>
    </row>
    <row r="11" spans="1:18" ht="15.6" customHeight="1" x14ac:dyDescent="0.2">
      <c r="A11" s="988">
        <v>5</v>
      </c>
      <c r="B11" s="989" t="s">
        <v>246</v>
      </c>
      <c r="C11" s="990">
        <f>'8_2.1.17 SIS'!BB11</f>
        <v>1</v>
      </c>
      <c r="D11" s="991">
        <f>'3_Levels 1&amp;2'!AM11+'3_Levels 1&amp;2'!AU11</f>
        <v>7566.1959272997028</v>
      </c>
      <c r="E11" s="992">
        <f t="shared" si="3"/>
        <v>7566.1959272997028</v>
      </c>
      <c r="F11" s="992">
        <v>555.91</v>
      </c>
      <c r="G11" s="992">
        <f t="shared" si="4"/>
        <v>555.91</v>
      </c>
      <c r="H11" s="993">
        <f t="shared" si="5"/>
        <v>8122</v>
      </c>
      <c r="I11" s="994">
        <f>[3]Oct_LSMSA!$G9</f>
        <v>-8122</v>
      </c>
      <c r="J11" s="994">
        <f>[3]Feb_LSMSA!$G9</f>
        <v>0</v>
      </c>
      <c r="K11" s="995">
        <f t="shared" si="1"/>
        <v>-8122</v>
      </c>
      <c r="L11" s="993">
        <f t="shared" si="2"/>
        <v>0</v>
      </c>
      <c r="M11" s="991"/>
      <c r="N11" s="996">
        <f t="shared" si="6"/>
        <v>0</v>
      </c>
      <c r="O11" s="997">
        <f>[6]State_LSMSA!N8</f>
        <v>1353.5714285714294</v>
      </c>
      <c r="P11" s="994">
        <f t="shared" si="7"/>
        <v>-1353.5714285714294</v>
      </c>
      <c r="Q11" s="998">
        <f t="shared" si="8"/>
        <v>-1354</v>
      </c>
      <c r="R11" s="996">
        <f t="shared" si="9"/>
        <v>0</v>
      </c>
    </row>
    <row r="12" spans="1:18" ht="15.6" customHeight="1" x14ac:dyDescent="0.2">
      <c r="A12" s="969">
        <v>6</v>
      </c>
      <c r="B12" s="970" t="s">
        <v>247</v>
      </c>
      <c r="C12" s="971">
        <f>'8_2.1.17 SIS'!BB12</f>
        <v>3</v>
      </c>
      <c r="D12" s="972">
        <f>'3_Levels 1&amp;2'!AM12+'3_Levels 1&amp;2'!AU12</f>
        <v>8748.0780815347716</v>
      </c>
      <c r="E12" s="973">
        <f t="shared" si="3"/>
        <v>26244.234244604315</v>
      </c>
      <c r="F12" s="973">
        <v>545.4799999999999</v>
      </c>
      <c r="G12" s="973">
        <f t="shared" si="4"/>
        <v>1636.4399999999996</v>
      </c>
      <c r="H12" s="974">
        <f t="shared" si="5"/>
        <v>27881</v>
      </c>
      <c r="I12" s="975">
        <f>[3]Oct_LSMSA!$G10</f>
        <v>37174</v>
      </c>
      <c r="J12" s="975">
        <f>[3]Feb_LSMSA!$G10</f>
        <v>-4647</v>
      </c>
      <c r="K12" s="976">
        <f t="shared" si="1"/>
        <v>32527</v>
      </c>
      <c r="L12" s="974">
        <f t="shared" si="2"/>
        <v>60408</v>
      </c>
      <c r="M12" s="972"/>
      <c r="N12" s="977">
        <f t="shared" si="6"/>
        <v>60408</v>
      </c>
      <c r="O12" s="975">
        <f>[6]State_LSMSA!N9</f>
        <v>52277.857142857145</v>
      </c>
      <c r="P12" s="975">
        <f t="shared" si="7"/>
        <v>8130.1428571428551</v>
      </c>
      <c r="Q12" s="977">
        <f t="shared" si="8"/>
        <v>8130</v>
      </c>
      <c r="R12" s="978">
        <f t="shared" si="9"/>
        <v>60408</v>
      </c>
    </row>
    <row r="13" spans="1:18" ht="15.6" customHeight="1" x14ac:dyDescent="0.2">
      <c r="A13" s="979">
        <v>7</v>
      </c>
      <c r="B13" s="980" t="s">
        <v>248</v>
      </c>
      <c r="C13" s="981">
        <f>'8_2.1.17 SIS'!BB13</f>
        <v>1</v>
      </c>
      <c r="D13" s="982">
        <f>'3_Levels 1&amp;2'!AM13+'3_Levels 1&amp;2'!AU13</f>
        <v>8181.0780485527539</v>
      </c>
      <c r="E13" s="983">
        <f t="shared" si="3"/>
        <v>8181.0780485527539</v>
      </c>
      <c r="F13" s="983">
        <v>756.91999999999985</v>
      </c>
      <c r="G13" s="983">
        <f t="shared" si="4"/>
        <v>756.91999999999985</v>
      </c>
      <c r="H13" s="984">
        <f t="shared" si="5"/>
        <v>8938</v>
      </c>
      <c r="I13" s="985">
        <f>[3]Oct_LSMSA!$G11</f>
        <v>-8938</v>
      </c>
      <c r="J13" s="985">
        <f>[3]Feb_LSMSA!$G11</f>
        <v>0</v>
      </c>
      <c r="K13" s="986">
        <f t="shared" si="1"/>
        <v>-8938</v>
      </c>
      <c r="L13" s="984">
        <f t="shared" si="2"/>
        <v>0</v>
      </c>
      <c r="M13" s="982"/>
      <c r="N13" s="987">
        <f t="shared" si="6"/>
        <v>0</v>
      </c>
      <c r="O13" s="985">
        <f>[6]State_LSMSA!N10</f>
        <v>1489.1428571428569</v>
      </c>
      <c r="P13" s="985">
        <f t="shared" si="7"/>
        <v>-1489.1428571428569</v>
      </c>
      <c r="Q13" s="987">
        <f t="shared" si="8"/>
        <v>-1489</v>
      </c>
      <c r="R13" s="987">
        <f t="shared" si="9"/>
        <v>0</v>
      </c>
    </row>
    <row r="14" spans="1:18" ht="15.6" customHeight="1" x14ac:dyDescent="0.2">
      <c r="A14" s="979">
        <v>8</v>
      </c>
      <c r="B14" s="980" t="s">
        <v>249</v>
      </c>
      <c r="C14" s="981">
        <f>'8_2.1.17 SIS'!BB14</f>
        <v>15</v>
      </c>
      <c r="D14" s="982">
        <f>'3_Levels 1&amp;2'!AM14+'3_Levels 1&amp;2'!AU14</f>
        <v>8250.9889276626673</v>
      </c>
      <c r="E14" s="983">
        <f t="shared" si="3"/>
        <v>123764.83391494001</v>
      </c>
      <c r="F14" s="983">
        <v>725.76</v>
      </c>
      <c r="G14" s="983">
        <f t="shared" si="4"/>
        <v>10886.4</v>
      </c>
      <c r="H14" s="984">
        <f t="shared" si="5"/>
        <v>134651</v>
      </c>
      <c r="I14" s="985">
        <f>[3]Oct_LSMSA!$G12</f>
        <v>-26930</v>
      </c>
      <c r="J14" s="985">
        <f>[3]Feb_LSMSA!$G12</f>
        <v>8977</v>
      </c>
      <c r="K14" s="986">
        <f t="shared" si="1"/>
        <v>-17953</v>
      </c>
      <c r="L14" s="984">
        <f t="shared" si="2"/>
        <v>116698</v>
      </c>
      <c r="M14" s="982"/>
      <c r="N14" s="987">
        <f t="shared" si="6"/>
        <v>116698</v>
      </c>
      <c r="O14" s="985">
        <f>[6]State_LSMSA!N11</f>
        <v>105480.71428571429</v>
      </c>
      <c r="P14" s="985">
        <f t="shared" si="7"/>
        <v>11217.28571428571</v>
      </c>
      <c r="Q14" s="987">
        <f t="shared" si="8"/>
        <v>11217</v>
      </c>
      <c r="R14" s="987">
        <f t="shared" si="9"/>
        <v>116698</v>
      </c>
    </row>
    <row r="15" spans="1:18" ht="15.6" customHeight="1" x14ac:dyDescent="0.2">
      <c r="A15" s="979">
        <v>9</v>
      </c>
      <c r="B15" s="980" t="s">
        <v>250</v>
      </c>
      <c r="C15" s="981">
        <f>'8_2.1.17 SIS'!BB15</f>
        <v>8</v>
      </c>
      <c r="D15" s="982">
        <f>'3_Levels 1&amp;2'!AM15+'3_Levels 1&amp;2'!AU15</f>
        <v>8200.9693219403234</v>
      </c>
      <c r="E15" s="983">
        <f t="shared" si="3"/>
        <v>65607.754575522587</v>
      </c>
      <c r="F15" s="983">
        <v>744.76</v>
      </c>
      <c r="G15" s="983">
        <f t="shared" si="4"/>
        <v>5958.08</v>
      </c>
      <c r="H15" s="984">
        <f t="shared" si="5"/>
        <v>71566</v>
      </c>
      <c r="I15" s="985">
        <f>[3]Oct_LSMSA!$G13</f>
        <v>8946</v>
      </c>
      <c r="J15" s="985">
        <f>[3]Feb_LSMSA!$G13</f>
        <v>0</v>
      </c>
      <c r="K15" s="986">
        <f t="shared" si="1"/>
        <v>8946</v>
      </c>
      <c r="L15" s="984">
        <f t="shared" si="2"/>
        <v>80512</v>
      </c>
      <c r="M15" s="982"/>
      <c r="N15" s="987">
        <f t="shared" si="6"/>
        <v>80512</v>
      </c>
      <c r="O15" s="985">
        <f>[6]State_LSMSA!N12</f>
        <v>72314</v>
      </c>
      <c r="P15" s="985">
        <f t="shared" si="7"/>
        <v>8198</v>
      </c>
      <c r="Q15" s="987">
        <f t="shared" si="8"/>
        <v>8198</v>
      </c>
      <c r="R15" s="987">
        <f t="shared" si="9"/>
        <v>80512</v>
      </c>
    </row>
    <row r="16" spans="1:18" ht="15.6" customHeight="1" x14ac:dyDescent="0.2">
      <c r="A16" s="988">
        <v>10</v>
      </c>
      <c r="B16" s="989" t="s">
        <v>251</v>
      </c>
      <c r="C16" s="990">
        <f>'8_2.1.17 SIS'!BB16</f>
        <v>19</v>
      </c>
      <c r="D16" s="991">
        <f>'3_Levels 1&amp;2'!AM16+'3_Levels 1&amp;2'!AU16</f>
        <v>8132.2587469704322</v>
      </c>
      <c r="E16" s="992">
        <f t="shared" si="3"/>
        <v>154512.91619243822</v>
      </c>
      <c r="F16" s="992">
        <v>608.04000000000008</v>
      </c>
      <c r="G16" s="992">
        <f t="shared" si="4"/>
        <v>11552.760000000002</v>
      </c>
      <c r="H16" s="993">
        <f t="shared" si="5"/>
        <v>166066</v>
      </c>
      <c r="I16" s="994">
        <f>[3]Oct_LSMSA!$G14</f>
        <v>34961</v>
      </c>
      <c r="J16" s="994">
        <f>[3]Feb_LSMSA!$G14</f>
        <v>-4370</v>
      </c>
      <c r="K16" s="995">
        <f t="shared" si="1"/>
        <v>30591</v>
      </c>
      <c r="L16" s="993">
        <f t="shared" si="2"/>
        <v>196657</v>
      </c>
      <c r="M16" s="991"/>
      <c r="N16" s="996">
        <f t="shared" si="6"/>
        <v>196657</v>
      </c>
      <c r="O16" s="997">
        <f>[6]State_LSMSA!N13</f>
        <v>177361.71428571429</v>
      </c>
      <c r="P16" s="994">
        <f t="shared" si="7"/>
        <v>19295.28571428571</v>
      </c>
      <c r="Q16" s="998">
        <f t="shared" si="8"/>
        <v>19295</v>
      </c>
      <c r="R16" s="996">
        <f t="shared" si="9"/>
        <v>196657</v>
      </c>
    </row>
    <row r="17" spans="1:18" ht="15.6" customHeight="1" x14ac:dyDescent="0.2">
      <c r="A17" s="969">
        <v>11</v>
      </c>
      <c r="B17" s="970" t="s">
        <v>252</v>
      </c>
      <c r="C17" s="971">
        <f>'8_2.1.17 SIS'!BB17</f>
        <v>0</v>
      </c>
      <c r="D17" s="972">
        <f>'3_Levels 1&amp;2'!AM17+'3_Levels 1&amp;2'!AU17</f>
        <v>10481.942290076335</v>
      </c>
      <c r="E17" s="973">
        <f t="shared" si="3"/>
        <v>0</v>
      </c>
      <c r="F17" s="973">
        <v>706.55</v>
      </c>
      <c r="G17" s="973">
        <f t="shared" si="4"/>
        <v>0</v>
      </c>
      <c r="H17" s="974">
        <f t="shared" si="5"/>
        <v>0</v>
      </c>
      <c r="I17" s="975">
        <f>[3]Oct_LSMSA!$G15</f>
        <v>11188</v>
      </c>
      <c r="J17" s="975">
        <f>[3]Feb_LSMSA!$G15</f>
        <v>0</v>
      </c>
      <c r="K17" s="976">
        <f t="shared" si="1"/>
        <v>11188</v>
      </c>
      <c r="L17" s="974">
        <f t="shared" si="2"/>
        <v>11188</v>
      </c>
      <c r="M17" s="972"/>
      <c r="N17" s="977">
        <f t="shared" si="6"/>
        <v>11188</v>
      </c>
      <c r="O17" s="975">
        <f>[6]State_LSMSA!N14</f>
        <v>8383</v>
      </c>
      <c r="P17" s="975">
        <f t="shared" si="7"/>
        <v>2805</v>
      </c>
      <c r="Q17" s="977">
        <f t="shared" si="8"/>
        <v>2805</v>
      </c>
      <c r="R17" s="978">
        <f t="shared" si="9"/>
        <v>11188</v>
      </c>
    </row>
    <row r="18" spans="1:18" ht="15.6" customHeight="1" x14ac:dyDescent="0.2">
      <c r="A18" s="979">
        <v>12</v>
      </c>
      <c r="B18" s="980" t="s">
        <v>253</v>
      </c>
      <c r="C18" s="981">
        <f>'8_2.1.17 SIS'!BB18</f>
        <v>0</v>
      </c>
      <c r="D18" s="982">
        <f>'3_Levels 1&amp;2'!AM18+'3_Levels 1&amp;2'!AU18</f>
        <v>8276.5688375673599</v>
      </c>
      <c r="E18" s="983">
        <f t="shared" si="3"/>
        <v>0</v>
      </c>
      <c r="F18" s="983">
        <v>1063.31</v>
      </c>
      <c r="G18" s="983">
        <f t="shared" si="4"/>
        <v>0</v>
      </c>
      <c r="H18" s="984">
        <f t="shared" si="5"/>
        <v>0</v>
      </c>
      <c r="I18" s="985">
        <f>[3]Oct_LSMSA!$G16</f>
        <v>9340</v>
      </c>
      <c r="J18" s="985">
        <f>[3]Feb_LSMSA!$G16</f>
        <v>0</v>
      </c>
      <c r="K18" s="986">
        <f t="shared" si="1"/>
        <v>9340</v>
      </c>
      <c r="L18" s="984">
        <f t="shared" si="2"/>
        <v>9340</v>
      </c>
      <c r="M18" s="982"/>
      <c r="N18" s="987">
        <f t="shared" si="6"/>
        <v>9340</v>
      </c>
      <c r="O18" s="985">
        <f>[6]State_LSMSA!N15</f>
        <v>7005</v>
      </c>
      <c r="P18" s="985">
        <f t="shared" si="7"/>
        <v>2335</v>
      </c>
      <c r="Q18" s="987">
        <f t="shared" si="8"/>
        <v>2335</v>
      </c>
      <c r="R18" s="987">
        <f t="shared" si="9"/>
        <v>9340</v>
      </c>
    </row>
    <row r="19" spans="1:18" ht="15.6" customHeight="1" x14ac:dyDescent="0.2">
      <c r="A19" s="979">
        <v>13</v>
      </c>
      <c r="B19" s="980" t="s">
        <v>254</v>
      </c>
      <c r="C19" s="981">
        <f>'8_2.1.17 SIS'!BB19</f>
        <v>0</v>
      </c>
      <c r="D19" s="982">
        <f>'3_Levels 1&amp;2'!AM19+'3_Levels 1&amp;2'!AU19</f>
        <v>9403.0146412884333</v>
      </c>
      <c r="E19" s="983">
        <f t="shared" si="3"/>
        <v>0</v>
      </c>
      <c r="F19" s="983">
        <v>749.43000000000006</v>
      </c>
      <c r="G19" s="983">
        <f t="shared" si="4"/>
        <v>0</v>
      </c>
      <c r="H19" s="984">
        <f t="shared" si="5"/>
        <v>0</v>
      </c>
      <c r="I19" s="985">
        <f>[3]Oct_LSMSA!$G17</f>
        <v>0</v>
      </c>
      <c r="J19" s="985">
        <f>[3]Feb_LSMSA!$G17</f>
        <v>0</v>
      </c>
      <c r="K19" s="986">
        <f t="shared" si="1"/>
        <v>0</v>
      </c>
      <c r="L19" s="984">
        <f t="shared" si="2"/>
        <v>0</v>
      </c>
      <c r="M19" s="982"/>
      <c r="N19" s="987">
        <f t="shared" si="6"/>
        <v>0</v>
      </c>
      <c r="O19" s="985">
        <f>[6]State_LSMSA!N16</f>
        <v>0</v>
      </c>
      <c r="P19" s="985">
        <f t="shared" si="7"/>
        <v>0</v>
      </c>
      <c r="Q19" s="987">
        <f t="shared" si="8"/>
        <v>0</v>
      </c>
      <c r="R19" s="987">
        <f t="shared" si="9"/>
        <v>0</v>
      </c>
    </row>
    <row r="20" spans="1:18" ht="15.6" customHeight="1" x14ac:dyDescent="0.2">
      <c r="A20" s="979">
        <v>14</v>
      </c>
      <c r="B20" s="980" t="s">
        <v>255</v>
      </c>
      <c r="C20" s="981">
        <f>'8_2.1.17 SIS'!BB20</f>
        <v>3</v>
      </c>
      <c r="D20" s="982">
        <f>'3_Levels 1&amp;2'!AM20+'3_Levels 1&amp;2'!AU20</f>
        <v>9678.6317563739376</v>
      </c>
      <c r="E20" s="983">
        <f t="shared" si="3"/>
        <v>29035.895269121815</v>
      </c>
      <c r="F20" s="983">
        <v>809.9799999999999</v>
      </c>
      <c r="G20" s="983">
        <f t="shared" si="4"/>
        <v>2429.9399999999996</v>
      </c>
      <c r="H20" s="984">
        <f t="shared" si="5"/>
        <v>31466</v>
      </c>
      <c r="I20" s="985">
        <f>[3]Oct_LSMSA!$G18</f>
        <v>0</v>
      </c>
      <c r="J20" s="985">
        <f>[3]Feb_LSMSA!$G18</f>
        <v>0</v>
      </c>
      <c r="K20" s="986">
        <f t="shared" si="1"/>
        <v>0</v>
      </c>
      <c r="L20" s="984">
        <f t="shared" si="2"/>
        <v>31466</v>
      </c>
      <c r="M20" s="982"/>
      <c r="N20" s="987">
        <f t="shared" si="6"/>
        <v>31466</v>
      </c>
      <c r="O20" s="985">
        <f>[6]State_LSMSA!N17</f>
        <v>28845.714285714283</v>
      </c>
      <c r="P20" s="985">
        <f t="shared" si="7"/>
        <v>2620.2857142857174</v>
      </c>
      <c r="Q20" s="987">
        <f t="shared" si="8"/>
        <v>2620</v>
      </c>
      <c r="R20" s="987">
        <f t="shared" si="9"/>
        <v>31466</v>
      </c>
    </row>
    <row r="21" spans="1:18" ht="15.6" customHeight="1" x14ac:dyDescent="0.2">
      <c r="A21" s="988">
        <v>15</v>
      </c>
      <c r="B21" s="989" t="s">
        <v>256</v>
      </c>
      <c r="C21" s="990">
        <f>'8_2.1.17 SIS'!BB21</f>
        <v>2</v>
      </c>
      <c r="D21" s="991">
        <f>'3_Levels 1&amp;2'!AM21+'3_Levels 1&amp;2'!AU21</f>
        <v>9004.157594274704</v>
      </c>
      <c r="E21" s="992">
        <f t="shared" si="3"/>
        <v>18008.315188549408</v>
      </c>
      <c r="F21" s="992">
        <v>553.79999999999995</v>
      </c>
      <c r="G21" s="992">
        <f t="shared" si="4"/>
        <v>1107.5999999999999</v>
      </c>
      <c r="H21" s="993">
        <f t="shared" si="5"/>
        <v>19116</v>
      </c>
      <c r="I21" s="994">
        <f>[3]Oct_LSMSA!$G19</f>
        <v>9558</v>
      </c>
      <c r="J21" s="994">
        <f>[3]Feb_LSMSA!$G19</f>
        <v>-4779</v>
      </c>
      <c r="K21" s="995">
        <f t="shared" si="1"/>
        <v>4779</v>
      </c>
      <c r="L21" s="993">
        <f t="shared" si="2"/>
        <v>23895</v>
      </c>
      <c r="M21" s="991"/>
      <c r="N21" s="996">
        <f t="shared" si="6"/>
        <v>23895</v>
      </c>
      <c r="O21" s="997">
        <f>[6]State_LSMSA!N18</f>
        <v>23431.857142857141</v>
      </c>
      <c r="P21" s="994">
        <f t="shared" si="7"/>
        <v>463.1428571428587</v>
      </c>
      <c r="Q21" s="998">
        <f t="shared" si="8"/>
        <v>463</v>
      </c>
      <c r="R21" s="996">
        <f t="shared" si="9"/>
        <v>23895</v>
      </c>
    </row>
    <row r="22" spans="1:18" ht="15.6" customHeight="1" x14ac:dyDescent="0.2">
      <c r="A22" s="969">
        <v>16</v>
      </c>
      <c r="B22" s="970" t="s">
        <v>257</v>
      </c>
      <c r="C22" s="971">
        <f>'8_2.1.17 SIS'!BB22</f>
        <v>5</v>
      </c>
      <c r="D22" s="972">
        <f>'3_Levels 1&amp;2'!AM22+'3_Levels 1&amp;2'!AU22</f>
        <v>7574.4813344116455</v>
      </c>
      <c r="E22" s="973">
        <f t="shared" si="3"/>
        <v>37872.406672058227</v>
      </c>
      <c r="F22" s="973">
        <v>686.73</v>
      </c>
      <c r="G22" s="973">
        <f t="shared" si="4"/>
        <v>3433.65</v>
      </c>
      <c r="H22" s="974">
        <f t="shared" si="5"/>
        <v>41306</v>
      </c>
      <c r="I22" s="975">
        <f>[3]Oct_LSMSA!$G20</f>
        <v>16522</v>
      </c>
      <c r="J22" s="975">
        <f>[3]Feb_LSMSA!$G20</f>
        <v>-4131</v>
      </c>
      <c r="K22" s="976">
        <f t="shared" si="1"/>
        <v>12391</v>
      </c>
      <c r="L22" s="974">
        <f t="shared" si="2"/>
        <v>53697</v>
      </c>
      <c r="M22" s="972"/>
      <c r="N22" s="977">
        <f t="shared" si="6"/>
        <v>53697</v>
      </c>
      <c r="O22" s="975">
        <f>[6]State_LSMSA!N19</f>
        <v>49222.857142857145</v>
      </c>
      <c r="P22" s="975">
        <f t="shared" si="7"/>
        <v>4474.1428571428551</v>
      </c>
      <c r="Q22" s="977">
        <f t="shared" si="8"/>
        <v>4474</v>
      </c>
      <c r="R22" s="978">
        <f t="shared" si="9"/>
        <v>53697</v>
      </c>
    </row>
    <row r="23" spans="1:18" ht="15.6" customHeight="1" x14ac:dyDescent="0.2">
      <c r="A23" s="979">
        <v>17</v>
      </c>
      <c r="B23" s="980" t="s">
        <v>258</v>
      </c>
      <c r="C23" s="981">
        <f>'8_2.1.17 SIS'!BB23</f>
        <v>26</v>
      </c>
      <c r="D23" s="982">
        <f>'3_Levels 1&amp;2'!AM23+'3_Levels 1&amp;2'!AU23</f>
        <v>8090.1360563700418</v>
      </c>
      <c r="E23" s="983">
        <f t="shared" si="3"/>
        <v>210343.53746562108</v>
      </c>
      <c r="F23" s="983">
        <v>801.47762416806802</v>
      </c>
      <c r="G23" s="983">
        <f t="shared" si="4"/>
        <v>20838.41822836977</v>
      </c>
      <c r="H23" s="984">
        <f t="shared" si="5"/>
        <v>231182</v>
      </c>
      <c r="I23" s="985">
        <f>[3]Oct_LSMSA!$G21</f>
        <v>-8892</v>
      </c>
      <c r="J23" s="985">
        <f>[3]Feb_LSMSA!$G21</f>
        <v>4446</v>
      </c>
      <c r="K23" s="986">
        <f t="shared" si="1"/>
        <v>-4446</v>
      </c>
      <c r="L23" s="984">
        <f t="shared" si="2"/>
        <v>226736</v>
      </c>
      <c r="M23" s="982"/>
      <c r="N23" s="987">
        <f t="shared" si="6"/>
        <v>226736</v>
      </c>
      <c r="O23" s="985">
        <f>[6]State_LSMSA!N20</f>
        <v>206375.85714285713</v>
      </c>
      <c r="P23" s="985">
        <f t="shared" si="7"/>
        <v>20360.14285714287</v>
      </c>
      <c r="Q23" s="987">
        <f t="shared" si="8"/>
        <v>20360</v>
      </c>
      <c r="R23" s="987">
        <f t="shared" si="9"/>
        <v>226736</v>
      </c>
    </row>
    <row r="24" spans="1:18" ht="15.6" customHeight="1" x14ac:dyDescent="0.2">
      <c r="A24" s="979">
        <v>18</v>
      </c>
      <c r="B24" s="980" t="s">
        <v>259</v>
      </c>
      <c r="C24" s="981">
        <f>'8_2.1.17 SIS'!BB24</f>
        <v>1</v>
      </c>
      <c r="D24" s="982">
        <f>'3_Levels 1&amp;2'!AM24+'3_Levels 1&amp;2'!AU24</f>
        <v>9153.3797590361446</v>
      </c>
      <c r="E24" s="983">
        <f t="shared" si="3"/>
        <v>9153.3797590361446</v>
      </c>
      <c r="F24" s="983">
        <v>845.94999999999993</v>
      </c>
      <c r="G24" s="983">
        <f t="shared" si="4"/>
        <v>845.94999999999993</v>
      </c>
      <c r="H24" s="984">
        <f t="shared" si="5"/>
        <v>9999</v>
      </c>
      <c r="I24" s="985">
        <f>[3]Oct_LSMSA!$G22</f>
        <v>0</v>
      </c>
      <c r="J24" s="985">
        <f>[3]Feb_LSMSA!$G22</f>
        <v>0</v>
      </c>
      <c r="K24" s="986">
        <f t="shared" si="1"/>
        <v>0</v>
      </c>
      <c r="L24" s="984">
        <f t="shared" si="2"/>
        <v>9999</v>
      </c>
      <c r="M24" s="982"/>
      <c r="N24" s="987">
        <f t="shared" si="6"/>
        <v>9999</v>
      </c>
      <c r="O24" s="985">
        <f>[6]State_LSMSA!N21</f>
        <v>9166.7142857142862</v>
      </c>
      <c r="P24" s="985">
        <f t="shared" si="7"/>
        <v>832.28571428571377</v>
      </c>
      <c r="Q24" s="987">
        <f t="shared" si="8"/>
        <v>832</v>
      </c>
      <c r="R24" s="987">
        <f t="shared" si="9"/>
        <v>9999</v>
      </c>
    </row>
    <row r="25" spans="1:18" ht="15.6" customHeight="1" x14ac:dyDescent="0.2">
      <c r="A25" s="979">
        <v>19</v>
      </c>
      <c r="B25" s="980" t="s">
        <v>260</v>
      </c>
      <c r="C25" s="981">
        <f>'8_2.1.17 SIS'!BB25</f>
        <v>0</v>
      </c>
      <c r="D25" s="982">
        <f>'3_Levels 1&amp;2'!AM25+'3_Levels 1&amp;2'!AU25</f>
        <v>8056.4782906857727</v>
      </c>
      <c r="E25" s="983">
        <f t="shared" si="3"/>
        <v>0</v>
      </c>
      <c r="F25" s="983">
        <v>905.43</v>
      </c>
      <c r="G25" s="983">
        <f t="shared" si="4"/>
        <v>0</v>
      </c>
      <c r="H25" s="984">
        <f t="shared" si="5"/>
        <v>0</v>
      </c>
      <c r="I25" s="985">
        <f>[3]Oct_LSMSA!$G23</f>
        <v>0</v>
      </c>
      <c r="J25" s="985">
        <f>[3]Feb_LSMSA!$G23</f>
        <v>0</v>
      </c>
      <c r="K25" s="986">
        <f t="shared" si="1"/>
        <v>0</v>
      </c>
      <c r="L25" s="984">
        <f t="shared" si="2"/>
        <v>0</v>
      </c>
      <c r="M25" s="982"/>
      <c r="N25" s="987">
        <f t="shared" si="6"/>
        <v>0</v>
      </c>
      <c r="O25" s="985">
        <f>[6]State_LSMSA!N22</f>
        <v>0</v>
      </c>
      <c r="P25" s="985">
        <f t="shared" si="7"/>
        <v>0</v>
      </c>
      <c r="Q25" s="987">
        <f t="shared" si="8"/>
        <v>0</v>
      </c>
      <c r="R25" s="987">
        <f t="shared" si="9"/>
        <v>0</v>
      </c>
    </row>
    <row r="26" spans="1:18" ht="15.6" customHeight="1" x14ac:dyDescent="0.2">
      <c r="A26" s="988">
        <v>20</v>
      </c>
      <c r="B26" s="989" t="s">
        <v>261</v>
      </c>
      <c r="C26" s="990">
        <f>'8_2.1.17 SIS'!BB26</f>
        <v>2</v>
      </c>
      <c r="D26" s="991">
        <f>'3_Levels 1&amp;2'!AM26+'3_Levels 1&amp;2'!AU26</f>
        <v>7985.250331720802</v>
      </c>
      <c r="E26" s="992">
        <f t="shared" si="3"/>
        <v>15970.500663441604</v>
      </c>
      <c r="F26" s="992">
        <v>586.16999999999996</v>
      </c>
      <c r="G26" s="992">
        <f t="shared" si="4"/>
        <v>1172.3399999999999</v>
      </c>
      <c r="H26" s="993">
        <f t="shared" si="5"/>
        <v>17143</v>
      </c>
      <c r="I26" s="994">
        <f>[3]Oct_LSMSA!$G24</f>
        <v>0</v>
      </c>
      <c r="J26" s="994">
        <f>[3]Feb_LSMSA!$G24</f>
        <v>0</v>
      </c>
      <c r="K26" s="995">
        <f t="shared" si="1"/>
        <v>0</v>
      </c>
      <c r="L26" s="993">
        <f t="shared" si="2"/>
        <v>17143</v>
      </c>
      <c r="M26" s="991"/>
      <c r="N26" s="996">
        <f t="shared" si="6"/>
        <v>17143</v>
      </c>
      <c r="O26" s="997">
        <f>[6]State_LSMSA!N23</f>
        <v>15715.285714285714</v>
      </c>
      <c r="P26" s="994">
        <f t="shared" si="7"/>
        <v>1427.7142857142862</v>
      </c>
      <c r="Q26" s="998">
        <f t="shared" si="8"/>
        <v>1428</v>
      </c>
      <c r="R26" s="996">
        <f t="shared" si="9"/>
        <v>17143</v>
      </c>
    </row>
    <row r="27" spans="1:18" ht="15.6" customHeight="1" x14ac:dyDescent="0.2">
      <c r="A27" s="969">
        <v>21</v>
      </c>
      <c r="B27" s="970" t="s">
        <v>262</v>
      </c>
      <c r="C27" s="971">
        <f>'8_2.1.17 SIS'!BB27</f>
        <v>1</v>
      </c>
      <c r="D27" s="972">
        <f>'3_Levels 1&amp;2'!AM27+'3_Levels 1&amp;2'!AU27</f>
        <v>8570.4549867724854</v>
      </c>
      <c r="E27" s="973">
        <f t="shared" si="3"/>
        <v>8570.4549867724854</v>
      </c>
      <c r="F27" s="973">
        <v>610.35</v>
      </c>
      <c r="G27" s="973">
        <f t="shared" si="4"/>
        <v>610.35</v>
      </c>
      <c r="H27" s="974">
        <f t="shared" si="5"/>
        <v>9181</v>
      </c>
      <c r="I27" s="975">
        <f>[3]Oct_LSMSA!$G25</f>
        <v>0</v>
      </c>
      <c r="J27" s="975">
        <f>[3]Feb_LSMSA!$G25</f>
        <v>0</v>
      </c>
      <c r="K27" s="976">
        <f t="shared" si="1"/>
        <v>0</v>
      </c>
      <c r="L27" s="974">
        <f t="shared" si="2"/>
        <v>9181</v>
      </c>
      <c r="M27" s="972"/>
      <c r="N27" s="977">
        <f t="shared" si="6"/>
        <v>9181</v>
      </c>
      <c r="O27" s="975">
        <f>[6]State_LSMSA!N24</f>
        <v>8415.4285714285706</v>
      </c>
      <c r="P27" s="975">
        <f t="shared" si="7"/>
        <v>765.57142857142935</v>
      </c>
      <c r="Q27" s="977">
        <f t="shared" si="8"/>
        <v>766</v>
      </c>
      <c r="R27" s="978">
        <f t="shared" si="9"/>
        <v>9181</v>
      </c>
    </row>
    <row r="28" spans="1:18" ht="15.6" customHeight="1" x14ac:dyDescent="0.2">
      <c r="A28" s="979">
        <v>22</v>
      </c>
      <c r="B28" s="980" t="s">
        <v>263</v>
      </c>
      <c r="C28" s="981">
        <f>'8_2.1.17 SIS'!BB28</f>
        <v>1</v>
      </c>
      <c r="D28" s="982">
        <f>'3_Levels 1&amp;2'!AM28+'3_Levels 1&amp;2'!AU28</f>
        <v>8998.2180801335562</v>
      </c>
      <c r="E28" s="983">
        <f t="shared" si="3"/>
        <v>8998.2180801335562</v>
      </c>
      <c r="F28" s="983">
        <v>496.36</v>
      </c>
      <c r="G28" s="983">
        <f t="shared" si="4"/>
        <v>496.36</v>
      </c>
      <c r="H28" s="984">
        <f t="shared" si="5"/>
        <v>9495</v>
      </c>
      <c r="I28" s="985">
        <f>[3]Oct_LSMSA!$G26</f>
        <v>18989</v>
      </c>
      <c r="J28" s="985">
        <f>[3]Feb_LSMSA!$G26</f>
        <v>0</v>
      </c>
      <c r="K28" s="986">
        <f t="shared" si="1"/>
        <v>18989</v>
      </c>
      <c r="L28" s="984">
        <f t="shared" si="2"/>
        <v>28484</v>
      </c>
      <c r="M28" s="982"/>
      <c r="N28" s="987">
        <f t="shared" si="6"/>
        <v>28484</v>
      </c>
      <c r="O28" s="985">
        <f>[6]State_LSMSA!N25</f>
        <v>22946.285714285714</v>
      </c>
      <c r="P28" s="985">
        <f t="shared" si="7"/>
        <v>5537.7142857142862</v>
      </c>
      <c r="Q28" s="987">
        <f t="shared" si="8"/>
        <v>5538</v>
      </c>
      <c r="R28" s="987">
        <f t="shared" si="9"/>
        <v>28484</v>
      </c>
    </row>
    <row r="29" spans="1:18" ht="15.6" customHeight="1" x14ac:dyDescent="0.2">
      <c r="A29" s="979">
        <v>23</v>
      </c>
      <c r="B29" s="980" t="s">
        <v>264</v>
      </c>
      <c r="C29" s="981">
        <f>'8_2.1.17 SIS'!BB29</f>
        <v>6</v>
      </c>
      <c r="D29" s="982">
        <f>'3_Levels 1&amp;2'!AM29+'3_Levels 1&amp;2'!AU29</f>
        <v>8607.0531254811394</v>
      </c>
      <c r="E29" s="983">
        <f t="shared" si="3"/>
        <v>51642.318752886837</v>
      </c>
      <c r="F29" s="983">
        <v>688.58</v>
      </c>
      <c r="G29" s="983">
        <f t="shared" si="4"/>
        <v>4131.4800000000005</v>
      </c>
      <c r="H29" s="984">
        <f t="shared" si="5"/>
        <v>55774</v>
      </c>
      <c r="I29" s="985">
        <f>[3]Oct_LSMSA!$G27</f>
        <v>9296</v>
      </c>
      <c r="J29" s="985">
        <f>[3]Feb_LSMSA!$G27</f>
        <v>0</v>
      </c>
      <c r="K29" s="986">
        <f t="shared" si="1"/>
        <v>9296</v>
      </c>
      <c r="L29" s="984">
        <f t="shared" si="2"/>
        <v>65070</v>
      </c>
      <c r="M29" s="982"/>
      <c r="N29" s="987">
        <f t="shared" si="6"/>
        <v>65070</v>
      </c>
      <c r="O29" s="985">
        <f>[6]State_LSMSA!N26</f>
        <v>58098.142857142855</v>
      </c>
      <c r="P29" s="985">
        <f t="shared" si="7"/>
        <v>6971.8571428571449</v>
      </c>
      <c r="Q29" s="987">
        <f t="shared" si="8"/>
        <v>6972</v>
      </c>
      <c r="R29" s="987">
        <f t="shared" si="9"/>
        <v>65070</v>
      </c>
    </row>
    <row r="30" spans="1:18" ht="15.6" customHeight="1" x14ac:dyDescent="0.2">
      <c r="A30" s="979">
        <v>24</v>
      </c>
      <c r="B30" s="980" t="s">
        <v>265</v>
      </c>
      <c r="C30" s="981">
        <f>'8_2.1.17 SIS'!BB30</f>
        <v>1</v>
      </c>
      <c r="D30" s="982">
        <f>'3_Levels 1&amp;2'!AM30+'3_Levels 1&amp;2'!AU30</f>
        <v>8137.8637393295858</v>
      </c>
      <c r="E30" s="983">
        <f t="shared" si="3"/>
        <v>8137.8637393295858</v>
      </c>
      <c r="F30" s="983">
        <v>854.24999999999989</v>
      </c>
      <c r="G30" s="983">
        <f t="shared" si="4"/>
        <v>854.24999999999989</v>
      </c>
      <c r="H30" s="984">
        <f t="shared" si="5"/>
        <v>8992</v>
      </c>
      <c r="I30" s="985">
        <f>[3]Oct_LSMSA!$G28</f>
        <v>0</v>
      </c>
      <c r="J30" s="985">
        <f>[3]Feb_LSMSA!$G28</f>
        <v>0</v>
      </c>
      <c r="K30" s="986">
        <f t="shared" si="1"/>
        <v>0</v>
      </c>
      <c r="L30" s="984">
        <f t="shared" si="2"/>
        <v>8992</v>
      </c>
      <c r="M30" s="982"/>
      <c r="N30" s="987">
        <f t="shared" si="6"/>
        <v>8992</v>
      </c>
      <c r="O30" s="985">
        <f>[6]State_LSMSA!N27</f>
        <v>8242.7142857142862</v>
      </c>
      <c r="P30" s="985">
        <f t="shared" si="7"/>
        <v>749.28571428571377</v>
      </c>
      <c r="Q30" s="987">
        <f t="shared" si="8"/>
        <v>749</v>
      </c>
      <c r="R30" s="987">
        <f t="shared" si="9"/>
        <v>8992</v>
      </c>
    </row>
    <row r="31" spans="1:18" ht="15.6" customHeight="1" x14ac:dyDescent="0.2">
      <c r="A31" s="988">
        <v>25</v>
      </c>
      <c r="B31" s="989" t="s">
        <v>266</v>
      </c>
      <c r="C31" s="990">
        <f>'8_2.1.17 SIS'!BB31</f>
        <v>0</v>
      </c>
      <c r="D31" s="991">
        <f>'3_Levels 1&amp;2'!AM31+'3_Levels 1&amp;2'!AU31</f>
        <v>8780.4932183908059</v>
      </c>
      <c r="E31" s="992">
        <f t="shared" si="3"/>
        <v>0</v>
      </c>
      <c r="F31" s="992">
        <v>653.73</v>
      </c>
      <c r="G31" s="992">
        <f t="shared" si="4"/>
        <v>0</v>
      </c>
      <c r="H31" s="993">
        <f t="shared" si="5"/>
        <v>0</v>
      </c>
      <c r="I31" s="994">
        <f>[3]Oct_LSMSA!$G29</f>
        <v>28303</v>
      </c>
      <c r="J31" s="994">
        <f>[3]Feb_LSMSA!$G29</f>
        <v>0</v>
      </c>
      <c r="K31" s="995">
        <f t="shared" si="1"/>
        <v>28303</v>
      </c>
      <c r="L31" s="993">
        <f t="shared" si="2"/>
        <v>28303</v>
      </c>
      <c r="M31" s="991"/>
      <c r="N31" s="996">
        <f t="shared" si="6"/>
        <v>28303</v>
      </c>
      <c r="O31" s="997">
        <f>[6]State_LSMSA!N28</f>
        <v>21228</v>
      </c>
      <c r="P31" s="994">
        <f t="shared" si="7"/>
        <v>7075</v>
      </c>
      <c r="Q31" s="998">
        <f t="shared" si="8"/>
        <v>7075</v>
      </c>
      <c r="R31" s="996">
        <f t="shared" si="9"/>
        <v>28303</v>
      </c>
    </row>
    <row r="32" spans="1:18" ht="15.6" customHeight="1" x14ac:dyDescent="0.2">
      <c r="A32" s="969">
        <v>26</v>
      </c>
      <c r="B32" s="970" t="s">
        <v>267</v>
      </c>
      <c r="C32" s="971">
        <f>'8_2.1.17 SIS'!BB32</f>
        <v>11</v>
      </c>
      <c r="D32" s="972">
        <f>'3_Levels 1&amp;2'!AM32+'3_Levels 1&amp;2'!AU32</f>
        <v>8271.6123605000921</v>
      </c>
      <c r="E32" s="973">
        <f t="shared" si="3"/>
        <v>90987.735965501008</v>
      </c>
      <c r="F32" s="973">
        <v>836.83</v>
      </c>
      <c r="G32" s="973">
        <f t="shared" si="4"/>
        <v>9205.130000000001</v>
      </c>
      <c r="H32" s="974">
        <f t="shared" si="5"/>
        <v>100193</v>
      </c>
      <c r="I32" s="975">
        <f>[3]Oct_LSMSA!$G30</f>
        <v>-27325</v>
      </c>
      <c r="J32" s="975">
        <f>[3]Feb_LSMSA!$G30</f>
        <v>0</v>
      </c>
      <c r="K32" s="976">
        <f t="shared" si="1"/>
        <v>-27325</v>
      </c>
      <c r="L32" s="974">
        <f t="shared" si="2"/>
        <v>72868</v>
      </c>
      <c r="M32" s="972"/>
      <c r="N32" s="977">
        <f t="shared" si="6"/>
        <v>72868</v>
      </c>
      <c r="O32" s="975">
        <f>[6]State_LSMSA!N29</f>
        <v>71352.571428571435</v>
      </c>
      <c r="P32" s="975">
        <f t="shared" si="7"/>
        <v>1515.4285714285652</v>
      </c>
      <c r="Q32" s="977">
        <f t="shared" si="8"/>
        <v>1515</v>
      </c>
      <c r="R32" s="978">
        <f t="shared" si="9"/>
        <v>72868</v>
      </c>
    </row>
    <row r="33" spans="1:18" ht="15.6" customHeight="1" x14ac:dyDescent="0.2">
      <c r="A33" s="979">
        <v>27</v>
      </c>
      <c r="B33" s="980" t="s">
        <v>268</v>
      </c>
      <c r="C33" s="981">
        <f>'8_2.1.17 SIS'!BB33</f>
        <v>1</v>
      </c>
      <c r="D33" s="982">
        <f>'3_Levels 1&amp;2'!AM33+'3_Levels 1&amp;2'!AU33</f>
        <v>9019.8662615493959</v>
      </c>
      <c r="E33" s="983">
        <f t="shared" si="3"/>
        <v>9019.8662615493959</v>
      </c>
      <c r="F33" s="983">
        <v>693.06</v>
      </c>
      <c r="G33" s="983">
        <f t="shared" si="4"/>
        <v>693.06</v>
      </c>
      <c r="H33" s="984">
        <f t="shared" si="5"/>
        <v>9713</v>
      </c>
      <c r="I33" s="985">
        <f>[3]Oct_LSMSA!$G31</f>
        <v>29139</v>
      </c>
      <c r="J33" s="985">
        <f>[3]Feb_LSMSA!$G31</f>
        <v>0</v>
      </c>
      <c r="K33" s="986">
        <f t="shared" si="1"/>
        <v>29139</v>
      </c>
      <c r="L33" s="984">
        <f t="shared" si="2"/>
        <v>38852</v>
      </c>
      <c r="M33" s="982"/>
      <c r="N33" s="987">
        <f t="shared" si="6"/>
        <v>38852</v>
      </c>
      <c r="O33" s="985">
        <f>[6]State_LSMSA!N30</f>
        <v>30757.857142857145</v>
      </c>
      <c r="P33" s="985">
        <f t="shared" si="7"/>
        <v>8094.1428571428551</v>
      </c>
      <c r="Q33" s="987">
        <f t="shared" si="8"/>
        <v>8094</v>
      </c>
      <c r="R33" s="987">
        <f t="shared" si="9"/>
        <v>38852</v>
      </c>
    </row>
    <row r="34" spans="1:18" ht="15.6" customHeight="1" x14ac:dyDescent="0.2">
      <c r="A34" s="979">
        <v>28</v>
      </c>
      <c r="B34" s="980" t="s">
        <v>269</v>
      </c>
      <c r="C34" s="981">
        <f>'8_2.1.17 SIS'!BB34</f>
        <v>8</v>
      </c>
      <c r="D34" s="982">
        <f>'3_Levels 1&amp;2'!AM34+'3_Levels 1&amp;2'!AU34</f>
        <v>7713.4080326049034</v>
      </c>
      <c r="E34" s="983">
        <f t="shared" si="3"/>
        <v>61707.264260839227</v>
      </c>
      <c r="F34" s="983">
        <v>694.4</v>
      </c>
      <c r="G34" s="983">
        <f t="shared" si="4"/>
        <v>5555.2</v>
      </c>
      <c r="H34" s="984">
        <f t="shared" si="5"/>
        <v>67262</v>
      </c>
      <c r="I34" s="985">
        <f>[3]Oct_LSMSA!$G32</f>
        <v>25223</v>
      </c>
      <c r="J34" s="985">
        <f>[3]Feb_LSMSA!$G32</f>
        <v>0</v>
      </c>
      <c r="K34" s="986">
        <f t="shared" si="1"/>
        <v>25223</v>
      </c>
      <c r="L34" s="984">
        <f t="shared" si="2"/>
        <v>92485</v>
      </c>
      <c r="M34" s="982"/>
      <c r="N34" s="987">
        <f t="shared" si="6"/>
        <v>92485</v>
      </c>
      <c r="O34" s="985">
        <f>[6]State_LSMSA!N31</f>
        <v>80580.28571428571</v>
      </c>
      <c r="P34" s="985">
        <f t="shared" si="7"/>
        <v>11904.71428571429</v>
      </c>
      <c r="Q34" s="987">
        <f t="shared" si="8"/>
        <v>11905</v>
      </c>
      <c r="R34" s="987">
        <f t="shared" si="9"/>
        <v>92485</v>
      </c>
    </row>
    <row r="35" spans="1:18" ht="15.6" customHeight="1" x14ac:dyDescent="0.2">
      <c r="A35" s="979">
        <v>29</v>
      </c>
      <c r="B35" s="980" t="s">
        <v>270</v>
      </c>
      <c r="C35" s="981">
        <f>'8_2.1.17 SIS'!BB35</f>
        <v>4</v>
      </c>
      <c r="D35" s="982">
        <f>'3_Levels 1&amp;2'!AM35+'3_Levels 1&amp;2'!AU35</f>
        <v>7731.1328187919462</v>
      </c>
      <c r="E35" s="983">
        <f t="shared" si="3"/>
        <v>30924.531275167785</v>
      </c>
      <c r="F35" s="983">
        <v>754.94999999999993</v>
      </c>
      <c r="G35" s="983">
        <f t="shared" si="4"/>
        <v>3019.7999999999997</v>
      </c>
      <c r="H35" s="984">
        <f t="shared" si="5"/>
        <v>33944</v>
      </c>
      <c r="I35" s="985">
        <f>[3]Oct_LSMSA!$G33</f>
        <v>50916</v>
      </c>
      <c r="J35" s="985">
        <f>[3]Feb_LSMSA!$G33</f>
        <v>-4243</v>
      </c>
      <c r="K35" s="986">
        <f t="shared" si="1"/>
        <v>46673</v>
      </c>
      <c r="L35" s="984">
        <f t="shared" si="2"/>
        <v>80617</v>
      </c>
      <c r="M35" s="982"/>
      <c r="N35" s="987">
        <f t="shared" si="6"/>
        <v>80617</v>
      </c>
      <c r="O35" s="985">
        <f>[6]State_LSMSA!N32</f>
        <v>68245.142857142855</v>
      </c>
      <c r="P35" s="985">
        <f t="shared" si="7"/>
        <v>12371.857142857145</v>
      </c>
      <c r="Q35" s="987">
        <f t="shared" si="8"/>
        <v>12372</v>
      </c>
      <c r="R35" s="987">
        <f t="shared" si="9"/>
        <v>80617</v>
      </c>
    </row>
    <row r="36" spans="1:18" ht="15.6" customHeight="1" x14ac:dyDescent="0.2">
      <c r="A36" s="988">
        <v>30</v>
      </c>
      <c r="B36" s="989" t="s">
        <v>271</v>
      </c>
      <c r="C36" s="990">
        <f>'8_2.1.17 SIS'!BB36</f>
        <v>0</v>
      </c>
      <c r="D36" s="991">
        <f>'3_Levels 1&amp;2'!AM36+'3_Levels 1&amp;2'!AU36</f>
        <v>9281.4682243744955</v>
      </c>
      <c r="E36" s="992">
        <f t="shared" si="3"/>
        <v>0</v>
      </c>
      <c r="F36" s="992">
        <v>727.17</v>
      </c>
      <c r="G36" s="992">
        <f t="shared" si="4"/>
        <v>0</v>
      </c>
      <c r="H36" s="993">
        <f t="shared" si="5"/>
        <v>0</v>
      </c>
      <c r="I36" s="994">
        <f>[3]Oct_LSMSA!$G34</f>
        <v>0</v>
      </c>
      <c r="J36" s="994">
        <f>[3]Feb_LSMSA!$G34</f>
        <v>0</v>
      </c>
      <c r="K36" s="995">
        <f t="shared" si="1"/>
        <v>0</v>
      </c>
      <c r="L36" s="993">
        <f t="shared" si="2"/>
        <v>0</v>
      </c>
      <c r="M36" s="991"/>
      <c r="N36" s="996">
        <f t="shared" si="6"/>
        <v>0</v>
      </c>
      <c r="O36" s="997">
        <f>[6]State_LSMSA!N33</f>
        <v>0</v>
      </c>
      <c r="P36" s="994">
        <f t="shared" si="7"/>
        <v>0</v>
      </c>
      <c r="Q36" s="998">
        <f t="shared" si="8"/>
        <v>0</v>
      </c>
      <c r="R36" s="996">
        <f t="shared" si="9"/>
        <v>0</v>
      </c>
    </row>
    <row r="37" spans="1:18" ht="15.6" customHeight="1" x14ac:dyDescent="0.2">
      <c r="A37" s="969">
        <v>31</v>
      </c>
      <c r="B37" s="970" t="s">
        <v>272</v>
      </c>
      <c r="C37" s="971">
        <f>'8_2.1.17 SIS'!BB37</f>
        <v>0</v>
      </c>
      <c r="D37" s="972">
        <f>'3_Levels 1&amp;2'!AM37+'3_Levels 1&amp;2'!AU37</f>
        <v>8435.6685225110959</v>
      </c>
      <c r="E37" s="973">
        <f t="shared" si="3"/>
        <v>0</v>
      </c>
      <c r="F37" s="973">
        <v>620.83000000000004</v>
      </c>
      <c r="G37" s="973">
        <f t="shared" si="4"/>
        <v>0</v>
      </c>
      <c r="H37" s="974">
        <f t="shared" si="5"/>
        <v>0</v>
      </c>
      <c r="I37" s="975">
        <f>[3]Oct_LSMSA!$G35</f>
        <v>27169</v>
      </c>
      <c r="J37" s="975">
        <f>[3]Feb_LSMSA!$G35</f>
        <v>0</v>
      </c>
      <c r="K37" s="976">
        <f t="shared" si="1"/>
        <v>27169</v>
      </c>
      <c r="L37" s="974">
        <f t="shared" si="2"/>
        <v>27169</v>
      </c>
      <c r="M37" s="972"/>
      <c r="N37" s="977">
        <f t="shared" si="6"/>
        <v>27169</v>
      </c>
      <c r="O37" s="975">
        <f>[6]State_LSMSA!N34</f>
        <v>20379</v>
      </c>
      <c r="P37" s="975">
        <f t="shared" si="7"/>
        <v>6790</v>
      </c>
      <c r="Q37" s="977">
        <f t="shared" si="8"/>
        <v>6790</v>
      </c>
      <c r="R37" s="978">
        <f t="shared" si="9"/>
        <v>27169</v>
      </c>
    </row>
    <row r="38" spans="1:18" ht="15.6" customHeight="1" x14ac:dyDescent="0.2">
      <c r="A38" s="979">
        <v>32</v>
      </c>
      <c r="B38" s="980" t="s">
        <v>273</v>
      </c>
      <c r="C38" s="981">
        <f>'8_2.1.17 SIS'!BB38</f>
        <v>23</v>
      </c>
      <c r="D38" s="982">
        <f>'3_Levels 1&amp;2'!AM38+'3_Levels 1&amp;2'!AU38</f>
        <v>8330.7061330078832</v>
      </c>
      <c r="E38" s="983">
        <f t="shared" si="3"/>
        <v>191606.24105918131</v>
      </c>
      <c r="F38" s="983">
        <v>559.77</v>
      </c>
      <c r="G38" s="983">
        <f t="shared" si="4"/>
        <v>12874.71</v>
      </c>
      <c r="H38" s="984">
        <f t="shared" si="5"/>
        <v>204481</v>
      </c>
      <c r="I38" s="985">
        <f>[3]Oct_LSMSA!$G36</f>
        <v>-8890</v>
      </c>
      <c r="J38" s="985">
        <f>[3]Feb_LSMSA!$G36</f>
        <v>0</v>
      </c>
      <c r="K38" s="986">
        <f t="shared" si="1"/>
        <v>-8890</v>
      </c>
      <c r="L38" s="984">
        <f t="shared" si="2"/>
        <v>195591</v>
      </c>
      <c r="M38" s="982"/>
      <c r="N38" s="987">
        <f t="shared" si="6"/>
        <v>195591</v>
      </c>
      <c r="O38" s="985">
        <f>[6]State_LSMSA!N35</f>
        <v>180781.14285714287</v>
      </c>
      <c r="P38" s="985">
        <f t="shared" si="7"/>
        <v>14809.85714285713</v>
      </c>
      <c r="Q38" s="987">
        <f t="shared" si="8"/>
        <v>14810</v>
      </c>
      <c r="R38" s="987">
        <f t="shared" si="9"/>
        <v>195591</v>
      </c>
    </row>
    <row r="39" spans="1:18" ht="15.6" customHeight="1" x14ac:dyDescent="0.2">
      <c r="A39" s="979">
        <v>33</v>
      </c>
      <c r="B39" s="980" t="s">
        <v>274</v>
      </c>
      <c r="C39" s="981">
        <f>'8_2.1.17 SIS'!BB39</f>
        <v>0</v>
      </c>
      <c r="D39" s="982">
        <f>'3_Levels 1&amp;2'!AM39+'3_Levels 1&amp;2'!AU39</f>
        <v>9014.7782809611836</v>
      </c>
      <c r="E39" s="983">
        <f t="shared" si="3"/>
        <v>0</v>
      </c>
      <c r="F39" s="983">
        <v>655.31000000000006</v>
      </c>
      <c r="G39" s="983">
        <f t="shared" si="4"/>
        <v>0</v>
      </c>
      <c r="H39" s="984">
        <f t="shared" si="5"/>
        <v>0</v>
      </c>
      <c r="I39" s="985">
        <f>[3]Oct_LSMSA!$G37</f>
        <v>0</v>
      </c>
      <c r="J39" s="985">
        <f>[3]Feb_LSMSA!$G37</f>
        <v>0</v>
      </c>
      <c r="K39" s="986">
        <f t="shared" si="1"/>
        <v>0</v>
      </c>
      <c r="L39" s="984">
        <f t="shared" si="2"/>
        <v>0</v>
      </c>
      <c r="M39" s="982"/>
      <c r="N39" s="987">
        <f t="shared" si="6"/>
        <v>0</v>
      </c>
      <c r="O39" s="985">
        <f>[6]State_LSMSA!N36</f>
        <v>0</v>
      </c>
      <c r="P39" s="985">
        <f t="shared" si="7"/>
        <v>0</v>
      </c>
      <c r="Q39" s="987">
        <f t="shared" si="8"/>
        <v>0</v>
      </c>
      <c r="R39" s="987">
        <f t="shared" si="9"/>
        <v>0</v>
      </c>
    </row>
    <row r="40" spans="1:18" ht="15.6" customHeight="1" x14ac:dyDescent="0.2">
      <c r="A40" s="979">
        <v>34</v>
      </c>
      <c r="B40" s="980" t="s">
        <v>275</v>
      </c>
      <c r="C40" s="981">
        <f>'8_2.1.17 SIS'!BB40</f>
        <v>0</v>
      </c>
      <c r="D40" s="982">
        <f>'3_Levels 1&amp;2'!AM40+'3_Levels 1&amp;2'!AU40</f>
        <v>9228.2100875656743</v>
      </c>
      <c r="E40" s="983">
        <f t="shared" si="3"/>
        <v>0</v>
      </c>
      <c r="F40" s="983">
        <v>644.11000000000013</v>
      </c>
      <c r="G40" s="983">
        <f t="shared" si="4"/>
        <v>0</v>
      </c>
      <c r="H40" s="984">
        <f t="shared" si="5"/>
        <v>0</v>
      </c>
      <c r="I40" s="985">
        <f>[3]Oct_LSMSA!$G38</f>
        <v>9872</v>
      </c>
      <c r="J40" s="985">
        <f>[3]Feb_LSMSA!$G38</f>
        <v>-4936</v>
      </c>
      <c r="K40" s="986">
        <f t="shared" si="1"/>
        <v>4936</v>
      </c>
      <c r="L40" s="984">
        <f t="shared" si="2"/>
        <v>4936</v>
      </c>
      <c r="M40" s="982"/>
      <c r="N40" s="987">
        <f t="shared" si="6"/>
        <v>4936</v>
      </c>
      <c r="O40" s="985">
        <f>[6]State_LSMSA!N37</f>
        <v>6170</v>
      </c>
      <c r="P40" s="985">
        <f t="shared" si="7"/>
        <v>-1234</v>
      </c>
      <c r="Q40" s="987">
        <f t="shared" si="8"/>
        <v>-1234</v>
      </c>
      <c r="R40" s="987">
        <f t="shared" si="9"/>
        <v>4936</v>
      </c>
    </row>
    <row r="41" spans="1:18" ht="15.6" customHeight="1" x14ac:dyDescent="0.2">
      <c r="A41" s="988">
        <v>35</v>
      </c>
      <c r="B41" s="989" t="s">
        <v>276</v>
      </c>
      <c r="C41" s="990">
        <f>'8_2.1.17 SIS'!BB41</f>
        <v>22</v>
      </c>
      <c r="D41" s="991">
        <f>'3_Levels 1&amp;2'!AM41+'3_Levels 1&amp;2'!AU41</f>
        <v>8643.7557128696517</v>
      </c>
      <c r="E41" s="992">
        <f t="shared" si="3"/>
        <v>190162.62568313233</v>
      </c>
      <c r="F41" s="992">
        <v>537.96</v>
      </c>
      <c r="G41" s="992">
        <f t="shared" si="4"/>
        <v>11835.12</v>
      </c>
      <c r="H41" s="993">
        <f t="shared" si="5"/>
        <v>201998</v>
      </c>
      <c r="I41" s="994">
        <f>[3]Oct_LSMSA!$G39</f>
        <v>64272</v>
      </c>
      <c r="J41" s="994">
        <f>[3]Feb_LSMSA!$G39</f>
        <v>0</v>
      </c>
      <c r="K41" s="995">
        <f t="shared" si="1"/>
        <v>64272</v>
      </c>
      <c r="L41" s="993">
        <f t="shared" si="2"/>
        <v>266270</v>
      </c>
      <c r="M41" s="991"/>
      <c r="N41" s="996">
        <f t="shared" si="6"/>
        <v>266270</v>
      </c>
      <c r="O41" s="997">
        <f>[6]State_LSMSA!N38</f>
        <v>233393.57142857142</v>
      </c>
      <c r="P41" s="994">
        <f t="shared" si="7"/>
        <v>32876.42857142858</v>
      </c>
      <c r="Q41" s="998">
        <f t="shared" si="8"/>
        <v>32876</v>
      </c>
      <c r="R41" s="996">
        <f t="shared" si="9"/>
        <v>266270</v>
      </c>
    </row>
    <row r="42" spans="1:18" ht="15.6" customHeight="1" x14ac:dyDescent="0.2">
      <c r="A42" s="969">
        <v>36</v>
      </c>
      <c r="B42" s="970" t="s">
        <v>277</v>
      </c>
      <c r="C42" s="971">
        <f>'8_2.1.17 SIS'!BB42</f>
        <v>1</v>
      </c>
      <c r="D42" s="972">
        <f>'3_Levels 1&amp;2'!AM42+'3_Levels 1&amp;2'!AU42</f>
        <v>8182.8332616929447</v>
      </c>
      <c r="E42" s="973">
        <f t="shared" si="3"/>
        <v>8182.8332616929447</v>
      </c>
      <c r="F42" s="973">
        <v>746.0335616438357</v>
      </c>
      <c r="G42" s="973">
        <f t="shared" si="4"/>
        <v>746.0335616438357</v>
      </c>
      <c r="H42" s="974">
        <f t="shared" si="5"/>
        <v>8929</v>
      </c>
      <c r="I42" s="975">
        <f>[3]Oct_LSMSA!$G40</f>
        <v>17858</v>
      </c>
      <c r="J42" s="975">
        <f>[3]Feb_LSMSA!$G40</f>
        <v>0</v>
      </c>
      <c r="K42" s="976">
        <f t="shared" si="1"/>
        <v>17858</v>
      </c>
      <c r="L42" s="974">
        <f t="shared" si="2"/>
        <v>26787</v>
      </c>
      <c r="M42" s="972"/>
      <c r="N42" s="977">
        <f t="shared" si="6"/>
        <v>26787</v>
      </c>
      <c r="O42" s="975">
        <f>[6]State_LSMSA!N39</f>
        <v>21578.428571428572</v>
      </c>
      <c r="P42" s="975">
        <f t="shared" si="7"/>
        <v>5208.5714285714275</v>
      </c>
      <c r="Q42" s="977">
        <f t="shared" si="8"/>
        <v>5209</v>
      </c>
      <c r="R42" s="978">
        <f t="shared" si="9"/>
        <v>26787</v>
      </c>
    </row>
    <row r="43" spans="1:18" ht="15.6" customHeight="1" x14ac:dyDescent="0.2">
      <c r="A43" s="979">
        <v>37</v>
      </c>
      <c r="B43" s="980" t="s">
        <v>278</v>
      </c>
      <c r="C43" s="981">
        <f>'8_2.1.17 SIS'!BB43</f>
        <v>7</v>
      </c>
      <c r="D43" s="982">
        <f>'3_Levels 1&amp;2'!AM43+'3_Levels 1&amp;2'!AU43</f>
        <v>8654.480332149571</v>
      </c>
      <c r="E43" s="983">
        <f t="shared" si="3"/>
        <v>60581.362325046997</v>
      </c>
      <c r="F43" s="983">
        <v>653.61</v>
      </c>
      <c r="G43" s="983">
        <f t="shared" si="4"/>
        <v>4575.2700000000004</v>
      </c>
      <c r="H43" s="984">
        <f t="shared" si="5"/>
        <v>65157</v>
      </c>
      <c r="I43" s="985">
        <f>[3]Oct_LSMSA!$G41</f>
        <v>9308</v>
      </c>
      <c r="J43" s="985">
        <f>[3]Feb_LSMSA!$G41</f>
        <v>-4654</v>
      </c>
      <c r="K43" s="986">
        <f t="shared" si="1"/>
        <v>4654</v>
      </c>
      <c r="L43" s="984">
        <f t="shared" si="2"/>
        <v>69811</v>
      </c>
      <c r="M43" s="982"/>
      <c r="N43" s="987">
        <f t="shared" si="6"/>
        <v>69811</v>
      </c>
      <c r="O43" s="985">
        <f>[6]State_LSMSA!N40</f>
        <v>65546.571428571435</v>
      </c>
      <c r="P43" s="985">
        <f t="shared" si="7"/>
        <v>4264.4285714285652</v>
      </c>
      <c r="Q43" s="987">
        <f t="shared" si="8"/>
        <v>4264</v>
      </c>
      <c r="R43" s="987">
        <f t="shared" si="9"/>
        <v>69811</v>
      </c>
    </row>
    <row r="44" spans="1:18" ht="15.6" customHeight="1" x14ac:dyDescent="0.2">
      <c r="A44" s="979">
        <v>38</v>
      </c>
      <c r="B44" s="980" t="s">
        <v>279</v>
      </c>
      <c r="C44" s="981">
        <f>'8_2.1.17 SIS'!BB44</f>
        <v>1</v>
      </c>
      <c r="D44" s="982">
        <f>'3_Levels 1&amp;2'!AM44+'3_Levels 1&amp;2'!AU44</f>
        <v>8411.8199487573656</v>
      </c>
      <c r="E44" s="983">
        <f t="shared" si="3"/>
        <v>8411.8199487573656</v>
      </c>
      <c r="F44" s="983">
        <v>829.92000000000007</v>
      </c>
      <c r="G44" s="983">
        <f t="shared" si="4"/>
        <v>829.92000000000007</v>
      </c>
      <c r="H44" s="984">
        <f t="shared" si="5"/>
        <v>9242</v>
      </c>
      <c r="I44" s="985">
        <f>[3]Oct_LSMSA!$G42</f>
        <v>0</v>
      </c>
      <c r="J44" s="985">
        <f>[3]Feb_LSMSA!$G42</f>
        <v>0</v>
      </c>
      <c r="K44" s="986">
        <f t="shared" si="1"/>
        <v>0</v>
      </c>
      <c r="L44" s="984">
        <f t="shared" si="2"/>
        <v>9242</v>
      </c>
      <c r="M44" s="982"/>
      <c r="N44" s="987">
        <f t="shared" si="6"/>
        <v>9242</v>
      </c>
      <c r="O44" s="985">
        <f>[6]State_LSMSA!N41</f>
        <v>8471.8571428571431</v>
      </c>
      <c r="P44" s="985">
        <f t="shared" si="7"/>
        <v>770.14285714285688</v>
      </c>
      <c r="Q44" s="987">
        <f t="shared" si="8"/>
        <v>770</v>
      </c>
      <c r="R44" s="987">
        <f t="shared" si="9"/>
        <v>9242</v>
      </c>
    </row>
    <row r="45" spans="1:18" ht="15.6" customHeight="1" x14ac:dyDescent="0.2">
      <c r="A45" s="979">
        <v>39</v>
      </c>
      <c r="B45" s="980" t="s">
        <v>280</v>
      </c>
      <c r="C45" s="981">
        <f>'8_2.1.17 SIS'!BB45</f>
        <v>2</v>
      </c>
      <c r="D45" s="982">
        <f>'3_Levels 1&amp;2'!AM45+'3_Levels 1&amp;2'!AU45</f>
        <v>8608.4694698882086</v>
      </c>
      <c r="E45" s="983">
        <f t="shared" si="3"/>
        <v>17216.938939776417</v>
      </c>
      <c r="F45" s="983">
        <v>779.65573042776396</v>
      </c>
      <c r="G45" s="983">
        <f t="shared" si="4"/>
        <v>1559.3114608555279</v>
      </c>
      <c r="H45" s="984">
        <f t="shared" si="5"/>
        <v>18776</v>
      </c>
      <c r="I45" s="985">
        <f>[3]Oct_LSMSA!$G43</f>
        <v>0</v>
      </c>
      <c r="J45" s="985">
        <f>[3]Feb_LSMSA!$G43</f>
        <v>0</v>
      </c>
      <c r="K45" s="986">
        <f t="shared" si="1"/>
        <v>0</v>
      </c>
      <c r="L45" s="984">
        <f t="shared" si="2"/>
        <v>18776</v>
      </c>
      <c r="M45" s="982"/>
      <c r="N45" s="987">
        <f t="shared" si="6"/>
        <v>18776</v>
      </c>
      <c r="O45" s="985">
        <f>[6]State_LSMSA!N42</f>
        <v>17214.571428571428</v>
      </c>
      <c r="P45" s="985">
        <f t="shared" si="7"/>
        <v>1561.4285714285725</v>
      </c>
      <c r="Q45" s="987">
        <f t="shared" si="8"/>
        <v>1561</v>
      </c>
      <c r="R45" s="987">
        <f t="shared" si="9"/>
        <v>18776</v>
      </c>
    </row>
    <row r="46" spans="1:18" ht="15.6" customHeight="1" x14ac:dyDescent="0.2">
      <c r="A46" s="988">
        <v>40</v>
      </c>
      <c r="B46" s="989" t="s">
        <v>281</v>
      </c>
      <c r="C46" s="990">
        <f>'8_2.1.17 SIS'!BB46</f>
        <v>6</v>
      </c>
      <c r="D46" s="991">
        <f>'3_Levels 1&amp;2'!AM46+'3_Levels 1&amp;2'!AU46</f>
        <v>8594.5257817953989</v>
      </c>
      <c r="E46" s="992">
        <f t="shared" si="3"/>
        <v>51567.154690772397</v>
      </c>
      <c r="F46" s="992">
        <v>700.2700000000001</v>
      </c>
      <c r="G46" s="992">
        <f t="shared" si="4"/>
        <v>4201.6200000000008</v>
      </c>
      <c r="H46" s="993">
        <f t="shared" si="5"/>
        <v>55769</v>
      </c>
      <c r="I46" s="994">
        <f>[3]Oct_LSMSA!$G44</f>
        <v>18590</v>
      </c>
      <c r="J46" s="994">
        <f>[3]Feb_LSMSA!$G44</f>
        <v>-9295</v>
      </c>
      <c r="K46" s="995">
        <f t="shared" si="1"/>
        <v>9295</v>
      </c>
      <c r="L46" s="993">
        <f t="shared" si="2"/>
        <v>65064</v>
      </c>
      <c r="M46" s="991"/>
      <c r="N46" s="996">
        <f t="shared" si="6"/>
        <v>65064</v>
      </c>
      <c r="O46" s="997">
        <f>[6]State_LSMSA!N43</f>
        <v>62742.857142857145</v>
      </c>
      <c r="P46" s="994">
        <f t="shared" si="7"/>
        <v>2321.1428571428551</v>
      </c>
      <c r="Q46" s="998">
        <f t="shared" si="8"/>
        <v>2321</v>
      </c>
      <c r="R46" s="996">
        <f t="shared" si="9"/>
        <v>65064</v>
      </c>
    </row>
    <row r="47" spans="1:18" ht="15.6" customHeight="1" x14ac:dyDescent="0.2">
      <c r="A47" s="969">
        <v>41</v>
      </c>
      <c r="B47" s="970" t="s">
        <v>282</v>
      </c>
      <c r="C47" s="971">
        <f>'8_2.1.17 SIS'!BB47</f>
        <v>0</v>
      </c>
      <c r="D47" s="972">
        <f>'3_Levels 1&amp;2'!AM47+'3_Levels 1&amp;2'!AU47</f>
        <v>8495.4445704467362</v>
      </c>
      <c r="E47" s="973">
        <f t="shared" si="3"/>
        <v>0</v>
      </c>
      <c r="F47" s="973">
        <v>886.22</v>
      </c>
      <c r="G47" s="973">
        <f t="shared" si="4"/>
        <v>0</v>
      </c>
      <c r="H47" s="974">
        <f t="shared" si="5"/>
        <v>0</v>
      </c>
      <c r="I47" s="975">
        <f>[3]Oct_LSMSA!$G45</f>
        <v>18763</v>
      </c>
      <c r="J47" s="975">
        <f>[3]Feb_LSMSA!$G45</f>
        <v>-4691</v>
      </c>
      <c r="K47" s="976">
        <f t="shared" si="1"/>
        <v>14072</v>
      </c>
      <c r="L47" s="974">
        <f t="shared" si="2"/>
        <v>14072</v>
      </c>
      <c r="M47" s="972"/>
      <c r="N47" s="977">
        <f t="shared" si="6"/>
        <v>14072</v>
      </c>
      <c r="O47" s="975">
        <f>[6]State_LSMSA!N44</f>
        <v>12900</v>
      </c>
      <c r="P47" s="975">
        <f t="shared" si="7"/>
        <v>1172</v>
      </c>
      <c r="Q47" s="977">
        <f t="shared" si="8"/>
        <v>1172</v>
      </c>
      <c r="R47" s="978">
        <f t="shared" si="9"/>
        <v>14072</v>
      </c>
    </row>
    <row r="48" spans="1:18" ht="15.6" customHeight="1" x14ac:dyDescent="0.2">
      <c r="A48" s="979">
        <v>42</v>
      </c>
      <c r="B48" s="980" t="s">
        <v>283</v>
      </c>
      <c r="C48" s="981">
        <f>'8_2.1.17 SIS'!BB48</f>
        <v>1</v>
      </c>
      <c r="D48" s="982">
        <f>'3_Levels 1&amp;2'!AM48+'3_Levels 1&amp;2'!AU48</f>
        <v>9215.1525380710664</v>
      </c>
      <c r="E48" s="983">
        <f t="shared" si="3"/>
        <v>9215.1525380710664</v>
      </c>
      <c r="F48" s="983">
        <v>534.28</v>
      </c>
      <c r="G48" s="983">
        <f t="shared" si="4"/>
        <v>534.28</v>
      </c>
      <c r="H48" s="984">
        <f t="shared" si="5"/>
        <v>9749</v>
      </c>
      <c r="I48" s="985">
        <f>[3]Oct_LSMSA!$G46</f>
        <v>0</v>
      </c>
      <c r="J48" s="985">
        <f>[3]Feb_LSMSA!$G46</f>
        <v>0</v>
      </c>
      <c r="K48" s="986">
        <f t="shared" si="1"/>
        <v>0</v>
      </c>
      <c r="L48" s="984">
        <f t="shared" si="2"/>
        <v>9749</v>
      </c>
      <c r="M48" s="982"/>
      <c r="N48" s="987">
        <f t="shared" si="6"/>
        <v>9749</v>
      </c>
      <c r="O48" s="985">
        <f>[6]State_LSMSA!N45</f>
        <v>8936.8571428571431</v>
      </c>
      <c r="P48" s="985">
        <f t="shared" si="7"/>
        <v>812.14285714285688</v>
      </c>
      <c r="Q48" s="987">
        <f t="shared" si="8"/>
        <v>812</v>
      </c>
      <c r="R48" s="987">
        <f t="shared" si="9"/>
        <v>9749</v>
      </c>
    </row>
    <row r="49" spans="1:18" ht="15.6" customHeight="1" x14ac:dyDescent="0.2">
      <c r="A49" s="979">
        <v>43</v>
      </c>
      <c r="B49" s="980" t="s">
        <v>284</v>
      </c>
      <c r="C49" s="981">
        <f>'8_2.1.17 SIS'!BB49</f>
        <v>1</v>
      </c>
      <c r="D49" s="982">
        <f>'3_Levels 1&amp;2'!AM49+'3_Levels 1&amp;2'!AU49</f>
        <v>9319.3475793069792</v>
      </c>
      <c r="E49" s="983">
        <f t="shared" si="3"/>
        <v>9319.3475793069792</v>
      </c>
      <c r="F49" s="983">
        <v>574.6099999999999</v>
      </c>
      <c r="G49" s="983">
        <f t="shared" si="4"/>
        <v>574.6099999999999</v>
      </c>
      <c r="H49" s="984">
        <f t="shared" si="5"/>
        <v>9894</v>
      </c>
      <c r="I49" s="985">
        <f>[3]Oct_LSMSA!$G47</f>
        <v>9894</v>
      </c>
      <c r="J49" s="985">
        <f>[3]Feb_LSMSA!$G47</f>
        <v>0</v>
      </c>
      <c r="K49" s="986">
        <f t="shared" si="1"/>
        <v>9894</v>
      </c>
      <c r="L49" s="984">
        <f t="shared" si="2"/>
        <v>19788</v>
      </c>
      <c r="M49" s="982"/>
      <c r="N49" s="987">
        <f t="shared" si="6"/>
        <v>19788</v>
      </c>
      <c r="O49" s="985">
        <f>[6]State_LSMSA!N46</f>
        <v>16489.857142857145</v>
      </c>
      <c r="P49" s="985">
        <f t="shared" si="7"/>
        <v>3298.1428571428551</v>
      </c>
      <c r="Q49" s="987">
        <f t="shared" si="8"/>
        <v>3298</v>
      </c>
      <c r="R49" s="987">
        <f t="shared" si="9"/>
        <v>19788</v>
      </c>
    </row>
    <row r="50" spans="1:18" ht="15.6" customHeight="1" x14ac:dyDescent="0.2">
      <c r="A50" s="979">
        <v>44</v>
      </c>
      <c r="B50" s="980" t="s">
        <v>285</v>
      </c>
      <c r="C50" s="981">
        <f>'8_2.1.17 SIS'!BB50</f>
        <v>1</v>
      </c>
      <c r="D50" s="982">
        <f>'3_Levels 1&amp;2'!AM50+'3_Levels 1&amp;2'!AU50</f>
        <v>8614.2221806941125</v>
      </c>
      <c r="E50" s="983">
        <f t="shared" si="3"/>
        <v>8614.2221806941125</v>
      </c>
      <c r="F50" s="983">
        <v>663.16000000000008</v>
      </c>
      <c r="G50" s="983">
        <f t="shared" si="4"/>
        <v>663.16000000000008</v>
      </c>
      <c r="H50" s="984">
        <f t="shared" si="5"/>
        <v>9277</v>
      </c>
      <c r="I50" s="985">
        <f>[3]Oct_LSMSA!$G48</f>
        <v>0</v>
      </c>
      <c r="J50" s="985">
        <f>[3]Feb_LSMSA!$G48</f>
        <v>0</v>
      </c>
      <c r="K50" s="986">
        <f t="shared" si="1"/>
        <v>0</v>
      </c>
      <c r="L50" s="984">
        <f t="shared" si="2"/>
        <v>9277</v>
      </c>
      <c r="M50" s="982"/>
      <c r="N50" s="987">
        <f t="shared" si="6"/>
        <v>9277</v>
      </c>
      <c r="O50" s="985">
        <f>[6]State_LSMSA!N47</f>
        <v>8504.8571428571431</v>
      </c>
      <c r="P50" s="985">
        <f t="shared" si="7"/>
        <v>772.14285714285688</v>
      </c>
      <c r="Q50" s="987">
        <f t="shared" si="8"/>
        <v>772</v>
      </c>
      <c r="R50" s="987">
        <f t="shared" si="9"/>
        <v>9277</v>
      </c>
    </row>
    <row r="51" spans="1:18" ht="15.6" customHeight="1" x14ac:dyDescent="0.2">
      <c r="A51" s="988">
        <v>45</v>
      </c>
      <c r="B51" s="989" t="s">
        <v>286</v>
      </c>
      <c r="C51" s="990">
        <f>'8_2.1.17 SIS'!BB51</f>
        <v>2</v>
      </c>
      <c r="D51" s="991">
        <f>'3_Levels 1&amp;2'!AM51+'3_Levels 1&amp;2'!AU51</f>
        <v>7612.2432619175142</v>
      </c>
      <c r="E51" s="992">
        <f t="shared" si="3"/>
        <v>15224.486523835028</v>
      </c>
      <c r="F51" s="992">
        <v>753.96000000000015</v>
      </c>
      <c r="G51" s="992">
        <f t="shared" si="4"/>
        <v>1507.9200000000003</v>
      </c>
      <c r="H51" s="993">
        <f t="shared" si="5"/>
        <v>16732</v>
      </c>
      <c r="I51" s="994">
        <f>[3]Oct_LSMSA!$G49</f>
        <v>16732</v>
      </c>
      <c r="J51" s="994">
        <f>[3]Feb_LSMSA!$G49</f>
        <v>-12549</v>
      </c>
      <c r="K51" s="995">
        <f t="shared" si="1"/>
        <v>4183</v>
      </c>
      <c r="L51" s="993">
        <f t="shared" si="2"/>
        <v>20915</v>
      </c>
      <c r="M51" s="991"/>
      <c r="N51" s="996">
        <f t="shared" si="6"/>
        <v>20915</v>
      </c>
      <c r="O51" s="997">
        <f>[6]State_LSMSA!N48</f>
        <v>24749.714285714286</v>
      </c>
      <c r="P51" s="994">
        <f t="shared" si="7"/>
        <v>-3834.7142857142862</v>
      </c>
      <c r="Q51" s="998">
        <f t="shared" si="8"/>
        <v>-3835</v>
      </c>
      <c r="R51" s="996">
        <f t="shared" si="9"/>
        <v>20915</v>
      </c>
    </row>
    <row r="52" spans="1:18" ht="15.6" customHeight="1" x14ac:dyDescent="0.2">
      <c r="A52" s="969">
        <v>46</v>
      </c>
      <c r="B52" s="970" t="s">
        <v>287</v>
      </c>
      <c r="C52" s="971">
        <f>'8_2.1.17 SIS'!BB52</f>
        <v>0</v>
      </c>
      <c r="D52" s="972">
        <f>'3_Levels 1&amp;2'!AM52+'3_Levels 1&amp;2'!AU52</f>
        <v>9995.0864779350541</v>
      </c>
      <c r="E52" s="973">
        <f t="shared" si="3"/>
        <v>0</v>
      </c>
      <c r="F52" s="973">
        <v>728.06</v>
      </c>
      <c r="G52" s="973">
        <f t="shared" si="4"/>
        <v>0</v>
      </c>
      <c r="H52" s="974">
        <f t="shared" si="5"/>
        <v>0</v>
      </c>
      <c r="I52" s="975">
        <f>[3]Oct_LSMSA!$G50</f>
        <v>0</v>
      </c>
      <c r="J52" s="975">
        <f>[3]Feb_LSMSA!$G50</f>
        <v>0</v>
      </c>
      <c r="K52" s="976">
        <f t="shared" si="1"/>
        <v>0</v>
      </c>
      <c r="L52" s="974">
        <f t="shared" si="2"/>
        <v>0</v>
      </c>
      <c r="M52" s="972"/>
      <c r="N52" s="977">
        <f t="shared" si="6"/>
        <v>0</v>
      </c>
      <c r="O52" s="975">
        <f>[6]State_LSMSA!N49</f>
        <v>0</v>
      </c>
      <c r="P52" s="975">
        <f t="shared" si="7"/>
        <v>0</v>
      </c>
      <c r="Q52" s="977">
        <f t="shared" si="8"/>
        <v>0</v>
      </c>
      <c r="R52" s="978">
        <f t="shared" si="9"/>
        <v>0</v>
      </c>
    </row>
    <row r="53" spans="1:18" ht="15.6" customHeight="1" x14ac:dyDescent="0.2">
      <c r="A53" s="979">
        <v>47</v>
      </c>
      <c r="B53" s="980" t="s">
        <v>288</v>
      </c>
      <c r="C53" s="981">
        <f>'8_2.1.17 SIS'!BB53</f>
        <v>0</v>
      </c>
      <c r="D53" s="982">
        <f>'3_Levels 1&amp;2'!AM53+'3_Levels 1&amp;2'!AU53</f>
        <v>8364.1189473684208</v>
      </c>
      <c r="E53" s="983">
        <f t="shared" si="3"/>
        <v>0</v>
      </c>
      <c r="F53" s="983">
        <v>910.76</v>
      </c>
      <c r="G53" s="983">
        <f t="shared" si="4"/>
        <v>0</v>
      </c>
      <c r="H53" s="984">
        <f t="shared" si="5"/>
        <v>0</v>
      </c>
      <c r="I53" s="985">
        <f>[3]Oct_LSMSA!$G51</f>
        <v>0</v>
      </c>
      <c r="J53" s="985">
        <f>[3]Feb_LSMSA!$G51</f>
        <v>0</v>
      </c>
      <c r="K53" s="986">
        <f t="shared" si="1"/>
        <v>0</v>
      </c>
      <c r="L53" s="984">
        <f t="shared" si="2"/>
        <v>0</v>
      </c>
      <c r="M53" s="982"/>
      <c r="N53" s="987">
        <f t="shared" si="6"/>
        <v>0</v>
      </c>
      <c r="O53" s="985">
        <f>[6]State_LSMSA!N50</f>
        <v>0</v>
      </c>
      <c r="P53" s="985">
        <f t="shared" si="7"/>
        <v>0</v>
      </c>
      <c r="Q53" s="987">
        <f t="shared" si="8"/>
        <v>0</v>
      </c>
      <c r="R53" s="987">
        <f t="shared" si="9"/>
        <v>0</v>
      </c>
    </row>
    <row r="54" spans="1:18" ht="15.6" customHeight="1" x14ac:dyDescent="0.2">
      <c r="A54" s="979">
        <v>48</v>
      </c>
      <c r="B54" s="980" t="s">
        <v>289</v>
      </c>
      <c r="C54" s="981">
        <f>'8_2.1.17 SIS'!BB54</f>
        <v>5</v>
      </c>
      <c r="D54" s="982">
        <f>'3_Levels 1&amp;2'!AM54+'3_Levels 1&amp;2'!AU54</f>
        <v>8506.6091130670284</v>
      </c>
      <c r="E54" s="983">
        <f t="shared" si="3"/>
        <v>42533.045565335138</v>
      </c>
      <c r="F54" s="983">
        <v>871.07</v>
      </c>
      <c r="G54" s="983">
        <f t="shared" si="4"/>
        <v>4355.3500000000004</v>
      </c>
      <c r="H54" s="984">
        <f t="shared" si="5"/>
        <v>46888</v>
      </c>
      <c r="I54" s="985">
        <f>[3]Oct_LSMSA!$G52</f>
        <v>-18755</v>
      </c>
      <c r="J54" s="985">
        <f>[3]Feb_LSMSA!$G52</f>
        <v>9378</v>
      </c>
      <c r="K54" s="986">
        <f t="shared" si="1"/>
        <v>-9377</v>
      </c>
      <c r="L54" s="984">
        <f t="shared" si="2"/>
        <v>37511</v>
      </c>
      <c r="M54" s="982"/>
      <c r="N54" s="987">
        <f t="shared" si="6"/>
        <v>37511</v>
      </c>
      <c r="O54" s="985">
        <f>[6]State_LSMSA!N51</f>
        <v>31251.857142857141</v>
      </c>
      <c r="P54" s="985">
        <f t="shared" si="7"/>
        <v>6259.1428571428587</v>
      </c>
      <c r="Q54" s="987">
        <f t="shared" si="8"/>
        <v>6259</v>
      </c>
      <c r="R54" s="987">
        <f t="shared" si="9"/>
        <v>37511</v>
      </c>
    </row>
    <row r="55" spans="1:18" ht="15.6" customHeight="1" x14ac:dyDescent="0.2">
      <c r="A55" s="979">
        <v>49</v>
      </c>
      <c r="B55" s="980" t="s">
        <v>290</v>
      </c>
      <c r="C55" s="981">
        <f>'8_2.1.17 SIS'!BB55</f>
        <v>4</v>
      </c>
      <c r="D55" s="982">
        <f>'3_Levels 1&amp;2'!AM55+'3_Levels 1&amp;2'!AU55</f>
        <v>7746.7815107913675</v>
      </c>
      <c r="E55" s="983">
        <f t="shared" si="3"/>
        <v>30987.12604316547</v>
      </c>
      <c r="F55" s="983">
        <v>574.43999999999994</v>
      </c>
      <c r="G55" s="983">
        <f t="shared" si="4"/>
        <v>2297.7599999999998</v>
      </c>
      <c r="H55" s="984">
        <f t="shared" si="5"/>
        <v>33285</v>
      </c>
      <c r="I55" s="985">
        <f>[3]Oct_LSMSA!$G53</f>
        <v>16642</v>
      </c>
      <c r="J55" s="985">
        <f>[3]Feb_LSMSA!$G53</f>
        <v>0</v>
      </c>
      <c r="K55" s="986">
        <f t="shared" si="1"/>
        <v>16642</v>
      </c>
      <c r="L55" s="984">
        <f t="shared" si="2"/>
        <v>49927</v>
      </c>
      <c r="M55" s="982"/>
      <c r="N55" s="987">
        <f t="shared" si="6"/>
        <v>49927</v>
      </c>
      <c r="O55" s="985">
        <f>[6]State_LSMSA!N52</f>
        <v>43166.571428571428</v>
      </c>
      <c r="P55" s="985">
        <f t="shared" si="7"/>
        <v>6760.4285714285725</v>
      </c>
      <c r="Q55" s="987">
        <f t="shared" si="8"/>
        <v>6760</v>
      </c>
      <c r="R55" s="987">
        <f t="shared" si="9"/>
        <v>49927</v>
      </c>
    </row>
    <row r="56" spans="1:18" ht="15.6" customHeight="1" x14ac:dyDescent="0.2">
      <c r="A56" s="988">
        <v>50</v>
      </c>
      <c r="B56" s="989" t="s">
        <v>291</v>
      </c>
      <c r="C56" s="990">
        <f>'8_2.1.17 SIS'!BB56</f>
        <v>8</v>
      </c>
      <c r="D56" s="991">
        <f>'3_Levels 1&amp;2'!AM56+'3_Levels 1&amp;2'!AU56</f>
        <v>8620.0337316060868</v>
      </c>
      <c r="E56" s="992">
        <f t="shared" si="3"/>
        <v>68960.269852848694</v>
      </c>
      <c r="F56" s="992">
        <v>634.46</v>
      </c>
      <c r="G56" s="992">
        <f t="shared" si="4"/>
        <v>5075.68</v>
      </c>
      <c r="H56" s="993">
        <f t="shared" si="5"/>
        <v>74036</v>
      </c>
      <c r="I56" s="994">
        <f>[3]Oct_LSMSA!$G54</f>
        <v>-9254</v>
      </c>
      <c r="J56" s="994">
        <f>[3]Feb_LSMSA!$G54</f>
        <v>-4627</v>
      </c>
      <c r="K56" s="995">
        <f t="shared" si="1"/>
        <v>-13881</v>
      </c>
      <c r="L56" s="993">
        <f t="shared" si="2"/>
        <v>60155</v>
      </c>
      <c r="M56" s="991"/>
      <c r="N56" s="996">
        <f t="shared" si="6"/>
        <v>60155</v>
      </c>
      <c r="O56" s="997">
        <f>[6]State_LSMSA!N53</f>
        <v>59769.285714285717</v>
      </c>
      <c r="P56" s="994">
        <f t="shared" si="7"/>
        <v>385.7142857142826</v>
      </c>
      <c r="Q56" s="998">
        <f t="shared" si="8"/>
        <v>386</v>
      </c>
      <c r="R56" s="996">
        <f t="shared" si="9"/>
        <v>60155</v>
      </c>
    </row>
    <row r="57" spans="1:18" ht="15.6" customHeight="1" x14ac:dyDescent="0.2">
      <c r="A57" s="969">
        <v>51</v>
      </c>
      <c r="B57" s="970" t="s">
        <v>292</v>
      </c>
      <c r="C57" s="971">
        <f>'8_2.1.17 SIS'!BB57</f>
        <v>7</v>
      </c>
      <c r="D57" s="972">
        <f>'3_Levels 1&amp;2'!AM57+'3_Levels 1&amp;2'!AU57</f>
        <v>8801.5997329376842</v>
      </c>
      <c r="E57" s="973">
        <f t="shared" si="3"/>
        <v>61611.198130563789</v>
      </c>
      <c r="F57" s="973">
        <v>706.66</v>
      </c>
      <c r="G57" s="973">
        <f t="shared" si="4"/>
        <v>4946.62</v>
      </c>
      <c r="H57" s="974">
        <f t="shared" si="5"/>
        <v>66558</v>
      </c>
      <c r="I57" s="975">
        <f>[3]Oct_LSMSA!$G55</f>
        <v>0</v>
      </c>
      <c r="J57" s="975">
        <f>[3]Feb_LSMSA!$G55</f>
        <v>-4754</v>
      </c>
      <c r="K57" s="976">
        <f t="shared" si="1"/>
        <v>-4754</v>
      </c>
      <c r="L57" s="974">
        <f t="shared" si="2"/>
        <v>61804</v>
      </c>
      <c r="M57" s="972"/>
      <c r="N57" s="977">
        <f t="shared" si="6"/>
        <v>61804</v>
      </c>
      <c r="O57" s="975">
        <f>[6]State_LSMSA!N54</f>
        <v>59825.285714285717</v>
      </c>
      <c r="P57" s="975">
        <f t="shared" si="7"/>
        <v>1978.7142857142826</v>
      </c>
      <c r="Q57" s="977">
        <f t="shared" si="8"/>
        <v>1979</v>
      </c>
      <c r="R57" s="978">
        <f t="shared" si="9"/>
        <v>61804</v>
      </c>
    </row>
    <row r="58" spans="1:18" ht="15.6" customHeight="1" x14ac:dyDescent="0.2">
      <c r="A58" s="979">
        <v>52</v>
      </c>
      <c r="B58" s="980" t="s">
        <v>293</v>
      </c>
      <c r="C58" s="981">
        <f>'8_2.1.17 SIS'!BB58</f>
        <v>25</v>
      </c>
      <c r="D58" s="982">
        <f>'3_Levels 1&amp;2'!AM58+'3_Levels 1&amp;2'!AU58</f>
        <v>8684.5518171043277</v>
      </c>
      <c r="E58" s="983">
        <f t="shared" si="3"/>
        <v>217113.79542760819</v>
      </c>
      <c r="F58" s="983">
        <v>658.37</v>
      </c>
      <c r="G58" s="983">
        <f t="shared" si="4"/>
        <v>16459.25</v>
      </c>
      <c r="H58" s="984">
        <f t="shared" si="5"/>
        <v>233573</v>
      </c>
      <c r="I58" s="985">
        <f>[3]Oct_LSMSA!$G56</f>
        <v>18686</v>
      </c>
      <c r="J58" s="985">
        <f>[3]Feb_LSMSA!$G56</f>
        <v>0</v>
      </c>
      <c r="K58" s="986">
        <f t="shared" si="1"/>
        <v>18686</v>
      </c>
      <c r="L58" s="984">
        <f t="shared" si="2"/>
        <v>252259</v>
      </c>
      <c r="M58" s="982"/>
      <c r="N58" s="987">
        <f t="shared" si="6"/>
        <v>252259</v>
      </c>
      <c r="O58" s="985">
        <f>[6]State_LSMSA!N55</f>
        <v>226963.85714285713</v>
      </c>
      <c r="P58" s="985">
        <f t="shared" si="7"/>
        <v>25295.14285714287</v>
      </c>
      <c r="Q58" s="987">
        <f t="shared" si="8"/>
        <v>25295</v>
      </c>
      <c r="R58" s="987">
        <f t="shared" si="9"/>
        <v>252259</v>
      </c>
    </row>
    <row r="59" spans="1:18" ht="15.6" customHeight="1" x14ac:dyDescent="0.2">
      <c r="A59" s="979">
        <v>53</v>
      </c>
      <c r="B59" s="980" t="s">
        <v>294</v>
      </c>
      <c r="C59" s="981">
        <f>'8_2.1.17 SIS'!BB59</f>
        <v>5</v>
      </c>
      <c r="D59" s="982">
        <f>'3_Levels 1&amp;2'!AM59+'3_Levels 1&amp;2'!AU59</f>
        <v>7778.8080808715695</v>
      </c>
      <c r="E59" s="983">
        <f t="shared" si="3"/>
        <v>38894.040404357846</v>
      </c>
      <c r="F59" s="983">
        <v>689.74</v>
      </c>
      <c r="G59" s="983">
        <f t="shared" si="4"/>
        <v>3448.7</v>
      </c>
      <c r="H59" s="984">
        <f t="shared" si="5"/>
        <v>42343</v>
      </c>
      <c r="I59" s="985">
        <f>[3]Oct_LSMSA!$G57</f>
        <v>25406</v>
      </c>
      <c r="J59" s="985">
        <f>[3]Feb_LSMSA!$G57</f>
        <v>0</v>
      </c>
      <c r="K59" s="986">
        <f t="shared" si="1"/>
        <v>25406</v>
      </c>
      <c r="L59" s="984">
        <f t="shared" si="2"/>
        <v>67749</v>
      </c>
      <c r="M59" s="982"/>
      <c r="N59" s="987">
        <f t="shared" si="6"/>
        <v>67749</v>
      </c>
      <c r="O59" s="985">
        <f>[6]State_LSMSA!N56</f>
        <v>57871.142857142855</v>
      </c>
      <c r="P59" s="985">
        <f t="shared" si="7"/>
        <v>9877.8571428571449</v>
      </c>
      <c r="Q59" s="987">
        <f t="shared" si="8"/>
        <v>9878</v>
      </c>
      <c r="R59" s="987">
        <f t="shared" si="9"/>
        <v>67749</v>
      </c>
    </row>
    <row r="60" spans="1:18" ht="15.6" customHeight="1" x14ac:dyDescent="0.2">
      <c r="A60" s="979">
        <v>54</v>
      </c>
      <c r="B60" s="980" t="s">
        <v>295</v>
      </c>
      <c r="C60" s="981">
        <f>'8_2.1.17 SIS'!BB60</f>
        <v>0</v>
      </c>
      <c r="D60" s="982">
        <f>'3_Levels 1&amp;2'!AM60+'3_Levels 1&amp;2'!AU60</f>
        <v>10475.706928104575</v>
      </c>
      <c r="E60" s="983">
        <f t="shared" si="3"/>
        <v>0</v>
      </c>
      <c r="F60" s="983">
        <v>951.45</v>
      </c>
      <c r="G60" s="983">
        <f t="shared" si="4"/>
        <v>0</v>
      </c>
      <c r="H60" s="984">
        <f t="shared" si="5"/>
        <v>0</v>
      </c>
      <c r="I60" s="985">
        <f>[3]Oct_LSMSA!$G58</f>
        <v>0</v>
      </c>
      <c r="J60" s="985">
        <f>[3]Feb_LSMSA!$G58</f>
        <v>0</v>
      </c>
      <c r="K60" s="986">
        <f t="shared" si="1"/>
        <v>0</v>
      </c>
      <c r="L60" s="984">
        <f t="shared" si="2"/>
        <v>0</v>
      </c>
      <c r="M60" s="982"/>
      <c r="N60" s="987">
        <f t="shared" si="6"/>
        <v>0</v>
      </c>
      <c r="O60" s="985">
        <f>[6]State_LSMSA!N57</f>
        <v>0</v>
      </c>
      <c r="P60" s="985">
        <f t="shared" si="7"/>
        <v>0</v>
      </c>
      <c r="Q60" s="987">
        <f t="shared" si="8"/>
        <v>0</v>
      </c>
      <c r="R60" s="987">
        <f t="shared" si="9"/>
        <v>0</v>
      </c>
    </row>
    <row r="61" spans="1:18" ht="15.6" customHeight="1" x14ac:dyDescent="0.2">
      <c r="A61" s="988">
        <v>55</v>
      </c>
      <c r="B61" s="989" t="s">
        <v>296</v>
      </c>
      <c r="C61" s="990">
        <f>'8_2.1.17 SIS'!BB61</f>
        <v>11</v>
      </c>
      <c r="D61" s="991">
        <f>'3_Levels 1&amp;2'!AM61+'3_Levels 1&amp;2'!AU61</f>
        <v>8312.7763867358244</v>
      </c>
      <c r="E61" s="992">
        <f t="shared" si="3"/>
        <v>91440.54025409407</v>
      </c>
      <c r="F61" s="992">
        <v>795.14</v>
      </c>
      <c r="G61" s="992">
        <f t="shared" si="4"/>
        <v>8746.5399999999991</v>
      </c>
      <c r="H61" s="993">
        <f t="shared" si="5"/>
        <v>100187</v>
      </c>
      <c r="I61" s="994">
        <f>[3]Oct_LSMSA!$G59</f>
        <v>-9108</v>
      </c>
      <c r="J61" s="994">
        <f>[3]Feb_LSMSA!$G59</f>
        <v>-4554</v>
      </c>
      <c r="K61" s="995">
        <f t="shared" si="1"/>
        <v>-13662</v>
      </c>
      <c r="L61" s="993">
        <f t="shared" si="2"/>
        <v>86525</v>
      </c>
      <c r="M61" s="991"/>
      <c r="N61" s="996">
        <f t="shared" si="6"/>
        <v>86525</v>
      </c>
      <c r="O61" s="997">
        <f>[6]State_LSMSA!N58</f>
        <v>83872.28571428571</v>
      </c>
      <c r="P61" s="994">
        <f t="shared" si="7"/>
        <v>2652.7142857142899</v>
      </c>
      <c r="Q61" s="998">
        <f t="shared" si="8"/>
        <v>2653</v>
      </c>
      <c r="R61" s="996">
        <f t="shared" si="9"/>
        <v>86525</v>
      </c>
    </row>
    <row r="62" spans="1:18" ht="15.6" customHeight="1" x14ac:dyDescent="0.2">
      <c r="A62" s="969">
        <v>56</v>
      </c>
      <c r="B62" s="970" t="s">
        <v>297</v>
      </c>
      <c r="C62" s="971">
        <f>'8_2.1.17 SIS'!BB62</f>
        <v>0</v>
      </c>
      <c r="D62" s="972">
        <f>'3_Levels 1&amp;2'!AM62+'3_Levels 1&amp;2'!AU62</f>
        <v>9188.1438224813737</v>
      </c>
      <c r="E62" s="973">
        <f t="shared" si="3"/>
        <v>0</v>
      </c>
      <c r="F62" s="973">
        <v>614.66000000000008</v>
      </c>
      <c r="G62" s="973">
        <f t="shared" si="4"/>
        <v>0</v>
      </c>
      <c r="H62" s="974">
        <f t="shared" si="5"/>
        <v>0</v>
      </c>
      <c r="I62" s="975">
        <f>[3]Oct_LSMSA!$G60</f>
        <v>9803</v>
      </c>
      <c r="J62" s="975">
        <f>[3]Feb_LSMSA!$G60</f>
        <v>0</v>
      </c>
      <c r="K62" s="976">
        <f t="shared" si="1"/>
        <v>9803</v>
      </c>
      <c r="L62" s="974">
        <f t="shared" si="2"/>
        <v>9803</v>
      </c>
      <c r="M62" s="972"/>
      <c r="N62" s="977">
        <f t="shared" si="6"/>
        <v>9803</v>
      </c>
      <c r="O62" s="975">
        <f>[6]State_LSMSA!N59</f>
        <v>7353</v>
      </c>
      <c r="P62" s="975">
        <f t="shared" si="7"/>
        <v>2450</v>
      </c>
      <c r="Q62" s="977">
        <f t="shared" si="8"/>
        <v>2450</v>
      </c>
      <c r="R62" s="978">
        <f t="shared" si="9"/>
        <v>9803</v>
      </c>
    </row>
    <row r="63" spans="1:18" ht="15.6" customHeight="1" x14ac:dyDescent="0.2">
      <c r="A63" s="979">
        <v>57</v>
      </c>
      <c r="B63" s="980" t="s">
        <v>298</v>
      </c>
      <c r="C63" s="981">
        <f>'8_2.1.17 SIS'!BB63</f>
        <v>3</v>
      </c>
      <c r="D63" s="982">
        <f>'3_Levels 1&amp;2'!AM63+'3_Levels 1&amp;2'!AU63</f>
        <v>7849.2200460928289</v>
      </c>
      <c r="E63" s="983">
        <f t="shared" si="3"/>
        <v>23547.660138278487</v>
      </c>
      <c r="F63" s="983">
        <v>764.51</v>
      </c>
      <c r="G63" s="983">
        <f t="shared" si="4"/>
        <v>2293.5299999999997</v>
      </c>
      <c r="H63" s="984">
        <f t="shared" si="5"/>
        <v>25841</v>
      </c>
      <c r="I63" s="985">
        <f>[3]Oct_LSMSA!$G61</f>
        <v>-8614</v>
      </c>
      <c r="J63" s="985">
        <f>[3]Feb_LSMSA!$G61</f>
        <v>-4307</v>
      </c>
      <c r="K63" s="986">
        <f t="shared" si="1"/>
        <v>-12921</v>
      </c>
      <c r="L63" s="984">
        <f t="shared" si="2"/>
        <v>12920</v>
      </c>
      <c r="M63" s="982"/>
      <c r="N63" s="987">
        <f t="shared" si="6"/>
        <v>12920</v>
      </c>
      <c r="O63" s="985">
        <f>[6]State_LSMSA!N60</f>
        <v>16152.857142857141</v>
      </c>
      <c r="P63" s="985">
        <f t="shared" si="7"/>
        <v>-3232.8571428571413</v>
      </c>
      <c r="Q63" s="987">
        <f t="shared" si="8"/>
        <v>-3233</v>
      </c>
      <c r="R63" s="987">
        <f t="shared" si="9"/>
        <v>12920</v>
      </c>
    </row>
    <row r="64" spans="1:18" ht="15.6" customHeight="1" x14ac:dyDescent="0.2">
      <c r="A64" s="979">
        <v>58</v>
      </c>
      <c r="B64" s="980" t="s">
        <v>299</v>
      </c>
      <c r="C64" s="981">
        <f>'8_2.1.17 SIS'!BB64</f>
        <v>12</v>
      </c>
      <c r="D64" s="982">
        <f>'3_Levels 1&amp;2'!AM64+'3_Levels 1&amp;2'!AU64</f>
        <v>8250.9267522187583</v>
      </c>
      <c r="E64" s="983">
        <f t="shared" si="3"/>
        <v>99011.1210266251</v>
      </c>
      <c r="F64" s="983">
        <v>697.04</v>
      </c>
      <c r="G64" s="983">
        <f t="shared" si="4"/>
        <v>8364.48</v>
      </c>
      <c r="H64" s="984">
        <f t="shared" si="5"/>
        <v>107376</v>
      </c>
      <c r="I64" s="985">
        <f>[3]Oct_LSMSA!$G62</f>
        <v>8948</v>
      </c>
      <c r="J64" s="985">
        <f>[3]Feb_LSMSA!$G62</f>
        <v>0</v>
      </c>
      <c r="K64" s="986">
        <f t="shared" si="1"/>
        <v>8948</v>
      </c>
      <c r="L64" s="984">
        <f t="shared" si="2"/>
        <v>116324</v>
      </c>
      <c r="M64" s="982"/>
      <c r="N64" s="987">
        <f t="shared" si="6"/>
        <v>116324</v>
      </c>
      <c r="O64" s="985">
        <f>[6]State_LSMSA!N61</f>
        <v>105146.85714285714</v>
      </c>
      <c r="P64" s="985">
        <f t="shared" si="7"/>
        <v>11177.142857142855</v>
      </c>
      <c r="Q64" s="987">
        <f t="shared" si="8"/>
        <v>11177</v>
      </c>
      <c r="R64" s="987">
        <f t="shared" si="9"/>
        <v>116324</v>
      </c>
    </row>
    <row r="65" spans="1:18" ht="15.6" customHeight="1" x14ac:dyDescent="0.2">
      <c r="A65" s="979">
        <v>59</v>
      </c>
      <c r="B65" s="980" t="s">
        <v>300</v>
      </c>
      <c r="C65" s="981">
        <f>'8_2.1.17 SIS'!BB65</f>
        <v>3</v>
      </c>
      <c r="D65" s="982">
        <f>'3_Levels 1&amp;2'!AM65+'3_Levels 1&amp;2'!AU65</f>
        <v>8029.0123011201822</v>
      </c>
      <c r="E65" s="983">
        <f t="shared" si="3"/>
        <v>24087.036903360546</v>
      </c>
      <c r="F65" s="983">
        <v>689.52</v>
      </c>
      <c r="G65" s="983">
        <f t="shared" si="4"/>
        <v>2068.56</v>
      </c>
      <c r="H65" s="984">
        <f t="shared" si="5"/>
        <v>26156</v>
      </c>
      <c r="I65" s="985">
        <f>[3]Oct_LSMSA!$G63</f>
        <v>-17437</v>
      </c>
      <c r="J65" s="985">
        <f>[3]Feb_LSMSA!$G63</f>
        <v>-4359</v>
      </c>
      <c r="K65" s="986">
        <f t="shared" si="1"/>
        <v>-21796</v>
      </c>
      <c r="L65" s="984">
        <f t="shared" si="2"/>
        <v>4360</v>
      </c>
      <c r="M65" s="982"/>
      <c r="N65" s="987">
        <f t="shared" si="6"/>
        <v>4360</v>
      </c>
      <c r="O65" s="985">
        <f>[6]State_LSMSA!N62</f>
        <v>9860.2857142857138</v>
      </c>
      <c r="P65" s="985">
        <f t="shared" si="7"/>
        <v>-5500.2857142857138</v>
      </c>
      <c r="Q65" s="987">
        <f t="shared" si="8"/>
        <v>-5500</v>
      </c>
      <c r="R65" s="987">
        <f t="shared" si="9"/>
        <v>4360</v>
      </c>
    </row>
    <row r="66" spans="1:18" ht="15.6" customHeight="1" x14ac:dyDescent="0.2">
      <c r="A66" s="988">
        <v>60</v>
      </c>
      <c r="B66" s="989" t="s">
        <v>301</v>
      </c>
      <c r="C66" s="990">
        <f>'8_2.1.17 SIS'!BB66</f>
        <v>1</v>
      </c>
      <c r="D66" s="991">
        <f>'3_Levels 1&amp;2'!AM66+'3_Levels 1&amp;2'!AU66</f>
        <v>9045.4609828089524</v>
      </c>
      <c r="E66" s="992">
        <f t="shared" si="3"/>
        <v>9045.4609828089524</v>
      </c>
      <c r="F66" s="992">
        <v>594.04</v>
      </c>
      <c r="G66" s="992">
        <f t="shared" si="4"/>
        <v>594.04</v>
      </c>
      <c r="H66" s="993">
        <f t="shared" si="5"/>
        <v>9640</v>
      </c>
      <c r="I66" s="994">
        <f>[3]Oct_LSMSA!$G64</f>
        <v>9640</v>
      </c>
      <c r="J66" s="994">
        <f>[3]Feb_LSMSA!$G64</f>
        <v>-4820</v>
      </c>
      <c r="K66" s="995">
        <f t="shared" si="1"/>
        <v>4820</v>
      </c>
      <c r="L66" s="993">
        <f t="shared" si="2"/>
        <v>14460</v>
      </c>
      <c r="M66" s="991"/>
      <c r="N66" s="996">
        <f t="shared" si="6"/>
        <v>14460</v>
      </c>
      <c r="O66" s="997">
        <f>[6]State_LSMSA!N63</f>
        <v>14861.714285714286</v>
      </c>
      <c r="P66" s="994">
        <f t="shared" si="7"/>
        <v>-401.71428571428623</v>
      </c>
      <c r="Q66" s="998">
        <f t="shared" si="8"/>
        <v>-402</v>
      </c>
      <c r="R66" s="996">
        <f t="shared" si="9"/>
        <v>14460</v>
      </c>
    </row>
    <row r="67" spans="1:18" ht="15.6" customHeight="1" x14ac:dyDescent="0.2">
      <c r="A67" s="969">
        <v>61</v>
      </c>
      <c r="B67" s="970" t="s">
        <v>302</v>
      </c>
      <c r="C67" s="971">
        <f>'8_2.1.17 SIS'!BB67</f>
        <v>2</v>
      </c>
      <c r="D67" s="972">
        <f>'3_Levels 1&amp;2'!AM67+'3_Levels 1&amp;2'!AU67</f>
        <v>8061.2154267793831</v>
      </c>
      <c r="E67" s="973">
        <f t="shared" si="3"/>
        <v>16122.430853558766</v>
      </c>
      <c r="F67" s="973">
        <v>833.70999999999992</v>
      </c>
      <c r="G67" s="973">
        <f t="shared" si="4"/>
        <v>1667.4199999999998</v>
      </c>
      <c r="H67" s="974">
        <f t="shared" si="5"/>
        <v>17790</v>
      </c>
      <c r="I67" s="975">
        <f>[3]Oct_LSMSA!$G65</f>
        <v>8895</v>
      </c>
      <c r="J67" s="975">
        <f>[3]Feb_LSMSA!$G65</f>
        <v>0</v>
      </c>
      <c r="K67" s="976">
        <f t="shared" si="1"/>
        <v>8895</v>
      </c>
      <c r="L67" s="974">
        <f t="shared" si="2"/>
        <v>26685</v>
      </c>
      <c r="M67" s="972"/>
      <c r="N67" s="977">
        <f t="shared" si="6"/>
        <v>26685</v>
      </c>
      <c r="O67" s="975">
        <f>[6]State_LSMSA!N64</f>
        <v>22977.857142857141</v>
      </c>
      <c r="P67" s="975">
        <f t="shared" si="7"/>
        <v>3707.1428571428587</v>
      </c>
      <c r="Q67" s="977">
        <f t="shared" si="8"/>
        <v>3707</v>
      </c>
      <c r="R67" s="978">
        <f t="shared" si="9"/>
        <v>26685</v>
      </c>
    </row>
    <row r="68" spans="1:18" ht="15.6" customHeight="1" x14ac:dyDescent="0.2">
      <c r="A68" s="979">
        <v>62</v>
      </c>
      <c r="B68" s="980" t="s">
        <v>303</v>
      </c>
      <c r="C68" s="981">
        <f>'8_2.1.17 SIS'!BB68</f>
        <v>0</v>
      </c>
      <c r="D68" s="982">
        <f>'3_Levels 1&amp;2'!AM68+'3_Levels 1&amp;2'!AU68</f>
        <v>8304.3773474291211</v>
      </c>
      <c r="E68" s="983">
        <f t="shared" si="3"/>
        <v>0</v>
      </c>
      <c r="F68" s="983">
        <v>516.08000000000004</v>
      </c>
      <c r="G68" s="983">
        <f t="shared" si="4"/>
        <v>0</v>
      </c>
      <c r="H68" s="984">
        <f t="shared" si="5"/>
        <v>0</v>
      </c>
      <c r="I68" s="985">
        <f>[3]Oct_LSMSA!$G66</f>
        <v>0</v>
      </c>
      <c r="J68" s="985">
        <f>[3]Feb_LSMSA!$G66</f>
        <v>0</v>
      </c>
      <c r="K68" s="986">
        <f t="shared" si="1"/>
        <v>0</v>
      </c>
      <c r="L68" s="984">
        <f t="shared" si="2"/>
        <v>0</v>
      </c>
      <c r="M68" s="982"/>
      <c r="N68" s="987">
        <f t="shared" si="6"/>
        <v>0</v>
      </c>
      <c r="O68" s="985">
        <f>[6]State_LSMSA!N65</f>
        <v>0</v>
      </c>
      <c r="P68" s="985">
        <f t="shared" si="7"/>
        <v>0</v>
      </c>
      <c r="Q68" s="987">
        <f t="shared" si="8"/>
        <v>0</v>
      </c>
      <c r="R68" s="987">
        <f t="shared" si="9"/>
        <v>0</v>
      </c>
    </row>
    <row r="69" spans="1:18" ht="15.6" customHeight="1" x14ac:dyDescent="0.2">
      <c r="A69" s="979">
        <v>63</v>
      </c>
      <c r="B69" s="980" t="s">
        <v>304</v>
      </c>
      <c r="C69" s="981">
        <f>'8_2.1.17 SIS'!BB69</f>
        <v>1</v>
      </c>
      <c r="D69" s="982">
        <f>'3_Levels 1&amp;2'!AM69+'3_Levels 1&amp;2'!AU69</f>
        <v>9214.619410609037</v>
      </c>
      <c r="E69" s="983">
        <f t="shared" si="3"/>
        <v>9214.619410609037</v>
      </c>
      <c r="F69" s="983">
        <v>756.79</v>
      </c>
      <c r="G69" s="983">
        <f t="shared" si="4"/>
        <v>756.79</v>
      </c>
      <c r="H69" s="984">
        <f t="shared" si="5"/>
        <v>9971</v>
      </c>
      <c r="I69" s="985">
        <f>[3]Oct_LSMSA!$G67</f>
        <v>0</v>
      </c>
      <c r="J69" s="985">
        <f>[3]Feb_LSMSA!$G67</f>
        <v>0</v>
      </c>
      <c r="K69" s="986">
        <f t="shared" si="1"/>
        <v>0</v>
      </c>
      <c r="L69" s="984">
        <f t="shared" si="2"/>
        <v>9971</v>
      </c>
      <c r="M69" s="982"/>
      <c r="N69" s="987">
        <f t="shared" si="6"/>
        <v>9971</v>
      </c>
      <c r="O69" s="985">
        <f>[6]State_LSMSA!N66</f>
        <v>9141</v>
      </c>
      <c r="P69" s="985">
        <f t="shared" si="7"/>
        <v>830</v>
      </c>
      <c r="Q69" s="987">
        <f t="shared" si="8"/>
        <v>830</v>
      </c>
      <c r="R69" s="987">
        <f t="shared" si="9"/>
        <v>9971</v>
      </c>
    </row>
    <row r="70" spans="1:18" ht="15.6" customHeight="1" x14ac:dyDescent="0.2">
      <c r="A70" s="979">
        <v>64</v>
      </c>
      <c r="B70" s="980" t="s">
        <v>305</v>
      </c>
      <c r="C70" s="981">
        <f>'8_2.1.17 SIS'!BB70</f>
        <v>1</v>
      </c>
      <c r="D70" s="982">
        <f>'3_Levels 1&amp;2'!AM70+'3_Levels 1&amp;2'!AU70</f>
        <v>9530.0267678958771</v>
      </c>
      <c r="E70" s="983">
        <f t="shared" si="3"/>
        <v>9530.0267678958771</v>
      </c>
      <c r="F70" s="983">
        <v>592.66</v>
      </c>
      <c r="G70" s="983">
        <f t="shared" si="4"/>
        <v>592.66</v>
      </c>
      <c r="H70" s="984">
        <f t="shared" si="5"/>
        <v>10123</v>
      </c>
      <c r="I70" s="985">
        <f>[3]Oct_LSMSA!$G68</f>
        <v>-10123</v>
      </c>
      <c r="J70" s="985">
        <f>[3]Feb_LSMSA!$G68</f>
        <v>0</v>
      </c>
      <c r="K70" s="986">
        <f t="shared" si="1"/>
        <v>-10123</v>
      </c>
      <c r="L70" s="984">
        <f t="shared" si="2"/>
        <v>0</v>
      </c>
      <c r="M70" s="982"/>
      <c r="N70" s="987">
        <f t="shared" si="6"/>
        <v>0</v>
      </c>
      <c r="O70" s="985">
        <f>[6]State_LSMSA!N67</f>
        <v>1687.8571428571431</v>
      </c>
      <c r="P70" s="985">
        <f t="shared" si="7"/>
        <v>-1687.8571428571431</v>
      </c>
      <c r="Q70" s="987">
        <f t="shared" si="8"/>
        <v>-1688</v>
      </c>
      <c r="R70" s="987">
        <f t="shared" si="9"/>
        <v>0</v>
      </c>
    </row>
    <row r="71" spans="1:18" ht="15.6" customHeight="1" x14ac:dyDescent="0.2">
      <c r="A71" s="988">
        <v>65</v>
      </c>
      <c r="B71" s="989" t="s">
        <v>306</v>
      </c>
      <c r="C71" s="990">
        <f>'8_2.1.17 SIS'!BB71</f>
        <v>1</v>
      </c>
      <c r="D71" s="991">
        <f>'3_Levels 1&amp;2'!AM71+'3_Levels 1&amp;2'!AU71</f>
        <v>8975.8070076223266</v>
      </c>
      <c r="E71" s="992">
        <f t="shared" si="3"/>
        <v>8975.8070076223266</v>
      </c>
      <c r="F71" s="992">
        <v>829.12</v>
      </c>
      <c r="G71" s="992">
        <f t="shared" si="4"/>
        <v>829.12</v>
      </c>
      <c r="H71" s="993">
        <f t="shared" si="5"/>
        <v>9805</v>
      </c>
      <c r="I71" s="994">
        <f>[3]Oct_LSMSA!$G69</f>
        <v>-9805</v>
      </c>
      <c r="J71" s="994">
        <f>[3]Feb_LSMSA!$G69</f>
        <v>0</v>
      </c>
      <c r="K71" s="995">
        <f t="shared" si="1"/>
        <v>-9805</v>
      </c>
      <c r="L71" s="993">
        <f>K71+H71</f>
        <v>0</v>
      </c>
      <c r="M71" s="991"/>
      <c r="N71" s="996">
        <f t="shared" si="6"/>
        <v>0</v>
      </c>
      <c r="O71" s="997">
        <f>[6]State_LSMSA!N68</f>
        <v>1634.4285714285706</v>
      </c>
      <c r="P71" s="994">
        <f t="shared" si="7"/>
        <v>-1634.4285714285706</v>
      </c>
      <c r="Q71" s="998">
        <f t="shared" si="8"/>
        <v>-1634</v>
      </c>
      <c r="R71" s="996">
        <f t="shared" si="9"/>
        <v>0</v>
      </c>
    </row>
    <row r="72" spans="1:18" ht="15.6" customHeight="1" x14ac:dyDescent="0.2">
      <c r="A72" s="979">
        <v>66</v>
      </c>
      <c r="B72" s="980" t="s">
        <v>307</v>
      </c>
      <c r="C72" s="999">
        <f>'8_2.1.17 SIS'!BB72</f>
        <v>1</v>
      </c>
      <c r="D72" s="1000">
        <f>'3_Levels 1&amp;2'!AM72+'3_Levels 1&amp;2'!AU72</f>
        <v>10815.051280710926</v>
      </c>
      <c r="E72" s="1001">
        <f>C72*D72</f>
        <v>10815.051280710926</v>
      </c>
      <c r="F72" s="1001">
        <v>730.06</v>
      </c>
      <c r="G72" s="1001">
        <f>C72*F72</f>
        <v>730.06</v>
      </c>
      <c r="H72" s="1002">
        <f>ROUND(E72+G72,0)</f>
        <v>11545</v>
      </c>
      <c r="I72" s="1003">
        <f>[3]Oct_LSMSA!$G70</f>
        <v>-11545</v>
      </c>
      <c r="J72" s="1003">
        <f>[3]Feb_LSMSA!$G70</f>
        <v>5773</v>
      </c>
      <c r="K72" s="1004">
        <f>+I72+J72</f>
        <v>-5772</v>
      </c>
      <c r="L72" s="1002">
        <f>K72+H72</f>
        <v>5773</v>
      </c>
      <c r="M72" s="1000"/>
      <c r="N72" s="1005">
        <f>ROUND(SUM(L72:M72),0)</f>
        <v>5773</v>
      </c>
      <c r="O72" s="985">
        <f>[6]State_LSMSA!N69</f>
        <v>3367.8571428571431</v>
      </c>
      <c r="P72" s="1003">
        <f>N72-O72</f>
        <v>2405.1428571428569</v>
      </c>
      <c r="Q72" s="987">
        <f>ROUND(P72/$Q$85,0)</f>
        <v>2405</v>
      </c>
      <c r="R72" s="1005">
        <f>+N72</f>
        <v>5773</v>
      </c>
    </row>
    <row r="73" spans="1:18" ht="15.6" customHeight="1" x14ac:dyDescent="0.2">
      <c r="A73" s="979">
        <v>67</v>
      </c>
      <c r="B73" s="980" t="s">
        <v>308</v>
      </c>
      <c r="C73" s="999">
        <f>'8_2.1.17 SIS'!BB73</f>
        <v>2</v>
      </c>
      <c r="D73" s="1000">
        <f>'3_Levels 1&amp;2'!AM73+'3_Levels 1&amp;2'!AU73</f>
        <v>8594.3226899268429</v>
      </c>
      <c r="E73" s="1001">
        <f>C73*D73</f>
        <v>17188.645379853686</v>
      </c>
      <c r="F73" s="1001">
        <v>715.61</v>
      </c>
      <c r="G73" s="1001">
        <f>C73*F73</f>
        <v>1431.22</v>
      </c>
      <c r="H73" s="1002">
        <f>ROUND(E73+G73,0)</f>
        <v>18620</v>
      </c>
      <c r="I73" s="1003">
        <f>[3]Oct_LSMSA!$G71</f>
        <v>9310</v>
      </c>
      <c r="J73" s="1003">
        <f>[3]Feb_LSMSA!$G71</f>
        <v>-4655</v>
      </c>
      <c r="K73" s="1004">
        <f>+I73+J73</f>
        <v>4655</v>
      </c>
      <c r="L73" s="1002">
        <f>K73+H73</f>
        <v>23275</v>
      </c>
      <c r="M73" s="1000"/>
      <c r="N73" s="1005">
        <f>ROUND(SUM(L73:M73),0)</f>
        <v>23275</v>
      </c>
      <c r="O73" s="985">
        <f>[6]State_LSMSA!N70</f>
        <v>22887.285714285714</v>
      </c>
      <c r="P73" s="1003">
        <f>N73-O73</f>
        <v>387.71428571428623</v>
      </c>
      <c r="Q73" s="987">
        <f>ROUND(P73/$Q$85,0)</f>
        <v>388</v>
      </c>
      <c r="R73" s="1005">
        <f>+N73</f>
        <v>23275</v>
      </c>
    </row>
    <row r="74" spans="1:18" ht="15.6" customHeight="1" x14ac:dyDescent="0.2">
      <c r="A74" s="979">
        <v>68</v>
      </c>
      <c r="B74" s="980" t="s">
        <v>309</v>
      </c>
      <c r="C74" s="999">
        <f>'8_2.1.17 SIS'!BB74</f>
        <v>0</v>
      </c>
      <c r="D74" s="1000">
        <f>'3_Levels 1&amp;2'!AM74+'3_Levels 1&amp;2'!AU74</f>
        <v>9195.0247451392534</v>
      </c>
      <c r="E74" s="1001">
        <f>C74*D74</f>
        <v>0</v>
      </c>
      <c r="F74" s="1001">
        <v>798.7</v>
      </c>
      <c r="G74" s="1001">
        <f>C74*F74</f>
        <v>0</v>
      </c>
      <c r="H74" s="1002">
        <f>ROUND(E74+G74,0)</f>
        <v>0</v>
      </c>
      <c r="I74" s="1003">
        <f>[3]Oct_LSMSA!$G72</f>
        <v>0</v>
      </c>
      <c r="J74" s="1003">
        <f>[3]Feb_LSMSA!$G72</f>
        <v>0</v>
      </c>
      <c r="K74" s="1004">
        <f>+I74+J74</f>
        <v>0</v>
      </c>
      <c r="L74" s="1002">
        <f>K74+H74</f>
        <v>0</v>
      </c>
      <c r="M74" s="1000"/>
      <c r="N74" s="1005">
        <f>ROUND(SUM(L74:M74),0)</f>
        <v>0</v>
      </c>
      <c r="O74" s="985">
        <f>[6]State_LSMSA!N71</f>
        <v>0</v>
      </c>
      <c r="P74" s="1003">
        <f>N74-O74</f>
        <v>0</v>
      </c>
      <c r="Q74" s="987">
        <f>ROUND(P74/$Q$85,0)</f>
        <v>0</v>
      </c>
      <c r="R74" s="1005">
        <f>+N74</f>
        <v>0</v>
      </c>
    </row>
    <row r="75" spans="1:18" ht="15.6" customHeight="1" x14ac:dyDescent="0.2">
      <c r="A75" s="1006">
        <v>69</v>
      </c>
      <c r="B75" s="1007" t="s">
        <v>310</v>
      </c>
      <c r="C75" s="1008">
        <f>'8_2.1.17 SIS'!BB75</f>
        <v>1</v>
      </c>
      <c r="D75" s="1009">
        <f>'3_Levels 1&amp;2'!AM75+'3_Levels 1&amp;2'!AU75</f>
        <v>8983.7921562636402</v>
      </c>
      <c r="E75" s="1010">
        <f>C75*D75</f>
        <v>8983.7921562636402</v>
      </c>
      <c r="F75" s="1010">
        <v>705.67</v>
      </c>
      <c r="G75" s="1010">
        <f>C75*F75</f>
        <v>705.67</v>
      </c>
      <c r="H75" s="1011">
        <f>ROUND(E75+G75,0)</f>
        <v>9689</v>
      </c>
      <c r="I75" s="1012">
        <f>[3]Oct_LSMSA!$G73</f>
        <v>-9689</v>
      </c>
      <c r="J75" s="1012">
        <f>[3]Feb_LSMSA!$G73</f>
        <v>0</v>
      </c>
      <c r="K75" s="1013">
        <f>+I75+J75</f>
        <v>-9689</v>
      </c>
      <c r="L75" s="1011">
        <f>K75+H75</f>
        <v>0</v>
      </c>
      <c r="M75" s="1009"/>
      <c r="N75" s="1014">
        <f>ROUND(SUM(L75:M75),0)</f>
        <v>0</v>
      </c>
      <c r="O75" s="1015">
        <f>[6]State_LSMSA!N72</f>
        <v>1614.8571428571431</v>
      </c>
      <c r="P75" s="1012">
        <f>N75-O75</f>
        <v>-1614.8571428571431</v>
      </c>
      <c r="Q75" s="1016">
        <f>ROUND(P75/$Q$85,0)</f>
        <v>-1615</v>
      </c>
      <c r="R75" s="1014">
        <f>+N75</f>
        <v>0</v>
      </c>
    </row>
    <row r="76" spans="1:18" s="206" customFormat="1" ht="15.6" customHeight="1" thickBot="1" x14ac:dyDescent="0.25">
      <c r="A76" s="1017" t="s">
        <v>1083</v>
      </c>
      <c r="B76" s="1018"/>
      <c r="C76" s="1019">
        <f>SUM(C7:C75)</f>
        <v>304</v>
      </c>
      <c r="D76" s="1020"/>
      <c r="E76" s="1021">
        <f>SUM(E7:E75)</f>
        <v>2533858.9974009572</v>
      </c>
      <c r="F76" s="1021">
        <v>705.28672061088969</v>
      </c>
      <c r="G76" s="1021">
        <f t="shared" ref="G76:O76" si="10">SUM(G7:G75)</f>
        <v>208833.36325086921</v>
      </c>
      <c r="H76" s="1022">
        <f t="shared" si="10"/>
        <v>2742694</v>
      </c>
      <c r="I76" s="1023">
        <f t="shared" si="10"/>
        <v>402478</v>
      </c>
      <c r="J76" s="1023">
        <f>SUM(J7:J75)</f>
        <v>-61797</v>
      </c>
      <c r="K76" s="1024">
        <f t="shared" si="10"/>
        <v>340681</v>
      </c>
      <c r="L76" s="1022">
        <f>SUM(L7:L75)</f>
        <v>3083375</v>
      </c>
      <c r="M76" s="1025">
        <f t="shared" si="10"/>
        <v>0</v>
      </c>
      <c r="N76" s="1022">
        <f t="shared" si="10"/>
        <v>3083375</v>
      </c>
      <c r="O76" s="1025">
        <f t="shared" si="10"/>
        <v>2799654.5714285723</v>
      </c>
      <c r="P76" s="1025">
        <f>SUM(P7:P75)</f>
        <v>283720.42857142852</v>
      </c>
      <c r="Q76" s="1026">
        <f>SUM(Q7:Q75)</f>
        <v>283717</v>
      </c>
      <c r="R76" s="1022">
        <f>SUM(R7:R75)</f>
        <v>3083375</v>
      </c>
    </row>
    <row r="77" spans="1:18" ht="15.6" customHeight="1" thickTop="1" x14ac:dyDescent="0.2">
      <c r="A77" s="1027" t="s">
        <v>1084</v>
      </c>
      <c r="B77" s="1028"/>
      <c r="C77" s="1029"/>
      <c r="D77" s="1030"/>
      <c r="E77" s="1030"/>
      <c r="F77" s="1030"/>
      <c r="G77" s="1030"/>
      <c r="H77" s="1030"/>
      <c r="I77" s="1030"/>
      <c r="J77" s="1031"/>
      <c r="K77" s="1031"/>
      <c r="L77" s="1030"/>
      <c r="M77" s="1030"/>
      <c r="N77" s="1032"/>
      <c r="O77" s="1030"/>
      <c r="P77" s="1031"/>
      <c r="Q77" s="1031"/>
      <c r="R77" s="1033"/>
    </row>
    <row r="78" spans="1:18" ht="15.6" customHeight="1" x14ac:dyDescent="0.2">
      <c r="A78" s="1034" t="s">
        <v>1085</v>
      </c>
      <c r="B78" s="1035"/>
      <c r="C78" s="1036"/>
      <c r="D78" s="1037"/>
      <c r="E78" s="1038"/>
      <c r="F78" s="1038"/>
      <c r="G78" s="1038"/>
      <c r="H78" s="1038"/>
      <c r="I78" s="1039"/>
      <c r="J78" s="1039"/>
      <c r="K78" s="1039"/>
      <c r="L78" s="1039"/>
      <c r="M78" s="1039"/>
      <c r="N78" s="900">
        <f>VLOOKUP($A$87,'4_Level 4'!$A$78:$S$212,5,FALSE)</f>
        <v>0</v>
      </c>
      <c r="O78" s="901">
        <f>[6]State_LSMSA!N75</f>
        <v>0</v>
      </c>
      <c r="P78" s="902">
        <f>N78-O78</f>
        <v>0</v>
      </c>
      <c r="Q78" s="900">
        <f>ROUND(P78/$Q$85,0)</f>
        <v>0</v>
      </c>
      <c r="R78" s="900">
        <f>VLOOKUP($A$87,'4_Level 4'!$A$78:$S$212,5,FALSE)</f>
        <v>0</v>
      </c>
    </row>
    <row r="79" spans="1:18" ht="15.6" customHeight="1" x14ac:dyDescent="0.2">
      <c r="A79" s="1040" t="s">
        <v>1086</v>
      </c>
      <c r="B79" s="1041"/>
      <c r="C79" s="1059"/>
      <c r="D79" s="1043"/>
      <c r="E79" s="1044"/>
      <c r="F79" s="1044"/>
      <c r="G79" s="1044"/>
      <c r="H79" s="1044"/>
      <c r="I79" s="1045"/>
      <c r="J79" s="1045"/>
      <c r="K79" s="1045"/>
      <c r="L79" s="1045"/>
      <c r="M79" s="1045"/>
      <c r="N79" s="913"/>
      <c r="O79" s="901">
        <f>[6]State_LSMSA!N76</f>
        <v>0</v>
      </c>
      <c r="P79" s="902"/>
      <c r="Q79" s="913"/>
      <c r="R79" s="900">
        <f>VLOOKUP($A$87,'4_Level 4'!$A$78:$S$212,10,FALSE)</f>
        <v>0</v>
      </c>
    </row>
    <row r="80" spans="1:18" ht="15.6" customHeight="1" x14ac:dyDescent="0.2">
      <c r="A80" s="1046" t="s">
        <v>1087</v>
      </c>
      <c r="B80" s="1047"/>
      <c r="C80" s="1042"/>
      <c r="D80" s="1043"/>
      <c r="E80" s="1044"/>
      <c r="F80" s="1044"/>
      <c r="G80" s="1044"/>
      <c r="H80" s="1044"/>
      <c r="I80" s="1045"/>
      <c r="J80" s="1045"/>
      <c r="K80" s="1045"/>
      <c r="L80" s="1045"/>
      <c r="M80" s="1045"/>
      <c r="N80" s="913"/>
      <c r="O80" s="901">
        <f>[6]State_LSMSA!N77</f>
        <v>0</v>
      </c>
      <c r="P80" s="902"/>
      <c r="Q80" s="913"/>
      <c r="R80" s="900">
        <f>VLOOKUP($A$87,'4_Level 4'!$A$78:$S$212,12,FALSE)</f>
        <v>10000</v>
      </c>
    </row>
    <row r="81" spans="1:18" ht="15.6" customHeight="1" x14ac:dyDescent="0.2">
      <c r="A81" s="1046" t="s">
        <v>1088</v>
      </c>
      <c r="B81" s="1047"/>
      <c r="C81" s="1042"/>
      <c r="D81" s="1043"/>
      <c r="E81" s="1044"/>
      <c r="F81" s="1044"/>
      <c r="G81" s="1044"/>
      <c r="H81" s="1044"/>
      <c r="I81" s="1045"/>
      <c r="J81" s="1045"/>
      <c r="K81" s="1045"/>
      <c r="L81" s="1045"/>
      <c r="M81" s="1045"/>
      <c r="N81" s="913"/>
      <c r="O81" s="901">
        <f>[6]State_LSMSA!N78</f>
        <v>0</v>
      </c>
      <c r="P81" s="902"/>
      <c r="Q81" s="913"/>
      <c r="R81" s="900">
        <f>VLOOKUP($A$87,'4_Level 4'!$A$78:$S$212,13,FALSE)</f>
        <v>0</v>
      </c>
    </row>
    <row r="82" spans="1:18" ht="15.6" customHeight="1" x14ac:dyDescent="0.2">
      <c r="A82" s="1048" t="s">
        <v>95</v>
      </c>
      <c r="B82" s="1049"/>
      <c r="C82" s="1050"/>
      <c r="D82" s="1051"/>
      <c r="E82" s="1052"/>
      <c r="F82" s="1052"/>
      <c r="G82" s="1052"/>
      <c r="H82" s="1052"/>
      <c r="I82" s="1053"/>
      <c r="J82" s="1053"/>
      <c r="K82" s="1053"/>
      <c r="L82" s="1053"/>
      <c r="M82" s="1053"/>
      <c r="N82" s="812">
        <f>VLOOKUP($A$87,'4_Level 4'!$A$78:$S$212,17,FALSE)</f>
        <v>37839</v>
      </c>
      <c r="O82" s="811">
        <f>[6]State_LSMSA!N79+5</f>
        <v>26393.285714285714</v>
      </c>
      <c r="P82" s="1054">
        <f>N82-O82</f>
        <v>11445.714285714286</v>
      </c>
      <c r="Q82" s="812">
        <f>ROUND(P82/$Q$85,0)</f>
        <v>11446</v>
      </c>
      <c r="R82" s="812">
        <f>VLOOKUP($A$87,'4_Level 4'!$A$78:$S$212,17,FALSE)</f>
        <v>37839</v>
      </c>
    </row>
    <row r="83" spans="1:18" s="206" customFormat="1" ht="15.6" customHeight="1" thickBot="1" x14ac:dyDescent="0.25">
      <c r="A83" s="1017" t="s">
        <v>1089</v>
      </c>
      <c r="B83" s="1055"/>
      <c r="C83" s="1019">
        <f>SUM(C76:C82)</f>
        <v>304</v>
      </c>
      <c r="D83" s="1020"/>
      <c r="E83" s="1021">
        <f t="shared" ref="E83:R83" si="11">SUM(E76:E82)</f>
        <v>2533858.9974009572</v>
      </c>
      <c r="F83" s="1021">
        <f t="shared" si="11"/>
        <v>705.28672061088969</v>
      </c>
      <c r="G83" s="1021">
        <f t="shared" si="11"/>
        <v>208833.36325086921</v>
      </c>
      <c r="H83" s="1020">
        <f t="shared" si="11"/>
        <v>2742694</v>
      </c>
      <c r="I83" s="1023">
        <f t="shared" si="11"/>
        <v>402478</v>
      </c>
      <c r="J83" s="1023">
        <f t="shared" si="11"/>
        <v>-61797</v>
      </c>
      <c r="K83" s="1023">
        <f t="shared" si="11"/>
        <v>340681</v>
      </c>
      <c r="L83" s="1020">
        <f t="shared" si="11"/>
        <v>3083375</v>
      </c>
      <c r="M83" s="1023">
        <f t="shared" si="11"/>
        <v>0</v>
      </c>
      <c r="N83" s="1022">
        <f t="shared" si="11"/>
        <v>3121214</v>
      </c>
      <c r="O83" s="1025">
        <f t="shared" si="11"/>
        <v>2826047.8571428582</v>
      </c>
      <c r="P83" s="1025">
        <f t="shared" si="11"/>
        <v>295166.14285714278</v>
      </c>
      <c r="Q83" s="1026">
        <f t="shared" si="11"/>
        <v>295163</v>
      </c>
      <c r="R83" s="1022">
        <f t="shared" si="11"/>
        <v>3131214</v>
      </c>
    </row>
    <row r="84" spans="1:18" ht="13.5" thickTop="1" x14ac:dyDescent="0.2"/>
    <row r="85" spans="1:18" x14ac:dyDescent="0.2">
      <c r="O85" s="210"/>
      <c r="Q85" s="5">
        <v>1</v>
      </c>
    </row>
    <row r="87" spans="1:18" x14ac:dyDescent="0.2">
      <c r="A87" s="5">
        <v>302006</v>
      </c>
    </row>
  </sheetData>
  <mergeCells count="12">
    <mergeCell ref="A78:B78"/>
    <mergeCell ref="A79:B79"/>
    <mergeCell ref="A80:B80"/>
    <mergeCell ref="A81:B81"/>
    <mergeCell ref="A82:B82"/>
    <mergeCell ref="A83:B83"/>
    <mergeCell ref="A1:B3"/>
    <mergeCell ref="C1:K1"/>
    <mergeCell ref="L1:R1"/>
    <mergeCell ref="I2:K2"/>
    <mergeCell ref="A76:B76"/>
    <mergeCell ref="A77:B77"/>
  </mergeCells>
  <printOptions horizontalCentered="1"/>
  <pageMargins left="0.35" right="0.35" top="0.6" bottom="0.35" header="0.3" footer="0.25"/>
  <pageSetup paperSize="5" scale="66" firstPageNumber="50" fitToWidth="0" orientation="portrait" r:id="rId1"/>
  <headerFooter alignWithMargins="0">
    <oddHeader xml:space="preserve">&amp;L&amp;"Arial,Bold"&amp;20&amp;K000000FY2017-18 MFP Budget Letter&amp;R&amp;"Arial,Bold"&amp;12&amp;KFF0000
</oddHeader>
    <oddFooter>&amp;R&amp;9&amp;P</oddFooter>
  </headerFooter>
  <colBreaks count="1" manualBreakCount="1">
    <brk id="1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7"/>
  <sheetViews>
    <sheetView view="pageBreakPreview" zoomScaleNormal="100" zoomScaleSheetLayoutView="100" workbookViewId="0">
      <pane xSplit="2" ySplit="6" topLeftCell="C7" activePane="bottomRight" state="frozen"/>
      <selection activeCell="I1" sqref="I1:J1048576"/>
      <selection pane="topRight" activeCell="I1" sqref="I1:J1048576"/>
      <selection pane="bottomLeft" activeCell="I1" sqref="I1:J1048576"/>
      <selection pane="bottomRight" activeCell="I1" sqref="I1:J1048576"/>
    </sheetView>
  </sheetViews>
  <sheetFormatPr defaultColWidth="8.85546875" defaultRowHeight="12.75" x14ac:dyDescent="0.2"/>
  <cols>
    <col min="1" max="1" width="4.7109375" style="5" customWidth="1"/>
    <col min="2" max="2" width="26.28515625" style="5" customWidth="1"/>
    <col min="3" max="3" width="12.140625" style="5" bestFit="1" customWidth="1"/>
    <col min="4" max="5" width="13.140625" style="5" customWidth="1"/>
    <col min="6" max="7" width="12.28515625" style="5" bestFit="1" customWidth="1"/>
    <col min="8" max="8" width="13.140625" style="5" customWidth="1"/>
    <col min="9" max="11" width="13.5703125" style="5" customWidth="1"/>
    <col min="12" max="12" width="14.140625" style="5" customWidth="1"/>
    <col min="13" max="13" width="13.42578125" style="5" bestFit="1" customWidth="1"/>
    <col min="14" max="14" width="15.85546875" style="5" customWidth="1"/>
    <col min="15" max="16" width="14" style="5" customWidth="1"/>
    <col min="17" max="17" width="11.7109375" style="5" customWidth="1"/>
    <col min="18" max="18" width="14.5703125" style="5" customWidth="1"/>
    <col min="19" max="16384" width="8.85546875" style="5"/>
  </cols>
  <sheetData>
    <row r="1" spans="1:18" ht="17.45" customHeight="1" x14ac:dyDescent="0.2">
      <c r="A1" s="947" t="s">
        <v>1111</v>
      </c>
      <c r="B1" s="947"/>
      <c r="C1" s="948" t="s">
        <v>942</v>
      </c>
      <c r="D1" s="949"/>
      <c r="E1" s="949"/>
      <c r="F1" s="949"/>
      <c r="G1" s="949"/>
      <c r="H1" s="949"/>
      <c r="I1" s="949"/>
      <c r="J1" s="949"/>
      <c r="K1" s="950"/>
      <c r="L1" s="948" t="s">
        <v>942</v>
      </c>
      <c r="M1" s="949"/>
      <c r="N1" s="949"/>
      <c r="O1" s="949"/>
      <c r="P1" s="949"/>
      <c r="Q1" s="949"/>
      <c r="R1" s="950"/>
    </row>
    <row r="2" spans="1:18" s="957" customFormat="1" ht="29.25" customHeight="1" x14ac:dyDescent="0.2">
      <c r="A2" s="947"/>
      <c r="B2" s="947"/>
      <c r="C2" s="951"/>
      <c r="D2" s="1056"/>
      <c r="E2" s="1056"/>
      <c r="F2" s="1056"/>
      <c r="G2" s="1056"/>
      <c r="H2" s="1056"/>
      <c r="I2" s="1060" t="s">
        <v>135</v>
      </c>
      <c r="J2" s="1060"/>
      <c r="K2" s="1060"/>
      <c r="L2" s="951"/>
      <c r="M2" s="1056"/>
      <c r="N2" s="1056"/>
      <c r="O2" s="1056"/>
      <c r="P2" s="1056"/>
      <c r="Q2" s="1056"/>
      <c r="R2" s="1057"/>
    </row>
    <row r="3" spans="1:18" ht="156.6" customHeight="1" x14ac:dyDescent="0.2">
      <c r="A3" s="947"/>
      <c r="B3" s="947"/>
      <c r="C3" s="958" t="s">
        <v>944</v>
      </c>
      <c r="D3" s="959" t="s">
        <v>1091</v>
      </c>
      <c r="E3" s="959" t="s">
        <v>1092</v>
      </c>
      <c r="F3" s="959" t="s">
        <v>947</v>
      </c>
      <c r="G3" s="959" t="s">
        <v>948</v>
      </c>
      <c r="H3" s="959" t="s">
        <v>1093</v>
      </c>
      <c r="I3" s="1061" t="s">
        <v>950</v>
      </c>
      <c r="J3" s="1061" t="s">
        <v>951</v>
      </c>
      <c r="K3" s="1061" t="s">
        <v>952</v>
      </c>
      <c r="L3" s="959" t="s">
        <v>1094</v>
      </c>
      <c r="M3" s="961" t="s">
        <v>1095</v>
      </c>
      <c r="N3" s="1058" t="s">
        <v>1096</v>
      </c>
      <c r="O3" s="1058" t="s">
        <v>957</v>
      </c>
      <c r="P3" s="1058" t="s">
        <v>958</v>
      </c>
      <c r="Q3" s="1058" t="s">
        <v>959</v>
      </c>
      <c r="R3" s="1058" t="s">
        <v>1097</v>
      </c>
    </row>
    <row r="4" spans="1:18" ht="14.25" customHeight="1" x14ac:dyDescent="0.2">
      <c r="A4" s="962"/>
      <c r="B4" s="963"/>
      <c r="C4" s="964">
        <v>1</v>
      </c>
      <c r="D4" s="964">
        <f>C4+1</f>
        <v>2</v>
      </c>
      <c r="E4" s="964">
        <f>D4+1</f>
        <v>3</v>
      </c>
      <c r="F4" s="964">
        <f t="shared" ref="F4:R4" si="0">E4+1</f>
        <v>4</v>
      </c>
      <c r="G4" s="964">
        <f t="shared" si="0"/>
        <v>5</v>
      </c>
      <c r="H4" s="964">
        <f t="shared" si="0"/>
        <v>6</v>
      </c>
      <c r="I4" s="964">
        <f t="shared" si="0"/>
        <v>7</v>
      </c>
      <c r="J4" s="964">
        <f t="shared" si="0"/>
        <v>8</v>
      </c>
      <c r="K4" s="964">
        <f t="shared" si="0"/>
        <v>9</v>
      </c>
      <c r="L4" s="964">
        <f t="shared" si="0"/>
        <v>10</v>
      </c>
      <c r="M4" s="964">
        <f t="shared" si="0"/>
        <v>11</v>
      </c>
      <c r="N4" s="964">
        <f t="shared" si="0"/>
        <v>12</v>
      </c>
      <c r="O4" s="964">
        <f t="shared" si="0"/>
        <v>13</v>
      </c>
      <c r="P4" s="964">
        <f t="shared" si="0"/>
        <v>14</v>
      </c>
      <c r="Q4" s="964">
        <f t="shared" si="0"/>
        <v>15</v>
      </c>
      <c r="R4" s="964">
        <f t="shared" si="0"/>
        <v>16</v>
      </c>
    </row>
    <row r="5" spans="1:18" ht="25.5" hidden="1" x14ac:dyDescent="0.2">
      <c r="A5" s="962"/>
      <c r="B5" s="963"/>
      <c r="C5" s="965"/>
      <c r="D5" s="965" t="s">
        <v>1099</v>
      </c>
      <c r="E5" s="965" t="s">
        <v>963</v>
      </c>
      <c r="F5" s="965" t="s">
        <v>622</v>
      </c>
      <c r="G5" s="965" t="s">
        <v>964</v>
      </c>
      <c r="H5" s="965" t="s">
        <v>965</v>
      </c>
      <c r="I5" s="965" t="s">
        <v>1100</v>
      </c>
      <c r="J5" s="965" t="s">
        <v>1101</v>
      </c>
      <c r="K5" s="965" t="s">
        <v>968</v>
      </c>
      <c r="L5" s="965" t="s">
        <v>969</v>
      </c>
      <c r="M5" s="965"/>
      <c r="N5" s="965" t="s">
        <v>1102</v>
      </c>
      <c r="O5" s="965" t="s">
        <v>1103</v>
      </c>
      <c r="P5" s="965" t="s">
        <v>1104</v>
      </c>
      <c r="Q5" s="965" t="s">
        <v>1105</v>
      </c>
      <c r="R5" s="965" t="s">
        <v>1106</v>
      </c>
    </row>
    <row r="6" spans="1:18" ht="25.5" hidden="1" x14ac:dyDescent="0.2">
      <c r="A6" s="966"/>
      <c r="B6" s="967"/>
      <c r="C6" s="968"/>
      <c r="D6" s="968" t="s">
        <v>191</v>
      </c>
      <c r="E6" s="968" t="s">
        <v>192</v>
      </c>
      <c r="F6" s="968" t="s">
        <v>1107</v>
      </c>
      <c r="G6" s="968" t="s">
        <v>192</v>
      </c>
      <c r="H6" s="968" t="s">
        <v>192</v>
      </c>
      <c r="I6" s="968" t="s">
        <v>976</v>
      </c>
      <c r="J6" s="968" t="s">
        <v>976</v>
      </c>
      <c r="K6" s="968" t="s">
        <v>192</v>
      </c>
      <c r="L6" s="968" t="s">
        <v>192</v>
      </c>
      <c r="M6" s="968" t="s">
        <v>977</v>
      </c>
      <c r="N6" s="968" t="s">
        <v>1081</v>
      </c>
      <c r="O6" s="968" t="s">
        <v>1108</v>
      </c>
      <c r="P6" s="968" t="s">
        <v>192</v>
      </c>
      <c r="Q6" s="968" t="s">
        <v>192</v>
      </c>
      <c r="R6" s="968" t="s">
        <v>1082</v>
      </c>
    </row>
    <row r="7" spans="1:18" ht="15.6" customHeight="1" x14ac:dyDescent="0.2">
      <c r="A7" s="969">
        <v>1</v>
      </c>
      <c r="B7" s="970" t="s">
        <v>242</v>
      </c>
      <c r="C7" s="971"/>
      <c r="D7" s="972">
        <f>'3_Levels 1&amp;2'!AM7+'3_Levels 1&amp;2'!AU7</f>
        <v>7274.3327518734386</v>
      </c>
      <c r="E7" s="973">
        <f>C7*D7</f>
        <v>0</v>
      </c>
      <c r="F7" s="973">
        <v>777.48</v>
      </c>
      <c r="G7" s="973">
        <f>C7*F7</f>
        <v>0</v>
      </c>
      <c r="H7" s="974">
        <f>ROUND(E7+G7,0)</f>
        <v>0</v>
      </c>
      <c r="I7" s="975">
        <f>[3]Oct_Thrive!$G5</f>
        <v>0</v>
      </c>
      <c r="J7" s="975">
        <f>[3]Feb_Thrive!$G5</f>
        <v>0</v>
      </c>
      <c r="K7" s="976">
        <f t="shared" ref="K7:K71" si="1">+I7+J7</f>
        <v>0</v>
      </c>
      <c r="L7" s="974">
        <f t="shared" ref="L7:L70" si="2">K7+H7</f>
        <v>0</v>
      </c>
      <c r="M7" s="972"/>
      <c r="N7" s="977">
        <f>ROUND(SUM(L7:M7),0)</f>
        <v>0</v>
      </c>
      <c r="O7" s="975">
        <f>[6]State_Thrive!N4</f>
        <v>0</v>
      </c>
      <c r="P7" s="975">
        <f>N7-O7</f>
        <v>0</v>
      </c>
      <c r="Q7" s="977">
        <f>ROUND(P7/$Q$85,0)</f>
        <v>0</v>
      </c>
      <c r="R7" s="978">
        <f>+N7</f>
        <v>0</v>
      </c>
    </row>
    <row r="8" spans="1:18" ht="15.6" customHeight="1" x14ac:dyDescent="0.2">
      <c r="A8" s="979">
        <v>2</v>
      </c>
      <c r="B8" s="980" t="s">
        <v>243</v>
      </c>
      <c r="C8" s="981"/>
      <c r="D8" s="982">
        <f>'3_Levels 1&amp;2'!AM8+'3_Levels 1&amp;2'!AU8</f>
        <v>9103.9813412228796</v>
      </c>
      <c r="E8" s="983">
        <f t="shared" ref="E8:E71" si="3">C8*D8</f>
        <v>0</v>
      </c>
      <c r="F8" s="983">
        <v>842.32</v>
      </c>
      <c r="G8" s="983">
        <f t="shared" ref="G8:G71" si="4">C8*F8</f>
        <v>0</v>
      </c>
      <c r="H8" s="984">
        <f t="shared" ref="H8:H71" si="5">ROUND(E8+G8,0)</f>
        <v>0</v>
      </c>
      <c r="I8" s="985">
        <f>[3]Oct_Thrive!$G6</f>
        <v>0</v>
      </c>
      <c r="J8" s="5">
        <f>[3]Feb_Thrive!$G6</f>
        <v>0</v>
      </c>
      <c r="K8" s="986">
        <f t="shared" si="1"/>
        <v>0</v>
      </c>
      <c r="L8" s="984">
        <f t="shared" si="2"/>
        <v>0</v>
      </c>
      <c r="M8" s="982"/>
      <c r="N8" s="987">
        <f t="shared" ref="N8:N71" si="6">ROUND(SUM(L8:M8),0)</f>
        <v>0</v>
      </c>
      <c r="O8" s="985">
        <f>[6]State_Thrive!N5</f>
        <v>0</v>
      </c>
      <c r="P8" s="985">
        <f t="shared" ref="P8:P71" si="7">N8-O8</f>
        <v>0</v>
      </c>
      <c r="Q8" s="987">
        <f t="shared" ref="Q8:Q71" si="8">ROUND(P8/$Q$85,0)</f>
        <v>0</v>
      </c>
      <c r="R8" s="987">
        <f t="shared" ref="R8:R71" si="9">+N8</f>
        <v>0</v>
      </c>
    </row>
    <row r="9" spans="1:18" ht="15.6" customHeight="1" x14ac:dyDescent="0.2">
      <c r="A9" s="979">
        <v>3</v>
      </c>
      <c r="B9" s="980" t="s">
        <v>244</v>
      </c>
      <c r="C9" s="981"/>
      <c r="D9" s="982">
        <f>'3_Levels 1&amp;2'!AM9+'3_Levels 1&amp;2'!AU9</f>
        <v>7715.0671583593894</v>
      </c>
      <c r="E9" s="983">
        <f t="shared" si="3"/>
        <v>0</v>
      </c>
      <c r="F9" s="983">
        <v>596.84</v>
      </c>
      <c r="G9" s="983">
        <f t="shared" si="4"/>
        <v>0</v>
      </c>
      <c r="H9" s="984">
        <f t="shared" si="5"/>
        <v>0</v>
      </c>
      <c r="I9" s="985">
        <f>[3]Oct_Thrive!$G7</f>
        <v>0</v>
      </c>
      <c r="J9" s="985">
        <f>[3]Feb_Thrive!$G7</f>
        <v>0</v>
      </c>
      <c r="K9" s="986">
        <f t="shared" si="1"/>
        <v>0</v>
      </c>
      <c r="L9" s="984">
        <f t="shared" si="2"/>
        <v>0</v>
      </c>
      <c r="M9" s="982"/>
      <c r="N9" s="987">
        <f t="shared" si="6"/>
        <v>0</v>
      </c>
      <c r="O9" s="985">
        <f>[6]State_Thrive!N6</f>
        <v>0</v>
      </c>
      <c r="P9" s="985">
        <f t="shared" si="7"/>
        <v>0</v>
      </c>
      <c r="Q9" s="987">
        <f t="shared" si="8"/>
        <v>0</v>
      </c>
      <c r="R9" s="987">
        <f t="shared" si="9"/>
        <v>0</v>
      </c>
    </row>
    <row r="10" spans="1:18" ht="15.6" customHeight="1" x14ac:dyDescent="0.2">
      <c r="A10" s="979">
        <v>4</v>
      </c>
      <c r="B10" s="980" t="s">
        <v>245</v>
      </c>
      <c r="C10" s="981"/>
      <c r="D10" s="982">
        <f>'3_Levels 1&amp;2'!AM10+'3_Levels 1&amp;2'!AU10</f>
        <v>9476.6221958456972</v>
      </c>
      <c r="E10" s="983">
        <f t="shared" si="3"/>
        <v>0</v>
      </c>
      <c r="F10" s="983">
        <v>585.76</v>
      </c>
      <c r="G10" s="983">
        <f t="shared" si="4"/>
        <v>0</v>
      </c>
      <c r="H10" s="984">
        <f t="shared" si="5"/>
        <v>0</v>
      </c>
      <c r="I10" s="985">
        <f>[3]Oct_Thrive!$G8</f>
        <v>0</v>
      </c>
      <c r="J10" s="985">
        <f>[3]Feb_Thrive!$G8</f>
        <v>0</v>
      </c>
      <c r="K10" s="986">
        <f t="shared" si="1"/>
        <v>0</v>
      </c>
      <c r="L10" s="984">
        <f t="shared" si="2"/>
        <v>0</v>
      </c>
      <c r="M10" s="982"/>
      <c r="N10" s="987">
        <f t="shared" si="6"/>
        <v>0</v>
      </c>
      <c r="O10" s="985">
        <f>[6]State_Thrive!N7</f>
        <v>0</v>
      </c>
      <c r="P10" s="985">
        <f t="shared" si="7"/>
        <v>0</v>
      </c>
      <c r="Q10" s="987">
        <f t="shared" si="8"/>
        <v>0</v>
      </c>
      <c r="R10" s="987">
        <f t="shared" si="9"/>
        <v>0</v>
      </c>
    </row>
    <row r="11" spans="1:18" ht="15.6" customHeight="1" x14ac:dyDescent="0.2">
      <c r="A11" s="988">
        <v>5</v>
      </c>
      <c r="B11" s="989" t="s">
        <v>246</v>
      </c>
      <c r="C11" s="990"/>
      <c r="D11" s="991">
        <f>'3_Levels 1&amp;2'!AM11+'3_Levels 1&amp;2'!AU11</f>
        <v>7566.1959272997028</v>
      </c>
      <c r="E11" s="992">
        <f t="shared" si="3"/>
        <v>0</v>
      </c>
      <c r="F11" s="992">
        <v>555.91</v>
      </c>
      <c r="G11" s="992">
        <f t="shared" si="4"/>
        <v>0</v>
      </c>
      <c r="H11" s="993">
        <f t="shared" si="5"/>
        <v>0</v>
      </c>
      <c r="I11" s="994">
        <f>[3]Oct_Thrive!$G9</f>
        <v>0</v>
      </c>
      <c r="J11" s="994">
        <f>[3]Feb_Thrive!$G9</f>
        <v>0</v>
      </c>
      <c r="K11" s="995">
        <f t="shared" si="1"/>
        <v>0</v>
      </c>
      <c r="L11" s="993">
        <f t="shared" si="2"/>
        <v>0</v>
      </c>
      <c r="M11" s="991"/>
      <c r="N11" s="996">
        <f t="shared" si="6"/>
        <v>0</v>
      </c>
      <c r="O11" s="997">
        <f>[6]State_Thrive!N8</f>
        <v>0</v>
      </c>
      <c r="P11" s="994">
        <f t="shared" si="7"/>
        <v>0</v>
      </c>
      <c r="Q11" s="998">
        <f t="shared" si="8"/>
        <v>0</v>
      </c>
      <c r="R11" s="996">
        <f t="shared" si="9"/>
        <v>0</v>
      </c>
    </row>
    <row r="12" spans="1:18" ht="15.6" customHeight="1" x14ac:dyDescent="0.2">
      <c r="A12" s="969">
        <v>6</v>
      </c>
      <c r="B12" s="970" t="s">
        <v>247</v>
      </c>
      <c r="C12" s="971"/>
      <c r="D12" s="972">
        <f>'3_Levels 1&amp;2'!AM12+'3_Levels 1&amp;2'!AU12</f>
        <v>8748.0780815347716</v>
      </c>
      <c r="E12" s="973">
        <f t="shared" si="3"/>
        <v>0</v>
      </c>
      <c r="F12" s="973">
        <v>545.4799999999999</v>
      </c>
      <c r="G12" s="973">
        <f t="shared" si="4"/>
        <v>0</v>
      </c>
      <c r="H12" s="974">
        <f t="shared" si="5"/>
        <v>0</v>
      </c>
      <c r="I12" s="975">
        <f>[3]Oct_Thrive!$G10</f>
        <v>0</v>
      </c>
      <c r="J12" s="975">
        <f>[3]Feb_Thrive!$G10</f>
        <v>0</v>
      </c>
      <c r="K12" s="976">
        <f t="shared" si="1"/>
        <v>0</v>
      </c>
      <c r="L12" s="974">
        <f t="shared" si="2"/>
        <v>0</v>
      </c>
      <c r="M12" s="972"/>
      <c r="N12" s="977">
        <f t="shared" si="6"/>
        <v>0</v>
      </c>
      <c r="O12" s="975">
        <f>[6]State_Thrive!N9</f>
        <v>0</v>
      </c>
      <c r="P12" s="975">
        <f t="shared" si="7"/>
        <v>0</v>
      </c>
      <c r="Q12" s="977">
        <f t="shared" si="8"/>
        <v>0</v>
      </c>
      <c r="R12" s="978">
        <f t="shared" si="9"/>
        <v>0</v>
      </c>
    </row>
    <row r="13" spans="1:18" ht="15.6" customHeight="1" x14ac:dyDescent="0.2">
      <c r="A13" s="979">
        <v>7</v>
      </c>
      <c r="B13" s="980" t="s">
        <v>248</v>
      </c>
      <c r="C13" s="981"/>
      <c r="D13" s="982">
        <f>'3_Levels 1&amp;2'!AM13+'3_Levels 1&amp;2'!AU13</f>
        <v>8181.0780485527539</v>
      </c>
      <c r="E13" s="983">
        <f t="shared" si="3"/>
        <v>0</v>
      </c>
      <c r="F13" s="983">
        <v>756.91999999999985</v>
      </c>
      <c r="G13" s="983">
        <f t="shared" si="4"/>
        <v>0</v>
      </c>
      <c r="H13" s="984">
        <f t="shared" si="5"/>
        <v>0</v>
      </c>
      <c r="I13" s="985">
        <f>[3]Oct_Thrive!$G11</f>
        <v>0</v>
      </c>
      <c r="J13" s="985">
        <f>[3]Feb_Thrive!$G11</f>
        <v>0</v>
      </c>
      <c r="K13" s="986">
        <f t="shared" si="1"/>
        <v>0</v>
      </c>
      <c r="L13" s="984">
        <f t="shared" si="2"/>
        <v>0</v>
      </c>
      <c r="M13" s="982"/>
      <c r="N13" s="987">
        <f t="shared" si="6"/>
        <v>0</v>
      </c>
      <c r="O13" s="985">
        <f>[6]State_Thrive!N10</f>
        <v>0</v>
      </c>
      <c r="P13" s="985">
        <f t="shared" si="7"/>
        <v>0</v>
      </c>
      <c r="Q13" s="987">
        <f t="shared" si="8"/>
        <v>0</v>
      </c>
      <c r="R13" s="987">
        <f t="shared" si="9"/>
        <v>0</v>
      </c>
    </row>
    <row r="14" spans="1:18" ht="15.6" customHeight="1" x14ac:dyDescent="0.2">
      <c r="A14" s="979">
        <v>8</v>
      </c>
      <c r="B14" s="980" t="s">
        <v>249</v>
      </c>
      <c r="C14" s="981"/>
      <c r="D14" s="982">
        <f>'3_Levels 1&amp;2'!AM14+'3_Levels 1&amp;2'!AU14</f>
        <v>8250.9889276626673</v>
      </c>
      <c r="E14" s="983">
        <f t="shared" si="3"/>
        <v>0</v>
      </c>
      <c r="F14" s="983">
        <v>725.76</v>
      </c>
      <c r="G14" s="983">
        <f t="shared" si="4"/>
        <v>0</v>
      </c>
      <c r="H14" s="984">
        <f t="shared" si="5"/>
        <v>0</v>
      </c>
      <c r="I14" s="985">
        <f>[3]Oct_Thrive!$G12</f>
        <v>0</v>
      </c>
      <c r="J14" s="985">
        <f>[3]Feb_Thrive!$G12</f>
        <v>0</v>
      </c>
      <c r="K14" s="986">
        <f t="shared" si="1"/>
        <v>0</v>
      </c>
      <c r="L14" s="984">
        <f t="shared" si="2"/>
        <v>0</v>
      </c>
      <c r="M14" s="982"/>
      <c r="N14" s="987">
        <f t="shared" si="6"/>
        <v>0</v>
      </c>
      <c r="O14" s="985">
        <f>[6]State_Thrive!N11</f>
        <v>0</v>
      </c>
      <c r="P14" s="985">
        <f t="shared" si="7"/>
        <v>0</v>
      </c>
      <c r="Q14" s="987">
        <f t="shared" si="8"/>
        <v>0</v>
      </c>
      <c r="R14" s="987">
        <f t="shared" si="9"/>
        <v>0</v>
      </c>
    </row>
    <row r="15" spans="1:18" ht="15.6" customHeight="1" x14ac:dyDescent="0.2">
      <c r="A15" s="979">
        <v>9</v>
      </c>
      <c r="B15" s="980" t="s">
        <v>250</v>
      </c>
      <c r="C15" s="981"/>
      <c r="D15" s="982">
        <f>'3_Levels 1&amp;2'!AM15+'3_Levels 1&amp;2'!AU15</f>
        <v>8200.9693219403234</v>
      </c>
      <c r="E15" s="983">
        <f t="shared" si="3"/>
        <v>0</v>
      </c>
      <c r="F15" s="983">
        <v>744.76</v>
      </c>
      <c r="G15" s="983">
        <f t="shared" si="4"/>
        <v>0</v>
      </c>
      <c r="H15" s="984">
        <f t="shared" si="5"/>
        <v>0</v>
      </c>
      <c r="I15" s="985">
        <f>[3]Oct_Thrive!$G13</f>
        <v>0</v>
      </c>
      <c r="J15" s="985">
        <f>[3]Feb_Thrive!$G13</f>
        <v>0</v>
      </c>
      <c r="K15" s="986">
        <f t="shared" si="1"/>
        <v>0</v>
      </c>
      <c r="L15" s="984">
        <f t="shared" si="2"/>
        <v>0</v>
      </c>
      <c r="M15" s="982"/>
      <c r="N15" s="987">
        <f t="shared" si="6"/>
        <v>0</v>
      </c>
      <c r="O15" s="985">
        <f>[6]State_Thrive!N12</f>
        <v>0</v>
      </c>
      <c r="P15" s="985">
        <f t="shared" si="7"/>
        <v>0</v>
      </c>
      <c r="Q15" s="987">
        <f t="shared" si="8"/>
        <v>0</v>
      </c>
      <c r="R15" s="987">
        <f t="shared" si="9"/>
        <v>0</v>
      </c>
    </row>
    <row r="16" spans="1:18" ht="15.6" customHeight="1" x14ac:dyDescent="0.2">
      <c r="A16" s="988">
        <v>10</v>
      </c>
      <c r="B16" s="989" t="s">
        <v>251</v>
      </c>
      <c r="C16" s="990"/>
      <c r="D16" s="991">
        <f>'3_Levels 1&amp;2'!AM16+'3_Levels 1&amp;2'!AU16</f>
        <v>8132.2587469704322</v>
      </c>
      <c r="E16" s="992">
        <f t="shared" si="3"/>
        <v>0</v>
      </c>
      <c r="F16" s="992">
        <v>608.04000000000008</v>
      </c>
      <c r="G16" s="992">
        <f t="shared" si="4"/>
        <v>0</v>
      </c>
      <c r="H16" s="993">
        <f t="shared" si="5"/>
        <v>0</v>
      </c>
      <c r="I16" s="994">
        <f>[3]Oct_Thrive!$G14</f>
        <v>0</v>
      </c>
      <c r="J16" s="994">
        <f>[3]Feb_Thrive!$G14</f>
        <v>0</v>
      </c>
      <c r="K16" s="995">
        <f t="shared" si="1"/>
        <v>0</v>
      </c>
      <c r="L16" s="993">
        <f t="shared" si="2"/>
        <v>0</v>
      </c>
      <c r="M16" s="991"/>
      <c r="N16" s="996">
        <f t="shared" si="6"/>
        <v>0</v>
      </c>
      <c r="O16" s="997">
        <f>[6]State_Thrive!N13</f>
        <v>0</v>
      </c>
      <c r="P16" s="994">
        <f t="shared" si="7"/>
        <v>0</v>
      </c>
      <c r="Q16" s="998">
        <f t="shared" si="8"/>
        <v>0</v>
      </c>
      <c r="R16" s="996">
        <f t="shared" si="9"/>
        <v>0</v>
      </c>
    </row>
    <row r="17" spans="1:18" ht="15.6" customHeight="1" x14ac:dyDescent="0.2">
      <c r="A17" s="969">
        <v>11</v>
      </c>
      <c r="B17" s="970" t="s">
        <v>252</v>
      </c>
      <c r="C17" s="971"/>
      <c r="D17" s="972">
        <f>'3_Levels 1&amp;2'!AM17+'3_Levels 1&amp;2'!AU17</f>
        <v>10481.942290076335</v>
      </c>
      <c r="E17" s="973">
        <f t="shared" si="3"/>
        <v>0</v>
      </c>
      <c r="F17" s="973">
        <v>706.55</v>
      </c>
      <c r="G17" s="973">
        <f t="shared" si="4"/>
        <v>0</v>
      </c>
      <c r="H17" s="974">
        <f t="shared" si="5"/>
        <v>0</v>
      </c>
      <c r="I17" s="975">
        <f>[3]Oct_Thrive!$G15</f>
        <v>0</v>
      </c>
      <c r="J17" s="975">
        <f>[3]Feb_Thrive!$G15</f>
        <v>0</v>
      </c>
      <c r="K17" s="976">
        <f t="shared" si="1"/>
        <v>0</v>
      </c>
      <c r="L17" s="974">
        <f t="shared" si="2"/>
        <v>0</v>
      </c>
      <c r="M17" s="972"/>
      <c r="N17" s="977">
        <f t="shared" si="6"/>
        <v>0</v>
      </c>
      <c r="O17" s="975">
        <f>[6]State_Thrive!N14</f>
        <v>0</v>
      </c>
      <c r="P17" s="975">
        <f t="shared" si="7"/>
        <v>0</v>
      </c>
      <c r="Q17" s="977">
        <f t="shared" si="8"/>
        <v>0</v>
      </c>
      <c r="R17" s="978">
        <f t="shared" si="9"/>
        <v>0</v>
      </c>
    </row>
    <row r="18" spans="1:18" ht="15.6" customHeight="1" x14ac:dyDescent="0.2">
      <c r="A18" s="979">
        <v>12</v>
      </c>
      <c r="B18" s="980" t="s">
        <v>253</v>
      </c>
      <c r="C18" s="981"/>
      <c r="D18" s="982">
        <f>'3_Levels 1&amp;2'!AM18+'3_Levels 1&amp;2'!AU18</f>
        <v>8276.5688375673599</v>
      </c>
      <c r="E18" s="983">
        <f t="shared" si="3"/>
        <v>0</v>
      </c>
      <c r="F18" s="983">
        <v>1063.31</v>
      </c>
      <c r="G18" s="983">
        <f t="shared" si="4"/>
        <v>0</v>
      </c>
      <c r="H18" s="984">
        <f t="shared" si="5"/>
        <v>0</v>
      </c>
      <c r="I18" s="985">
        <f>[3]Oct_Thrive!$G16</f>
        <v>0</v>
      </c>
      <c r="J18" s="985">
        <f>[3]Feb_Thrive!$G16</f>
        <v>0</v>
      </c>
      <c r="K18" s="986">
        <f t="shared" si="1"/>
        <v>0</v>
      </c>
      <c r="L18" s="984">
        <f t="shared" si="2"/>
        <v>0</v>
      </c>
      <c r="M18" s="982"/>
      <c r="N18" s="987">
        <f t="shared" si="6"/>
        <v>0</v>
      </c>
      <c r="O18" s="985">
        <f>[6]State_Thrive!N15</f>
        <v>0</v>
      </c>
      <c r="P18" s="985">
        <f t="shared" si="7"/>
        <v>0</v>
      </c>
      <c r="Q18" s="987">
        <f t="shared" si="8"/>
        <v>0</v>
      </c>
      <c r="R18" s="987">
        <f t="shared" si="9"/>
        <v>0</v>
      </c>
    </row>
    <row r="19" spans="1:18" ht="15.6" customHeight="1" x14ac:dyDescent="0.2">
      <c r="A19" s="979">
        <v>13</v>
      </c>
      <c r="B19" s="980" t="s">
        <v>254</v>
      </c>
      <c r="C19" s="981"/>
      <c r="D19" s="982">
        <f>'3_Levels 1&amp;2'!AM19+'3_Levels 1&amp;2'!AU19</f>
        <v>9403.0146412884333</v>
      </c>
      <c r="E19" s="983">
        <f t="shared" si="3"/>
        <v>0</v>
      </c>
      <c r="F19" s="983">
        <v>749.43000000000006</v>
      </c>
      <c r="G19" s="983">
        <f t="shared" si="4"/>
        <v>0</v>
      </c>
      <c r="H19" s="984">
        <f t="shared" si="5"/>
        <v>0</v>
      </c>
      <c r="I19" s="985">
        <f>[3]Oct_Thrive!$G17</f>
        <v>0</v>
      </c>
      <c r="J19" s="985">
        <f>[3]Feb_Thrive!$G17</f>
        <v>0</v>
      </c>
      <c r="K19" s="986">
        <f t="shared" si="1"/>
        <v>0</v>
      </c>
      <c r="L19" s="984">
        <f t="shared" si="2"/>
        <v>0</v>
      </c>
      <c r="M19" s="982"/>
      <c r="N19" s="987">
        <f t="shared" si="6"/>
        <v>0</v>
      </c>
      <c r="O19" s="985">
        <f>[6]State_Thrive!N16</f>
        <v>0</v>
      </c>
      <c r="P19" s="985">
        <f t="shared" si="7"/>
        <v>0</v>
      </c>
      <c r="Q19" s="987">
        <f t="shared" si="8"/>
        <v>0</v>
      </c>
      <c r="R19" s="987">
        <f t="shared" si="9"/>
        <v>0</v>
      </c>
    </row>
    <row r="20" spans="1:18" ht="15.6" customHeight="1" x14ac:dyDescent="0.2">
      <c r="A20" s="979">
        <v>14</v>
      </c>
      <c r="B20" s="980" t="s">
        <v>255</v>
      </c>
      <c r="C20" s="981"/>
      <c r="D20" s="982">
        <f>'3_Levels 1&amp;2'!AM20+'3_Levels 1&amp;2'!AU20</f>
        <v>9678.6317563739376</v>
      </c>
      <c r="E20" s="983">
        <f t="shared" si="3"/>
        <v>0</v>
      </c>
      <c r="F20" s="983">
        <v>809.9799999999999</v>
      </c>
      <c r="G20" s="983">
        <f t="shared" si="4"/>
        <v>0</v>
      </c>
      <c r="H20" s="984">
        <f t="shared" si="5"/>
        <v>0</v>
      </c>
      <c r="I20" s="985">
        <f>[3]Oct_Thrive!$G18</f>
        <v>0</v>
      </c>
      <c r="J20" s="985">
        <f>[3]Feb_Thrive!$G18</f>
        <v>0</v>
      </c>
      <c r="K20" s="986">
        <f t="shared" si="1"/>
        <v>0</v>
      </c>
      <c r="L20" s="984">
        <f t="shared" si="2"/>
        <v>0</v>
      </c>
      <c r="M20" s="982"/>
      <c r="N20" s="987">
        <f t="shared" si="6"/>
        <v>0</v>
      </c>
      <c r="O20" s="985">
        <f>[6]State_Thrive!N17</f>
        <v>0</v>
      </c>
      <c r="P20" s="985">
        <f t="shared" si="7"/>
        <v>0</v>
      </c>
      <c r="Q20" s="987">
        <f t="shared" si="8"/>
        <v>0</v>
      </c>
      <c r="R20" s="987">
        <f t="shared" si="9"/>
        <v>0</v>
      </c>
    </row>
    <row r="21" spans="1:18" ht="15.6" customHeight="1" x14ac:dyDescent="0.2">
      <c r="A21" s="988">
        <v>15</v>
      </c>
      <c r="B21" s="989" t="s">
        <v>256</v>
      </c>
      <c r="C21" s="990"/>
      <c r="D21" s="991">
        <f>'3_Levels 1&amp;2'!AM21+'3_Levels 1&amp;2'!AU21</f>
        <v>9004.157594274704</v>
      </c>
      <c r="E21" s="992">
        <f t="shared" si="3"/>
        <v>0</v>
      </c>
      <c r="F21" s="992">
        <v>553.79999999999995</v>
      </c>
      <c r="G21" s="992">
        <f t="shared" si="4"/>
        <v>0</v>
      </c>
      <c r="H21" s="993">
        <f t="shared" si="5"/>
        <v>0</v>
      </c>
      <c r="I21" s="994">
        <f>[3]Oct_Thrive!$G19</f>
        <v>0</v>
      </c>
      <c r="J21" s="994">
        <f>[3]Feb_Thrive!$G19</f>
        <v>0</v>
      </c>
      <c r="K21" s="995">
        <f t="shared" si="1"/>
        <v>0</v>
      </c>
      <c r="L21" s="993">
        <f t="shared" si="2"/>
        <v>0</v>
      </c>
      <c r="M21" s="991"/>
      <c r="N21" s="996">
        <f t="shared" si="6"/>
        <v>0</v>
      </c>
      <c r="O21" s="997">
        <f>[6]State_Thrive!N18</f>
        <v>0</v>
      </c>
      <c r="P21" s="994">
        <f t="shared" si="7"/>
        <v>0</v>
      </c>
      <c r="Q21" s="998">
        <f t="shared" si="8"/>
        <v>0</v>
      </c>
      <c r="R21" s="996">
        <f t="shared" si="9"/>
        <v>0</v>
      </c>
    </row>
    <row r="22" spans="1:18" ht="15.6" customHeight="1" x14ac:dyDescent="0.2">
      <c r="A22" s="969">
        <v>16</v>
      </c>
      <c r="B22" s="970" t="s">
        <v>257</v>
      </c>
      <c r="C22" s="971"/>
      <c r="D22" s="972">
        <f>'3_Levels 1&amp;2'!AM22+'3_Levels 1&amp;2'!AU22</f>
        <v>7574.4813344116455</v>
      </c>
      <c r="E22" s="973">
        <f t="shared" si="3"/>
        <v>0</v>
      </c>
      <c r="F22" s="973">
        <v>686.73</v>
      </c>
      <c r="G22" s="973">
        <f t="shared" si="4"/>
        <v>0</v>
      </c>
      <c r="H22" s="974">
        <f t="shared" si="5"/>
        <v>0</v>
      </c>
      <c r="I22" s="975">
        <f>[3]Oct_Thrive!$G20</f>
        <v>0</v>
      </c>
      <c r="J22" s="975">
        <f>[3]Feb_Thrive!$G20</f>
        <v>0</v>
      </c>
      <c r="K22" s="976">
        <f t="shared" si="1"/>
        <v>0</v>
      </c>
      <c r="L22" s="974">
        <f t="shared" si="2"/>
        <v>0</v>
      </c>
      <c r="M22" s="972"/>
      <c r="N22" s="977">
        <f t="shared" si="6"/>
        <v>0</v>
      </c>
      <c r="O22" s="975">
        <f>[6]State_Thrive!N19</f>
        <v>0</v>
      </c>
      <c r="P22" s="975">
        <f t="shared" si="7"/>
        <v>0</v>
      </c>
      <c r="Q22" s="977">
        <f t="shared" si="8"/>
        <v>0</v>
      </c>
      <c r="R22" s="978">
        <f t="shared" si="9"/>
        <v>0</v>
      </c>
    </row>
    <row r="23" spans="1:18" ht="15.6" customHeight="1" x14ac:dyDescent="0.2">
      <c r="A23" s="979">
        <v>17</v>
      </c>
      <c r="B23" s="980" t="s">
        <v>258</v>
      </c>
      <c r="C23" s="981">
        <v>210</v>
      </c>
      <c r="D23" s="982">
        <f>'3_Levels 1&amp;2'!AM23+'3_Levels 1&amp;2'!AU23</f>
        <v>8090.1360563700418</v>
      </c>
      <c r="E23" s="983">
        <f t="shared" si="3"/>
        <v>1698928.5718377088</v>
      </c>
      <c r="F23" s="983">
        <v>801.47762416806802</v>
      </c>
      <c r="G23" s="983">
        <f t="shared" si="4"/>
        <v>168310.30107529429</v>
      </c>
      <c r="H23" s="984">
        <f t="shared" si="5"/>
        <v>1867239</v>
      </c>
      <c r="I23" s="985">
        <f>[3]Oct_Thrive!$G21</f>
        <v>-551280</v>
      </c>
      <c r="J23" s="985">
        <f>[3]Feb_Thrive!$G21</f>
        <v>-71133</v>
      </c>
      <c r="K23" s="986">
        <f t="shared" si="1"/>
        <v>-622413</v>
      </c>
      <c r="L23" s="984">
        <f t="shared" si="2"/>
        <v>1244826</v>
      </c>
      <c r="M23" s="982"/>
      <c r="N23" s="987">
        <f t="shared" si="6"/>
        <v>1244826</v>
      </c>
      <c r="O23" s="985">
        <f>[6]State_Thrive!N20</f>
        <v>1244918</v>
      </c>
      <c r="P23" s="985">
        <f t="shared" si="7"/>
        <v>-92</v>
      </c>
      <c r="Q23" s="987">
        <f t="shared" si="8"/>
        <v>-92</v>
      </c>
      <c r="R23" s="987">
        <f t="shared" si="9"/>
        <v>1244826</v>
      </c>
    </row>
    <row r="24" spans="1:18" ht="15.6" customHeight="1" x14ac:dyDescent="0.2">
      <c r="A24" s="979">
        <v>18</v>
      </c>
      <c r="B24" s="980" t="s">
        <v>259</v>
      </c>
      <c r="C24" s="981"/>
      <c r="D24" s="982">
        <f>'3_Levels 1&amp;2'!AM24+'3_Levels 1&amp;2'!AU24</f>
        <v>9153.3797590361446</v>
      </c>
      <c r="E24" s="983">
        <f t="shared" si="3"/>
        <v>0</v>
      </c>
      <c r="F24" s="983">
        <v>845.94999999999993</v>
      </c>
      <c r="G24" s="983">
        <f t="shared" si="4"/>
        <v>0</v>
      </c>
      <c r="H24" s="984">
        <f t="shared" si="5"/>
        <v>0</v>
      </c>
      <c r="I24" s="985">
        <f>[3]Oct_Thrive!$G22</f>
        <v>0</v>
      </c>
      <c r="J24" s="985">
        <f>[3]Feb_Thrive!$G22</f>
        <v>0</v>
      </c>
      <c r="K24" s="986">
        <f t="shared" si="1"/>
        <v>0</v>
      </c>
      <c r="L24" s="984">
        <f t="shared" si="2"/>
        <v>0</v>
      </c>
      <c r="M24" s="982"/>
      <c r="N24" s="987">
        <f t="shared" si="6"/>
        <v>0</v>
      </c>
      <c r="O24" s="985">
        <f>[6]State_Thrive!N21</f>
        <v>0</v>
      </c>
      <c r="P24" s="985">
        <f t="shared" si="7"/>
        <v>0</v>
      </c>
      <c r="Q24" s="987">
        <f t="shared" si="8"/>
        <v>0</v>
      </c>
      <c r="R24" s="987">
        <f t="shared" si="9"/>
        <v>0</v>
      </c>
    </row>
    <row r="25" spans="1:18" ht="15.6" customHeight="1" x14ac:dyDescent="0.2">
      <c r="A25" s="979">
        <v>19</v>
      </c>
      <c r="B25" s="980" t="s">
        <v>260</v>
      </c>
      <c r="C25" s="981"/>
      <c r="D25" s="982">
        <f>'3_Levels 1&amp;2'!AM25+'3_Levels 1&amp;2'!AU25</f>
        <v>8056.4782906857727</v>
      </c>
      <c r="E25" s="983">
        <f t="shared" si="3"/>
        <v>0</v>
      </c>
      <c r="F25" s="983">
        <v>905.43</v>
      </c>
      <c r="G25" s="983">
        <f t="shared" si="4"/>
        <v>0</v>
      </c>
      <c r="H25" s="984">
        <f t="shared" si="5"/>
        <v>0</v>
      </c>
      <c r="I25" s="985">
        <f>[3]Oct_Thrive!$G23</f>
        <v>17924</v>
      </c>
      <c r="J25" s="985">
        <f>[3]Feb_Thrive!$G23</f>
        <v>-8962</v>
      </c>
      <c r="K25" s="986">
        <f t="shared" si="1"/>
        <v>8962</v>
      </c>
      <c r="L25" s="984">
        <f t="shared" si="2"/>
        <v>8962</v>
      </c>
      <c r="M25" s="982"/>
      <c r="N25" s="987">
        <f t="shared" si="6"/>
        <v>8962</v>
      </c>
      <c r="O25" s="985">
        <f>[6]State_Thrive!N22</f>
        <v>5976</v>
      </c>
      <c r="P25" s="985">
        <f t="shared" si="7"/>
        <v>2986</v>
      </c>
      <c r="Q25" s="987">
        <f t="shared" si="8"/>
        <v>2986</v>
      </c>
      <c r="R25" s="987">
        <f t="shared" si="9"/>
        <v>8962</v>
      </c>
    </row>
    <row r="26" spans="1:18" ht="15.6" customHeight="1" x14ac:dyDescent="0.2">
      <c r="A26" s="988">
        <v>20</v>
      </c>
      <c r="B26" s="989" t="s">
        <v>261</v>
      </c>
      <c r="C26" s="990"/>
      <c r="D26" s="991">
        <f>'3_Levels 1&amp;2'!AM26+'3_Levels 1&amp;2'!AU26</f>
        <v>7985.250331720802</v>
      </c>
      <c r="E26" s="992">
        <f t="shared" si="3"/>
        <v>0</v>
      </c>
      <c r="F26" s="992">
        <v>586.16999999999996</v>
      </c>
      <c r="G26" s="992">
        <f t="shared" si="4"/>
        <v>0</v>
      </c>
      <c r="H26" s="993">
        <f t="shared" si="5"/>
        <v>0</v>
      </c>
      <c r="I26" s="994">
        <f>[3]Oct_Thrive!$G24</f>
        <v>0</v>
      </c>
      <c r="J26" s="994">
        <f>[3]Feb_Thrive!$G24</f>
        <v>0</v>
      </c>
      <c r="K26" s="995">
        <f t="shared" si="1"/>
        <v>0</v>
      </c>
      <c r="L26" s="993">
        <f t="shared" si="2"/>
        <v>0</v>
      </c>
      <c r="M26" s="991"/>
      <c r="N26" s="996">
        <f t="shared" si="6"/>
        <v>0</v>
      </c>
      <c r="O26" s="997">
        <f>[6]State_Thrive!N23</f>
        <v>0</v>
      </c>
      <c r="P26" s="994">
        <f t="shared" si="7"/>
        <v>0</v>
      </c>
      <c r="Q26" s="998">
        <f t="shared" si="8"/>
        <v>0</v>
      </c>
      <c r="R26" s="996">
        <f t="shared" si="9"/>
        <v>0</v>
      </c>
    </row>
    <row r="27" spans="1:18" ht="15.6" customHeight="1" x14ac:dyDescent="0.2">
      <c r="A27" s="969">
        <v>21</v>
      </c>
      <c r="B27" s="970" t="s">
        <v>262</v>
      </c>
      <c r="C27" s="971"/>
      <c r="D27" s="972">
        <f>'3_Levels 1&amp;2'!AM27+'3_Levels 1&amp;2'!AU27</f>
        <v>8570.4549867724854</v>
      </c>
      <c r="E27" s="973">
        <f t="shared" si="3"/>
        <v>0</v>
      </c>
      <c r="F27" s="973">
        <v>610.35</v>
      </c>
      <c r="G27" s="973">
        <f t="shared" si="4"/>
        <v>0</v>
      </c>
      <c r="H27" s="974">
        <f t="shared" si="5"/>
        <v>0</v>
      </c>
      <c r="I27" s="975">
        <f>[3]Oct_Thrive!$G25</f>
        <v>0</v>
      </c>
      <c r="J27" s="975">
        <f>[3]Feb_Thrive!$G25</f>
        <v>0</v>
      </c>
      <c r="K27" s="976">
        <f t="shared" si="1"/>
        <v>0</v>
      </c>
      <c r="L27" s="974">
        <f t="shared" si="2"/>
        <v>0</v>
      </c>
      <c r="M27" s="972"/>
      <c r="N27" s="977">
        <f t="shared" si="6"/>
        <v>0</v>
      </c>
      <c r="O27" s="975">
        <f>[6]State_Thrive!N24</f>
        <v>0</v>
      </c>
      <c r="P27" s="975">
        <f t="shared" si="7"/>
        <v>0</v>
      </c>
      <c r="Q27" s="977">
        <f t="shared" si="8"/>
        <v>0</v>
      </c>
      <c r="R27" s="978">
        <f t="shared" si="9"/>
        <v>0</v>
      </c>
    </row>
    <row r="28" spans="1:18" ht="15.6" customHeight="1" x14ac:dyDescent="0.2">
      <c r="A28" s="979">
        <v>22</v>
      </c>
      <c r="B28" s="980" t="s">
        <v>263</v>
      </c>
      <c r="C28" s="981"/>
      <c r="D28" s="982">
        <f>'3_Levels 1&amp;2'!AM28+'3_Levels 1&amp;2'!AU28</f>
        <v>8998.2180801335562</v>
      </c>
      <c r="E28" s="983">
        <f t="shared" si="3"/>
        <v>0</v>
      </c>
      <c r="F28" s="983">
        <v>496.36</v>
      </c>
      <c r="G28" s="983">
        <f t="shared" si="4"/>
        <v>0</v>
      </c>
      <c r="H28" s="984">
        <f t="shared" si="5"/>
        <v>0</v>
      </c>
      <c r="I28" s="985">
        <f>[3]Oct_Thrive!$G26</f>
        <v>0</v>
      </c>
      <c r="J28" s="985">
        <f>[3]Feb_Thrive!$G26</f>
        <v>0</v>
      </c>
      <c r="K28" s="986">
        <f t="shared" si="1"/>
        <v>0</v>
      </c>
      <c r="L28" s="984">
        <f t="shared" si="2"/>
        <v>0</v>
      </c>
      <c r="M28" s="982"/>
      <c r="N28" s="987">
        <f t="shared" si="6"/>
        <v>0</v>
      </c>
      <c r="O28" s="985">
        <f>[6]State_Thrive!N25</f>
        <v>0</v>
      </c>
      <c r="P28" s="985">
        <f t="shared" si="7"/>
        <v>0</v>
      </c>
      <c r="Q28" s="987">
        <f t="shared" si="8"/>
        <v>0</v>
      </c>
      <c r="R28" s="987">
        <f t="shared" si="9"/>
        <v>0</v>
      </c>
    </row>
    <row r="29" spans="1:18" ht="15.6" customHeight="1" x14ac:dyDescent="0.2">
      <c r="A29" s="979">
        <v>23</v>
      </c>
      <c r="B29" s="980" t="s">
        <v>264</v>
      </c>
      <c r="C29" s="981"/>
      <c r="D29" s="982">
        <f>'3_Levels 1&amp;2'!AM29+'3_Levels 1&amp;2'!AU29</f>
        <v>8607.0531254811394</v>
      </c>
      <c r="E29" s="983">
        <f t="shared" si="3"/>
        <v>0</v>
      </c>
      <c r="F29" s="983">
        <v>688.58</v>
      </c>
      <c r="G29" s="983">
        <f t="shared" si="4"/>
        <v>0</v>
      </c>
      <c r="H29" s="984">
        <f t="shared" si="5"/>
        <v>0</v>
      </c>
      <c r="I29" s="985">
        <f>[3]Oct_Thrive!$G27</f>
        <v>0</v>
      </c>
      <c r="J29" s="985">
        <f>[3]Feb_Thrive!$G27</f>
        <v>0</v>
      </c>
      <c r="K29" s="986">
        <f t="shared" si="1"/>
        <v>0</v>
      </c>
      <c r="L29" s="984">
        <f t="shared" si="2"/>
        <v>0</v>
      </c>
      <c r="M29" s="982"/>
      <c r="N29" s="987">
        <f t="shared" si="6"/>
        <v>0</v>
      </c>
      <c r="O29" s="985">
        <f>[6]State_Thrive!N26</f>
        <v>0</v>
      </c>
      <c r="P29" s="985">
        <f t="shared" si="7"/>
        <v>0</v>
      </c>
      <c r="Q29" s="987">
        <f t="shared" si="8"/>
        <v>0</v>
      </c>
      <c r="R29" s="987">
        <f t="shared" si="9"/>
        <v>0</v>
      </c>
    </row>
    <row r="30" spans="1:18" ht="15.6" customHeight="1" x14ac:dyDescent="0.2">
      <c r="A30" s="979">
        <v>24</v>
      </c>
      <c r="B30" s="980" t="s">
        <v>265</v>
      </c>
      <c r="C30" s="981"/>
      <c r="D30" s="982">
        <f>'3_Levels 1&amp;2'!AM30+'3_Levels 1&amp;2'!AU30</f>
        <v>8137.8637393295858</v>
      </c>
      <c r="E30" s="983">
        <f t="shared" si="3"/>
        <v>0</v>
      </c>
      <c r="F30" s="983">
        <v>854.24999999999989</v>
      </c>
      <c r="G30" s="983">
        <f t="shared" si="4"/>
        <v>0</v>
      </c>
      <c r="H30" s="984">
        <f t="shared" si="5"/>
        <v>0</v>
      </c>
      <c r="I30" s="985">
        <f>[3]Oct_Thrive!$G28</f>
        <v>0</v>
      </c>
      <c r="J30" s="985">
        <f>[3]Feb_Thrive!$G28</f>
        <v>4496</v>
      </c>
      <c r="K30" s="986">
        <f t="shared" si="1"/>
        <v>4496</v>
      </c>
      <c r="L30" s="984">
        <f t="shared" si="2"/>
        <v>4496</v>
      </c>
      <c r="M30" s="982"/>
      <c r="N30" s="987">
        <f t="shared" si="6"/>
        <v>4496</v>
      </c>
      <c r="O30" s="985">
        <f>[6]State_Thrive!N27</f>
        <v>2998</v>
      </c>
      <c r="P30" s="985">
        <f t="shared" si="7"/>
        <v>1498</v>
      </c>
      <c r="Q30" s="987">
        <f t="shared" si="8"/>
        <v>1498</v>
      </c>
      <c r="R30" s="987">
        <f t="shared" si="9"/>
        <v>4496</v>
      </c>
    </row>
    <row r="31" spans="1:18" ht="15.6" customHeight="1" x14ac:dyDescent="0.2">
      <c r="A31" s="988">
        <v>25</v>
      </c>
      <c r="B31" s="989" t="s">
        <v>266</v>
      </c>
      <c r="C31" s="990"/>
      <c r="D31" s="991">
        <f>'3_Levels 1&amp;2'!AM31+'3_Levels 1&amp;2'!AU31</f>
        <v>8780.4932183908059</v>
      </c>
      <c r="E31" s="992">
        <f t="shared" si="3"/>
        <v>0</v>
      </c>
      <c r="F31" s="992">
        <v>653.73</v>
      </c>
      <c r="G31" s="992">
        <f t="shared" si="4"/>
        <v>0</v>
      </c>
      <c r="H31" s="993">
        <f t="shared" si="5"/>
        <v>0</v>
      </c>
      <c r="I31" s="994">
        <f>[3]Oct_Thrive!$G29</f>
        <v>0</v>
      </c>
      <c r="J31" s="994">
        <f>[3]Feb_Thrive!$G29</f>
        <v>0</v>
      </c>
      <c r="K31" s="995">
        <f t="shared" si="1"/>
        <v>0</v>
      </c>
      <c r="L31" s="993">
        <f t="shared" si="2"/>
        <v>0</v>
      </c>
      <c r="M31" s="991"/>
      <c r="N31" s="996">
        <f t="shared" si="6"/>
        <v>0</v>
      </c>
      <c r="O31" s="997">
        <f>[6]State_Thrive!N28</f>
        <v>0</v>
      </c>
      <c r="P31" s="994">
        <f t="shared" si="7"/>
        <v>0</v>
      </c>
      <c r="Q31" s="998">
        <f t="shared" si="8"/>
        <v>0</v>
      </c>
      <c r="R31" s="996">
        <f t="shared" si="9"/>
        <v>0</v>
      </c>
    </row>
    <row r="32" spans="1:18" ht="15.6" customHeight="1" x14ac:dyDescent="0.2">
      <c r="A32" s="969">
        <v>26</v>
      </c>
      <c r="B32" s="970" t="s">
        <v>267</v>
      </c>
      <c r="C32" s="971"/>
      <c r="D32" s="972">
        <f>'3_Levels 1&amp;2'!AM32+'3_Levels 1&amp;2'!AU32</f>
        <v>8271.6123605000921</v>
      </c>
      <c r="E32" s="973">
        <f t="shared" si="3"/>
        <v>0</v>
      </c>
      <c r="F32" s="973">
        <v>836.83</v>
      </c>
      <c r="G32" s="973">
        <f t="shared" si="4"/>
        <v>0</v>
      </c>
      <c r="H32" s="974">
        <f t="shared" si="5"/>
        <v>0</v>
      </c>
      <c r="I32" s="975">
        <f>[3]Oct_Thrive!$G30</f>
        <v>18217</v>
      </c>
      <c r="J32" s="975">
        <f>[3]Feb_Thrive!$G30</f>
        <v>4554</v>
      </c>
      <c r="K32" s="976">
        <f t="shared" si="1"/>
        <v>22771</v>
      </c>
      <c r="L32" s="974">
        <f t="shared" si="2"/>
        <v>22771</v>
      </c>
      <c r="M32" s="972"/>
      <c r="N32" s="977">
        <f t="shared" si="6"/>
        <v>22771</v>
      </c>
      <c r="O32" s="975">
        <f>[6]State_Thrive!N29</f>
        <v>15182</v>
      </c>
      <c r="P32" s="975">
        <f t="shared" si="7"/>
        <v>7589</v>
      </c>
      <c r="Q32" s="977">
        <f t="shared" si="8"/>
        <v>7589</v>
      </c>
      <c r="R32" s="978">
        <f t="shared" si="9"/>
        <v>22771</v>
      </c>
    </row>
    <row r="33" spans="1:18" ht="15.6" customHeight="1" x14ac:dyDescent="0.2">
      <c r="A33" s="979">
        <v>27</v>
      </c>
      <c r="B33" s="980" t="s">
        <v>268</v>
      </c>
      <c r="C33" s="981"/>
      <c r="D33" s="982">
        <f>'3_Levels 1&amp;2'!AM33+'3_Levels 1&amp;2'!AU33</f>
        <v>9019.8662615493959</v>
      </c>
      <c r="E33" s="983">
        <f t="shared" si="3"/>
        <v>0</v>
      </c>
      <c r="F33" s="983">
        <v>693.06</v>
      </c>
      <c r="G33" s="983">
        <f t="shared" si="4"/>
        <v>0</v>
      </c>
      <c r="H33" s="984">
        <f t="shared" si="5"/>
        <v>0</v>
      </c>
      <c r="I33" s="985">
        <f>[3]Oct_Thrive!$G31</f>
        <v>0</v>
      </c>
      <c r="J33" s="985">
        <f>[3]Feb_Thrive!$G31</f>
        <v>0</v>
      </c>
      <c r="K33" s="986">
        <f t="shared" si="1"/>
        <v>0</v>
      </c>
      <c r="L33" s="984">
        <f t="shared" si="2"/>
        <v>0</v>
      </c>
      <c r="M33" s="982"/>
      <c r="N33" s="987">
        <f t="shared" si="6"/>
        <v>0</v>
      </c>
      <c r="O33" s="985">
        <f>[6]State_Thrive!N30</f>
        <v>0</v>
      </c>
      <c r="P33" s="985">
        <f t="shared" si="7"/>
        <v>0</v>
      </c>
      <c r="Q33" s="987">
        <f t="shared" si="8"/>
        <v>0</v>
      </c>
      <c r="R33" s="987">
        <f t="shared" si="9"/>
        <v>0</v>
      </c>
    </row>
    <row r="34" spans="1:18" ht="15.6" customHeight="1" x14ac:dyDescent="0.2">
      <c r="A34" s="979">
        <v>28</v>
      </c>
      <c r="B34" s="980" t="s">
        <v>269</v>
      </c>
      <c r="C34" s="981"/>
      <c r="D34" s="982">
        <f>'3_Levels 1&amp;2'!AM34+'3_Levels 1&amp;2'!AU34</f>
        <v>7713.4080326049034</v>
      </c>
      <c r="E34" s="983">
        <f t="shared" si="3"/>
        <v>0</v>
      </c>
      <c r="F34" s="983">
        <v>694.4</v>
      </c>
      <c r="G34" s="983">
        <f t="shared" si="4"/>
        <v>0</v>
      </c>
      <c r="H34" s="984">
        <f t="shared" si="5"/>
        <v>0</v>
      </c>
      <c r="I34" s="985">
        <f>[3]Oct_Thrive!$G32</f>
        <v>0</v>
      </c>
      <c r="J34" s="985">
        <f>[3]Feb_Thrive!$G32</f>
        <v>0</v>
      </c>
      <c r="K34" s="986">
        <f t="shared" si="1"/>
        <v>0</v>
      </c>
      <c r="L34" s="984">
        <f t="shared" si="2"/>
        <v>0</v>
      </c>
      <c r="M34" s="982"/>
      <c r="N34" s="987">
        <f t="shared" si="6"/>
        <v>0</v>
      </c>
      <c r="O34" s="985">
        <f>[6]State_Thrive!N31</f>
        <v>0</v>
      </c>
      <c r="P34" s="985">
        <f t="shared" si="7"/>
        <v>0</v>
      </c>
      <c r="Q34" s="987">
        <f t="shared" si="8"/>
        <v>0</v>
      </c>
      <c r="R34" s="987">
        <f t="shared" si="9"/>
        <v>0</v>
      </c>
    </row>
    <row r="35" spans="1:18" ht="15.6" customHeight="1" x14ac:dyDescent="0.2">
      <c r="A35" s="979">
        <v>29</v>
      </c>
      <c r="B35" s="980" t="s">
        <v>270</v>
      </c>
      <c r="C35" s="981"/>
      <c r="D35" s="982">
        <f>'3_Levels 1&amp;2'!AM35+'3_Levels 1&amp;2'!AU35</f>
        <v>7731.1328187919462</v>
      </c>
      <c r="E35" s="983">
        <f t="shared" si="3"/>
        <v>0</v>
      </c>
      <c r="F35" s="983">
        <v>754.94999999999993</v>
      </c>
      <c r="G35" s="983">
        <f t="shared" si="4"/>
        <v>0</v>
      </c>
      <c r="H35" s="984">
        <f t="shared" si="5"/>
        <v>0</v>
      </c>
      <c r="I35" s="985">
        <f>[3]Oct_Thrive!$G33</f>
        <v>0</v>
      </c>
      <c r="J35" s="985">
        <f>[3]Feb_Thrive!$G33</f>
        <v>0</v>
      </c>
      <c r="K35" s="986">
        <f t="shared" si="1"/>
        <v>0</v>
      </c>
      <c r="L35" s="984">
        <f t="shared" si="2"/>
        <v>0</v>
      </c>
      <c r="M35" s="982"/>
      <c r="N35" s="987">
        <f t="shared" si="6"/>
        <v>0</v>
      </c>
      <c r="O35" s="985">
        <f>[6]State_Thrive!N32</f>
        <v>0</v>
      </c>
      <c r="P35" s="985">
        <f t="shared" si="7"/>
        <v>0</v>
      </c>
      <c r="Q35" s="987">
        <f t="shared" si="8"/>
        <v>0</v>
      </c>
      <c r="R35" s="987">
        <f t="shared" si="9"/>
        <v>0</v>
      </c>
    </row>
    <row r="36" spans="1:18" ht="15.6" customHeight="1" x14ac:dyDescent="0.2">
      <c r="A36" s="988">
        <v>30</v>
      </c>
      <c r="B36" s="989" t="s">
        <v>271</v>
      </c>
      <c r="C36" s="990"/>
      <c r="D36" s="991">
        <f>'3_Levels 1&amp;2'!AM36+'3_Levels 1&amp;2'!AU36</f>
        <v>9281.4682243744955</v>
      </c>
      <c r="E36" s="992">
        <f t="shared" si="3"/>
        <v>0</v>
      </c>
      <c r="F36" s="992">
        <v>727.17</v>
      </c>
      <c r="G36" s="992">
        <f t="shared" si="4"/>
        <v>0</v>
      </c>
      <c r="H36" s="993">
        <f t="shared" si="5"/>
        <v>0</v>
      </c>
      <c r="I36" s="994">
        <f>[3]Oct_Thrive!$G34</f>
        <v>0</v>
      </c>
      <c r="J36" s="994">
        <f>[3]Feb_Thrive!$G34</f>
        <v>0</v>
      </c>
      <c r="K36" s="995">
        <f t="shared" si="1"/>
        <v>0</v>
      </c>
      <c r="L36" s="993">
        <f t="shared" si="2"/>
        <v>0</v>
      </c>
      <c r="M36" s="991"/>
      <c r="N36" s="996">
        <f t="shared" si="6"/>
        <v>0</v>
      </c>
      <c r="O36" s="997">
        <f>[6]State_Thrive!N33</f>
        <v>0</v>
      </c>
      <c r="P36" s="994">
        <f t="shared" si="7"/>
        <v>0</v>
      </c>
      <c r="Q36" s="998">
        <f t="shared" si="8"/>
        <v>0</v>
      </c>
      <c r="R36" s="996">
        <f t="shared" si="9"/>
        <v>0</v>
      </c>
    </row>
    <row r="37" spans="1:18" ht="15.6" customHeight="1" x14ac:dyDescent="0.2">
      <c r="A37" s="969">
        <v>31</v>
      </c>
      <c r="B37" s="970" t="s">
        <v>272</v>
      </c>
      <c r="C37" s="971"/>
      <c r="D37" s="972">
        <f>'3_Levels 1&amp;2'!AM37+'3_Levels 1&amp;2'!AU37</f>
        <v>8435.6685225110959</v>
      </c>
      <c r="E37" s="973">
        <f t="shared" si="3"/>
        <v>0</v>
      </c>
      <c r="F37" s="973">
        <v>620.83000000000004</v>
      </c>
      <c r="G37" s="973">
        <f t="shared" si="4"/>
        <v>0</v>
      </c>
      <c r="H37" s="974">
        <f t="shared" si="5"/>
        <v>0</v>
      </c>
      <c r="I37" s="975">
        <f>[3]Oct_Thrive!$G35</f>
        <v>0</v>
      </c>
      <c r="J37" s="975">
        <f>[3]Feb_Thrive!$G35</f>
        <v>0</v>
      </c>
      <c r="K37" s="976">
        <f t="shared" si="1"/>
        <v>0</v>
      </c>
      <c r="L37" s="974">
        <f t="shared" si="2"/>
        <v>0</v>
      </c>
      <c r="M37" s="972"/>
      <c r="N37" s="977">
        <f t="shared" si="6"/>
        <v>0</v>
      </c>
      <c r="O37" s="975">
        <f>[6]State_Thrive!N34</f>
        <v>0</v>
      </c>
      <c r="P37" s="975">
        <f t="shared" si="7"/>
        <v>0</v>
      </c>
      <c r="Q37" s="977">
        <f t="shared" si="8"/>
        <v>0</v>
      </c>
      <c r="R37" s="978">
        <f t="shared" si="9"/>
        <v>0</v>
      </c>
    </row>
    <row r="38" spans="1:18" ht="15.6" customHeight="1" x14ac:dyDescent="0.2">
      <c r="A38" s="979">
        <v>32</v>
      </c>
      <c r="B38" s="980" t="s">
        <v>273</v>
      </c>
      <c r="C38" s="981"/>
      <c r="D38" s="982">
        <f>'3_Levels 1&amp;2'!AM38+'3_Levels 1&amp;2'!AU38</f>
        <v>8330.7061330078832</v>
      </c>
      <c r="E38" s="983">
        <f t="shared" si="3"/>
        <v>0</v>
      </c>
      <c r="F38" s="983">
        <v>559.77</v>
      </c>
      <c r="G38" s="983">
        <f t="shared" si="4"/>
        <v>0</v>
      </c>
      <c r="H38" s="984">
        <f t="shared" si="5"/>
        <v>0</v>
      </c>
      <c r="I38" s="985">
        <f>[3]Oct_Thrive!$G36</f>
        <v>0</v>
      </c>
      <c r="J38" s="985">
        <f>[3]Feb_Thrive!$G36</f>
        <v>4445</v>
      </c>
      <c r="K38" s="986">
        <f t="shared" si="1"/>
        <v>4445</v>
      </c>
      <c r="L38" s="984">
        <f t="shared" si="2"/>
        <v>4445</v>
      </c>
      <c r="M38" s="982"/>
      <c r="N38" s="987">
        <f t="shared" si="6"/>
        <v>4445</v>
      </c>
      <c r="O38" s="985">
        <f>[6]State_Thrive!N35</f>
        <v>2964</v>
      </c>
      <c r="P38" s="985">
        <f t="shared" si="7"/>
        <v>1481</v>
      </c>
      <c r="Q38" s="987">
        <f t="shared" si="8"/>
        <v>1481</v>
      </c>
      <c r="R38" s="987">
        <f t="shared" si="9"/>
        <v>4445</v>
      </c>
    </row>
    <row r="39" spans="1:18" ht="15.6" customHeight="1" x14ac:dyDescent="0.2">
      <c r="A39" s="979">
        <v>33</v>
      </c>
      <c r="B39" s="980" t="s">
        <v>274</v>
      </c>
      <c r="C39" s="981"/>
      <c r="D39" s="982">
        <f>'3_Levels 1&amp;2'!AM39+'3_Levels 1&amp;2'!AU39</f>
        <v>9014.7782809611836</v>
      </c>
      <c r="E39" s="983">
        <f t="shared" si="3"/>
        <v>0</v>
      </c>
      <c r="F39" s="983">
        <v>655.31000000000006</v>
      </c>
      <c r="G39" s="983">
        <f t="shared" si="4"/>
        <v>0</v>
      </c>
      <c r="H39" s="984">
        <f t="shared" si="5"/>
        <v>0</v>
      </c>
      <c r="I39" s="985">
        <f>[3]Oct_Thrive!$G37</f>
        <v>0</v>
      </c>
      <c r="J39" s="985">
        <f>[3]Feb_Thrive!$G37</f>
        <v>0</v>
      </c>
      <c r="K39" s="986">
        <f t="shared" si="1"/>
        <v>0</v>
      </c>
      <c r="L39" s="984">
        <f t="shared" si="2"/>
        <v>0</v>
      </c>
      <c r="M39" s="982"/>
      <c r="N39" s="987">
        <f t="shared" si="6"/>
        <v>0</v>
      </c>
      <c r="O39" s="985">
        <f>[6]State_Thrive!N36</f>
        <v>0</v>
      </c>
      <c r="P39" s="985">
        <f t="shared" si="7"/>
        <v>0</v>
      </c>
      <c r="Q39" s="987">
        <f t="shared" si="8"/>
        <v>0</v>
      </c>
      <c r="R39" s="987">
        <f t="shared" si="9"/>
        <v>0</v>
      </c>
    </row>
    <row r="40" spans="1:18" ht="15.6" customHeight="1" x14ac:dyDescent="0.2">
      <c r="A40" s="979">
        <v>34</v>
      </c>
      <c r="B40" s="980" t="s">
        <v>275</v>
      </c>
      <c r="C40" s="981"/>
      <c r="D40" s="982">
        <f>'3_Levels 1&amp;2'!AM40+'3_Levels 1&amp;2'!AU40</f>
        <v>9228.2100875656743</v>
      </c>
      <c r="E40" s="983">
        <f t="shared" si="3"/>
        <v>0</v>
      </c>
      <c r="F40" s="983">
        <v>644.11000000000013</v>
      </c>
      <c r="G40" s="983">
        <f t="shared" si="4"/>
        <v>0</v>
      </c>
      <c r="H40" s="984">
        <f t="shared" si="5"/>
        <v>0</v>
      </c>
      <c r="I40" s="985">
        <f>[3]Oct_Thrive!$G38</f>
        <v>0</v>
      </c>
      <c r="J40" s="985">
        <f>[3]Feb_Thrive!$G38</f>
        <v>0</v>
      </c>
      <c r="K40" s="986">
        <f t="shared" si="1"/>
        <v>0</v>
      </c>
      <c r="L40" s="984">
        <f t="shared" si="2"/>
        <v>0</v>
      </c>
      <c r="M40" s="982"/>
      <c r="N40" s="987">
        <f t="shared" si="6"/>
        <v>0</v>
      </c>
      <c r="O40" s="985">
        <f>[6]State_Thrive!N37</f>
        <v>0</v>
      </c>
      <c r="P40" s="985">
        <f t="shared" si="7"/>
        <v>0</v>
      </c>
      <c r="Q40" s="987">
        <f t="shared" si="8"/>
        <v>0</v>
      </c>
      <c r="R40" s="987">
        <f t="shared" si="9"/>
        <v>0</v>
      </c>
    </row>
    <row r="41" spans="1:18" ht="15.6" customHeight="1" x14ac:dyDescent="0.2">
      <c r="A41" s="988">
        <v>35</v>
      </c>
      <c r="B41" s="989" t="s">
        <v>276</v>
      </c>
      <c r="C41" s="990"/>
      <c r="D41" s="991">
        <f>'3_Levels 1&amp;2'!AM41+'3_Levels 1&amp;2'!AU41</f>
        <v>8643.7557128696517</v>
      </c>
      <c r="E41" s="992">
        <f t="shared" si="3"/>
        <v>0</v>
      </c>
      <c r="F41" s="992">
        <v>537.96</v>
      </c>
      <c r="G41" s="992">
        <f t="shared" si="4"/>
        <v>0</v>
      </c>
      <c r="H41" s="993">
        <f t="shared" si="5"/>
        <v>0</v>
      </c>
      <c r="I41" s="994">
        <f>[3]Oct_Thrive!$G39</f>
        <v>0</v>
      </c>
      <c r="J41" s="994">
        <f>[3]Feb_Thrive!$G39</f>
        <v>0</v>
      </c>
      <c r="K41" s="995">
        <f t="shared" si="1"/>
        <v>0</v>
      </c>
      <c r="L41" s="993">
        <f t="shared" si="2"/>
        <v>0</v>
      </c>
      <c r="M41" s="991"/>
      <c r="N41" s="996">
        <f t="shared" si="6"/>
        <v>0</v>
      </c>
      <c r="O41" s="997">
        <f>[6]State_Thrive!N38</f>
        <v>0</v>
      </c>
      <c r="P41" s="994">
        <f t="shared" si="7"/>
        <v>0</v>
      </c>
      <c r="Q41" s="998">
        <f t="shared" si="8"/>
        <v>0</v>
      </c>
      <c r="R41" s="996">
        <f t="shared" si="9"/>
        <v>0</v>
      </c>
    </row>
    <row r="42" spans="1:18" ht="15.6" customHeight="1" x14ac:dyDescent="0.2">
      <c r="A42" s="969">
        <v>36</v>
      </c>
      <c r="B42" s="970" t="s">
        <v>277</v>
      </c>
      <c r="C42" s="971"/>
      <c r="D42" s="972">
        <f>'3_Levels 1&amp;2'!AM42+'3_Levels 1&amp;2'!AU42</f>
        <v>8182.8332616929447</v>
      </c>
      <c r="E42" s="973">
        <f t="shared" si="3"/>
        <v>0</v>
      </c>
      <c r="F42" s="973">
        <v>746.0335616438357</v>
      </c>
      <c r="G42" s="973">
        <f t="shared" si="4"/>
        <v>0</v>
      </c>
      <c r="H42" s="974">
        <f t="shared" si="5"/>
        <v>0</v>
      </c>
      <c r="I42" s="975">
        <f>[3]Oct_Thrive!$G40</f>
        <v>0</v>
      </c>
      <c r="J42" s="975">
        <f>[3]Feb_Thrive!$G40</f>
        <v>4464</v>
      </c>
      <c r="K42" s="976">
        <f t="shared" si="1"/>
        <v>4464</v>
      </c>
      <c r="L42" s="974">
        <f t="shared" si="2"/>
        <v>4464</v>
      </c>
      <c r="M42" s="972"/>
      <c r="N42" s="977">
        <f t="shared" si="6"/>
        <v>4464</v>
      </c>
      <c r="O42" s="975">
        <f>[6]State_Thrive!N39</f>
        <v>2976</v>
      </c>
      <c r="P42" s="975">
        <f t="shared" si="7"/>
        <v>1488</v>
      </c>
      <c r="Q42" s="977">
        <f t="shared" si="8"/>
        <v>1488</v>
      </c>
      <c r="R42" s="978">
        <f t="shared" si="9"/>
        <v>4464</v>
      </c>
    </row>
    <row r="43" spans="1:18" ht="15.6" customHeight="1" x14ac:dyDescent="0.2">
      <c r="A43" s="979">
        <v>37</v>
      </c>
      <c r="B43" s="980" t="s">
        <v>278</v>
      </c>
      <c r="C43" s="981"/>
      <c r="D43" s="982">
        <f>'3_Levels 1&amp;2'!AM43+'3_Levels 1&amp;2'!AU43</f>
        <v>8654.480332149571</v>
      </c>
      <c r="E43" s="983">
        <f t="shared" si="3"/>
        <v>0</v>
      </c>
      <c r="F43" s="983">
        <v>653.61</v>
      </c>
      <c r="G43" s="983">
        <f t="shared" si="4"/>
        <v>0</v>
      </c>
      <c r="H43" s="984">
        <f t="shared" si="5"/>
        <v>0</v>
      </c>
      <c r="I43" s="985">
        <f>[3]Oct_Thrive!$G41</f>
        <v>0</v>
      </c>
      <c r="J43" s="985">
        <f>[3]Feb_Thrive!$G41</f>
        <v>0</v>
      </c>
      <c r="K43" s="986">
        <f t="shared" si="1"/>
        <v>0</v>
      </c>
      <c r="L43" s="984">
        <f t="shared" si="2"/>
        <v>0</v>
      </c>
      <c r="M43" s="982"/>
      <c r="N43" s="987">
        <f t="shared" si="6"/>
        <v>0</v>
      </c>
      <c r="O43" s="985">
        <f>[6]State_Thrive!N40</f>
        <v>0</v>
      </c>
      <c r="P43" s="985">
        <f t="shared" si="7"/>
        <v>0</v>
      </c>
      <c r="Q43" s="987">
        <f t="shared" si="8"/>
        <v>0</v>
      </c>
      <c r="R43" s="987">
        <f t="shared" si="9"/>
        <v>0</v>
      </c>
    </row>
    <row r="44" spans="1:18" ht="15.6" customHeight="1" x14ac:dyDescent="0.2">
      <c r="A44" s="979">
        <v>38</v>
      </c>
      <c r="B44" s="980" t="s">
        <v>279</v>
      </c>
      <c r="C44" s="981"/>
      <c r="D44" s="982">
        <f>'3_Levels 1&amp;2'!AM44+'3_Levels 1&amp;2'!AU44</f>
        <v>8411.8199487573656</v>
      </c>
      <c r="E44" s="983">
        <f t="shared" si="3"/>
        <v>0</v>
      </c>
      <c r="F44" s="983">
        <v>829.92000000000007</v>
      </c>
      <c r="G44" s="983">
        <f t="shared" si="4"/>
        <v>0</v>
      </c>
      <c r="H44" s="984">
        <f t="shared" si="5"/>
        <v>0</v>
      </c>
      <c r="I44" s="985">
        <f>[3]Oct_Thrive!$G42</f>
        <v>0</v>
      </c>
      <c r="J44" s="985">
        <f>[3]Feb_Thrive!$G42</f>
        <v>0</v>
      </c>
      <c r="K44" s="986">
        <f t="shared" si="1"/>
        <v>0</v>
      </c>
      <c r="L44" s="984">
        <f t="shared" si="2"/>
        <v>0</v>
      </c>
      <c r="M44" s="982"/>
      <c r="N44" s="987">
        <f t="shared" si="6"/>
        <v>0</v>
      </c>
      <c r="O44" s="985">
        <f>[6]State_Thrive!N41</f>
        <v>0</v>
      </c>
      <c r="P44" s="985">
        <f t="shared" si="7"/>
        <v>0</v>
      </c>
      <c r="Q44" s="987">
        <f t="shared" si="8"/>
        <v>0</v>
      </c>
      <c r="R44" s="987">
        <f t="shared" si="9"/>
        <v>0</v>
      </c>
    </row>
    <row r="45" spans="1:18" ht="15.6" customHeight="1" x14ac:dyDescent="0.2">
      <c r="A45" s="979">
        <v>39</v>
      </c>
      <c r="B45" s="980" t="s">
        <v>280</v>
      </c>
      <c r="C45" s="981"/>
      <c r="D45" s="982">
        <f>'3_Levels 1&amp;2'!AM45+'3_Levels 1&amp;2'!AU45</f>
        <v>8608.4694698882086</v>
      </c>
      <c r="E45" s="983">
        <f t="shared" si="3"/>
        <v>0</v>
      </c>
      <c r="F45" s="983">
        <v>779.65573042776396</v>
      </c>
      <c r="G45" s="983">
        <f t="shared" si="4"/>
        <v>0</v>
      </c>
      <c r="H45" s="984">
        <f t="shared" si="5"/>
        <v>0</v>
      </c>
      <c r="I45" s="985">
        <f>[3]Oct_Thrive!$G43</f>
        <v>0</v>
      </c>
      <c r="J45" s="985">
        <f>[3]Feb_Thrive!$G43</f>
        <v>0</v>
      </c>
      <c r="K45" s="986">
        <f t="shared" si="1"/>
        <v>0</v>
      </c>
      <c r="L45" s="984">
        <f t="shared" si="2"/>
        <v>0</v>
      </c>
      <c r="M45" s="982"/>
      <c r="N45" s="987">
        <f t="shared" si="6"/>
        <v>0</v>
      </c>
      <c r="O45" s="985">
        <f>[6]State_Thrive!N42</f>
        <v>0</v>
      </c>
      <c r="P45" s="985">
        <f t="shared" si="7"/>
        <v>0</v>
      </c>
      <c r="Q45" s="987">
        <f t="shared" si="8"/>
        <v>0</v>
      </c>
      <c r="R45" s="987">
        <f t="shared" si="9"/>
        <v>0</v>
      </c>
    </row>
    <row r="46" spans="1:18" ht="15.6" customHeight="1" x14ac:dyDescent="0.2">
      <c r="A46" s="988">
        <v>40</v>
      </c>
      <c r="B46" s="989" t="s">
        <v>281</v>
      </c>
      <c r="C46" s="990"/>
      <c r="D46" s="991">
        <f>'3_Levels 1&amp;2'!AM46+'3_Levels 1&amp;2'!AU46</f>
        <v>8594.5257817953989</v>
      </c>
      <c r="E46" s="992">
        <f t="shared" si="3"/>
        <v>0</v>
      </c>
      <c r="F46" s="992">
        <v>700.2700000000001</v>
      </c>
      <c r="G46" s="992">
        <f t="shared" si="4"/>
        <v>0</v>
      </c>
      <c r="H46" s="993">
        <f t="shared" si="5"/>
        <v>0</v>
      </c>
      <c r="I46" s="994">
        <f>[3]Oct_Thrive!$G44</f>
        <v>0</v>
      </c>
      <c r="J46" s="994">
        <f>[3]Feb_Thrive!$G44</f>
        <v>0</v>
      </c>
      <c r="K46" s="995">
        <f t="shared" si="1"/>
        <v>0</v>
      </c>
      <c r="L46" s="993">
        <f t="shared" si="2"/>
        <v>0</v>
      </c>
      <c r="M46" s="991"/>
      <c r="N46" s="996">
        <f t="shared" si="6"/>
        <v>0</v>
      </c>
      <c r="O46" s="997">
        <f>[6]State_Thrive!N43</f>
        <v>0</v>
      </c>
      <c r="P46" s="994">
        <f t="shared" si="7"/>
        <v>0</v>
      </c>
      <c r="Q46" s="998">
        <f t="shared" si="8"/>
        <v>0</v>
      </c>
      <c r="R46" s="996">
        <f t="shared" si="9"/>
        <v>0</v>
      </c>
    </row>
    <row r="47" spans="1:18" ht="15.6" customHeight="1" x14ac:dyDescent="0.2">
      <c r="A47" s="969">
        <v>41</v>
      </c>
      <c r="B47" s="970" t="s">
        <v>282</v>
      </c>
      <c r="C47" s="971"/>
      <c r="D47" s="972">
        <f>'3_Levels 1&amp;2'!AM47+'3_Levels 1&amp;2'!AU47</f>
        <v>8495.4445704467362</v>
      </c>
      <c r="E47" s="973">
        <f t="shared" si="3"/>
        <v>0</v>
      </c>
      <c r="F47" s="973">
        <v>886.22</v>
      </c>
      <c r="G47" s="973">
        <f t="shared" si="4"/>
        <v>0</v>
      </c>
      <c r="H47" s="974">
        <f t="shared" si="5"/>
        <v>0</v>
      </c>
      <c r="I47" s="975">
        <f>[3]Oct_Thrive!$G45</f>
        <v>0</v>
      </c>
      <c r="J47" s="975">
        <f>[3]Feb_Thrive!$G45</f>
        <v>0</v>
      </c>
      <c r="K47" s="976">
        <f t="shared" si="1"/>
        <v>0</v>
      </c>
      <c r="L47" s="974">
        <f t="shared" si="2"/>
        <v>0</v>
      </c>
      <c r="M47" s="972"/>
      <c r="N47" s="977">
        <f t="shared" si="6"/>
        <v>0</v>
      </c>
      <c r="O47" s="975">
        <f>[6]State_Thrive!N44</f>
        <v>0</v>
      </c>
      <c r="P47" s="975">
        <f t="shared" si="7"/>
        <v>0</v>
      </c>
      <c r="Q47" s="977">
        <f t="shared" si="8"/>
        <v>0</v>
      </c>
      <c r="R47" s="978">
        <f t="shared" si="9"/>
        <v>0</v>
      </c>
    </row>
    <row r="48" spans="1:18" ht="15.6" customHeight="1" x14ac:dyDescent="0.2">
      <c r="A48" s="979">
        <v>42</v>
      </c>
      <c r="B48" s="980" t="s">
        <v>283</v>
      </c>
      <c r="C48" s="981"/>
      <c r="D48" s="982">
        <f>'3_Levels 1&amp;2'!AM48+'3_Levels 1&amp;2'!AU48</f>
        <v>9215.1525380710664</v>
      </c>
      <c r="E48" s="983">
        <f t="shared" si="3"/>
        <v>0</v>
      </c>
      <c r="F48" s="983">
        <v>534.28</v>
      </c>
      <c r="G48" s="983">
        <f t="shared" si="4"/>
        <v>0</v>
      </c>
      <c r="H48" s="984">
        <f t="shared" si="5"/>
        <v>0</v>
      </c>
      <c r="I48" s="985">
        <f>[3]Oct_Thrive!$G46</f>
        <v>0</v>
      </c>
      <c r="J48" s="985">
        <f>[3]Feb_Thrive!$G46</f>
        <v>0</v>
      </c>
      <c r="K48" s="986">
        <f t="shared" si="1"/>
        <v>0</v>
      </c>
      <c r="L48" s="984">
        <f t="shared" si="2"/>
        <v>0</v>
      </c>
      <c r="M48" s="982"/>
      <c r="N48" s="987">
        <f t="shared" si="6"/>
        <v>0</v>
      </c>
      <c r="O48" s="985">
        <f>[6]State_Thrive!N45</f>
        <v>0</v>
      </c>
      <c r="P48" s="985">
        <f t="shared" si="7"/>
        <v>0</v>
      </c>
      <c r="Q48" s="987">
        <f t="shared" si="8"/>
        <v>0</v>
      </c>
      <c r="R48" s="987">
        <f t="shared" si="9"/>
        <v>0</v>
      </c>
    </row>
    <row r="49" spans="1:18" ht="15.6" customHeight="1" x14ac:dyDescent="0.2">
      <c r="A49" s="979">
        <v>43</v>
      </c>
      <c r="B49" s="980" t="s">
        <v>284</v>
      </c>
      <c r="C49" s="981"/>
      <c r="D49" s="982">
        <f>'3_Levels 1&amp;2'!AM49+'3_Levels 1&amp;2'!AU49</f>
        <v>9319.3475793069792</v>
      </c>
      <c r="E49" s="983">
        <f t="shared" si="3"/>
        <v>0</v>
      </c>
      <c r="F49" s="983">
        <v>574.6099999999999</v>
      </c>
      <c r="G49" s="983">
        <f t="shared" si="4"/>
        <v>0</v>
      </c>
      <c r="H49" s="984">
        <f t="shared" si="5"/>
        <v>0</v>
      </c>
      <c r="I49" s="985">
        <f>[3]Oct_Thrive!$G47</f>
        <v>0</v>
      </c>
      <c r="J49" s="985">
        <f>[3]Feb_Thrive!$G47</f>
        <v>0</v>
      </c>
      <c r="K49" s="986">
        <f t="shared" si="1"/>
        <v>0</v>
      </c>
      <c r="L49" s="984">
        <f t="shared" si="2"/>
        <v>0</v>
      </c>
      <c r="M49" s="982"/>
      <c r="N49" s="987">
        <f t="shared" si="6"/>
        <v>0</v>
      </c>
      <c r="O49" s="985">
        <f>[6]State_Thrive!N46</f>
        <v>0</v>
      </c>
      <c r="P49" s="985">
        <f t="shared" si="7"/>
        <v>0</v>
      </c>
      <c r="Q49" s="987">
        <f t="shared" si="8"/>
        <v>0</v>
      </c>
      <c r="R49" s="987">
        <f t="shared" si="9"/>
        <v>0</v>
      </c>
    </row>
    <row r="50" spans="1:18" ht="15.6" customHeight="1" x14ac:dyDescent="0.2">
      <c r="A50" s="979">
        <v>44</v>
      </c>
      <c r="B50" s="980" t="s">
        <v>285</v>
      </c>
      <c r="C50" s="981"/>
      <c r="D50" s="982">
        <f>'3_Levels 1&amp;2'!AM50+'3_Levels 1&amp;2'!AU50</f>
        <v>8614.2221806941125</v>
      </c>
      <c r="E50" s="983">
        <f t="shared" si="3"/>
        <v>0</v>
      </c>
      <c r="F50" s="983">
        <v>663.16000000000008</v>
      </c>
      <c r="G50" s="983">
        <f t="shared" si="4"/>
        <v>0</v>
      </c>
      <c r="H50" s="984">
        <f t="shared" si="5"/>
        <v>0</v>
      </c>
      <c r="I50" s="985">
        <f>[3]Oct_Thrive!$G48</f>
        <v>0</v>
      </c>
      <c r="J50" s="985">
        <f>[3]Feb_Thrive!$G48</f>
        <v>0</v>
      </c>
      <c r="K50" s="986">
        <f t="shared" si="1"/>
        <v>0</v>
      </c>
      <c r="L50" s="984">
        <f t="shared" si="2"/>
        <v>0</v>
      </c>
      <c r="M50" s="982"/>
      <c r="N50" s="987">
        <f t="shared" si="6"/>
        <v>0</v>
      </c>
      <c r="O50" s="985">
        <f>[6]State_Thrive!N47</f>
        <v>0</v>
      </c>
      <c r="P50" s="985">
        <f t="shared" si="7"/>
        <v>0</v>
      </c>
      <c r="Q50" s="987">
        <f t="shared" si="8"/>
        <v>0</v>
      </c>
      <c r="R50" s="987">
        <f t="shared" si="9"/>
        <v>0</v>
      </c>
    </row>
    <row r="51" spans="1:18" ht="15.6" customHeight="1" x14ac:dyDescent="0.2">
      <c r="A51" s="988">
        <v>45</v>
      </c>
      <c r="B51" s="989" t="s">
        <v>286</v>
      </c>
      <c r="C51" s="990"/>
      <c r="D51" s="991">
        <f>'3_Levels 1&amp;2'!AM51+'3_Levels 1&amp;2'!AU51</f>
        <v>7612.2432619175142</v>
      </c>
      <c r="E51" s="992">
        <f t="shared" si="3"/>
        <v>0</v>
      </c>
      <c r="F51" s="992">
        <v>753.96000000000015</v>
      </c>
      <c r="G51" s="992">
        <f t="shared" si="4"/>
        <v>0</v>
      </c>
      <c r="H51" s="993">
        <f t="shared" si="5"/>
        <v>0</v>
      </c>
      <c r="I51" s="994">
        <f>[3]Oct_Thrive!$G49</f>
        <v>0</v>
      </c>
      <c r="J51" s="994">
        <f>[3]Feb_Thrive!$G49</f>
        <v>0</v>
      </c>
      <c r="K51" s="995">
        <f t="shared" si="1"/>
        <v>0</v>
      </c>
      <c r="L51" s="993">
        <f t="shared" si="2"/>
        <v>0</v>
      </c>
      <c r="M51" s="991"/>
      <c r="N51" s="996">
        <f t="shared" si="6"/>
        <v>0</v>
      </c>
      <c r="O51" s="997">
        <f>[6]State_Thrive!N48</f>
        <v>0</v>
      </c>
      <c r="P51" s="994">
        <f t="shared" si="7"/>
        <v>0</v>
      </c>
      <c r="Q51" s="998">
        <f t="shared" si="8"/>
        <v>0</v>
      </c>
      <c r="R51" s="996">
        <f t="shared" si="9"/>
        <v>0</v>
      </c>
    </row>
    <row r="52" spans="1:18" ht="15.6" customHeight="1" x14ac:dyDescent="0.2">
      <c r="A52" s="969">
        <v>46</v>
      </c>
      <c r="B52" s="970" t="s">
        <v>287</v>
      </c>
      <c r="C52" s="971"/>
      <c r="D52" s="972">
        <f>'3_Levels 1&amp;2'!AM52+'3_Levels 1&amp;2'!AU52</f>
        <v>9995.0864779350541</v>
      </c>
      <c r="E52" s="973">
        <f t="shared" si="3"/>
        <v>0</v>
      </c>
      <c r="F52" s="973">
        <v>728.06</v>
      </c>
      <c r="G52" s="973">
        <f t="shared" si="4"/>
        <v>0</v>
      </c>
      <c r="H52" s="974">
        <f t="shared" si="5"/>
        <v>0</v>
      </c>
      <c r="I52" s="975">
        <f>[3]Oct_Thrive!$G50</f>
        <v>0</v>
      </c>
      <c r="J52" s="975">
        <f>[3]Feb_Thrive!$G50</f>
        <v>0</v>
      </c>
      <c r="K52" s="976">
        <f t="shared" si="1"/>
        <v>0</v>
      </c>
      <c r="L52" s="974">
        <f t="shared" si="2"/>
        <v>0</v>
      </c>
      <c r="M52" s="972"/>
      <c r="N52" s="977">
        <f t="shared" si="6"/>
        <v>0</v>
      </c>
      <c r="O52" s="975">
        <f>[6]State_Thrive!N49</f>
        <v>0</v>
      </c>
      <c r="P52" s="975">
        <f t="shared" si="7"/>
        <v>0</v>
      </c>
      <c r="Q52" s="977">
        <f t="shared" si="8"/>
        <v>0</v>
      </c>
      <c r="R52" s="978">
        <f t="shared" si="9"/>
        <v>0</v>
      </c>
    </row>
    <row r="53" spans="1:18" ht="15.6" customHeight="1" x14ac:dyDescent="0.2">
      <c r="A53" s="979">
        <v>47</v>
      </c>
      <c r="B53" s="980" t="s">
        <v>288</v>
      </c>
      <c r="C53" s="981"/>
      <c r="D53" s="982">
        <f>'3_Levels 1&amp;2'!AM53+'3_Levels 1&amp;2'!AU53</f>
        <v>8364.1189473684208</v>
      </c>
      <c r="E53" s="983">
        <f t="shared" si="3"/>
        <v>0</v>
      </c>
      <c r="F53" s="983">
        <v>910.76</v>
      </c>
      <c r="G53" s="983">
        <f t="shared" si="4"/>
        <v>0</v>
      </c>
      <c r="H53" s="984">
        <f t="shared" si="5"/>
        <v>0</v>
      </c>
      <c r="I53" s="985">
        <f>[3]Oct_Thrive!$G51</f>
        <v>0</v>
      </c>
      <c r="J53" s="985">
        <f>[3]Feb_Thrive!$G51</f>
        <v>0</v>
      </c>
      <c r="K53" s="986">
        <f t="shared" si="1"/>
        <v>0</v>
      </c>
      <c r="L53" s="984">
        <f t="shared" si="2"/>
        <v>0</v>
      </c>
      <c r="M53" s="982"/>
      <c r="N53" s="987">
        <f t="shared" si="6"/>
        <v>0</v>
      </c>
      <c r="O53" s="985">
        <f>[6]State_Thrive!N50</f>
        <v>0</v>
      </c>
      <c r="P53" s="985">
        <f t="shared" si="7"/>
        <v>0</v>
      </c>
      <c r="Q53" s="987">
        <f t="shared" si="8"/>
        <v>0</v>
      </c>
      <c r="R53" s="987">
        <f t="shared" si="9"/>
        <v>0</v>
      </c>
    </row>
    <row r="54" spans="1:18" ht="15.6" customHeight="1" x14ac:dyDescent="0.2">
      <c r="A54" s="979">
        <v>48</v>
      </c>
      <c r="B54" s="980" t="s">
        <v>289</v>
      </c>
      <c r="C54" s="981"/>
      <c r="D54" s="982">
        <f>'3_Levels 1&amp;2'!AM54+'3_Levels 1&amp;2'!AU54</f>
        <v>8506.6091130670284</v>
      </c>
      <c r="E54" s="983">
        <f t="shared" si="3"/>
        <v>0</v>
      </c>
      <c r="F54" s="983">
        <v>871.07</v>
      </c>
      <c r="G54" s="983">
        <f t="shared" si="4"/>
        <v>0</v>
      </c>
      <c r="H54" s="984">
        <f t="shared" si="5"/>
        <v>0</v>
      </c>
      <c r="I54" s="985">
        <f>[3]Oct_Thrive!$G52</f>
        <v>0</v>
      </c>
      <c r="J54" s="985">
        <f>[3]Feb_Thrive!$G52</f>
        <v>23444</v>
      </c>
      <c r="K54" s="986">
        <f t="shared" si="1"/>
        <v>23444</v>
      </c>
      <c r="L54" s="984">
        <f t="shared" si="2"/>
        <v>23444</v>
      </c>
      <c r="M54" s="982"/>
      <c r="N54" s="987">
        <f t="shared" si="6"/>
        <v>23444</v>
      </c>
      <c r="O54" s="985">
        <f>[6]State_Thrive!N51</f>
        <v>15626</v>
      </c>
      <c r="P54" s="985">
        <f t="shared" si="7"/>
        <v>7818</v>
      </c>
      <c r="Q54" s="987">
        <f t="shared" si="8"/>
        <v>7818</v>
      </c>
      <c r="R54" s="987">
        <f t="shared" si="9"/>
        <v>23444</v>
      </c>
    </row>
    <row r="55" spans="1:18" ht="15.6" customHeight="1" x14ac:dyDescent="0.2">
      <c r="A55" s="979">
        <v>49</v>
      </c>
      <c r="B55" s="980" t="s">
        <v>290</v>
      </c>
      <c r="C55" s="981"/>
      <c r="D55" s="982">
        <f>'3_Levels 1&amp;2'!AM55+'3_Levels 1&amp;2'!AU55</f>
        <v>7746.7815107913675</v>
      </c>
      <c r="E55" s="983">
        <f t="shared" si="3"/>
        <v>0</v>
      </c>
      <c r="F55" s="983">
        <v>574.43999999999994</v>
      </c>
      <c r="G55" s="983">
        <f t="shared" si="4"/>
        <v>0</v>
      </c>
      <c r="H55" s="984">
        <f t="shared" si="5"/>
        <v>0</v>
      </c>
      <c r="I55" s="985">
        <f>[3]Oct_Thrive!$G53</f>
        <v>0</v>
      </c>
      <c r="J55" s="985">
        <f>[3]Feb_Thrive!$G53</f>
        <v>0</v>
      </c>
      <c r="K55" s="986">
        <f t="shared" si="1"/>
        <v>0</v>
      </c>
      <c r="L55" s="984">
        <f t="shared" si="2"/>
        <v>0</v>
      </c>
      <c r="M55" s="982"/>
      <c r="N55" s="987">
        <f t="shared" si="6"/>
        <v>0</v>
      </c>
      <c r="O55" s="985">
        <f>[6]State_Thrive!N52</f>
        <v>0</v>
      </c>
      <c r="P55" s="985">
        <f t="shared" si="7"/>
        <v>0</v>
      </c>
      <c r="Q55" s="987">
        <f t="shared" si="8"/>
        <v>0</v>
      </c>
      <c r="R55" s="987">
        <f t="shared" si="9"/>
        <v>0</v>
      </c>
    </row>
    <row r="56" spans="1:18" ht="15.6" customHeight="1" x14ac:dyDescent="0.2">
      <c r="A56" s="988">
        <v>50</v>
      </c>
      <c r="B56" s="989" t="s">
        <v>291</v>
      </c>
      <c r="C56" s="990"/>
      <c r="D56" s="991">
        <f>'3_Levels 1&amp;2'!AM56+'3_Levels 1&amp;2'!AU56</f>
        <v>8620.0337316060868</v>
      </c>
      <c r="E56" s="992">
        <f t="shared" si="3"/>
        <v>0</v>
      </c>
      <c r="F56" s="992">
        <v>634.46</v>
      </c>
      <c r="G56" s="992">
        <f t="shared" si="4"/>
        <v>0</v>
      </c>
      <c r="H56" s="993">
        <f t="shared" si="5"/>
        <v>0</v>
      </c>
      <c r="I56" s="994">
        <f>[3]Oct_Thrive!$G54</f>
        <v>9254</v>
      </c>
      <c r="J56" s="994">
        <f>[3]Feb_Thrive!$G54</f>
        <v>0</v>
      </c>
      <c r="K56" s="995">
        <f t="shared" si="1"/>
        <v>9254</v>
      </c>
      <c r="L56" s="993">
        <f t="shared" si="2"/>
        <v>9254</v>
      </c>
      <c r="M56" s="991"/>
      <c r="N56" s="996">
        <f t="shared" si="6"/>
        <v>9254</v>
      </c>
      <c r="O56" s="997">
        <f>[6]State_Thrive!N53</f>
        <v>6170</v>
      </c>
      <c r="P56" s="994">
        <f t="shared" si="7"/>
        <v>3084</v>
      </c>
      <c r="Q56" s="998">
        <f t="shared" si="8"/>
        <v>3084</v>
      </c>
      <c r="R56" s="996">
        <f t="shared" si="9"/>
        <v>9254</v>
      </c>
    </row>
    <row r="57" spans="1:18" ht="15.6" customHeight="1" x14ac:dyDescent="0.2">
      <c r="A57" s="969">
        <v>51</v>
      </c>
      <c r="B57" s="970" t="s">
        <v>292</v>
      </c>
      <c r="C57" s="971"/>
      <c r="D57" s="972">
        <f>'3_Levels 1&amp;2'!AM57+'3_Levels 1&amp;2'!AU57</f>
        <v>8801.5997329376842</v>
      </c>
      <c r="E57" s="973">
        <f t="shared" si="3"/>
        <v>0</v>
      </c>
      <c r="F57" s="973">
        <v>706.66</v>
      </c>
      <c r="G57" s="973">
        <f t="shared" si="4"/>
        <v>0</v>
      </c>
      <c r="H57" s="974">
        <f t="shared" si="5"/>
        <v>0</v>
      </c>
      <c r="I57" s="975">
        <f>[3]Oct_Thrive!$G55</f>
        <v>0</v>
      </c>
      <c r="J57" s="975">
        <f>[3]Feb_Thrive!$G55</f>
        <v>0</v>
      </c>
      <c r="K57" s="976">
        <f t="shared" si="1"/>
        <v>0</v>
      </c>
      <c r="L57" s="974">
        <f t="shared" si="2"/>
        <v>0</v>
      </c>
      <c r="M57" s="972"/>
      <c r="N57" s="977">
        <f t="shared" si="6"/>
        <v>0</v>
      </c>
      <c r="O57" s="975">
        <f>[6]State_Thrive!N54</f>
        <v>0</v>
      </c>
      <c r="P57" s="975">
        <f t="shared" si="7"/>
        <v>0</v>
      </c>
      <c r="Q57" s="977">
        <f t="shared" si="8"/>
        <v>0</v>
      </c>
      <c r="R57" s="978">
        <f t="shared" si="9"/>
        <v>0</v>
      </c>
    </row>
    <row r="58" spans="1:18" ht="15.6" customHeight="1" x14ac:dyDescent="0.2">
      <c r="A58" s="979">
        <v>52</v>
      </c>
      <c r="B58" s="980" t="s">
        <v>293</v>
      </c>
      <c r="C58" s="981"/>
      <c r="D58" s="982">
        <f>'3_Levels 1&amp;2'!AM58+'3_Levels 1&amp;2'!AU58</f>
        <v>8684.5518171043277</v>
      </c>
      <c r="E58" s="983">
        <f t="shared" si="3"/>
        <v>0</v>
      </c>
      <c r="F58" s="983">
        <v>658.37</v>
      </c>
      <c r="G58" s="983">
        <f t="shared" si="4"/>
        <v>0</v>
      </c>
      <c r="H58" s="984">
        <f t="shared" si="5"/>
        <v>0</v>
      </c>
      <c r="I58" s="985">
        <f>[3]Oct_Thrive!$G56</f>
        <v>0</v>
      </c>
      <c r="J58" s="985">
        <f>[3]Feb_Thrive!$G56</f>
        <v>0</v>
      </c>
      <c r="K58" s="986">
        <f t="shared" si="1"/>
        <v>0</v>
      </c>
      <c r="L58" s="984">
        <f t="shared" si="2"/>
        <v>0</v>
      </c>
      <c r="M58" s="982"/>
      <c r="N58" s="987">
        <f t="shared" si="6"/>
        <v>0</v>
      </c>
      <c r="O58" s="985">
        <f>[6]State_Thrive!N55</f>
        <v>0</v>
      </c>
      <c r="P58" s="985">
        <f t="shared" si="7"/>
        <v>0</v>
      </c>
      <c r="Q58" s="987">
        <f t="shared" si="8"/>
        <v>0</v>
      </c>
      <c r="R58" s="987">
        <f t="shared" si="9"/>
        <v>0</v>
      </c>
    </row>
    <row r="59" spans="1:18" ht="15.6" customHeight="1" x14ac:dyDescent="0.2">
      <c r="A59" s="979">
        <v>53</v>
      </c>
      <c r="B59" s="980" t="s">
        <v>294</v>
      </c>
      <c r="C59" s="981"/>
      <c r="D59" s="982">
        <f>'3_Levels 1&amp;2'!AM59+'3_Levels 1&amp;2'!AU59</f>
        <v>7778.8080808715695</v>
      </c>
      <c r="E59" s="983">
        <f t="shared" si="3"/>
        <v>0</v>
      </c>
      <c r="F59" s="983">
        <v>689.74</v>
      </c>
      <c r="G59" s="983">
        <f t="shared" si="4"/>
        <v>0</v>
      </c>
      <c r="H59" s="984">
        <f t="shared" si="5"/>
        <v>0</v>
      </c>
      <c r="I59" s="985">
        <f>[3]Oct_Thrive!$G57</f>
        <v>0</v>
      </c>
      <c r="J59" s="985">
        <f>[3]Feb_Thrive!$G57</f>
        <v>0</v>
      </c>
      <c r="K59" s="986">
        <f t="shared" si="1"/>
        <v>0</v>
      </c>
      <c r="L59" s="984">
        <f t="shared" si="2"/>
        <v>0</v>
      </c>
      <c r="M59" s="982"/>
      <c r="N59" s="987">
        <f t="shared" si="6"/>
        <v>0</v>
      </c>
      <c r="O59" s="985">
        <f>[6]State_Thrive!N56</f>
        <v>0</v>
      </c>
      <c r="P59" s="985">
        <f t="shared" si="7"/>
        <v>0</v>
      </c>
      <c r="Q59" s="987">
        <f t="shared" si="8"/>
        <v>0</v>
      </c>
      <c r="R59" s="987">
        <f t="shared" si="9"/>
        <v>0</v>
      </c>
    </row>
    <row r="60" spans="1:18" ht="15.6" customHeight="1" x14ac:dyDescent="0.2">
      <c r="A60" s="979">
        <v>54</v>
      </c>
      <c r="B60" s="980" t="s">
        <v>295</v>
      </c>
      <c r="C60" s="981"/>
      <c r="D60" s="982">
        <f>'3_Levels 1&amp;2'!AM60+'3_Levels 1&amp;2'!AU60</f>
        <v>10475.706928104575</v>
      </c>
      <c r="E60" s="983">
        <f t="shared" si="3"/>
        <v>0</v>
      </c>
      <c r="F60" s="983">
        <v>951.45</v>
      </c>
      <c r="G60" s="983">
        <f t="shared" si="4"/>
        <v>0</v>
      </c>
      <c r="H60" s="984">
        <f t="shared" si="5"/>
        <v>0</v>
      </c>
      <c r="I60" s="985">
        <f>[3]Oct_Thrive!$G58</f>
        <v>0</v>
      </c>
      <c r="J60" s="985">
        <f>[3]Feb_Thrive!$G58</f>
        <v>0</v>
      </c>
      <c r="K60" s="986">
        <f t="shared" si="1"/>
        <v>0</v>
      </c>
      <c r="L60" s="984">
        <f t="shared" si="2"/>
        <v>0</v>
      </c>
      <c r="M60" s="982"/>
      <c r="N60" s="987">
        <f t="shared" si="6"/>
        <v>0</v>
      </c>
      <c r="O60" s="985">
        <f>[6]State_Thrive!N57</f>
        <v>0</v>
      </c>
      <c r="P60" s="985">
        <f t="shared" si="7"/>
        <v>0</v>
      </c>
      <c r="Q60" s="987">
        <f t="shared" si="8"/>
        <v>0</v>
      </c>
      <c r="R60" s="987">
        <f t="shared" si="9"/>
        <v>0</v>
      </c>
    </row>
    <row r="61" spans="1:18" ht="15.6" customHeight="1" x14ac:dyDescent="0.2">
      <c r="A61" s="988">
        <v>55</v>
      </c>
      <c r="B61" s="989" t="s">
        <v>296</v>
      </c>
      <c r="C61" s="990"/>
      <c r="D61" s="991">
        <f>'3_Levels 1&amp;2'!AM61+'3_Levels 1&amp;2'!AU61</f>
        <v>8312.7763867358244</v>
      </c>
      <c r="E61" s="992">
        <f t="shared" si="3"/>
        <v>0</v>
      </c>
      <c r="F61" s="992">
        <v>795.14</v>
      </c>
      <c r="G61" s="992">
        <f t="shared" si="4"/>
        <v>0</v>
      </c>
      <c r="H61" s="993">
        <f t="shared" si="5"/>
        <v>0</v>
      </c>
      <c r="I61" s="994">
        <f>[3]Oct_Thrive!$G59</f>
        <v>0</v>
      </c>
      <c r="J61" s="994">
        <f>[3]Feb_Thrive!$G59</f>
        <v>0</v>
      </c>
      <c r="K61" s="995">
        <f t="shared" si="1"/>
        <v>0</v>
      </c>
      <c r="L61" s="993">
        <f t="shared" si="2"/>
        <v>0</v>
      </c>
      <c r="M61" s="991"/>
      <c r="N61" s="996">
        <f t="shared" si="6"/>
        <v>0</v>
      </c>
      <c r="O61" s="997">
        <f>[6]State_Thrive!N58</f>
        <v>0</v>
      </c>
      <c r="P61" s="994">
        <f t="shared" si="7"/>
        <v>0</v>
      </c>
      <c r="Q61" s="998">
        <f t="shared" si="8"/>
        <v>0</v>
      </c>
      <c r="R61" s="996">
        <f t="shared" si="9"/>
        <v>0</v>
      </c>
    </row>
    <row r="62" spans="1:18" ht="15.6" customHeight="1" x14ac:dyDescent="0.2">
      <c r="A62" s="969">
        <v>56</v>
      </c>
      <c r="B62" s="970" t="s">
        <v>297</v>
      </c>
      <c r="C62" s="971"/>
      <c r="D62" s="972">
        <f>'3_Levels 1&amp;2'!AM62+'3_Levels 1&amp;2'!AU62</f>
        <v>9188.1438224813737</v>
      </c>
      <c r="E62" s="973">
        <f t="shared" si="3"/>
        <v>0</v>
      </c>
      <c r="F62" s="973">
        <v>614.66000000000008</v>
      </c>
      <c r="G62" s="973">
        <f t="shared" si="4"/>
        <v>0</v>
      </c>
      <c r="H62" s="974">
        <f t="shared" si="5"/>
        <v>0</v>
      </c>
      <c r="I62" s="975">
        <f>[3]Oct_Thrive!$G60</f>
        <v>0</v>
      </c>
      <c r="J62" s="975">
        <f>[3]Feb_Thrive!$G60</f>
        <v>0</v>
      </c>
      <c r="K62" s="976">
        <f t="shared" si="1"/>
        <v>0</v>
      </c>
      <c r="L62" s="974">
        <f t="shared" si="2"/>
        <v>0</v>
      </c>
      <c r="M62" s="972"/>
      <c r="N62" s="977">
        <f t="shared" si="6"/>
        <v>0</v>
      </c>
      <c r="O62" s="975">
        <f>[6]State_Thrive!N59</f>
        <v>0</v>
      </c>
      <c r="P62" s="975">
        <f t="shared" si="7"/>
        <v>0</v>
      </c>
      <c r="Q62" s="977">
        <f t="shared" si="8"/>
        <v>0</v>
      </c>
      <c r="R62" s="978">
        <f t="shared" si="9"/>
        <v>0</v>
      </c>
    </row>
    <row r="63" spans="1:18" ht="15.6" customHeight="1" x14ac:dyDescent="0.2">
      <c r="A63" s="979">
        <v>57</v>
      </c>
      <c r="B63" s="980" t="s">
        <v>298</v>
      </c>
      <c r="C63" s="981"/>
      <c r="D63" s="982">
        <f>'3_Levels 1&amp;2'!AM63+'3_Levels 1&amp;2'!AU63</f>
        <v>7849.2200460928289</v>
      </c>
      <c r="E63" s="983">
        <f t="shared" si="3"/>
        <v>0</v>
      </c>
      <c r="F63" s="983">
        <v>764.51</v>
      </c>
      <c r="G63" s="983">
        <f t="shared" si="4"/>
        <v>0</v>
      </c>
      <c r="H63" s="984">
        <f t="shared" si="5"/>
        <v>0</v>
      </c>
      <c r="I63" s="985">
        <f>[3]Oct_Thrive!$G61</f>
        <v>0</v>
      </c>
      <c r="J63" s="985">
        <f>[3]Feb_Thrive!$G61</f>
        <v>0</v>
      </c>
      <c r="K63" s="986">
        <f t="shared" si="1"/>
        <v>0</v>
      </c>
      <c r="L63" s="984">
        <f t="shared" si="2"/>
        <v>0</v>
      </c>
      <c r="M63" s="982"/>
      <c r="N63" s="987">
        <f t="shared" si="6"/>
        <v>0</v>
      </c>
      <c r="O63" s="985">
        <f>[6]State_Thrive!N60</f>
        <v>0</v>
      </c>
      <c r="P63" s="985">
        <f t="shared" si="7"/>
        <v>0</v>
      </c>
      <c r="Q63" s="987">
        <f t="shared" si="8"/>
        <v>0</v>
      </c>
      <c r="R63" s="987">
        <f t="shared" si="9"/>
        <v>0</v>
      </c>
    </row>
    <row r="64" spans="1:18" ht="15.6" customHeight="1" x14ac:dyDescent="0.2">
      <c r="A64" s="979">
        <v>58</v>
      </c>
      <c r="B64" s="980" t="s">
        <v>299</v>
      </c>
      <c r="C64" s="981"/>
      <c r="D64" s="982">
        <f>'3_Levels 1&amp;2'!AM64+'3_Levels 1&amp;2'!AU64</f>
        <v>8250.9267522187583</v>
      </c>
      <c r="E64" s="983">
        <f t="shared" si="3"/>
        <v>0</v>
      </c>
      <c r="F64" s="983">
        <v>697.04</v>
      </c>
      <c r="G64" s="983">
        <f t="shared" si="4"/>
        <v>0</v>
      </c>
      <c r="H64" s="984">
        <f t="shared" si="5"/>
        <v>0</v>
      </c>
      <c r="I64" s="985">
        <f>[3]Oct_Thrive!$G62</f>
        <v>0</v>
      </c>
      <c r="J64" s="985">
        <f>[3]Feb_Thrive!$G62</f>
        <v>0</v>
      </c>
      <c r="K64" s="986">
        <f t="shared" si="1"/>
        <v>0</v>
      </c>
      <c r="L64" s="984">
        <f t="shared" si="2"/>
        <v>0</v>
      </c>
      <c r="M64" s="982"/>
      <c r="N64" s="987">
        <f t="shared" si="6"/>
        <v>0</v>
      </c>
      <c r="O64" s="985">
        <f>[6]State_Thrive!N61</f>
        <v>0</v>
      </c>
      <c r="P64" s="985">
        <f t="shared" si="7"/>
        <v>0</v>
      </c>
      <c r="Q64" s="987">
        <f t="shared" si="8"/>
        <v>0</v>
      </c>
      <c r="R64" s="987">
        <f t="shared" si="9"/>
        <v>0</v>
      </c>
    </row>
    <row r="65" spans="1:18" ht="15.6" customHeight="1" x14ac:dyDescent="0.2">
      <c r="A65" s="979">
        <v>59</v>
      </c>
      <c r="B65" s="980" t="s">
        <v>300</v>
      </c>
      <c r="C65" s="981"/>
      <c r="D65" s="982">
        <f>'3_Levels 1&amp;2'!AM65+'3_Levels 1&amp;2'!AU65</f>
        <v>8029.0123011201822</v>
      </c>
      <c r="E65" s="983">
        <f t="shared" si="3"/>
        <v>0</v>
      </c>
      <c r="F65" s="983">
        <v>689.52</v>
      </c>
      <c r="G65" s="983">
        <f t="shared" si="4"/>
        <v>0</v>
      </c>
      <c r="H65" s="984">
        <f t="shared" si="5"/>
        <v>0</v>
      </c>
      <c r="I65" s="985">
        <f>[3]Oct_Thrive!$G63</f>
        <v>0</v>
      </c>
      <c r="J65" s="985">
        <f>[3]Feb_Thrive!$G63</f>
        <v>0</v>
      </c>
      <c r="K65" s="986">
        <f t="shared" si="1"/>
        <v>0</v>
      </c>
      <c r="L65" s="984">
        <f t="shared" si="2"/>
        <v>0</v>
      </c>
      <c r="M65" s="982"/>
      <c r="N65" s="987">
        <f t="shared" si="6"/>
        <v>0</v>
      </c>
      <c r="O65" s="985">
        <f>[6]State_Thrive!N62</f>
        <v>0</v>
      </c>
      <c r="P65" s="985">
        <f t="shared" si="7"/>
        <v>0</v>
      </c>
      <c r="Q65" s="987">
        <f t="shared" si="8"/>
        <v>0</v>
      </c>
      <c r="R65" s="987">
        <f t="shared" si="9"/>
        <v>0</v>
      </c>
    </row>
    <row r="66" spans="1:18" ht="15.6" customHeight="1" x14ac:dyDescent="0.2">
      <c r="A66" s="988">
        <v>60</v>
      </c>
      <c r="B66" s="989" t="s">
        <v>301</v>
      </c>
      <c r="C66" s="990"/>
      <c r="D66" s="991">
        <f>'3_Levels 1&amp;2'!AM66+'3_Levels 1&amp;2'!AU66</f>
        <v>9045.4609828089524</v>
      </c>
      <c r="E66" s="992">
        <f t="shared" si="3"/>
        <v>0</v>
      </c>
      <c r="F66" s="992">
        <v>594.04</v>
      </c>
      <c r="G66" s="992">
        <f t="shared" si="4"/>
        <v>0</v>
      </c>
      <c r="H66" s="993">
        <f t="shared" si="5"/>
        <v>0</v>
      </c>
      <c r="I66" s="994">
        <f>[3]Oct_Thrive!$G64</f>
        <v>0</v>
      </c>
      <c r="J66" s="994">
        <f>[3]Feb_Thrive!$G64</f>
        <v>0</v>
      </c>
      <c r="K66" s="995">
        <f t="shared" si="1"/>
        <v>0</v>
      </c>
      <c r="L66" s="993">
        <f t="shared" si="2"/>
        <v>0</v>
      </c>
      <c r="M66" s="991"/>
      <c r="N66" s="996">
        <f t="shared" si="6"/>
        <v>0</v>
      </c>
      <c r="O66" s="997">
        <f>[6]State_Thrive!N63</f>
        <v>0</v>
      </c>
      <c r="P66" s="994">
        <f t="shared" si="7"/>
        <v>0</v>
      </c>
      <c r="Q66" s="998">
        <f t="shared" si="8"/>
        <v>0</v>
      </c>
      <c r="R66" s="996">
        <f t="shared" si="9"/>
        <v>0</v>
      </c>
    </row>
    <row r="67" spans="1:18" ht="15.6" customHeight="1" x14ac:dyDescent="0.2">
      <c r="A67" s="969">
        <v>61</v>
      </c>
      <c r="B67" s="970" t="s">
        <v>302</v>
      </c>
      <c r="C67" s="971"/>
      <c r="D67" s="972">
        <f>'3_Levels 1&amp;2'!AM67+'3_Levels 1&amp;2'!AU67</f>
        <v>8061.2154267793831</v>
      </c>
      <c r="E67" s="973">
        <f t="shared" si="3"/>
        <v>0</v>
      </c>
      <c r="F67" s="973">
        <v>833.70999999999992</v>
      </c>
      <c r="G67" s="973">
        <f t="shared" si="4"/>
        <v>0</v>
      </c>
      <c r="H67" s="974">
        <f t="shared" si="5"/>
        <v>0</v>
      </c>
      <c r="I67" s="975">
        <f>[3]Oct_Thrive!$G65</f>
        <v>26685</v>
      </c>
      <c r="J67" s="975">
        <f>[3]Feb_Thrive!$G65</f>
        <v>17790</v>
      </c>
      <c r="K67" s="976">
        <f t="shared" si="1"/>
        <v>44475</v>
      </c>
      <c r="L67" s="974">
        <f t="shared" si="2"/>
        <v>44475</v>
      </c>
      <c r="M67" s="972"/>
      <c r="N67" s="977">
        <f t="shared" si="6"/>
        <v>44475</v>
      </c>
      <c r="O67" s="975">
        <f>[6]State_Thrive!N64</f>
        <v>29650</v>
      </c>
      <c r="P67" s="975">
        <f t="shared" si="7"/>
        <v>14825</v>
      </c>
      <c r="Q67" s="977">
        <f t="shared" si="8"/>
        <v>14825</v>
      </c>
      <c r="R67" s="978">
        <f t="shared" si="9"/>
        <v>44475</v>
      </c>
    </row>
    <row r="68" spans="1:18" ht="15.6" customHeight="1" x14ac:dyDescent="0.2">
      <c r="A68" s="979">
        <v>62</v>
      </c>
      <c r="B68" s="980" t="s">
        <v>303</v>
      </c>
      <c r="C68" s="981"/>
      <c r="D68" s="982">
        <f>'3_Levels 1&amp;2'!AM68+'3_Levels 1&amp;2'!AU68</f>
        <v>8304.3773474291211</v>
      </c>
      <c r="E68" s="983">
        <f t="shared" si="3"/>
        <v>0</v>
      </c>
      <c r="F68" s="983">
        <v>516.08000000000004</v>
      </c>
      <c r="G68" s="983">
        <f t="shared" si="4"/>
        <v>0</v>
      </c>
      <c r="H68" s="984">
        <f t="shared" si="5"/>
        <v>0</v>
      </c>
      <c r="I68" s="985">
        <f>[3]Oct_Thrive!$G66</f>
        <v>0</v>
      </c>
      <c r="J68" s="985">
        <f>[3]Feb_Thrive!$G66</f>
        <v>0</v>
      </c>
      <c r="K68" s="986">
        <f t="shared" si="1"/>
        <v>0</v>
      </c>
      <c r="L68" s="984">
        <f t="shared" si="2"/>
        <v>0</v>
      </c>
      <c r="M68" s="982"/>
      <c r="N68" s="987">
        <f t="shared" si="6"/>
        <v>0</v>
      </c>
      <c r="O68" s="985">
        <f>[6]State_Thrive!N65</f>
        <v>0</v>
      </c>
      <c r="P68" s="985">
        <f t="shared" si="7"/>
        <v>0</v>
      </c>
      <c r="Q68" s="987">
        <f t="shared" si="8"/>
        <v>0</v>
      </c>
      <c r="R68" s="987">
        <f t="shared" si="9"/>
        <v>0</v>
      </c>
    </row>
    <row r="69" spans="1:18" ht="15.6" customHeight="1" x14ac:dyDescent="0.2">
      <c r="A69" s="979">
        <v>63</v>
      </c>
      <c r="B69" s="980" t="s">
        <v>304</v>
      </c>
      <c r="C69" s="981"/>
      <c r="D69" s="982">
        <f>'3_Levels 1&amp;2'!AM69+'3_Levels 1&amp;2'!AU69</f>
        <v>9214.619410609037</v>
      </c>
      <c r="E69" s="983">
        <f t="shared" si="3"/>
        <v>0</v>
      </c>
      <c r="F69" s="983">
        <v>756.79</v>
      </c>
      <c r="G69" s="983">
        <f t="shared" si="4"/>
        <v>0</v>
      </c>
      <c r="H69" s="984">
        <f t="shared" si="5"/>
        <v>0</v>
      </c>
      <c r="I69" s="985">
        <f>[3]Oct_Thrive!$G67</f>
        <v>0</v>
      </c>
      <c r="J69" s="985">
        <f>[3]Feb_Thrive!$G67</f>
        <v>9971</v>
      </c>
      <c r="K69" s="986">
        <f t="shared" si="1"/>
        <v>9971</v>
      </c>
      <c r="L69" s="984">
        <f t="shared" si="2"/>
        <v>9971</v>
      </c>
      <c r="M69" s="982"/>
      <c r="N69" s="987">
        <f t="shared" si="6"/>
        <v>9971</v>
      </c>
      <c r="O69" s="985">
        <f>[6]State_Thrive!N66</f>
        <v>6648</v>
      </c>
      <c r="P69" s="985">
        <f t="shared" si="7"/>
        <v>3323</v>
      </c>
      <c r="Q69" s="987">
        <f t="shared" si="8"/>
        <v>3323</v>
      </c>
      <c r="R69" s="987">
        <f t="shared" si="9"/>
        <v>9971</v>
      </c>
    </row>
    <row r="70" spans="1:18" ht="15.6" customHeight="1" x14ac:dyDescent="0.2">
      <c r="A70" s="979">
        <v>64</v>
      </c>
      <c r="B70" s="980" t="s">
        <v>305</v>
      </c>
      <c r="C70" s="981"/>
      <c r="D70" s="982">
        <f>'3_Levels 1&amp;2'!AM70+'3_Levels 1&amp;2'!AU70</f>
        <v>9530.0267678958771</v>
      </c>
      <c r="E70" s="983">
        <f t="shared" si="3"/>
        <v>0</v>
      </c>
      <c r="F70" s="983">
        <v>592.66</v>
      </c>
      <c r="G70" s="983">
        <f t="shared" si="4"/>
        <v>0</v>
      </c>
      <c r="H70" s="984">
        <f t="shared" si="5"/>
        <v>0</v>
      </c>
      <c r="I70" s="985">
        <f>[3]Oct_Thrive!$G68</f>
        <v>0</v>
      </c>
      <c r="J70" s="985">
        <f>[3]Feb_Thrive!$G68</f>
        <v>0</v>
      </c>
      <c r="K70" s="986">
        <f t="shared" si="1"/>
        <v>0</v>
      </c>
      <c r="L70" s="984">
        <f t="shared" si="2"/>
        <v>0</v>
      </c>
      <c r="M70" s="982"/>
      <c r="N70" s="987">
        <f t="shared" si="6"/>
        <v>0</v>
      </c>
      <c r="O70" s="985">
        <f>[6]State_Thrive!N67</f>
        <v>0</v>
      </c>
      <c r="P70" s="985">
        <f t="shared" si="7"/>
        <v>0</v>
      </c>
      <c r="Q70" s="987">
        <f t="shared" si="8"/>
        <v>0</v>
      </c>
      <c r="R70" s="987">
        <f t="shared" si="9"/>
        <v>0</v>
      </c>
    </row>
    <row r="71" spans="1:18" ht="15.6" customHeight="1" x14ac:dyDescent="0.2">
      <c r="A71" s="988">
        <v>65</v>
      </c>
      <c r="B71" s="989" t="s">
        <v>306</v>
      </c>
      <c r="C71" s="990"/>
      <c r="D71" s="991">
        <f>'3_Levels 1&amp;2'!AM71+'3_Levels 1&amp;2'!AU71</f>
        <v>8975.8070076223266</v>
      </c>
      <c r="E71" s="992">
        <f t="shared" si="3"/>
        <v>0</v>
      </c>
      <c r="F71" s="992">
        <v>829.12</v>
      </c>
      <c r="G71" s="992">
        <f t="shared" si="4"/>
        <v>0</v>
      </c>
      <c r="H71" s="993">
        <f t="shared" si="5"/>
        <v>0</v>
      </c>
      <c r="I71" s="994">
        <f>[3]Oct_Thrive!$G69</f>
        <v>0</v>
      </c>
      <c r="J71" s="994">
        <f>[3]Feb_Thrive!$G69</f>
        <v>0</v>
      </c>
      <c r="K71" s="995">
        <f t="shared" si="1"/>
        <v>0</v>
      </c>
      <c r="L71" s="993">
        <f>K71+H71</f>
        <v>0</v>
      </c>
      <c r="M71" s="991"/>
      <c r="N71" s="996">
        <f t="shared" si="6"/>
        <v>0</v>
      </c>
      <c r="O71" s="997">
        <f>[6]State_Thrive!N68</f>
        <v>0</v>
      </c>
      <c r="P71" s="994">
        <f t="shared" si="7"/>
        <v>0</v>
      </c>
      <c r="Q71" s="998">
        <f t="shared" si="8"/>
        <v>0</v>
      </c>
      <c r="R71" s="996">
        <f t="shared" si="9"/>
        <v>0</v>
      </c>
    </row>
    <row r="72" spans="1:18" ht="15.6" customHeight="1" x14ac:dyDescent="0.2">
      <c r="A72" s="979">
        <v>66</v>
      </c>
      <c r="B72" s="980" t="s">
        <v>307</v>
      </c>
      <c r="C72" s="999"/>
      <c r="D72" s="1000">
        <f>'3_Levels 1&amp;2'!AM72+'3_Levels 1&amp;2'!AU72</f>
        <v>10815.051280710926</v>
      </c>
      <c r="E72" s="1001">
        <f>C72*D72</f>
        <v>0</v>
      </c>
      <c r="F72" s="1001">
        <v>730.06</v>
      </c>
      <c r="G72" s="1001">
        <f>C72*F72</f>
        <v>0</v>
      </c>
      <c r="H72" s="1002">
        <f>ROUND(E72+G72,0)</f>
        <v>0</v>
      </c>
      <c r="I72" s="1003">
        <f>[3]Oct_Thrive!$G70</f>
        <v>0</v>
      </c>
      <c r="J72" s="1003">
        <f>[3]Feb_Thrive!$G70</f>
        <v>0</v>
      </c>
      <c r="K72" s="1004">
        <f>+I72+J72</f>
        <v>0</v>
      </c>
      <c r="L72" s="1002">
        <f>K72+H72</f>
        <v>0</v>
      </c>
      <c r="M72" s="1000"/>
      <c r="N72" s="1005">
        <f>ROUND(SUM(L72:M72),0)</f>
        <v>0</v>
      </c>
      <c r="O72" s="985">
        <f>[6]State_Thrive!N69</f>
        <v>0</v>
      </c>
      <c r="P72" s="1003">
        <f>N72-O72</f>
        <v>0</v>
      </c>
      <c r="Q72" s="987">
        <f>ROUND(P72/$Q$85,0)</f>
        <v>0</v>
      </c>
      <c r="R72" s="1005">
        <f>+N72</f>
        <v>0</v>
      </c>
    </row>
    <row r="73" spans="1:18" ht="15.6" customHeight="1" x14ac:dyDescent="0.2">
      <c r="A73" s="979">
        <v>67</v>
      </c>
      <c r="B73" s="980" t="s">
        <v>308</v>
      </c>
      <c r="C73" s="999"/>
      <c r="D73" s="1000">
        <f>'3_Levels 1&amp;2'!AM73+'3_Levels 1&amp;2'!AU73</f>
        <v>8594.3226899268429</v>
      </c>
      <c r="E73" s="1001">
        <f>C73*D73</f>
        <v>0</v>
      </c>
      <c r="F73" s="1001">
        <v>715.61</v>
      </c>
      <c r="G73" s="1001">
        <f>C73*F73</f>
        <v>0</v>
      </c>
      <c r="H73" s="1002">
        <f>ROUND(E73+G73,0)</f>
        <v>0</v>
      </c>
      <c r="I73" s="1003">
        <f>[3]Oct_Thrive!$G71</f>
        <v>9310</v>
      </c>
      <c r="J73" s="1003">
        <f>[3]Feb_Thrive!$G71</f>
        <v>4655</v>
      </c>
      <c r="K73" s="1004">
        <f>+I73+J73</f>
        <v>13965</v>
      </c>
      <c r="L73" s="1002">
        <f>K73+H73</f>
        <v>13965</v>
      </c>
      <c r="M73" s="1000"/>
      <c r="N73" s="1005">
        <f>ROUND(SUM(L73:M73),0)</f>
        <v>13965</v>
      </c>
      <c r="O73" s="985">
        <f>[6]State_Thrive!N70</f>
        <v>9310</v>
      </c>
      <c r="P73" s="1003">
        <f>N73-O73</f>
        <v>4655</v>
      </c>
      <c r="Q73" s="987">
        <f>ROUND(P73/$Q$85,0)</f>
        <v>4655</v>
      </c>
      <c r="R73" s="1005">
        <f>+N73</f>
        <v>13965</v>
      </c>
    </row>
    <row r="74" spans="1:18" ht="15.6" customHeight="1" x14ac:dyDescent="0.2">
      <c r="A74" s="979">
        <v>68</v>
      </c>
      <c r="B74" s="980" t="s">
        <v>309</v>
      </c>
      <c r="C74" s="999"/>
      <c r="D74" s="1000">
        <f>'3_Levels 1&amp;2'!AM74+'3_Levels 1&amp;2'!AU74</f>
        <v>9195.0247451392534</v>
      </c>
      <c r="E74" s="1001">
        <f>C74*D74</f>
        <v>0</v>
      </c>
      <c r="F74" s="1001">
        <v>798.7</v>
      </c>
      <c r="G74" s="1001">
        <f>C74*F74</f>
        <v>0</v>
      </c>
      <c r="H74" s="1002">
        <f>ROUND(E74+G74,0)</f>
        <v>0</v>
      </c>
      <c r="I74" s="1003">
        <f>[3]Oct_Thrive!$G72</f>
        <v>0</v>
      </c>
      <c r="J74" s="1003">
        <f>[3]Feb_Thrive!$G72</f>
        <v>4997</v>
      </c>
      <c r="K74" s="1004">
        <f>+I74+J74</f>
        <v>4997</v>
      </c>
      <c r="L74" s="1002">
        <f>K74+H74</f>
        <v>4997</v>
      </c>
      <c r="M74" s="1000"/>
      <c r="N74" s="1005">
        <f>ROUND(SUM(L74:M74),0)</f>
        <v>4997</v>
      </c>
      <c r="O74" s="985">
        <f>[6]State_Thrive!N71</f>
        <v>3330</v>
      </c>
      <c r="P74" s="1003">
        <f>N74-O74</f>
        <v>1667</v>
      </c>
      <c r="Q74" s="987">
        <f>ROUND(P74/$Q$85,0)</f>
        <v>1667</v>
      </c>
      <c r="R74" s="1005">
        <f>+N74</f>
        <v>4997</v>
      </c>
    </row>
    <row r="75" spans="1:18" ht="15.6" customHeight="1" x14ac:dyDescent="0.2">
      <c r="A75" s="1006">
        <v>69</v>
      </c>
      <c r="B75" s="1007" t="s">
        <v>310</v>
      </c>
      <c r="C75" s="1008"/>
      <c r="D75" s="1009">
        <f>'3_Levels 1&amp;2'!AM75+'3_Levels 1&amp;2'!AU75</f>
        <v>8983.7921562636402</v>
      </c>
      <c r="E75" s="1010">
        <f>C75*D75</f>
        <v>0</v>
      </c>
      <c r="F75" s="1010">
        <v>705.67</v>
      </c>
      <c r="G75" s="1010">
        <f>C75*F75</f>
        <v>0</v>
      </c>
      <c r="H75" s="1011">
        <f>ROUND(E75+G75,0)</f>
        <v>0</v>
      </c>
      <c r="I75" s="1012">
        <f>[3]Oct_Thrive!$G73</f>
        <v>0</v>
      </c>
      <c r="J75" s="1012">
        <f>[3]Feb_Thrive!$G73</f>
        <v>9689</v>
      </c>
      <c r="K75" s="1013">
        <f>+I75+J75</f>
        <v>9689</v>
      </c>
      <c r="L75" s="1011">
        <f>K75+H75</f>
        <v>9689</v>
      </c>
      <c r="M75" s="1009"/>
      <c r="N75" s="1014">
        <f>ROUND(SUM(L75:M75),0)</f>
        <v>9689</v>
      </c>
      <c r="O75" s="1015">
        <f>[6]State_Thrive!N72</f>
        <v>6460</v>
      </c>
      <c r="P75" s="1012">
        <f>N75-O75</f>
        <v>3229</v>
      </c>
      <c r="Q75" s="1016">
        <f>ROUND(P75/$Q$85,0)</f>
        <v>3229</v>
      </c>
      <c r="R75" s="1014">
        <f>+N75</f>
        <v>9689</v>
      </c>
    </row>
    <row r="76" spans="1:18" s="206" customFormat="1" ht="15.6" customHeight="1" thickBot="1" x14ac:dyDescent="0.25">
      <c r="A76" s="1017" t="s">
        <v>1083</v>
      </c>
      <c r="B76" s="1018"/>
      <c r="C76" s="1019">
        <f>SUM(C7:C75)</f>
        <v>210</v>
      </c>
      <c r="D76" s="1020"/>
      <c r="E76" s="1021">
        <f>SUM(E7:E75)</f>
        <v>1698928.5718377088</v>
      </c>
      <c r="F76" s="1021">
        <v>705.28672061088969</v>
      </c>
      <c r="G76" s="1021">
        <f t="shared" ref="G76:O76" si="10">SUM(G7:G75)</f>
        <v>168310.30107529429</v>
      </c>
      <c r="H76" s="1022">
        <f t="shared" si="10"/>
        <v>1867239</v>
      </c>
      <c r="I76" s="1023">
        <f t="shared" si="10"/>
        <v>-469890</v>
      </c>
      <c r="J76" s="1023">
        <f>SUM(J7:J75)</f>
        <v>8410</v>
      </c>
      <c r="K76" s="1024">
        <f t="shared" si="10"/>
        <v>-461480</v>
      </c>
      <c r="L76" s="1022">
        <f>SUM(L7:L75)</f>
        <v>1405759</v>
      </c>
      <c r="M76" s="1025">
        <f t="shared" si="10"/>
        <v>0</v>
      </c>
      <c r="N76" s="1022">
        <f t="shared" si="10"/>
        <v>1405759</v>
      </c>
      <c r="O76" s="1025">
        <f t="shared" si="10"/>
        <v>1352208</v>
      </c>
      <c r="P76" s="1025">
        <f>SUM(P7:P75)</f>
        <v>53551</v>
      </c>
      <c r="Q76" s="1026">
        <f>SUM(Q7:Q75)</f>
        <v>53551</v>
      </c>
      <c r="R76" s="1022">
        <f>SUM(R7:R75)</f>
        <v>1405759</v>
      </c>
    </row>
    <row r="77" spans="1:18" ht="15.6" customHeight="1" thickTop="1" x14ac:dyDescent="0.2">
      <c r="A77" s="1027" t="s">
        <v>1084</v>
      </c>
      <c r="B77" s="1028"/>
      <c r="C77" s="1029"/>
      <c r="D77" s="1030"/>
      <c r="E77" s="1030"/>
      <c r="F77" s="1030"/>
      <c r="G77" s="1030"/>
      <c r="H77" s="1030"/>
      <c r="I77" s="1030"/>
      <c r="J77" s="1031"/>
      <c r="K77" s="1031"/>
      <c r="L77" s="1030"/>
      <c r="M77" s="1030"/>
      <c r="N77" s="1032"/>
      <c r="O77" s="1030"/>
      <c r="P77" s="1031"/>
      <c r="Q77" s="1031"/>
      <c r="R77" s="1033"/>
    </row>
    <row r="78" spans="1:18" ht="15.6" customHeight="1" x14ac:dyDescent="0.2">
      <c r="A78" s="1034" t="s">
        <v>1085</v>
      </c>
      <c r="B78" s="1035"/>
      <c r="C78" s="1036"/>
      <c r="D78" s="1037"/>
      <c r="E78" s="1038"/>
      <c r="F78" s="1038"/>
      <c r="G78" s="1038"/>
      <c r="H78" s="1038"/>
      <c r="I78" s="1039"/>
      <c r="J78" s="1039"/>
      <c r="K78" s="1039"/>
      <c r="L78" s="1039"/>
      <c r="M78" s="1039"/>
      <c r="N78" s="900">
        <f>VLOOKUP($A$87,'4_Level 4'!$A$78:$S$212,5,FALSE)</f>
        <v>0</v>
      </c>
      <c r="O78" s="901">
        <f>[6]State_Thrive!N75</f>
        <v>0</v>
      </c>
      <c r="P78" s="902">
        <f>N78-O78</f>
        <v>0</v>
      </c>
      <c r="Q78" s="900">
        <f>ROUND(P78/$Q$85,0)</f>
        <v>0</v>
      </c>
      <c r="R78" s="900">
        <f>VLOOKUP($A$87,'4_Level 4'!$A$78:$S$212,5,FALSE)</f>
        <v>0</v>
      </c>
    </row>
    <row r="79" spans="1:18" ht="15.6" customHeight="1" x14ac:dyDescent="0.2">
      <c r="A79" s="1040" t="s">
        <v>1086</v>
      </c>
      <c r="B79" s="1041"/>
      <c r="C79" s="1059"/>
      <c r="D79" s="1043"/>
      <c r="E79" s="1044"/>
      <c r="F79" s="1044"/>
      <c r="G79" s="1044"/>
      <c r="H79" s="1044"/>
      <c r="I79" s="1045"/>
      <c r="J79" s="1045"/>
      <c r="K79" s="1045"/>
      <c r="L79" s="1045"/>
      <c r="M79" s="1045"/>
      <c r="N79" s="913"/>
      <c r="O79" s="901">
        <f>[6]State_Thrive!N76</f>
        <v>0</v>
      </c>
      <c r="P79" s="902"/>
      <c r="Q79" s="913"/>
      <c r="R79" s="900">
        <f>VLOOKUP($A$87,'4_Level 4'!$A$78:$S$212,10,FALSE)</f>
        <v>0</v>
      </c>
    </row>
    <row r="80" spans="1:18" ht="15.6" customHeight="1" x14ac:dyDescent="0.2">
      <c r="A80" s="1046" t="s">
        <v>1087</v>
      </c>
      <c r="B80" s="1047"/>
      <c r="C80" s="1042"/>
      <c r="D80" s="1043"/>
      <c r="E80" s="1044"/>
      <c r="F80" s="1044"/>
      <c r="G80" s="1044"/>
      <c r="H80" s="1044"/>
      <c r="I80" s="1045"/>
      <c r="J80" s="1045"/>
      <c r="K80" s="1045"/>
      <c r="L80" s="1045"/>
      <c r="M80" s="1045"/>
      <c r="N80" s="913"/>
      <c r="O80" s="901">
        <f>[6]State_Thrive!N77</f>
        <v>0</v>
      </c>
      <c r="P80" s="902"/>
      <c r="Q80" s="913"/>
      <c r="R80" s="900">
        <f>VLOOKUP($A$87,'4_Level 4'!$A$78:$S$212,12,FALSE)</f>
        <v>10000</v>
      </c>
    </row>
    <row r="81" spans="1:18" ht="15.6" customHeight="1" x14ac:dyDescent="0.2">
      <c r="A81" s="1046" t="s">
        <v>1088</v>
      </c>
      <c r="B81" s="1047"/>
      <c r="C81" s="1042"/>
      <c r="D81" s="1043"/>
      <c r="E81" s="1044"/>
      <c r="F81" s="1044"/>
      <c r="G81" s="1044"/>
      <c r="H81" s="1044"/>
      <c r="I81" s="1045"/>
      <c r="J81" s="1045"/>
      <c r="K81" s="1045"/>
      <c r="L81" s="1045"/>
      <c r="M81" s="1045"/>
      <c r="N81" s="913"/>
      <c r="O81" s="901">
        <f>[6]State_Thrive!N78</f>
        <v>0</v>
      </c>
      <c r="P81" s="902"/>
      <c r="Q81" s="913"/>
      <c r="R81" s="900">
        <f>VLOOKUP($A$87,'4_Level 4'!$A$78:$S$212,13,FALSE)</f>
        <v>0</v>
      </c>
    </row>
    <row r="82" spans="1:18" ht="15.6" customHeight="1" x14ac:dyDescent="0.2">
      <c r="A82" s="1048" t="s">
        <v>95</v>
      </c>
      <c r="B82" s="1049"/>
      <c r="C82" s="1050"/>
      <c r="D82" s="1051"/>
      <c r="E82" s="1052"/>
      <c r="F82" s="1052"/>
      <c r="G82" s="1052"/>
      <c r="H82" s="1052"/>
      <c r="I82" s="1053"/>
      <c r="J82" s="1053"/>
      <c r="K82" s="1053"/>
      <c r="L82" s="1053"/>
      <c r="M82" s="1053"/>
      <c r="N82" s="812">
        <f>VLOOKUP($A$87,'4_Level 4'!$A$78:$S$212,17,FALSE)</f>
        <v>8862</v>
      </c>
      <c r="O82" s="811">
        <f>[6]State_Thrive!N79-4</f>
        <v>8602</v>
      </c>
      <c r="P82" s="1054">
        <f>N82-O82</f>
        <v>260</v>
      </c>
      <c r="Q82" s="812">
        <f>ROUND(P82/$Q$85,0)</f>
        <v>260</v>
      </c>
      <c r="R82" s="812">
        <f>VLOOKUP($A$87,'4_Level 4'!$A$78:$S$212,17,FALSE)</f>
        <v>8862</v>
      </c>
    </row>
    <row r="83" spans="1:18" s="206" customFormat="1" ht="15.6" customHeight="1" thickBot="1" x14ac:dyDescent="0.25">
      <c r="A83" s="1017" t="s">
        <v>1089</v>
      </c>
      <c r="B83" s="1055"/>
      <c r="C83" s="1019">
        <f>SUM(C76:C82)</f>
        <v>210</v>
      </c>
      <c r="D83" s="1020"/>
      <c r="E83" s="1021">
        <f t="shared" ref="E83:R83" si="11">SUM(E76:E82)</f>
        <v>1698928.5718377088</v>
      </c>
      <c r="F83" s="1021">
        <f t="shared" si="11"/>
        <v>705.28672061088969</v>
      </c>
      <c r="G83" s="1021">
        <f t="shared" si="11"/>
        <v>168310.30107529429</v>
      </c>
      <c r="H83" s="1020">
        <f t="shared" si="11"/>
        <v>1867239</v>
      </c>
      <c r="I83" s="1023">
        <f t="shared" si="11"/>
        <v>-469890</v>
      </c>
      <c r="J83" s="1023">
        <f t="shared" si="11"/>
        <v>8410</v>
      </c>
      <c r="K83" s="1023">
        <f t="shared" si="11"/>
        <v>-461480</v>
      </c>
      <c r="L83" s="1020">
        <f t="shared" si="11"/>
        <v>1405759</v>
      </c>
      <c r="M83" s="1023">
        <f t="shared" si="11"/>
        <v>0</v>
      </c>
      <c r="N83" s="1022">
        <f t="shared" si="11"/>
        <v>1414621</v>
      </c>
      <c r="O83" s="1025">
        <f t="shared" si="11"/>
        <v>1360810</v>
      </c>
      <c r="P83" s="1025">
        <f t="shared" si="11"/>
        <v>53811</v>
      </c>
      <c r="Q83" s="1026">
        <f t="shared" si="11"/>
        <v>53811</v>
      </c>
      <c r="R83" s="1022">
        <f t="shared" si="11"/>
        <v>1424621</v>
      </c>
    </row>
    <row r="84" spans="1:18" ht="13.5" thickTop="1" x14ac:dyDescent="0.2"/>
    <row r="85" spans="1:18" x14ac:dyDescent="0.2">
      <c r="O85" s="210"/>
      <c r="Q85" s="5">
        <v>1</v>
      </c>
    </row>
    <row r="87" spans="1:18" x14ac:dyDescent="0.2">
      <c r="A87" s="206" t="s">
        <v>684</v>
      </c>
    </row>
  </sheetData>
  <mergeCells count="12">
    <mergeCell ref="A78:B78"/>
    <mergeCell ref="A79:B79"/>
    <mergeCell ref="A80:B80"/>
    <mergeCell ref="A81:B81"/>
    <mergeCell ref="A82:B82"/>
    <mergeCell ref="A83:B83"/>
    <mergeCell ref="A1:B3"/>
    <mergeCell ref="C1:K1"/>
    <mergeCell ref="L1:R1"/>
    <mergeCell ref="I2:K2"/>
    <mergeCell ref="A76:B76"/>
    <mergeCell ref="A77:B77"/>
  </mergeCells>
  <printOptions horizontalCentered="1"/>
  <pageMargins left="0.35" right="0.35" top="0.6" bottom="0.35" header="0.3" footer="0.25"/>
  <pageSetup paperSize="5" scale="66" firstPageNumber="50" fitToWidth="0" orientation="portrait" r:id="rId1"/>
  <headerFooter alignWithMargins="0">
    <oddHeader xml:space="preserve">&amp;L&amp;"Arial,Bold"&amp;20&amp;K000000FY2017-18 MFP Budget Letter&amp;R&amp;"Arial,Bold"&amp;12&amp;KFF0000
</oddHeader>
    <oddFooter>&amp;R&amp;9&amp;P</oddFooter>
  </headerFooter>
  <colBreaks count="1" manualBreakCount="1">
    <brk id="1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8"/>
  <sheetViews>
    <sheetView view="pageBreakPreview" zoomScaleNormal="100" zoomScaleSheetLayoutView="100" workbookViewId="0">
      <pane xSplit="3" ySplit="7" topLeftCell="D8" activePane="bottomRight" state="frozen"/>
      <selection activeCell="I1" sqref="I1:J1048576"/>
      <selection pane="topRight" activeCell="I1" sqref="I1:J1048576"/>
      <selection pane="bottomLeft" activeCell="I1" sqref="I1:J1048576"/>
      <selection pane="bottomRight" activeCell="I1" sqref="I1:J1048576"/>
    </sheetView>
  </sheetViews>
  <sheetFormatPr defaultColWidth="9.140625" defaultRowHeight="12.75" x14ac:dyDescent="0.2"/>
  <cols>
    <col min="1" max="1" width="8.5703125" style="206" bestFit="1" customWidth="1"/>
    <col min="2" max="2" width="8.42578125" style="206" bestFit="1" customWidth="1"/>
    <col min="3" max="3" width="30.7109375" style="1167" customWidth="1"/>
    <col min="4" max="6" width="13.85546875" style="206" customWidth="1"/>
    <col min="7" max="7" width="13.85546875" style="1168" customWidth="1"/>
    <col min="8" max="8" width="15.42578125" style="206" bestFit="1" customWidth="1"/>
    <col min="9" max="9" width="15.28515625" style="206" bestFit="1" customWidth="1"/>
    <col min="10" max="12" width="14.42578125" style="206" customWidth="1"/>
    <col min="13" max="13" width="13.85546875" style="206" customWidth="1"/>
    <col min="14" max="15" width="14.28515625" style="206" customWidth="1"/>
    <col min="16" max="20" width="14.7109375" style="206" customWidth="1"/>
    <col min="21" max="21" width="15.85546875" style="206" customWidth="1"/>
    <col min="22" max="24" width="16.7109375" style="206" customWidth="1"/>
    <col min="25" max="25" width="15.28515625" style="206" customWidth="1"/>
    <col min="26" max="26" width="14.42578125" style="206" bestFit="1" customWidth="1"/>
    <col min="27" max="28" width="12.42578125" style="206" bestFit="1" customWidth="1"/>
    <col min="29" max="29" width="15.5703125" style="206" customWidth="1"/>
    <col min="30" max="30" width="16.140625" style="206" bestFit="1" customWidth="1"/>
    <col min="31" max="31" width="13.28515625" style="206" bestFit="1" customWidth="1"/>
    <col min="32" max="32" width="11.28515625" style="206" bestFit="1" customWidth="1"/>
    <col min="33" max="33" width="13" style="206" bestFit="1" customWidth="1"/>
    <col min="34" max="34" width="16.140625" style="206" customWidth="1"/>
    <col min="35" max="35" width="13.7109375" style="206" bestFit="1" customWidth="1"/>
    <col min="36" max="36" width="16.140625" style="206" bestFit="1" customWidth="1"/>
    <col min="37" max="37" width="14.42578125" style="206" customWidth="1"/>
    <col min="38" max="38" width="14.42578125" style="206" bestFit="1" customWidth="1"/>
    <col min="39" max="39" width="16.140625" style="206" bestFit="1" customWidth="1"/>
    <col min="40" max="40" width="3.5703125" style="206" bestFit="1" customWidth="1"/>
    <col min="41" max="42" width="9.140625" style="206"/>
    <col min="43" max="43" width="3.5703125" style="206" bestFit="1" customWidth="1"/>
    <col min="44" max="16384" width="9.140625" style="206"/>
  </cols>
  <sheetData>
    <row r="1" spans="1:45" ht="45.75" customHeight="1" x14ac:dyDescent="0.2">
      <c r="A1" s="1062" t="s">
        <v>1112</v>
      </c>
      <c r="B1" s="1062"/>
      <c r="C1" s="1063"/>
      <c r="D1" s="1064" t="s">
        <v>1113</v>
      </c>
      <c r="E1" s="1065"/>
      <c r="F1" s="1065"/>
      <c r="G1" s="1065"/>
      <c r="H1" s="1065"/>
      <c r="I1" s="1066"/>
      <c r="J1" s="1064" t="s">
        <v>1113</v>
      </c>
      <c r="K1" s="1065"/>
      <c r="L1" s="1065"/>
      <c r="M1" s="1065"/>
      <c r="N1" s="1065"/>
      <c r="O1" s="1066"/>
      <c r="P1" s="1064" t="s">
        <v>1113</v>
      </c>
      <c r="Q1" s="1065"/>
      <c r="R1" s="1065"/>
      <c r="S1" s="1065"/>
      <c r="T1" s="1065"/>
      <c r="U1" s="1066"/>
      <c r="V1" s="1067" t="s">
        <v>1114</v>
      </c>
      <c r="W1" s="1068"/>
      <c r="X1" s="1068"/>
      <c r="Y1" s="1068"/>
      <c r="Z1" s="1069"/>
      <c r="AA1" s="1067" t="s">
        <v>1114</v>
      </c>
      <c r="AB1" s="1068"/>
      <c r="AC1" s="1068"/>
      <c r="AD1" s="1068"/>
      <c r="AE1" s="1068"/>
      <c r="AF1" s="1068"/>
      <c r="AG1" s="1069"/>
      <c r="AH1" s="1067" t="s">
        <v>1114</v>
      </c>
      <c r="AI1" s="1068"/>
      <c r="AJ1" s="1068"/>
      <c r="AK1" s="1068"/>
      <c r="AL1" s="1068"/>
      <c r="AM1" s="1069"/>
    </row>
    <row r="2" spans="1:45" ht="15.75" x14ac:dyDescent="0.2">
      <c r="A2" s="1070"/>
      <c r="B2" s="1070"/>
      <c r="C2" s="1063"/>
      <c r="D2" s="1071"/>
      <c r="E2" s="1072"/>
      <c r="F2" s="1072"/>
      <c r="G2" s="1072"/>
      <c r="H2" s="1072"/>
      <c r="I2" s="1073"/>
      <c r="J2" s="1060" t="s">
        <v>135</v>
      </c>
      <c r="K2" s="1060"/>
      <c r="L2" s="1060"/>
      <c r="M2" s="1074"/>
      <c r="N2" s="1075"/>
      <c r="O2" s="1076"/>
      <c r="P2" s="1077" t="s">
        <v>137</v>
      </c>
      <c r="Q2" s="1078"/>
      <c r="R2" s="1077" t="s">
        <v>142</v>
      </c>
      <c r="S2" s="1079"/>
      <c r="T2" s="1078"/>
      <c r="U2" s="1076"/>
      <c r="V2" s="1080"/>
      <c r="W2" s="1081"/>
      <c r="X2" s="1081"/>
      <c r="Y2" s="1082" t="s">
        <v>1115</v>
      </c>
      <c r="Z2" s="1083"/>
      <c r="AA2" s="1082" t="s">
        <v>1115</v>
      </c>
      <c r="AB2" s="1084"/>
      <c r="AC2" s="1083"/>
      <c r="AD2" s="1085"/>
      <c r="AE2" s="1085"/>
      <c r="AF2" s="1085"/>
      <c r="AG2" s="1086"/>
      <c r="AH2" s="1087"/>
      <c r="AI2" s="1081"/>
      <c r="AJ2" s="1081"/>
      <c r="AK2" s="1085"/>
      <c r="AL2" s="1085"/>
      <c r="AM2" s="1088"/>
    </row>
    <row r="3" spans="1:45" ht="114.75" x14ac:dyDescent="0.2">
      <c r="A3" s="1070"/>
      <c r="B3" s="1070"/>
      <c r="C3" s="1063"/>
      <c r="D3" s="1089" t="s">
        <v>944</v>
      </c>
      <c r="E3" s="1090" t="s">
        <v>1116</v>
      </c>
      <c r="F3" s="1091" t="s">
        <v>1117</v>
      </c>
      <c r="G3" s="1089" t="s">
        <v>1118</v>
      </c>
      <c r="H3" s="1089" t="s">
        <v>1119</v>
      </c>
      <c r="I3" s="1089" t="s">
        <v>949</v>
      </c>
      <c r="J3" s="1092" t="s">
        <v>950</v>
      </c>
      <c r="K3" s="1092" t="s">
        <v>951</v>
      </c>
      <c r="L3" s="1092" t="s">
        <v>952</v>
      </c>
      <c r="M3" s="1093" t="s">
        <v>989</v>
      </c>
      <c r="N3" s="1060" t="s">
        <v>992</v>
      </c>
      <c r="O3" s="1093" t="s">
        <v>1120</v>
      </c>
      <c r="P3" s="1094" t="s">
        <v>185</v>
      </c>
      <c r="Q3" s="1094" t="s">
        <v>186</v>
      </c>
      <c r="R3" s="1095" t="s">
        <v>188</v>
      </c>
      <c r="S3" s="1095" t="s">
        <v>189</v>
      </c>
      <c r="T3" s="1095" t="s">
        <v>190</v>
      </c>
      <c r="U3" s="1089" t="s">
        <v>1121</v>
      </c>
      <c r="V3" s="1096" t="s">
        <v>1122</v>
      </c>
      <c r="W3" s="1096" t="s">
        <v>1123</v>
      </c>
      <c r="X3" s="1097" t="s">
        <v>1124</v>
      </c>
      <c r="Y3" s="1092" t="s">
        <v>1125</v>
      </c>
      <c r="Z3" s="1092" t="s">
        <v>1126</v>
      </c>
      <c r="AA3" s="1092" t="s">
        <v>1127</v>
      </c>
      <c r="AB3" s="1092" t="s">
        <v>1128</v>
      </c>
      <c r="AC3" s="1092" t="s">
        <v>952</v>
      </c>
      <c r="AD3" s="1097" t="s">
        <v>1129</v>
      </c>
      <c r="AE3" s="1096" t="s">
        <v>1130</v>
      </c>
      <c r="AF3" s="1096" t="s">
        <v>1131</v>
      </c>
      <c r="AG3" s="1098" t="s">
        <v>1132</v>
      </c>
      <c r="AH3" s="1098" t="s">
        <v>1133</v>
      </c>
      <c r="AI3" s="1099" t="s">
        <v>992</v>
      </c>
      <c r="AJ3" s="1097" t="s">
        <v>1134</v>
      </c>
      <c r="AK3" s="1098" t="s">
        <v>1061</v>
      </c>
      <c r="AL3" s="1098" t="s">
        <v>995</v>
      </c>
      <c r="AM3" s="1097" t="s">
        <v>1135</v>
      </c>
      <c r="AO3" s="1100" t="s">
        <v>1136</v>
      </c>
      <c r="AP3" s="1100" t="s">
        <v>1008</v>
      </c>
      <c r="AQ3" s="3"/>
      <c r="AR3" s="1100" t="s">
        <v>1137</v>
      </c>
      <c r="AS3" s="1100" t="s">
        <v>1008</v>
      </c>
    </row>
    <row r="4" spans="1:45" x14ac:dyDescent="0.2">
      <c r="A4" s="1070"/>
      <c r="B4" s="1070"/>
      <c r="C4" s="1063"/>
      <c r="D4" s="1089"/>
      <c r="E4" s="1101">
        <f>'3_Levels 1&amp;2'!AM42</f>
        <v>3554.4932616929445</v>
      </c>
      <c r="F4" s="1091"/>
      <c r="G4" s="1089"/>
      <c r="H4" s="1089"/>
      <c r="I4" s="1089"/>
      <c r="J4" s="1099"/>
      <c r="K4" s="1099"/>
      <c r="L4" s="1099"/>
      <c r="M4" s="1093"/>
      <c r="N4" s="1060"/>
      <c r="O4" s="1093"/>
      <c r="P4" s="1094"/>
      <c r="Q4" s="1094"/>
      <c r="R4" s="1095"/>
      <c r="S4" s="1095"/>
      <c r="T4" s="1095"/>
      <c r="U4" s="1089"/>
      <c r="V4" s="1102">
        <f>'Source Data'!$M$42</f>
        <v>5339</v>
      </c>
      <c r="W4" s="1102">
        <f>'Source Data'!$N$42</f>
        <v>6151</v>
      </c>
      <c r="X4" s="1103"/>
      <c r="Y4" s="1099"/>
      <c r="Z4" s="1099"/>
      <c r="AA4" s="1099"/>
      <c r="AB4" s="1099"/>
      <c r="AC4" s="1099"/>
      <c r="AD4" s="1103"/>
      <c r="AE4" s="1104">
        <v>1.7500000000000002E-2</v>
      </c>
      <c r="AF4" s="1104">
        <v>2.5000000000000001E-3</v>
      </c>
      <c r="AG4" s="1097"/>
      <c r="AH4" s="1097"/>
      <c r="AI4" s="1060"/>
      <c r="AJ4" s="1103"/>
      <c r="AK4" s="1097"/>
      <c r="AL4" s="1097"/>
      <c r="AM4" s="1103"/>
    </row>
    <row r="5" spans="1:45" x14ac:dyDescent="0.2">
      <c r="A5" s="1105"/>
      <c r="B5" s="1105"/>
      <c r="C5" s="1106"/>
      <c r="D5" s="1107">
        <v>1</v>
      </c>
      <c r="E5" s="1107">
        <f t="shared" ref="E5:AS5" si="0">D5+1</f>
        <v>2</v>
      </c>
      <c r="F5" s="1107">
        <f t="shared" si="0"/>
        <v>3</v>
      </c>
      <c r="G5" s="1107">
        <f t="shared" si="0"/>
        <v>4</v>
      </c>
      <c r="H5" s="1107">
        <f t="shared" si="0"/>
        <v>5</v>
      </c>
      <c r="I5" s="1107">
        <f t="shared" si="0"/>
        <v>6</v>
      </c>
      <c r="J5" s="1107">
        <f t="shared" si="0"/>
        <v>7</v>
      </c>
      <c r="K5" s="1107">
        <f t="shared" si="0"/>
        <v>8</v>
      </c>
      <c r="L5" s="1107">
        <f t="shared" si="0"/>
        <v>9</v>
      </c>
      <c r="M5" s="1107">
        <f t="shared" si="0"/>
        <v>10</v>
      </c>
      <c r="N5" s="1107">
        <f t="shared" si="0"/>
        <v>11</v>
      </c>
      <c r="O5" s="1107">
        <f t="shared" si="0"/>
        <v>12</v>
      </c>
      <c r="P5" s="1107">
        <f t="shared" si="0"/>
        <v>13</v>
      </c>
      <c r="Q5" s="1107">
        <f t="shared" si="0"/>
        <v>14</v>
      </c>
      <c r="R5" s="1107">
        <f t="shared" si="0"/>
        <v>15</v>
      </c>
      <c r="S5" s="1107">
        <f t="shared" si="0"/>
        <v>16</v>
      </c>
      <c r="T5" s="1107">
        <f t="shared" si="0"/>
        <v>17</v>
      </c>
      <c r="U5" s="1107">
        <f t="shared" si="0"/>
        <v>18</v>
      </c>
      <c r="V5" s="1107">
        <f t="shared" si="0"/>
        <v>19</v>
      </c>
      <c r="W5" s="1107">
        <f t="shared" si="0"/>
        <v>20</v>
      </c>
      <c r="X5" s="1107">
        <f t="shared" si="0"/>
        <v>21</v>
      </c>
      <c r="Y5" s="1107">
        <f t="shared" si="0"/>
        <v>22</v>
      </c>
      <c r="Z5" s="1107">
        <f t="shared" si="0"/>
        <v>23</v>
      </c>
      <c r="AA5" s="1107">
        <f t="shared" si="0"/>
        <v>24</v>
      </c>
      <c r="AB5" s="1107">
        <f t="shared" si="0"/>
        <v>25</v>
      </c>
      <c r="AC5" s="1107">
        <f t="shared" si="0"/>
        <v>26</v>
      </c>
      <c r="AD5" s="1107">
        <f t="shared" si="0"/>
        <v>27</v>
      </c>
      <c r="AE5" s="1107">
        <f t="shared" si="0"/>
        <v>28</v>
      </c>
      <c r="AF5" s="1107">
        <f t="shared" si="0"/>
        <v>29</v>
      </c>
      <c r="AG5" s="1107">
        <f t="shared" si="0"/>
        <v>30</v>
      </c>
      <c r="AH5" s="1107">
        <f t="shared" si="0"/>
        <v>31</v>
      </c>
      <c r="AI5" s="1107">
        <f t="shared" si="0"/>
        <v>32</v>
      </c>
      <c r="AJ5" s="1107">
        <f t="shared" si="0"/>
        <v>33</v>
      </c>
      <c r="AK5" s="1107">
        <f t="shared" si="0"/>
        <v>34</v>
      </c>
      <c r="AL5" s="1107">
        <f t="shared" si="0"/>
        <v>35</v>
      </c>
      <c r="AM5" s="1107">
        <f t="shared" si="0"/>
        <v>36</v>
      </c>
      <c r="AN5" s="1107">
        <f t="shared" si="0"/>
        <v>37</v>
      </c>
      <c r="AO5" s="1107">
        <f t="shared" si="0"/>
        <v>38</v>
      </c>
      <c r="AP5" s="1107">
        <f t="shared" si="0"/>
        <v>39</v>
      </c>
      <c r="AQ5" s="1107">
        <f t="shared" si="0"/>
        <v>40</v>
      </c>
      <c r="AR5" s="1107">
        <f t="shared" si="0"/>
        <v>41</v>
      </c>
      <c r="AS5" s="1107">
        <f t="shared" si="0"/>
        <v>42</v>
      </c>
    </row>
    <row r="6" spans="1:45" ht="25.5" hidden="1" x14ac:dyDescent="0.2">
      <c r="A6" s="1105"/>
      <c r="B6" s="1105"/>
      <c r="C6" s="1106"/>
      <c r="D6" s="1108" t="s">
        <v>1138</v>
      </c>
      <c r="E6" s="1107" t="s">
        <v>1139</v>
      </c>
      <c r="F6" s="965" t="s">
        <v>963</v>
      </c>
      <c r="G6" s="965" t="s">
        <v>622</v>
      </c>
      <c r="H6" s="965" t="s">
        <v>964</v>
      </c>
      <c r="I6" s="968" t="s">
        <v>965</v>
      </c>
      <c r="J6" s="965" t="s">
        <v>966</v>
      </c>
      <c r="K6" s="965" t="s">
        <v>967</v>
      </c>
      <c r="L6" s="968" t="s">
        <v>968</v>
      </c>
      <c r="M6" s="968" t="s">
        <v>969</v>
      </c>
      <c r="N6" s="968"/>
      <c r="O6" s="968" t="s">
        <v>970</v>
      </c>
      <c r="P6" s="965" t="s">
        <v>87</v>
      </c>
      <c r="Q6" s="965" t="s">
        <v>96</v>
      </c>
      <c r="R6" s="965" t="s">
        <v>90</v>
      </c>
      <c r="S6" s="965" t="s">
        <v>92</v>
      </c>
      <c r="T6" s="965" t="s">
        <v>94</v>
      </c>
      <c r="U6" s="1109" t="s">
        <v>1140</v>
      </c>
      <c r="V6" s="1107" t="s">
        <v>1141</v>
      </c>
      <c r="W6" s="1107" t="s">
        <v>1142</v>
      </c>
      <c r="X6" s="1108" t="s">
        <v>1143</v>
      </c>
      <c r="Y6" s="965" t="s">
        <v>966</v>
      </c>
      <c r="Z6" s="965" t="s">
        <v>1144</v>
      </c>
      <c r="AA6" s="965" t="s">
        <v>967</v>
      </c>
      <c r="AB6" s="965" t="s">
        <v>1145</v>
      </c>
      <c r="AC6" s="965" t="s">
        <v>1146</v>
      </c>
      <c r="AD6" s="1107" t="s">
        <v>1147</v>
      </c>
      <c r="AE6" s="965" t="s">
        <v>1148</v>
      </c>
      <c r="AF6" s="965" t="s">
        <v>1149</v>
      </c>
      <c r="AG6" s="965" t="s">
        <v>1150</v>
      </c>
      <c r="AH6" s="965" t="s">
        <v>1151</v>
      </c>
      <c r="AI6" s="965"/>
      <c r="AJ6" s="965" t="s">
        <v>1152</v>
      </c>
      <c r="AK6" s="965" t="s">
        <v>1153</v>
      </c>
      <c r="AL6" s="965" t="s">
        <v>1154</v>
      </c>
      <c r="AM6" s="965" t="s">
        <v>1155</v>
      </c>
      <c r="AO6" s="965" t="s">
        <v>1156</v>
      </c>
      <c r="AP6" s="965" t="s">
        <v>1157</v>
      </c>
      <c r="AQ6" s="965"/>
      <c r="AR6" s="965" t="s">
        <v>1158</v>
      </c>
      <c r="AS6" s="965" t="s">
        <v>1159</v>
      </c>
    </row>
    <row r="7" spans="1:45" ht="25.5" hidden="1" x14ac:dyDescent="0.2">
      <c r="A7" s="1105"/>
      <c r="B7" s="1105"/>
      <c r="C7" s="1106"/>
      <c r="D7" s="1108" t="s">
        <v>191</v>
      </c>
      <c r="E7" s="1107" t="s">
        <v>1160</v>
      </c>
      <c r="F7" s="968" t="s">
        <v>192</v>
      </c>
      <c r="G7" s="968" t="s">
        <v>629</v>
      </c>
      <c r="H7" s="968" t="s">
        <v>192</v>
      </c>
      <c r="I7" s="968" t="s">
        <v>192</v>
      </c>
      <c r="J7" s="968" t="s">
        <v>976</v>
      </c>
      <c r="K7" s="968" t="s">
        <v>976</v>
      </c>
      <c r="L7" s="968" t="s">
        <v>192</v>
      </c>
      <c r="M7" s="968" t="s">
        <v>192</v>
      </c>
      <c r="N7" s="968" t="s">
        <v>977</v>
      </c>
      <c r="O7" s="968" t="s">
        <v>192</v>
      </c>
      <c r="P7" s="968" t="s">
        <v>191</v>
      </c>
      <c r="Q7" s="968" t="s">
        <v>191</v>
      </c>
      <c r="R7" s="968" t="s">
        <v>191</v>
      </c>
      <c r="S7" s="968" t="s">
        <v>191</v>
      </c>
      <c r="T7" s="968" t="s">
        <v>191</v>
      </c>
      <c r="U7" s="1107" t="s">
        <v>192</v>
      </c>
      <c r="V7" s="968" t="s">
        <v>191</v>
      </c>
      <c r="W7" s="968" t="s">
        <v>191</v>
      </c>
      <c r="X7" s="1107" t="s">
        <v>192</v>
      </c>
      <c r="Y7" s="1108" t="s">
        <v>976</v>
      </c>
      <c r="Z7" s="1108" t="s">
        <v>192</v>
      </c>
      <c r="AA7" s="1108" t="s">
        <v>976</v>
      </c>
      <c r="AB7" s="1108" t="s">
        <v>192</v>
      </c>
      <c r="AC7" s="1108" t="s">
        <v>192</v>
      </c>
      <c r="AD7" s="1107" t="s">
        <v>192</v>
      </c>
      <c r="AE7" s="1108" t="s">
        <v>192</v>
      </c>
      <c r="AF7" s="1108" t="s">
        <v>192</v>
      </c>
      <c r="AG7" s="1108" t="s">
        <v>192</v>
      </c>
      <c r="AH7" s="1108" t="s">
        <v>192</v>
      </c>
      <c r="AI7" s="1108" t="s">
        <v>977</v>
      </c>
      <c r="AJ7" s="1108" t="s">
        <v>192</v>
      </c>
      <c r="AK7" s="1108" t="s">
        <v>1108</v>
      </c>
      <c r="AL7" s="1108" t="s">
        <v>192</v>
      </c>
      <c r="AM7" s="1108" t="s">
        <v>192</v>
      </c>
      <c r="AO7" s="1108" t="s">
        <v>1107</v>
      </c>
      <c r="AP7" s="1108" t="s">
        <v>192</v>
      </c>
      <c r="AQ7" s="1108"/>
      <c r="AR7" s="1108" t="s">
        <v>1107</v>
      </c>
      <c r="AS7" s="1108" t="s">
        <v>192</v>
      </c>
    </row>
    <row r="8" spans="1:45" ht="25.5" x14ac:dyDescent="0.2">
      <c r="A8" s="1110" t="s">
        <v>858</v>
      </c>
      <c r="B8" s="1110">
        <v>300002</v>
      </c>
      <c r="C8" s="1111" t="s">
        <v>1161</v>
      </c>
      <c r="D8" s="1112">
        <f>VLOOKUP($A8,'8A_2.1.17 3B&amp;5'!$A$3:$G$144,7,FALSE)</f>
        <v>447</v>
      </c>
      <c r="E8" s="1113">
        <f t="shared" ref="E8:E46" si="1">$E$4</f>
        <v>3554.4932616929445</v>
      </c>
      <c r="F8" s="1113">
        <f t="shared" ref="F8:F44" si="2">ROUND(D8*E8,0)</f>
        <v>1588858</v>
      </c>
      <c r="G8" s="1113">
        <v>730.66950653120466</v>
      </c>
      <c r="H8" s="1113">
        <f t="shared" ref="H8:H44" si="3">G8*D8</f>
        <v>326609.26941944851</v>
      </c>
      <c r="I8" s="1114">
        <f t="shared" ref="I8:I44" si="4">ROUND(F8+H8,0)</f>
        <v>1915467</v>
      </c>
      <c r="J8" s="1115">
        <f>VLOOKUP($A8,'[3]October Mid-Year Adj'!$A$171:$J$209,10,FALSE)</f>
        <v>-325672</v>
      </c>
      <c r="K8" s="1116">
        <f>VLOOKUP($A8,'[3]February Mid-Year Adj'!$A$171:$J$209,10,FALSE)</f>
        <v>-17141</v>
      </c>
      <c r="L8" s="1117">
        <f t="shared" ref="L8:L44" si="5">+J8+K8</f>
        <v>-342813</v>
      </c>
      <c r="M8" s="1114">
        <f t="shared" ref="M8:M44" si="6">+I8+L8</f>
        <v>1572654</v>
      </c>
      <c r="N8" s="1118">
        <f>'[2]Summary FY17-18 MFP'!$M$143</f>
        <v>-6529.9691464309071</v>
      </c>
      <c r="O8" s="1114">
        <f t="shared" ref="O8:O44" si="7">ROUND(M8+N8,0)</f>
        <v>1566124</v>
      </c>
      <c r="P8" s="1118">
        <f>VLOOKUP($A8,'4_Level 4'!$A$78:$S$212,5,FALSE)</f>
        <v>0</v>
      </c>
      <c r="Q8" s="1118">
        <f>VLOOKUP($A8,'4_Level 4'!$A$78:$S$212,17,FALSE)</f>
        <v>4900</v>
      </c>
      <c r="R8" s="1118">
        <f>VLOOKUP($A8,'4_Level 4'!$A$78:$S$212,10,FALSE)</f>
        <v>0</v>
      </c>
      <c r="S8" s="1118">
        <f>VLOOKUP($A8,'4_Level 4'!$A$78:$S$212,12,FALSE)</f>
        <v>0</v>
      </c>
      <c r="T8" s="1118">
        <f>VLOOKUP($A8,'4_Level 4'!$A$78:$S$212,13,FALSE)</f>
        <v>78855</v>
      </c>
      <c r="U8" s="1114">
        <f t="shared" ref="U8:U44" si="8">ROUND(SUM(O8:T8),0)</f>
        <v>1649879</v>
      </c>
      <c r="V8" s="1118">
        <f>+$V$4</f>
        <v>5339</v>
      </c>
      <c r="W8" s="1118"/>
      <c r="X8" s="1119">
        <f t="shared" ref="X8:X46" si="9">IF(V8=0,W8*D8,V8*D8)</f>
        <v>2386533</v>
      </c>
      <c r="Y8" s="1120">
        <f>VLOOKUP($A8,'[3]October Mid-Year Adj'!$A$171:$J$209,6,FALSE)</f>
        <v>-76</v>
      </c>
      <c r="Z8" s="1116">
        <f t="shared" ref="Z8:Z46" si="10">IF(V8=0,W8*Y8,V8*Y8)</f>
        <v>-405764</v>
      </c>
      <c r="AA8" s="1120">
        <f>VLOOKUP($A8,'[3]February Mid-Year Adj'!$A$171:$J$209,6,FALSE)</f>
        <v>-8</v>
      </c>
      <c r="AB8" s="1116">
        <f t="shared" ref="AB8:AB43" si="11">IF(V8=0,W8*AA8*0.5,V8*AA8*0.5)</f>
        <v>-21356</v>
      </c>
      <c r="AC8" s="1117">
        <f t="shared" ref="AC8:AC46" si="12">+Z8+AB8</f>
        <v>-427120</v>
      </c>
      <c r="AD8" s="1121">
        <f t="shared" ref="AD8:AD44" si="13">+X8+AC8</f>
        <v>1959413</v>
      </c>
      <c r="AE8" s="1116">
        <f t="shared" ref="AE8:AE44" si="14">ROUND(AD8*-$AE$4,0)</f>
        <v>-34290</v>
      </c>
      <c r="AF8" s="1116">
        <f t="shared" ref="AF8:AF44" si="15">ROUND(AD8*-$AF$4,0)</f>
        <v>-4899</v>
      </c>
      <c r="AG8" s="1116">
        <f t="shared" ref="AG8:AG44" si="16">SUM(AE8:AF8)</f>
        <v>-39189</v>
      </c>
      <c r="AH8" s="1121">
        <f t="shared" ref="AH8:AH44" si="17">AD8+AG8</f>
        <v>1920224</v>
      </c>
      <c r="AI8" s="1118">
        <f>'[2]Summary FY17-18 MFP'!$X$143</f>
        <v>-9861</v>
      </c>
      <c r="AJ8" s="1121">
        <f t="shared" ref="AJ8:AJ44" si="18">ROUND(SUM(AH8:AI8),0)</f>
        <v>1910363</v>
      </c>
      <c r="AK8" s="1116">
        <f>IFERROR(VLOOKUP($A8,[4]MFP!$A$145:$HK$212,218,FALSE),VLOOKUP($B8,[4]MFP!$A$145:$HK$212,218,FALSE))</f>
        <v>1867264</v>
      </c>
      <c r="AL8" s="1116">
        <f t="shared" ref="AL8:AL44" si="19">AJ8-AK8</f>
        <v>43099</v>
      </c>
      <c r="AM8" s="1121">
        <f t="shared" ref="AM8:AM46" si="20">ROUND(AL8/$AM$54,0)</f>
        <v>43099</v>
      </c>
    </row>
    <row r="9" spans="1:45" ht="38.25" x14ac:dyDescent="0.2">
      <c r="A9" s="1122" t="s">
        <v>860</v>
      </c>
      <c r="B9" s="1122">
        <v>390001</v>
      </c>
      <c r="C9" s="1123" t="s">
        <v>1162</v>
      </c>
      <c r="D9" s="1124">
        <f>VLOOKUP($A9,'8A_2.1.17 3B&amp;5'!$A$3:$G$70,7,FALSE)</f>
        <v>368</v>
      </c>
      <c r="E9" s="319">
        <f t="shared" si="1"/>
        <v>3554.4932616929445</v>
      </c>
      <c r="F9" s="319">
        <f t="shared" si="2"/>
        <v>1308054</v>
      </c>
      <c r="G9" s="319">
        <v>650.55234865477053</v>
      </c>
      <c r="H9" s="319">
        <f t="shared" si="3"/>
        <v>239403.26430495555</v>
      </c>
      <c r="I9" s="180">
        <f t="shared" si="4"/>
        <v>1547457</v>
      </c>
      <c r="J9" s="1125">
        <f>VLOOKUP($A9,'[3]October Mid-Year Adj'!$A$171:$J$209,10,FALSE)</f>
        <v>117741</v>
      </c>
      <c r="K9" s="179">
        <f>VLOOKUP($A9,'[3]February Mid-Year Adj'!$A$171:$J$209,10,FALSE)</f>
        <v>46256</v>
      </c>
      <c r="L9" s="181">
        <f t="shared" si="5"/>
        <v>163997</v>
      </c>
      <c r="M9" s="180">
        <f t="shared" si="6"/>
        <v>1711454</v>
      </c>
      <c r="N9" s="1126">
        <f>'[2]Summary FY17-18 MFP'!M145</f>
        <v>-4253.2533460875566</v>
      </c>
      <c r="O9" s="180">
        <f t="shared" si="7"/>
        <v>1707201</v>
      </c>
      <c r="P9" s="1126">
        <f>VLOOKUP($A9,'4_Level 4'!$A$78:$S$212,5,FALSE)</f>
        <v>0</v>
      </c>
      <c r="Q9" s="1126">
        <f>VLOOKUP($A9,'4_Level 4'!$A$78:$S$212,17,FALSE)</f>
        <v>0</v>
      </c>
      <c r="R9" s="1126">
        <f>VLOOKUP($A9,'4_Level 4'!$A$78:$S$212,10,FALSE)</f>
        <v>0</v>
      </c>
      <c r="S9" s="1126">
        <f>VLOOKUP($A9,'4_Level 4'!$A$78:$S$212,12,FALSE)</f>
        <v>0</v>
      </c>
      <c r="T9" s="1126">
        <f>VLOOKUP($A9,'4_Level 4'!$A$78:$S$212,13,FALSE)</f>
        <v>47673</v>
      </c>
      <c r="U9" s="180">
        <f t="shared" si="8"/>
        <v>1754874</v>
      </c>
      <c r="V9" s="1126"/>
      <c r="W9" s="1126">
        <f>+$W$4</f>
        <v>6151</v>
      </c>
      <c r="X9" s="1127">
        <f t="shared" si="9"/>
        <v>2263568</v>
      </c>
      <c r="Y9" s="1128">
        <f>VLOOKUP($A9,'[3]October Mid-Year Adj'!$A$171:$J$209,6,FALSE)</f>
        <v>28</v>
      </c>
      <c r="Z9" s="179">
        <f t="shared" si="10"/>
        <v>172228</v>
      </c>
      <c r="AA9" s="1128">
        <f>VLOOKUP($A9,'[3]February Mid-Year Adj'!$A$171:$J$209,6,FALSE)</f>
        <v>22</v>
      </c>
      <c r="AB9" s="179">
        <f t="shared" si="11"/>
        <v>67661</v>
      </c>
      <c r="AC9" s="181">
        <f t="shared" si="12"/>
        <v>239889</v>
      </c>
      <c r="AD9" s="256">
        <f t="shared" si="13"/>
        <v>2503457</v>
      </c>
      <c r="AE9" s="179">
        <f t="shared" si="14"/>
        <v>-43810</v>
      </c>
      <c r="AF9" s="179">
        <f t="shared" si="15"/>
        <v>-6259</v>
      </c>
      <c r="AG9" s="179">
        <f t="shared" si="16"/>
        <v>-50069</v>
      </c>
      <c r="AH9" s="256">
        <f t="shared" si="17"/>
        <v>2453388</v>
      </c>
      <c r="AI9" s="1126">
        <f>'[2]Summary FY17-18 MFP'!X145</f>
        <v>-5469</v>
      </c>
      <c r="AJ9" s="256">
        <f t="shared" si="18"/>
        <v>2447919</v>
      </c>
      <c r="AK9" s="179">
        <f>IFERROR(VLOOKUP($A9,[4]MFP!$A$145:$HK$212,218,FALSE),VLOOKUP($B9,[4]MFP!$A$145:$HK$212,218,FALSE))</f>
        <v>2195594</v>
      </c>
      <c r="AL9" s="179">
        <f t="shared" si="19"/>
        <v>252325</v>
      </c>
      <c r="AM9" s="256">
        <f t="shared" si="20"/>
        <v>252325</v>
      </c>
    </row>
    <row r="10" spans="1:45" x14ac:dyDescent="0.2">
      <c r="A10" s="1122" t="s">
        <v>862</v>
      </c>
      <c r="B10" s="1122" t="s">
        <v>862</v>
      </c>
      <c r="C10" s="1123" t="s">
        <v>1163</v>
      </c>
      <c r="D10" s="1124">
        <f>VLOOKUP($A10,'8A_2.1.17 3B&amp;5'!$A$3:$G$70,7,FALSE)</f>
        <v>305</v>
      </c>
      <c r="E10" s="319">
        <f t="shared" si="1"/>
        <v>3554.4932616929445</v>
      </c>
      <c r="F10" s="319">
        <f t="shared" si="2"/>
        <v>1084120</v>
      </c>
      <c r="G10" s="319">
        <v>746.0335616438357</v>
      </c>
      <c r="H10" s="319">
        <f t="shared" si="3"/>
        <v>227540.23630136988</v>
      </c>
      <c r="I10" s="180">
        <f t="shared" si="4"/>
        <v>1311660</v>
      </c>
      <c r="J10" s="1125">
        <f>VLOOKUP($A10,'[3]October Mid-Year Adj'!$A$171:$J$209,10,FALSE)</f>
        <v>-197824</v>
      </c>
      <c r="K10" s="179">
        <f>VLOOKUP($A10,'[3]February Mid-Year Adj'!$A$171:$J$209,10,FALSE)</f>
        <v>6451</v>
      </c>
      <c r="L10" s="181">
        <f t="shared" si="5"/>
        <v>-191373</v>
      </c>
      <c r="M10" s="180">
        <f t="shared" si="6"/>
        <v>1120287</v>
      </c>
      <c r="N10" s="1126">
        <f>'[2]Summary FY17-18 MFP'!M146</f>
        <v>-17394.93823630648</v>
      </c>
      <c r="O10" s="180">
        <f t="shared" si="7"/>
        <v>1102892</v>
      </c>
      <c r="P10" s="1126">
        <f>VLOOKUP($A10,'4_Level 4'!$A$78:$S$212,5,FALSE)</f>
        <v>0</v>
      </c>
      <c r="Q10" s="1126">
        <f>VLOOKUP($A10,'4_Level 4'!$A$78:$S$212,17,FALSE)</f>
        <v>0</v>
      </c>
      <c r="R10" s="1126">
        <f>VLOOKUP($A10,'4_Level 4'!$A$78:$S$212,10,FALSE)</f>
        <v>0</v>
      </c>
      <c r="S10" s="1126">
        <f>VLOOKUP($A10,'4_Level 4'!$A$78:$S$212,12,FALSE)</f>
        <v>0</v>
      </c>
      <c r="T10" s="1126">
        <f>VLOOKUP($A10,'4_Level 4'!$A$78:$S$212,13,FALSE)</f>
        <v>159352</v>
      </c>
      <c r="U10" s="180">
        <f t="shared" si="8"/>
        <v>1262244</v>
      </c>
      <c r="V10" s="1126">
        <f t="shared" ref="V10:V15" si="21">+$V$4</f>
        <v>5339</v>
      </c>
      <c r="W10" s="1126"/>
      <c r="X10" s="1127">
        <f t="shared" si="9"/>
        <v>1628395</v>
      </c>
      <c r="Y10" s="1128">
        <f>VLOOKUP($A10,'[3]October Mid-Year Adj'!$A$171:$J$209,6,FALSE)</f>
        <v>-46</v>
      </c>
      <c r="Z10" s="179">
        <f t="shared" si="10"/>
        <v>-245594</v>
      </c>
      <c r="AA10" s="1128">
        <f>VLOOKUP($A10,'[3]February Mid-Year Adj'!$A$171:$J$209,6,FALSE)</f>
        <v>3</v>
      </c>
      <c r="AB10" s="179">
        <f t="shared" si="11"/>
        <v>8008.5</v>
      </c>
      <c r="AC10" s="181">
        <f t="shared" si="12"/>
        <v>-237585.5</v>
      </c>
      <c r="AD10" s="256">
        <f t="shared" si="13"/>
        <v>1390809.5</v>
      </c>
      <c r="AE10" s="179">
        <f t="shared" si="14"/>
        <v>-24339</v>
      </c>
      <c r="AF10" s="179">
        <f t="shared" si="15"/>
        <v>-3477</v>
      </c>
      <c r="AG10" s="179">
        <f t="shared" si="16"/>
        <v>-27816</v>
      </c>
      <c r="AH10" s="256">
        <f t="shared" si="17"/>
        <v>1362993.5</v>
      </c>
      <c r="AI10" s="1126">
        <f>'[2]Summary FY17-18 MFP'!X146</f>
        <v>-19236</v>
      </c>
      <c r="AJ10" s="256">
        <f t="shared" si="18"/>
        <v>1343758</v>
      </c>
      <c r="AK10" s="179">
        <f>IFERROR(VLOOKUP($A10,[4]MFP!$A$145:$HK$212,218,FALSE),VLOOKUP($B10,[4]MFP!$A$145:$HK$212,218,FALSE))</f>
        <v>1297821</v>
      </c>
      <c r="AL10" s="179">
        <f t="shared" si="19"/>
        <v>45937</v>
      </c>
      <c r="AM10" s="256">
        <f t="shared" si="20"/>
        <v>45937</v>
      </c>
    </row>
    <row r="11" spans="1:45" ht="25.5" x14ac:dyDescent="0.2">
      <c r="A11" s="1110" t="s">
        <v>864</v>
      </c>
      <c r="B11" s="1110">
        <v>395005</v>
      </c>
      <c r="C11" s="1111" t="s">
        <v>1164</v>
      </c>
      <c r="D11" s="1112">
        <f>VLOOKUP($A11,'8A_2.1.17 3B&amp;5'!$A$3:$G$70,7,FALSE)</f>
        <v>1166</v>
      </c>
      <c r="E11" s="1113">
        <f t="shared" si="1"/>
        <v>3554.4932616929445</v>
      </c>
      <c r="F11" s="1113">
        <f t="shared" si="2"/>
        <v>4144539</v>
      </c>
      <c r="G11" s="1113">
        <v>592.05529010815155</v>
      </c>
      <c r="H11" s="1113">
        <f t="shared" si="3"/>
        <v>690336.4682661047</v>
      </c>
      <c r="I11" s="1114">
        <f t="shared" si="4"/>
        <v>4834875</v>
      </c>
      <c r="J11" s="1115">
        <f>VLOOKUP($A11,'[3]October Mid-Year Adj'!$A$171:$J$209,10,FALSE)</f>
        <v>-45612</v>
      </c>
      <c r="K11" s="1116">
        <f>VLOOKUP($A11,'[3]February Mid-Year Adj'!$A$171:$J$209,10,FALSE)</f>
        <v>-10366</v>
      </c>
      <c r="L11" s="1117">
        <f t="shared" si="5"/>
        <v>-55978</v>
      </c>
      <c r="M11" s="1114">
        <f t="shared" si="6"/>
        <v>4778897</v>
      </c>
      <c r="N11" s="1118">
        <f>'[2]Summary FY17-18 MFP'!M150</f>
        <v>-111738.80393646008</v>
      </c>
      <c r="O11" s="1114">
        <f t="shared" si="7"/>
        <v>4667158</v>
      </c>
      <c r="P11" s="1118">
        <f>VLOOKUP($A11,'4_Level 4'!$A$78:$S$212,5,FALSE)</f>
        <v>0</v>
      </c>
      <c r="Q11" s="1118">
        <f>VLOOKUP($A11,'4_Level 4'!$A$78:$S$212,17,FALSE)</f>
        <v>195640</v>
      </c>
      <c r="R11" s="1118">
        <f>VLOOKUP($A11,'4_Level 4'!$A$78:$S$212,10,FALSE)</f>
        <v>0</v>
      </c>
      <c r="S11" s="1118">
        <f>VLOOKUP($A11,'4_Level 4'!$A$78:$S$212,12,FALSE)</f>
        <v>31654</v>
      </c>
      <c r="T11" s="1118">
        <f>VLOOKUP($A11,'4_Level 4'!$A$78:$S$212,13,FALSE)</f>
        <v>63270</v>
      </c>
      <c r="U11" s="1114">
        <f t="shared" si="8"/>
        <v>4957722</v>
      </c>
      <c r="V11" s="1118">
        <f t="shared" si="21"/>
        <v>5339</v>
      </c>
      <c r="W11" s="1118"/>
      <c r="X11" s="1119">
        <f t="shared" si="9"/>
        <v>6225274</v>
      </c>
      <c r="Y11" s="1120">
        <f>VLOOKUP($A11,'[3]October Mid-Year Adj'!$A$171:$J$209,6,FALSE)</f>
        <v>-11</v>
      </c>
      <c r="Z11" s="1116">
        <f t="shared" si="10"/>
        <v>-58729</v>
      </c>
      <c r="AA11" s="1120">
        <f>VLOOKUP($A11,'[3]February Mid-Year Adj'!$A$171:$J$209,6,FALSE)</f>
        <v>-5</v>
      </c>
      <c r="AB11" s="1116">
        <f t="shared" si="11"/>
        <v>-13347.5</v>
      </c>
      <c r="AC11" s="1117">
        <f t="shared" si="12"/>
        <v>-72076.5</v>
      </c>
      <c r="AD11" s="1121">
        <f t="shared" si="13"/>
        <v>6153197.5</v>
      </c>
      <c r="AE11" s="1116">
        <f t="shared" si="14"/>
        <v>-107681</v>
      </c>
      <c r="AF11" s="1116">
        <f t="shared" si="15"/>
        <v>-15383</v>
      </c>
      <c r="AG11" s="1116">
        <f t="shared" si="16"/>
        <v>-123064</v>
      </c>
      <c r="AH11" s="1121">
        <f t="shared" si="17"/>
        <v>6030133.5</v>
      </c>
      <c r="AI11" s="1118">
        <f>'[2]Summary FY17-18 MFP'!X150</f>
        <v>-166323.5</v>
      </c>
      <c r="AJ11" s="1121">
        <f t="shared" si="18"/>
        <v>5863810</v>
      </c>
      <c r="AK11" s="1116">
        <f>IFERROR(VLOOKUP($A11,[4]MFP!$A$145:$HK$212,218,FALSE),VLOOKUP($B11,[4]MFP!$A$145:$HK$212,218,FALSE))</f>
        <v>5423073</v>
      </c>
      <c r="AL11" s="1116">
        <f t="shared" si="19"/>
        <v>440737</v>
      </c>
      <c r="AM11" s="1121">
        <f t="shared" si="20"/>
        <v>440737</v>
      </c>
    </row>
    <row r="12" spans="1:45" x14ac:dyDescent="0.2">
      <c r="A12" s="1122" t="s">
        <v>866</v>
      </c>
      <c r="B12" s="1122">
        <v>395004</v>
      </c>
      <c r="C12" s="1123" t="s">
        <v>1165</v>
      </c>
      <c r="D12" s="1124">
        <f>VLOOKUP($A12,'8A_2.1.17 3B&amp;5'!$A$3:$G$70,7,FALSE)</f>
        <v>476</v>
      </c>
      <c r="E12" s="319">
        <f t="shared" si="1"/>
        <v>3554.4932616929445</v>
      </c>
      <c r="F12" s="319">
        <f t="shared" si="2"/>
        <v>1691939</v>
      </c>
      <c r="G12" s="319">
        <v>1003.4698393033485</v>
      </c>
      <c r="H12" s="319">
        <f t="shared" si="3"/>
        <v>477651.6435083939</v>
      </c>
      <c r="I12" s="180">
        <f t="shared" si="4"/>
        <v>2169591</v>
      </c>
      <c r="J12" s="1125">
        <f>VLOOKUP($A12,'[3]October Mid-Year Adj'!$A$171:$J$209,10,FALSE)</f>
        <v>-619883</v>
      </c>
      <c r="K12" s="179">
        <f>VLOOKUP($A12,'[3]February Mid-Year Adj'!$A$171:$J$209,10,FALSE)</f>
        <v>36464</v>
      </c>
      <c r="L12" s="181">
        <f t="shared" si="5"/>
        <v>-583419</v>
      </c>
      <c r="M12" s="180">
        <f t="shared" si="6"/>
        <v>1586172</v>
      </c>
      <c r="N12" s="1126">
        <f>'[2]Summary FY17-18 MFP'!M151</f>
        <v>0</v>
      </c>
      <c r="O12" s="180">
        <f t="shared" si="7"/>
        <v>1586172</v>
      </c>
      <c r="P12" s="1126">
        <f>VLOOKUP($A12,'4_Level 4'!$A$78:$S$212,5,FALSE)</f>
        <v>0</v>
      </c>
      <c r="Q12" s="1126">
        <f>VLOOKUP($A12,'4_Level 4'!$A$78:$S$212,17,FALSE)</f>
        <v>0</v>
      </c>
      <c r="R12" s="1126">
        <f>VLOOKUP($A12,'4_Level 4'!$A$78:$S$212,10,FALSE)</f>
        <v>0</v>
      </c>
      <c r="S12" s="1126">
        <f>VLOOKUP($A12,'4_Level 4'!$A$78:$S$212,12,FALSE)</f>
        <v>0</v>
      </c>
      <c r="T12" s="1126">
        <f>VLOOKUP($A12,'4_Level 4'!$A$78:$S$212,13,FALSE)</f>
        <v>0</v>
      </c>
      <c r="U12" s="180">
        <f t="shared" si="8"/>
        <v>1586172</v>
      </c>
      <c r="V12" s="1126">
        <f t="shared" si="21"/>
        <v>5339</v>
      </c>
      <c r="W12" s="1126"/>
      <c r="X12" s="1127">
        <f t="shared" si="9"/>
        <v>2541364</v>
      </c>
      <c r="Y12" s="1128">
        <f>VLOOKUP($A12,'[3]October Mid-Year Adj'!$A$171:$J$209,6,FALSE)</f>
        <v>-136</v>
      </c>
      <c r="Z12" s="179">
        <f t="shared" si="10"/>
        <v>-726104</v>
      </c>
      <c r="AA12" s="1128">
        <f>VLOOKUP($A12,'[3]February Mid-Year Adj'!$A$171:$J$209,6,FALSE)</f>
        <v>16</v>
      </c>
      <c r="AB12" s="179">
        <f t="shared" si="11"/>
        <v>42712</v>
      </c>
      <c r="AC12" s="181">
        <f t="shared" si="12"/>
        <v>-683392</v>
      </c>
      <c r="AD12" s="256">
        <f t="shared" si="13"/>
        <v>1857972</v>
      </c>
      <c r="AE12" s="179">
        <f t="shared" si="14"/>
        <v>-32515</v>
      </c>
      <c r="AF12" s="179">
        <f t="shared" si="15"/>
        <v>-4645</v>
      </c>
      <c r="AG12" s="179">
        <f t="shared" si="16"/>
        <v>-37160</v>
      </c>
      <c r="AH12" s="256">
        <f t="shared" si="17"/>
        <v>1820812</v>
      </c>
      <c r="AI12" s="1126">
        <f>'[2]Summary FY17-18 MFP'!X151</f>
        <v>0</v>
      </c>
      <c r="AJ12" s="256">
        <f t="shared" si="18"/>
        <v>1820812</v>
      </c>
      <c r="AK12" s="179">
        <f>IFERROR(VLOOKUP($A12,[4]MFP!$A$145:$HK$212,218,FALSE),VLOOKUP($B12,[4]MFP!$A$145:$HK$212,218,FALSE))</f>
        <v>1902187</v>
      </c>
      <c r="AL12" s="179">
        <f t="shared" si="19"/>
        <v>-81375</v>
      </c>
      <c r="AM12" s="256">
        <f t="shared" si="20"/>
        <v>-81375</v>
      </c>
    </row>
    <row r="13" spans="1:45" x14ac:dyDescent="0.2">
      <c r="A13" s="1122" t="s">
        <v>868</v>
      </c>
      <c r="B13" s="1122">
        <v>395003</v>
      </c>
      <c r="C13" s="1123" t="s">
        <v>1166</v>
      </c>
      <c r="D13" s="1124">
        <f>VLOOKUP($A13,'8A_2.1.17 3B&amp;5'!$A$3:$G$70,7,FALSE)</f>
        <v>439</v>
      </c>
      <c r="E13" s="319">
        <f t="shared" si="1"/>
        <v>3554.4932616929445</v>
      </c>
      <c r="F13" s="319">
        <f t="shared" si="2"/>
        <v>1560423</v>
      </c>
      <c r="G13" s="319">
        <v>761.3587570202327</v>
      </c>
      <c r="H13" s="319">
        <f t="shared" si="3"/>
        <v>334236.49433188216</v>
      </c>
      <c r="I13" s="180">
        <f t="shared" si="4"/>
        <v>1894659</v>
      </c>
      <c r="J13" s="1125">
        <f>VLOOKUP($A13,'[3]October Mid-Year Adj'!$A$171:$J$209,10,FALSE)</f>
        <v>-466112</v>
      </c>
      <c r="K13" s="179">
        <f>VLOOKUP($A13,'[3]February Mid-Year Adj'!$A$171:$J$209,10,FALSE)</f>
        <v>19421</v>
      </c>
      <c r="L13" s="181">
        <f t="shared" si="5"/>
        <v>-446691</v>
      </c>
      <c r="M13" s="180">
        <f t="shared" si="6"/>
        <v>1447968</v>
      </c>
      <c r="N13" s="1126">
        <f>'[2]Summary FY17-18 MFP'!M152</f>
        <v>-4364.0597544530192</v>
      </c>
      <c r="O13" s="180">
        <f t="shared" si="7"/>
        <v>1443604</v>
      </c>
      <c r="P13" s="1126">
        <f>VLOOKUP($A13,'4_Level 4'!$A$78:$S$212,5,FALSE)</f>
        <v>0</v>
      </c>
      <c r="Q13" s="1126">
        <f>VLOOKUP($A13,'4_Level 4'!$A$78:$S$212,17,FALSE)</f>
        <v>0</v>
      </c>
      <c r="R13" s="1126">
        <f>VLOOKUP($A13,'4_Level 4'!$A$78:$S$212,10,FALSE)</f>
        <v>0</v>
      </c>
      <c r="S13" s="1126">
        <f>VLOOKUP($A13,'4_Level 4'!$A$78:$S$212,12,FALSE)</f>
        <v>0</v>
      </c>
      <c r="T13" s="1126">
        <f>VLOOKUP($A13,'4_Level 4'!$A$78:$S$212,13,FALSE)</f>
        <v>13400</v>
      </c>
      <c r="U13" s="180">
        <f t="shared" si="8"/>
        <v>1457004</v>
      </c>
      <c r="V13" s="1126">
        <f t="shared" si="21"/>
        <v>5339</v>
      </c>
      <c r="W13" s="1126"/>
      <c r="X13" s="1127">
        <f t="shared" si="9"/>
        <v>2343821</v>
      </c>
      <c r="Y13" s="1128">
        <f>VLOOKUP($A13,'[3]October Mid-Year Adj'!$A$171:$J$209,6,FALSE)</f>
        <v>-108</v>
      </c>
      <c r="Z13" s="179">
        <f t="shared" si="10"/>
        <v>-576612</v>
      </c>
      <c r="AA13" s="1128">
        <f>VLOOKUP($A13,'[3]February Mid-Year Adj'!$A$171:$J$209,6,FALSE)</f>
        <v>9</v>
      </c>
      <c r="AB13" s="179">
        <f t="shared" si="11"/>
        <v>24025.5</v>
      </c>
      <c r="AC13" s="181">
        <f t="shared" si="12"/>
        <v>-552586.5</v>
      </c>
      <c r="AD13" s="256">
        <f t="shared" si="13"/>
        <v>1791234.5</v>
      </c>
      <c r="AE13" s="179">
        <f t="shared" si="14"/>
        <v>-31347</v>
      </c>
      <c r="AF13" s="179">
        <f t="shared" si="15"/>
        <v>-4478</v>
      </c>
      <c r="AG13" s="179">
        <f t="shared" si="16"/>
        <v>-35825</v>
      </c>
      <c r="AH13" s="256">
        <f t="shared" si="17"/>
        <v>1755409.5</v>
      </c>
      <c r="AI13" s="1126">
        <f>'[2]Summary FY17-18 MFP'!X152</f>
        <v>-4809</v>
      </c>
      <c r="AJ13" s="256">
        <f t="shared" si="18"/>
        <v>1750601</v>
      </c>
      <c r="AK13" s="179">
        <f>IFERROR(VLOOKUP($A13,[4]MFP!$A$145:$HK$212,218,FALSE),VLOOKUP($B13,[4]MFP!$A$145:$HK$212,218,FALSE))</f>
        <v>1750724</v>
      </c>
      <c r="AL13" s="179">
        <f t="shared" si="19"/>
        <v>-123</v>
      </c>
      <c r="AM13" s="256">
        <f t="shared" si="20"/>
        <v>-123</v>
      </c>
    </row>
    <row r="14" spans="1:45" x14ac:dyDescent="0.2">
      <c r="A14" s="1122" t="s">
        <v>870</v>
      </c>
      <c r="B14" s="1122">
        <v>395002</v>
      </c>
      <c r="C14" s="1123" t="s">
        <v>1167</v>
      </c>
      <c r="D14" s="1124">
        <f>VLOOKUP($A14,'8A_2.1.17 3B&amp;5'!$A$3:$G$70,7,FALSE)</f>
        <v>741</v>
      </c>
      <c r="E14" s="319">
        <f t="shared" si="1"/>
        <v>3554.4932616929445</v>
      </c>
      <c r="F14" s="319">
        <f t="shared" si="2"/>
        <v>2633880</v>
      </c>
      <c r="G14" s="319">
        <v>686.92241021135874</v>
      </c>
      <c r="H14" s="319">
        <f t="shared" si="3"/>
        <v>509009.50596661685</v>
      </c>
      <c r="I14" s="180">
        <f t="shared" si="4"/>
        <v>3142890</v>
      </c>
      <c r="J14" s="1125">
        <f>VLOOKUP($A14,'[3]October Mid-Year Adj'!$A$171:$J$209,10,FALSE)</f>
        <v>-313865</v>
      </c>
      <c r="K14" s="179">
        <f>VLOOKUP($A14,'[3]February Mid-Year Adj'!$A$171:$J$209,10,FALSE)</f>
        <v>16966</v>
      </c>
      <c r="L14" s="181">
        <f t="shared" si="5"/>
        <v>-296899</v>
      </c>
      <c r="M14" s="180">
        <f t="shared" si="6"/>
        <v>2845991</v>
      </c>
      <c r="N14" s="1126">
        <f>'[2]Summary FY17-18 MFP'!M153</f>
        <v>-2174.7250943069948</v>
      </c>
      <c r="O14" s="180">
        <f t="shared" si="7"/>
        <v>2843816</v>
      </c>
      <c r="P14" s="1126">
        <f>VLOOKUP($A14,'4_Level 4'!$A$78:$S$212,5,FALSE)</f>
        <v>0</v>
      </c>
      <c r="Q14" s="1126">
        <f>VLOOKUP($A14,'4_Level 4'!$A$78:$S$212,17,FALSE)</f>
        <v>0</v>
      </c>
      <c r="R14" s="1126">
        <f>VLOOKUP($A14,'4_Level 4'!$A$78:$S$212,10,FALSE)</f>
        <v>0</v>
      </c>
      <c r="S14" s="1126">
        <f>VLOOKUP($A14,'4_Level 4'!$A$78:$S$212,12,FALSE)</f>
        <v>0</v>
      </c>
      <c r="T14" s="1126">
        <f>VLOOKUP($A14,'4_Level 4'!$A$78:$S$212,13,FALSE)</f>
        <v>32141</v>
      </c>
      <c r="U14" s="180">
        <f t="shared" si="8"/>
        <v>2875957</v>
      </c>
      <c r="V14" s="1126">
        <f t="shared" si="21"/>
        <v>5339</v>
      </c>
      <c r="W14" s="1126"/>
      <c r="X14" s="1127">
        <f t="shared" si="9"/>
        <v>3956199</v>
      </c>
      <c r="Y14" s="1128">
        <f>VLOOKUP($A14,'[3]October Mid-Year Adj'!$A$171:$J$209,6,FALSE)</f>
        <v>-74</v>
      </c>
      <c r="Z14" s="179">
        <f t="shared" si="10"/>
        <v>-395086</v>
      </c>
      <c r="AA14" s="1128">
        <f>VLOOKUP($A14,'[3]February Mid-Year Adj'!$A$171:$J$209,6,FALSE)</f>
        <v>8</v>
      </c>
      <c r="AB14" s="179">
        <f t="shared" si="11"/>
        <v>21356</v>
      </c>
      <c r="AC14" s="181">
        <f t="shared" si="12"/>
        <v>-373730</v>
      </c>
      <c r="AD14" s="256">
        <f t="shared" si="13"/>
        <v>3582469</v>
      </c>
      <c r="AE14" s="179">
        <f t="shared" si="14"/>
        <v>-62693</v>
      </c>
      <c r="AF14" s="179">
        <f t="shared" si="15"/>
        <v>-8956</v>
      </c>
      <c r="AG14" s="179">
        <f t="shared" si="16"/>
        <v>-71649</v>
      </c>
      <c r="AH14" s="256">
        <f t="shared" si="17"/>
        <v>3510820</v>
      </c>
      <c r="AI14" s="1126">
        <f>'[2]Summary FY17-18 MFP'!X153</f>
        <v>-5052</v>
      </c>
      <c r="AJ14" s="256">
        <f t="shared" si="18"/>
        <v>3505768</v>
      </c>
      <c r="AK14" s="179">
        <f>IFERROR(VLOOKUP($A14,[4]MFP!$A$145:$HK$212,218,FALSE),VLOOKUP($B14,[4]MFP!$A$145:$HK$212,218,FALSE))</f>
        <v>3324291</v>
      </c>
      <c r="AL14" s="179">
        <f t="shared" si="19"/>
        <v>181477</v>
      </c>
      <c r="AM14" s="256">
        <f t="shared" si="20"/>
        <v>181477</v>
      </c>
    </row>
    <row r="15" spans="1:45" x14ac:dyDescent="0.2">
      <c r="A15" s="1129" t="s">
        <v>872</v>
      </c>
      <c r="B15" s="1129">
        <v>395001</v>
      </c>
      <c r="C15" s="1130" t="s">
        <v>1168</v>
      </c>
      <c r="D15" s="1131">
        <f>VLOOKUP($A15,'8A_2.1.17 3B&amp;5'!$A$3:$G$70,7,FALSE)</f>
        <v>693</v>
      </c>
      <c r="E15" s="339">
        <f t="shared" si="1"/>
        <v>3554.4932616929445</v>
      </c>
      <c r="F15" s="339">
        <f t="shared" si="2"/>
        <v>2463264</v>
      </c>
      <c r="G15" s="339">
        <v>678.38194087511556</v>
      </c>
      <c r="H15" s="339">
        <f t="shared" si="3"/>
        <v>470118.68502645509</v>
      </c>
      <c r="I15" s="1132">
        <f t="shared" si="4"/>
        <v>2933383</v>
      </c>
      <c r="J15" s="1133">
        <f>VLOOKUP($A15,'[3]October Mid-Year Adj'!$A$171:$J$209,10,FALSE)</f>
        <v>0</v>
      </c>
      <c r="K15" s="1134">
        <f>VLOOKUP($A15,'[3]February Mid-Year Adj'!$A$171:$J$209,10,FALSE)</f>
        <v>-8466</v>
      </c>
      <c r="L15" s="1135">
        <f t="shared" si="5"/>
        <v>-8466</v>
      </c>
      <c r="M15" s="1132">
        <f t="shared" si="6"/>
        <v>2924917</v>
      </c>
      <c r="N15" s="1136">
        <f>'[2]Summary FY17-18 MFP'!M154</f>
        <v>-2140.5414691539518</v>
      </c>
      <c r="O15" s="1132">
        <f t="shared" si="7"/>
        <v>2922776</v>
      </c>
      <c r="P15" s="1136">
        <f>VLOOKUP($A15,'4_Level 4'!$A$78:$S$212,5,FALSE)</f>
        <v>0</v>
      </c>
      <c r="Q15" s="1136">
        <f>VLOOKUP($A15,'4_Level 4'!$A$78:$S$212,17,FALSE)</f>
        <v>0</v>
      </c>
      <c r="R15" s="1136">
        <f>VLOOKUP($A15,'4_Level 4'!$A$78:$S$212,10,FALSE)</f>
        <v>0</v>
      </c>
      <c r="S15" s="1136">
        <f>VLOOKUP($A15,'4_Level 4'!$A$78:$S$212,12,FALSE)</f>
        <v>0</v>
      </c>
      <c r="T15" s="1136">
        <f>VLOOKUP($A15,'4_Level 4'!$A$78:$S$212,13,FALSE)</f>
        <v>21184</v>
      </c>
      <c r="U15" s="1132">
        <f t="shared" si="8"/>
        <v>2943960</v>
      </c>
      <c r="V15" s="1136">
        <f t="shared" si="21"/>
        <v>5339</v>
      </c>
      <c r="W15" s="1136"/>
      <c r="X15" s="1137">
        <f t="shared" si="9"/>
        <v>3699927</v>
      </c>
      <c r="Y15" s="1138">
        <f>VLOOKUP($A15,'[3]October Mid-Year Adj'!$A$171:$J$209,6,FALSE)</f>
        <v>0</v>
      </c>
      <c r="Z15" s="1134">
        <f t="shared" si="10"/>
        <v>0</v>
      </c>
      <c r="AA15" s="1138">
        <f>VLOOKUP($A15,'[3]February Mid-Year Adj'!$A$171:$J$209,6,FALSE)</f>
        <v>-4</v>
      </c>
      <c r="AB15" s="1134">
        <f t="shared" si="11"/>
        <v>-10678</v>
      </c>
      <c r="AC15" s="1135">
        <f t="shared" si="12"/>
        <v>-10678</v>
      </c>
      <c r="AD15" s="1139">
        <f t="shared" si="13"/>
        <v>3689249</v>
      </c>
      <c r="AE15" s="1134">
        <f t="shared" si="14"/>
        <v>-64562</v>
      </c>
      <c r="AF15" s="1134">
        <f t="shared" si="15"/>
        <v>-9223</v>
      </c>
      <c r="AG15" s="1134">
        <f t="shared" si="16"/>
        <v>-73785</v>
      </c>
      <c r="AH15" s="1139">
        <f t="shared" si="17"/>
        <v>3615464</v>
      </c>
      <c r="AI15" s="1136">
        <f>'[2]Summary FY17-18 MFP'!X154</f>
        <v>-2404.5</v>
      </c>
      <c r="AJ15" s="1139">
        <f t="shared" si="18"/>
        <v>3613060</v>
      </c>
      <c r="AK15" s="1134">
        <f>IFERROR(VLOOKUP($A15,[4]MFP!$A$145:$HK$212,218,FALSE),VLOOKUP($B15,[4]MFP!$A$145:$HK$212,218,FALSE))</f>
        <v>3332582</v>
      </c>
      <c r="AL15" s="1134">
        <f t="shared" si="19"/>
        <v>280478</v>
      </c>
      <c r="AM15" s="1139">
        <f t="shared" si="20"/>
        <v>280478</v>
      </c>
    </row>
    <row r="16" spans="1:45" ht="25.5" x14ac:dyDescent="0.2">
      <c r="A16" s="1110" t="s">
        <v>874</v>
      </c>
      <c r="B16" s="1110">
        <v>397001</v>
      </c>
      <c r="C16" s="1111" t="s">
        <v>1169</v>
      </c>
      <c r="D16" s="1112">
        <f>VLOOKUP($A16,'8A_2.1.17 3B&amp;5'!$A$3:$G$70,7,FALSE)</f>
        <v>494</v>
      </c>
      <c r="E16" s="1113">
        <f t="shared" si="1"/>
        <v>3554.4932616929445</v>
      </c>
      <c r="F16" s="1113">
        <f t="shared" si="2"/>
        <v>1755920</v>
      </c>
      <c r="G16" s="1113">
        <v>741.72363820787723</v>
      </c>
      <c r="H16" s="1113">
        <f t="shared" si="3"/>
        <v>366411.47727469134</v>
      </c>
      <c r="I16" s="1114">
        <f t="shared" si="4"/>
        <v>2122331</v>
      </c>
      <c r="J16" s="1115">
        <f>VLOOKUP($A16,'[3]October Mid-Year Adj'!$A$171:$J$209,10,FALSE)</f>
        <v>60147</v>
      </c>
      <c r="K16" s="1116">
        <f>VLOOKUP($A16,'[3]February Mid-Year Adj'!$A$171:$J$209,10,FALSE)</f>
        <v>47258</v>
      </c>
      <c r="L16" s="1117">
        <f t="shared" si="5"/>
        <v>107405</v>
      </c>
      <c r="M16" s="1114">
        <f t="shared" si="6"/>
        <v>2229736</v>
      </c>
      <c r="N16" s="1118">
        <f>'[2]Summary FY17-18 MFP'!M155</f>
        <v>-8688.8492712813259</v>
      </c>
      <c r="O16" s="1114">
        <f t="shared" si="7"/>
        <v>2221047</v>
      </c>
      <c r="P16" s="1118">
        <f>VLOOKUP($A16,'4_Level 4'!$A$78:$S$212,5,FALSE)</f>
        <v>0</v>
      </c>
      <c r="Q16" s="1118">
        <f>VLOOKUP($A16,'4_Level 4'!$A$78:$S$212,17,FALSE)</f>
        <v>3570</v>
      </c>
      <c r="R16" s="1118">
        <f>VLOOKUP($A16,'4_Level 4'!$A$78:$S$212,10,FALSE)</f>
        <v>0</v>
      </c>
      <c r="S16" s="1118">
        <f>VLOOKUP($A16,'4_Level 4'!$A$78:$S$212,12,FALSE)</f>
        <v>10000</v>
      </c>
      <c r="T16" s="1118">
        <f>VLOOKUP($A16,'4_Level 4'!$A$78:$S$212,13,FALSE)</f>
        <v>0</v>
      </c>
      <c r="U16" s="1114">
        <f t="shared" si="8"/>
        <v>2234617</v>
      </c>
      <c r="V16" s="1118"/>
      <c r="W16" s="1118">
        <f>+$W$4</f>
        <v>6151</v>
      </c>
      <c r="X16" s="1119">
        <f t="shared" si="9"/>
        <v>3038594</v>
      </c>
      <c r="Y16" s="1120">
        <f>VLOOKUP($A16,'[3]October Mid-Year Adj'!$A$171:$J$209,6,FALSE)</f>
        <v>14</v>
      </c>
      <c r="Z16" s="1116">
        <f t="shared" si="10"/>
        <v>86114</v>
      </c>
      <c r="AA16" s="1120">
        <f>VLOOKUP($A16,'[3]February Mid-Year Adj'!$A$171:$J$209,6,FALSE)</f>
        <v>22</v>
      </c>
      <c r="AB16" s="1116">
        <f t="shared" si="11"/>
        <v>67661</v>
      </c>
      <c r="AC16" s="1117">
        <f t="shared" si="12"/>
        <v>153775</v>
      </c>
      <c r="AD16" s="1121">
        <f t="shared" si="13"/>
        <v>3192369</v>
      </c>
      <c r="AE16" s="1116">
        <f t="shared" si="14"/>
        <v>-55866</v>
      </c>
      <c r="AF16" s="1116">
        <f t="shared" si="15"/>
        <v>-7981</v>
      </c>
      <c r="AG16" s="1116">
        <f t="shared" si="16"/>
        <v>-63847</v>
      </c>
      <c r="AH16" s="1121">
        <f t="shared" si="17"/>
        <v>3128522</v>
      </c>
      <c r="AI16" s="1118">
        <f>'[2]Summary FY17-18 MFP'!X155</f>
        <v>-9618</v>
      </c>
      <c r="AJ16" s="1121">
        <f t="shared" si="18"/>
        <v>3118904</v>
      </c>
      <c r="AK16" s="1116">
        <f>IFERROR(VLOOKUP($A16,[4]MFP!$A$145:$HK$212,218,FALSE),VLOOKUP($B16,[4]MFP!$A$145:$HK$212,218,FALSE))</f>
        <v>2835264</v>
      </c>
      <c r="AL16" s="1116">
        <f t="shared" si="19"/>
        <v>283640</v>
      </c>
      <c r="AM16" s="1121">
        <f t="shared" si="20"/>
        <v>283640</v>
      </c>
    </row>
    <row r="17" spans="1:39" s="1140" customFormat="1" ht="25.5" x14ac:dyDescent="0.2">
      <c r="A17" s="1122" t="s">
        <v>876</v>
      </c>
      <c r="B17" s="1122">
        <v>398002</v>
      </c>
      <c r="C17" s="1123" t="s">
        <v>1170</v>
      </c>
      <c r="D17" s="1124">
        <f>VLOOKUP($A17,'8A_2.1.17 3B&amp;5'!$A$3:$G$70,7,FALSE)</f>
        <v>837</v>
      </c>
      <c r="E17" s="319">
        <f t="shared" si="1"/>
        <v>3554.4932616929445</v>
      </c>
      <c r="F17" s="319">
        <f t="shared" si="2"/>
        <v>2975111</v>
      </c>
      <c r="G17" s="319">
        <v>724.79250196607131</v>
      </c>
      <c r="H17" s="319">
        <f t="shared" si="3"/>
        <v>606651.32414560171</v>
      </c>
      <c r="I17" s="180">
        <f t="shared" si="4"/>
        <v>3581762</v>
      </c>
      <c r="J17" s="1125">
        <f>VLOOKUP($A17,'[3]October Mid-Year Adj'!$A$171:$J$209,10,FALSE)</f>
        <v>410811</v>
      </c>
      <c r="K17" s="179">
        <f>VLOOKUP($A17,'[3]February Mid-Year Adj'!$A$171:$J$209,10,FALSE)</f>
        <v>-10698</v>
      </c>
      <c r="L17" s="181">
        <f t="shared" si="5"/>
        <v>400113</v>
      </c>
      <c r="M17" s="180">
        <f t="shared" si="6"/>
        <v>3981875</v>
      </c>
      <c r="N17" s="1126">
        <f>'[2]Summary FY17-18 MFP'!M156</f>
        <v>-4327.4934993988572</v>
      </c>
      <c r="O17" s="180">
        <f t="shared" si="7"/>
        <v>3977548</v>
      </c>
      <c r="P17" s="1126">
        <f>VLOOKUP($A17,'4_Level 4'!$A$78:$S$212,5,FALSE)</f>
        <v>0</v>
      </c>
      <c r="Q17" s="1126">
        <f>VLOOKUP($A17,'4_Level 4'!$A$78:$S$212,17,FALSE)</f>
        <v>0</v>
      </c>
      <c r="R17" s="1126">
        <f>VLOOKUP($A17,'4_Level 4'!$A$78:$S$212,10,FALSE)</f>
        <v>0</v>
      </c>
      <c r="S17" s="1126">
        <f>VLOOKUP($A17,'4_Level 4'!$A$78:$S$212,12,FALSE)</f>
        <v>0</v>
      </c>
      <c r="T17" s="1126">
        <f>VLOOKUP($A17,'4_Level 4'!$A$78:$S$212,13,FALSE)</f>
        <v>96579</v>
      </c>
      <c r="U17" s="180">
        <f t="shared" si="8"/>
        <v>4074127</v>
      </c>
      <c r="V17" s="1126">
        <f t="shared" ref="V17:V22" si="22">+$V$4</f>
        <v>5339</v>
      </c>
      <c r="W17" s="1126"/>
      <c r="X17" s="1127">
        <f t="shared" si="9"/>
        <v>4468743</v>
      </c>
      <c r="Y17" s="1128">
        <f>VLOOKUP($A17,'[3]October Mid-Year Adj'!$A$171:$J$209,6,FALSE)</f>
        <v>96</v>
      </c>
      <c r="Z17" s="179">
        <f t="shared" si="10"/>
        <v>512544</v>
      </c>
      <c r="AA17" s="1128">
        <f>VLOOKUP($A17,'[3]February Mid-Year Adj'!$A$171:$J$209,6,FALSE)</f>
        <v>-5</v>
      </c>
      <c r="AB17" s="179">
        <f t="shared" si="11"/>
        <v>-13347.5</v>
      </c>
      <c r="AC17" s="181">
        <f t="shared" si="12"/>
        <v>499196.5</v>
      </c>
      <c r="AD17" s="256">
        <f t="shared" si="13"/>
        <v>4967939.5</v>
      </c>
      <c r="AE17" s="179">
        <f t="shared" si="14"/>
        <v>-86939</v>
      </c>
      <c r="AF17" s="179">
        <f t="shared" si="15"/>
        <v>-12420</v>
      </c>
      <c r="AG17" s="179">
        <f t="shared" si="16"/>
        <v>-99359</v>
      </c>
      <c r="AH17" s="256">
        <f t="shared" si="17"/>
        <v>4868580.5</v>
      </c>
      <c r="AI17" s="1126">
        <f>'[2]Summary FY17-18 MFP'!X156</f>
        <v>-4809</v>
      </c>
      <c r="AJ17" s="256">
        <f t="shared" si="18"/>
        <v>4863772</v>
      </c>
      <c r="AK17" s="179">
        <f>IFERROR(VLOOKUP($A17,[4]MFP!$A$145:$HK$212,218,FALSE),VLOOKUP($B17,[4]MFP!$A$145:$HK$212,218,FALSE))</f>
        <v>4358075</v>
      </c>
      <c r="AL17" s="179">
        <f t="shared" si="19"/>
        <v>505697</v>
      </c>
      <c r="AM17" s="256">
        <f t="shared" si="20"/>
        <v>505697</v>
      </c>
    </row>
    <row r="18" spans="1:39" x14ac:dyDescent="0.2">
      <c r="A18" s="1122" t="s">
        <v>878</v>
      </c>
      <c r="B18" s="1122">
        <v>398001</v>
      </c>
      <c r="C18" s="1123" t="s">
        <v>1171</v>
      </c>
      <c r="D18" s="1124">
        <f>VLOOKUP($A18,'8A_2.1.17 3B&amp;5'!$A$3:$G$70,7,FALSE)</f>
        <v>887</v>
      </c>
      <c r="E18" s="319">
        <f t="shared" si="1"/>
        <v>3554.4932616929445</v>
      </c>
      <c r="F18" s="319">
        <f t="shared" si="2"/>
        <v>3152836</v>
      </c>
      <c r="G18" s="319">
        <v>643.94778836855926</v>
      </c>
      <c r="H18" s="319">
        <f t="shared" si="3"/>
        <v>571181.68828291201</v>
      </c>
      <c r="I18" s="180">
        <f t="shared" si="4"/>
        <v>3724018</v>
      </c>
      <c r="J18" s="1125">
        <f>VLOOKUP($A18,'[3]October Mid-Year Adj'!$A$171:$J$209,10,FALSE)</f>
        <v>-159541</v>
      </c>
      <c r="K18" s="179">
        <f>VLOOKUP($A18,'[3]February Mid-Year Adj'!$A$171:$J$209,10,FALSE)</f>
        <v>-23091</v>
      </c>
      <c r="L18" s="181">
        <f t="shared" si="5"/>
        <v>-182632</v>
      </c>
      <c r="M18" s="180">
        <f t="shared" si="6"/>
        <v>3541386</v>
      </c>
      <c r="N18" s="1126">
        <f>'[2]Summary FY17-18 MFP'!M157</f>
        <v>-2153.2377833855953</v>
      </c>
      <c r="O18" s="180">
        <f t="shared" si="7"/>
        <v>3539233</v>
      </c>
      <c r="P18" s="1126">
        <f>VLOOKUP($A18,'4_Level 4'!$A$78:$S$212,5,FALSE)</f>
        <v>0</v>
      </c>
      <c r="Q18" s="1126">
        <f>VLOOKUP($A18,'4_Level 4'!$A$78:$S$212,17,FALSE)</f>
        <v>0</v>
      </c>
      <c r="R18" s="1126">
        <f>VLOOKUP($A18,'4_Level 4'!$A$78:$S$212,10,FALSE)</f>
        <v>0</v>
      </c>
      <c r="S18" s="1126">
        <f>VLOOKUP($A18,'4_Level 4'!$A$78:$S$212,12,FALSE)</f>
        <v>0</v>
      </c>
      <c r="T18" s="1126">
        <f>VLOOKUP($A18,'4_Level 4'!$A$78:$S$212,13,FALSE)</f>
        <v>34472</v>
      </c>
      <c r="U18" s="180">
        <f t="shared" si="8"/>
        <v>3573705</v>
      </c>
      <c r="V18" s="1126">
        <f t="shared" si="22"/>
        <v>5339</v>
      </c>
      <c r="W18" s="1126"/>
      <c r="X18" s="1127">
        <f t="shared" si="9"/>
        <v>4735693</v>
      </c>
      <c r="Y18" s="1128">
        <f>VLOOKUP($A18,'[3]October Mid-Year Adj'!$A$171:$J$209,6,FALSE)</f>
        <v>-38</v>
      </c>
      <c r="Z18" s="179">
        <f t="shared" si="10"/>
        <v>-202882</v>
      </c>
      <c r="AA18" s="1128">
        <f>VLOOKUP($A18,'[3]February Mid-Year Adj'!$A$171:$J$209,6,FALSE)</f>
        <v>-11</v>
      </c>
      <c r="AB18" s="179">
        <f t="shared" si="11"/>
        <v>-29364.5</v>
      </c>
      <c r="AC18" s="181">
        <f t="shared" si="12"/>
        <v>-232246.5</v>
      </c>
      <c r="AD18" s="256">
        <f t="shared" si="13"/>
        <v>4503446.5</v>
      </c>
      <c r="AE18" s="179">
        <f t="shared" si="14"/>
        <v>-78810</v>
      </c>
      <c r="AF18" s="179">
        <f t="shared" si="15"/>
        <v>-11259</v>
      </c>
      <c r="AG18" s="179">
        <f t="shared" si="16"/>
        <v>-90069</v>
      </c>
      <c r="AH18" s="256">
        <f t="shared" si="17"/>
        <v>4413377.5</v>
      </c>
      <c r="AI18" s="1126">
        <f>'[2]Summary FY17-18 MFP'!X157</f>
        <v>-5052</v>
      </c>
      <c r="AJ18" s="256">
        <f t="shared" si="18"/>
        <v>4408326</v>
      </c>
      <c r="AK18" s="179">
        <f>IFERROR(VLOOKUP($A18,[4]MFP!$A$145:$HK$212,218,FALSE),VLOOKUP($B18,[4]MFP!$A$145:$HK$212,218,FALSE))</f>
        <v>4120815</v>
      </c>
      <c r="AL18" s="179">
        <f t="shared" si="19"/>
        <v>287511</v>
      </c>
      <c r="AM18" s="256">
        <f t="shared" si="20"/>
        <v>287511</v>
      </c>
    </row>
    <row r="19" spans="1:39" x14ac:dyDescent="0.2">
      <c r="A19" s="1129" t="s">
        <v>880</v>
      </c>
      <c r="B19" s="1129">
        <v>398006</v>
      </c>
      <c r="C19" s="1130" t="s">
        <v>1172</v>
      </c>
      <c r="D19" s="1131">
        <f>VLOOKUP($A19,'8A_2.1.17 3B&amp;5'!$A$3:$G$70,7,FALSE)</f>
        <v>845</v>
      </c>
      <c r="E19" s="339">
        <f t="shared" si="1"/>
        <v>3554.4932616929445</v>
      </c>
      <c r="F19" s="339">
        <f t="shared" si="2"/>
        <v>3003547</v>
      </c>
      <c r="G19" s="339">
        <v>746.0335616438357</v>
      </c>
      <c r="H19" s="339">
        <f t="shared" si="3"/>
        <v>630398.35958904121</v>
      </c>
      <c r="I19" s="1132">
        <f t="shared" si="4"/>
        <v>3633945</v>
      </c>
      <c r="J19" s="1133">
        <f>VLOOKUP($A19,'[3]October Mid-Year Adj'!$A$171:$J$209,10,FALSE)</f>
        <v>395648</v>
      </c>
      <c r="K19" s="1134">
        <f>VLOOKUP($A19,'[3]February Mid-Year Adj'!$A$171:$J$209,10,FALSE)</f>
        <v>-8601</v>
      </c>
      <c r="L19" s="1135">
        <f t="shared" si="5"/>
        <v>387047</v>
      </c>
      <c r="M19" s="1132">
        <f t="shared" si="6"/>
        <v>4020992</v>
      </c>
      <c r="N19" s="1136">
        <f>'[2]Summary FY17-18 MFP'!M159</f>
        <v>-2144.45388905343</v>
      </c>
      <c r="O19" s="1132">
        <f t="shared" si="7"/>
        <v>4018848</v>
      </c>
      <c r="P19" s="1136">
        <f>VLOOKUP($A19,'4_Level 4'!$A$78:$S$212,5,FALSE)</f>
        <v>0</v>
      </c>
      <c r="Q19" s="1136">
        <f>VLOOKUP($A19,'4_Level 4'!$A$78:$S$212,17,FALSE)</f>
        <v>0</v>
      </c>
      <c r="R19" s="1136">
        <f>VLOOKUP($A19,'4_Level 4'!$A$78:$S$212,10,FALSE)</f>
        <v>0</v>
      </c>
      <c r="S19" s="1136">
        <f>VLOOKUP($A19,'4_Level 4'!$A$78:$S$212,12,FALSE)</f>
        <v>0</v>
      </c>
      <c r="T19" s="1136">
        <f>VLOOKUP($A19,'4_Level 4'!$A$78:$S$212,13,FALSE)</f>
        <v>155972</v>
      </c>
      <c r="U19" s="1132">
        <f t="shared" si="8"/>
        <v>4174820</v>
      </c>
      <c r="V19" s="1136">
        <f t="shared" si="22"/>
        <v>5339</v>
      </c>
      <c r="W19" s="1136"/>
      <c r="X19" s="1137">
        <f t="shared" si="9"/>
        <v>4511455</v>
      </c>
      <c r="Y19" s="1138">
        <f>VLOOKUP($A19,'[3]October Mid-Year Adj'!$A$171:$J$209,6,FALSE)</f>
        <v>92</v>
      </c>
      <c r="Z19" s="1134">
        <f t="shared" si="10"/>
        <v>491188</v>
      </c>
      <c r="AA19" s="1138">
        <f>VLOOKUP($A19,'[3]February Mid-Year Adj'!$A$171:$J$209,6,FALSE)</f>
        <v>-4</v>
      </c>
      <c r="AB19" s="1134">
        <f t="shared" si="11"/>
        <v>-10678</v>
      </c>
      <c r="AC19" s="1135">
        <f t="shared" si="12"/>
        <v>480510</v>
      </c>
      <c r="AD19" s="1139">
        <f t="shared" si="13"/>
        <v>4991965</v>
      </c>
      <c r="AE19" s="1134">
        <f t="shared" si="14"/>
        <v>-87359</v>
      </c>
      <c r="AF19" s="1134">
        <f t="shared" si="15"/>
        <v>-12480</v>
      </c>
      <c r="AG19" s="1134">
        <f t="shared" si="16"/>
        <v>-99839</v>
      </c>
      <c r="AH19" s="1139">
        <f t="shared" si="17"/>
        <v>4892126</v>
      </c>
      <c r="AI19" s="1136">
        <f>'[2]Summary FY17-18 MFP'!X159</f>
        <v>243</v>
      </c>
      <c r="AJ19" s="1139">
        <f t="shared" si="18"/>
        <v>4892369</v>
      </c>
      <c r="AK19" s="1134">
        <f>IFERROR(VLOOKUP($A19,[4]MFP!$A$145:$HK$212,218,FALSE),VLOOKUP($B19,[4]MFP!$A$145:$HK$212,218,FALSE))</f>
        <v>4389069</v>
      </c>
      <c r="AL19" s="1134">
        <f t="shared" si="19"/>
        <v>503300</v>
      </c>
      <c r="AM19" s="1139">
        <f t="shared" si="20"/>
        <v>503300</v>
      </c>
    </row>
    <row r="20" spans="1:39" x14ac:dyDescent="0.2">
      <c r="A20" s="1110" t="s">
        <v>882</v>
      </c>
      <c r="B20" s="1110">
        <v>398007</v>
      </c>
      <c r="C20" s="1111" t="s">
        <v>1173</v>
      </c>
      <c r="D20" s="1112">
        <f>VLOOKUP($A20,'8A_2.1.17 3B&amp;5'!$A$3:$G$70,7,FALSE)</f>
        <v>242</v>
      </c>
      <c r="E20" s="1113">
        <f t="shared" si="1"/>
        <v>3554.4932616929445</v>
      </c>
      <c r="F20" s="1113">
        <f t="shared" si="2"/>
        <v>860187</v>
      </c>
      <c r="G20" s="1113">
        <f>G19</f>
        <v>746.0335616438357</v>
      </c>
      <c r="H20" s="1113">
        <f t="shared" si="3"/>
        <v>180540.12191780822</v>
      </c>
      <c r="I20" s="1114">
        <f t="shared" si="4"/>
        <v>1040727</v>
      </c>
      <c r="J20" s="1115">
        <f>VLOOKUP($A20,'[3]October Mid-Year Adj'!$A$171:$J$209,10,FALSE)</f>
        <v>378446</v>
      </c>
      <c r="K20" s="1116">
        <f>VLOOKUP($A20,'[3]February Mid-Year Adj'!$A$171:$J$209,10,FALSE)</f>
        <v>4301</v>
      </c>
      <c r="L20" s="1117">
        <f t="shared" si="5"/>
        <v>382747</v>
      </c>
      <c r="M20" s="1114">
        <f t="shared" si="6"/>
        <v>1423474</v>
      </c>
      <c r="N20" s="1118">
        <f>'[2]Summary FY17-18 MFP'!M160</f>
        <v>-2174.36727953831</v>
      </c>
      <c r="O20" s="1114">
        <f t="shared" si="7"/>
        <v>1421300</v>
      </c>
      <c r="P20" s="1118">
        <f>VLOOKUP($A20,'4_Level 4'!$A$78:$S$212,5,FALSE)</f>
        <v>0</v>
      </c>
      <c r="Q20" s="1118">
        <f>VLOOKUP($A20,'4_Level 4'!$A$78:$S$212,17,FALSE)</f>
        <v>0</v>
      </c>
      <c r="R20" s="1118">
        <f>VLOOKUP($A20,'4_Level 4'!$A$78:$S$212,10,FALSE)</f>
        <v>0</v>
      </c>
      <c r="S20" s="1118">
        <f>VLOOKUP($A20,'4_Level 4'!$A$78:$S$212,12,FALSE)</f>
        <v>0</v>
      </c>
      <c r="T20" s="1118">
        <f>VLOOKUP($A20,'4_Level 4'!$A$78:$S$212,13,FALSE)</f>
        <v>0</v>
      </c>
      <c r="U20" s="1114">
        <f t="shared" si="8"/>
        <v>1421300</v>
      </c>
      <c r="V20" s="1118">
        <f t="shared" si="22"/>
        <v>5339</v>
      </c>
      <c r="W20" s="1118"/>
      <c r="X20" s="1119">
        <f t="shared" si="9"/>
        <v>1292038</v>
      </c>
      <c r="Y20" s="1120">
        <f>VLOOKUP($A20,'[3]October Mid-Year Adj'!$A$171:$J$209,6,FALSE)</f>
        <v>88</v>
      </c>
      <c r="Z20" s="1116">
        <f t="shared" si="10"/>
        <v>469832</v>
      </c>
      <c r="AA20" s="1120">
        <f>VLOOKUP($A20,'[3]February Mid-Year Adj'!$A$171:$J$209,6,FALSE)</f>
        <v>2</v>
      </c>
      <c r="AB20" s="1116">
        <f t="shared" si="11"/>
        <v>5339</v>
      </c>
      <c r="AC20" s="1117">
        <f t="shared" si="12"/>
        <v>475171</v>
      </c>
      <c r="AD20" s="1121">
        <f t="shared" si="13"/>
        <v>1767209</v>
      </c>
      <c r="AE20" s="1116">
        <f t="shared" si="14"/>
        <v>-30926</v>
      </c>
      <c r="AF20" s="1116">
        <f t="shared" si="15"/>
        <v>-4418</v>
      </c>
      <c r="AG20" s="1116">
        <f t="shared" si="16"/>
        <v>-35344</v>
      </c>
      <c r="AH20" s="1121">
        <f t="shared" si="17"/>
        <v>1731865</v>
      </c>
      <c r="AI20" s="1118">
        <f>'[2]Summary FY17-18 MFP'!X160</f>
        <v>-2404.5</v>
      </c>
      <c r="AJ20" s="1121">
        <f t="shared" si="18"/>
        <v>1729461</v>
      </c>
      <c r="AK20" s="1116">
        <f>IFERROR(VLOOKUP($A20,[4]MFP!$A$145:$HK$212,218,FALSE),VLOOKUP($B20,[4]MFP!$A$145:$HK$212,218,FALSE))</f>
        <v>1595509</v>
      </c>
      <c r="AL20" s="1116">
        <f t="shared" si="19"/>
        <v>133952</v>
      </c>
      <c r="AM20" s="1121">
        <f t="shared" si="20"/>
        <v>133952</v>
      </c>
    </row>
    <row r="21" spans="1:39" ht="25.5" x14ac:dyDescent="0.2">
      <c r="A21" s="1122" t="s">
        <v>884</v>
      </c>
      <c r="B21" s="1122">
        <v>398008</v>
      </c>
      <c r="C21" s="1123" t="s">
        <v>885</v>
      </c>
      <c r="D21" s="1124">
        <f>VLOOKUP($A21,'8A_2.1.17 3B&amp;5'!$A$3:$G$70,7,FALSE)</f>
        <v>113</v>
      </c>
      <c r="E21" s="319">
        <f t="shared" si="1"/>
        <v>3554.4932616929445</v>
      </c>
      <c r="F21" s="319">
        <f t="shared" si="2"/>
        <v>401658</v>
      </c>
      <c r="G21" s="319">
        <v>746.0335616438357</v>
      </c>
      <c r="H21" s="319">
        <f t="shared" si="3"/>
        <v>84301.792465753431</v>
      </c>
      <c r="I21" s="180">
        <f t="shared" si="4"/>
        <v>485960</v>
      </c>
      <c r="J21" s="1125">
        <f>VLOOKUP($A21,'[3]October Mid-Year Adj'!$A$171:$J$209,10,FALSE)</f>
        <v>481659</v>
      </c>
      <c r="K21" s="179">
        <f>VLOOKUP($A21,'[3]February Mid-Year Adj'!$A$171:$J$209,10,FALSE)</f>
        <v>-12902</v>
      </c>
      <c r="L21" s="181">
        <f t="shared" si="5"/>
        <v>468757</v>
      </c>
      <c r="M21" s="180">
        <f t="shared" si="6"/>
        <v>954717</v>
      </c>
      <c r="N21" s="1126"/>
      <c r="O21" s="180">
        <f t="shared" si="7"/>
        <v>954717</v>
      </c>
      <c r="P21" s="1126">
        <f>VLOOKUP($A21,'4_Level 4'!$A$78:$S$212,5,FALSE)</f>
        <v>0</v>
      </c>
      <c r="Q21" s="1126">
        <f>VLOOKUP($A21,'4_Level 4'!$A$78:$S$212,17,FALSE)</f>
        <v>0</v>
      </c>
      <c r="R21" s="1126">
        <f>VLOOKUP($A21,'4_Level 4'!$A$78:$S$212,10,FALSE)</f>
        <v>0</v>
      </c>
      <c r="S21" s="1126">
        <f>VLOOKUP($A21,'4_Level 4'!$A$78:$S$212,12,FALSE)</f>
        <v>10000</v>
      </c>
      <c r="T21" s="1126">
        <f>VLOOKUP($A21,'4_Level 4'!$A$78:$S$212,13,FALSE)</f>
        <v>83641</v>
      </c>
      <c r="U21" s="180">
        <f t="shared" si="8"/>
        <v>1048358</v>
      </c>
      <c r="V21" s="1126">
        <f t="shared" si="22"/>
        <v>5339</v>
      </c>
      <c r="W21" s="1126"/>
      <c r="X21" s="1127">
        <f t="shared" si="9"/>
        <v>603307</v>
      </c>
      <c r="Y21" s="1128">
        <f>VLOOKUP($A21,'[3]October Mid-Year Adj'!$A$171:$J$209,6,FALSE)</f>
        <v>112</v>
      </c>
      <c r="Z21" s="179">
        <f t="shared" si="10"/>
        <v>597968</v>
      </c>
      <c r="AA21" s="1128">
        <f>VLOOKUP($A21,'[3]February Mid-Year Adj'!$A$171:$J$209,6,FALSE)</f>
        <v>-6</v>
      </c>
      <c r="AB21" s="179">
        <f t="shared" si="11"/>
        <v>-16017</v>
      </c>
      <c r="AC21" s="181">
        <f t="shared" si="12"/>
        <v>581951</v>
      </c>
      <c r="AD21" s="256">
        <f t="shared" si="13"/>
        <v>1185258</v>
      </c>
      <c r="AE21" s="179">
        <f t="shared" si="14"/>
        <v>-20742</v>
      </c>
      <c r="AF21" s="179">
        <f t="shared" si="15"/>
        <v>-2963</v>
      </c>
      <c r="AG21" s="179">
        <f t="shared" si="16"/>
        <v>-23705</v>
      </c>
      <c r="AH21" s="256">
        <f t="shared" si="17"/>
        <v>1161553</v>
      </c>
      <c r="AI21" s="1126"/>
      <c r="AJ21" s="256">
        <f t="shared" si="18"/>
        <v>1161553</v>
      </c>
      <c r="AK21" s="179">
        <f>IFERROR(VLOOKUP($A21,[4]MFP!$A$145:$HK$212,218,FALSE),VLOOKUP($B21,[4]MFP!$A$145:$HK$212,218,FALSE))</f>
        <v>1084206</v>
      </c>
      <c r="AL21" s="179">
        <f t="shared" si="19"/>
        <v>77347</v>
      </c>
      <c r="AM21" s="256">
        <f t="shared" si="20"/>
        <v>77347</v>
      </c>
    </row>
    <row r="22" spans="1:39" x14ac:dyDescent="0.2">
      <c r="A22" s="1129" t="s">
        <v>886</v>
      </c>
      <c r="B22" s="1129">
        <v>399003</v>
      </c>
      <c r="C22" s="1130" t="s">
        <v>1174</v>
      </c>
      <c r="D22" s="1131">
        <f>VLOOKUP($A22,'8A_2.1.17 3B&amp;5'!$A$3:$G$70,7,FALSE)</f>
        <v>201</v>
      </c>
      <c r="E22" s="339">
        <f t="shared" si="1"/>
        <v>3554.4932616929445</v>
      </c>
      <c r="F22" s="339">
        <f t="shared" si="2"/>
        <v>714453</v>
      </c>
      <c r="G22" s="339">
        <v>746.0335616438357</v>
      </c>
      <c r="H22" s="339">
        <f t="shared" si="3"/>
        <v>149952.74589041097</v>
      </c>
      <c r="I22" s="1132">
        <f t="shared" si="4"/>
        <v>864406</v>
      </c>
      <c r="J22" s="1133">
        <f>VLOOKUP($A22,'[3]October Mid-Year Adj'!$A$171:$J$209,10,FALSE)</f>
        <v>-447255</v>
      </c>
      <c r="K22" s="1134">
        <f>VLOOKUP($A22,'[3]February Mid-Year Adj'!$A$171:$J$209,10,FALSE)</f>
        <v>-6451</v>
      </c>
      <c r="L22" s="1135">
        <f t="shared" si="5"/>
        <v>-453706</v>
      </c>
      <c r="M22" s="1132">
        <f t="shared" si="6"/>
        <v>410700</v>
      </c>
      <c r="N22" s="1136">
        <f>'[2]Summary FY17-18 MFP'!$M$163</f>
        <v>-2144.45388905339</v>
      </c>
      <c r="O22" s="1132">
        <f t="shared" si="7"/>
        <v>408556</v>
      </c>
      <c r="P22" s="1136">
        <f>VLOOKUP($A22,'4_Level 4'!$A$78:$S$212,5,FALSE)</f>
        <v>0</v>
      </c>
      <c r="Q22" s="1136">
        <f>VLOOKUP($A22,'4_Level 4'!$A$78:$S$212,17,FALSE)</f>
        <v>10637.5</v>
      </c>
      <c r="R22" s="1136">
        <f>VLOOKUP($A22,'4_Level 4'!$A$78:$S$212,10,FALSE)</f>
        <v>0</v>
      </c>
      <c r="S22" s="1136">
        <f>VLOOKUP($A22,'4_Level 4'!$A$78:$S$212,12,FALSE)</f>
        <v>10000</v>
      </c>
      <c r="T22" s="1136">
        <f>VLOOKUP($A22,'4_Level 4'!$A$78:$S$212,13,FALSE)</f>
        <v>0</v>
      </c>
      <c r="U22" s="1132">
        <f t="shared" si="8"/>
        <v>429194</v>
      </c>
      <c r="V22" s="1136">
        <f t="shared" si="22"/>
        <v>5339</v>
      </c>
      <c r="W22" s="1136"/>
      <c r="X22" s="1137">
        <f t="shared" si="9"/>
        <v>1073139</v>
      </c>
      <c r="Y22" s="1138">
        <f>VLOOKUP($A22,'[3]October Mid-Year Adj'!$A$171:$J$209,6,FALSE)</f>
        <v>-104</v>
      </c>
      <c r="Z22" s="1134">
        <f t="shared" si="10"/>
        <v>-555256</v>
      </c>
      <c r="AA22" s="1138">
        <f>VLOOKUP($A22,'[3]February Mid-Year Adj'!$A$171:$J$209,6,FALSE)</f>
        <v>-3</v>
      </c>
      <c r="AB22" s="1134">
        <f t="shared" si="11"/>
        <v>-8008.5</v>
      </c>
      <c r="AC22" s="1135">
        <f t="shared" si="12"/>
        <v>-563264.5</v>
      </c>
      <c r="AD22" s="1139">
        <f t="shared" si="13"/>
        <v>509874.5</v>
      </c>
      <c r="AE22" s="1134">
        <f t="shared" si="14"/>
        <v>-8923</v>
      </c>
      <c r="AF22" s="1134">
        <f t="shared" si="15"/>
        <v>-1275</v>
      </c>
      <c r="AG22" s="1134">
        <f t="shared" si="16"/>
        <v>-10198</v>
      </c>
      <c r="AH22" s="1139">
        <f t="shared" si="17"/>
        <v>499676.5</v>
      </c>
      <c r="AI22" s="1136">
        <f>'[2]Summary FY17-18 MFP'!$M$163</f>
        <v>-2144.45388905339</v>
      </c>
      <c r="AJ22" s="1139">
        <f t="shared" si="18"/>
        <v>497532</v>
      </c>
      <c r="AK22" s="1134">
        <f>IFERROR(VLOOKUP($A22,[4]MFP!$A$145:$HK$212,218,FALSE),VLOOKUP($B22,[4]MFP!$A$145:$HK$212,218,FALSE))</f>
        <v>803420</v>
      </c>
      <c r="AL22" s="1134">
        <f t="shared" si="19"/>
        <v>-305888</v>
      </c>
      <c r="AM22" s="1139">
        <f t="shared" si="20"/>
        <v>-305888</v>
      </c>
    </row>
    <row r="23" spans="1:39" x14ac:dyDescent="0.2">
      <c r="A23" s="1122" t="s">
        <v>888</v>
      </c>
      <c r="B23" s="1122">
        <v>368001</v>
      </c>
      <c r="C23" s="1123" t="s">
        <v>1175</v>
      </c>
      <c r="D23" s="1124">
        <f>VLOOKUP($A23,'8A_2.1.17 3B&amp;5'!$A$3:$G$70,7,FALSE)</f>
        <v>675</v>
      </c>
      <c r="E23" s="319">
        <f t="shared" si="1"/>
        <v>3554.4932616929445</v>
      </c>
      <c r="F23" s="319">
        <f t="shared" si="2"/>
        <v>2399283</v>
      </c>
      <c r="G23" s="319">
        <v>746.03356164383604</v>
      </c>
      <c r="H23" s="319">
        <f t="shared" si="3"/>
        <v>503572.65410958935</v>
      </c>
      <c r="I23" s="180">
        <f t="shared" si="4"/>
        <v>2902856</v>
      </c>
      <c r="J23" s="1125">
        <f>VLOOKUP($A23,'[3]October Mid-Year Adj'!$A$171:$J$209,10,FALSE)</f>
        <v>649380</v>
      </c>
      <c r="K23" s="179">
        <f>VLOOKUP($A23,'[3]February Mid-Year Adj'!$A$171:$J$209,10,FALSE)</f>
        <v>-10751</v>
      </c>
      <c r="L23" s="181">
        <f t="shared" si="5"/>
        <v>638629</v>
      </c>
      <c r="M23" s="180">
        <f t="shared" si="6"/>
        <v>3541485</v>
      </c>
      <c r="N23" s="1126">
        <f>'[2]Summary FY17-18 MFP'!$M$166</f>
        <v>-6523.1018386149326</v>
      </c>
      <c r="O23" s="180">
        <f t="shared" si="7"/>
        <v>3534962</v>
      </c>
      <c r="P23" s="1126">
        <f>VLOOKUP($A23,'4_Level 4'!$A$78:$S$212,5,FALSE)</f>
        <v>42000</v>
      </c>
      <c r="Q23" s="1126">
        <f>VLOOKUP($A23,'4_Level 4'!$A$78:$S$212,17,FALSE)</f>
        <v>0</v>
      </c>
      <c r="R23" s="1126">
        <f>VLOOKUP($A23,'4_Level 4'!$A$78:$S$212,10,FALSE)</f>
        <v>0</v>
      </c>
      <c r="S23" s="1126">
        <f>VLOOKUP($A23,'4_Level 4'!$A$78:$S$212,12,FALSE)</f>
        <v>10000</v>
      </c>
      <c r="T23" s="1126">
        <f>VLOOKUP($A23,'4_Level 4'!$A$78:$S$212,13,FALSE)</f>
        <v>150075</v>
      </c>
      <c r="U23" s="180">
        <f t="shared" si="8"/>
        <v>3737037</v>
      </c>
      <c r="V23" s="1126">
        <f>+$V$4</f>
        <v>5339</v>
      </c>
      <c r="W23" s="1126"/>
      <c r="X23" s="1127">
        <f t="shared" si="9"/>
        <v>3603825</v>
      </c>
      <c r="Y23" s="1128">
        <f>VLOOKUP($A23,'[3]October Mid-Year Adj'!$A$171:$J$209,6,FALSE)</f>
        <v>151</v>
      </c>
      <c r="Z23" s="179">
        <f t="shared" si="10"/>
        <v>806189</v>
      </c>
      <c r="AA23" s="1128">
        <f>VLOOKUP($A23,'[3]February Mid-Year Adj'!$A$171:$J$209,6,FALSE)</f>
        <v>-5</v>
      </c>
      <c r="AB23" s="179">
        <f t="shared" si="11"/>
        <v>-13347.5</v>
      </c>
      <c r="AC23" s="181">
        <f t="shared" si="12"/>
        <v>792841.5</v>
      </c>
      <c r="AD23" s="256">
        <f t="shared" si="13"/>
        <v>4396666.5</v>
      </c>
      <c r="AE23" s="179">
        <f t="shared" si="14"/>
        <v>-76942</v>
      </c>
      <c r="AF23" s="179">
        <f t="shared" si="15"/>
        <v>-10992</v>
      </c>
      <c r="AG23" s="179">
        <f t="shared" si="16"/>
        <v>-87934</v>
      </c>
      <c r="AH23" s="256">
        <f t="shared" si="17"/>
        <v>4308732.5</v>
      </c>
      <c r="AI23" s="1126">
        <f>'[2]Summary FY17-18 MFP'!$M$166</f>
        <v>-6523.1018386149326</v>
      </c>
      <c r="AJ23" s="256">
        <f t="shared" si="18"/>
        <v>4302209</v>
      </c>
      <c r="AK23" s="179">
        <f>IFERROR(VLOOKUP($A23,[4]MFP!$A$145:$HK$212,218,FALSE),VLOOKUP($B23,[4]MFP!$A$145:$HK$212,218,FALSE))</f>
        <v>3936590</v>
      </c>
      <c r="AL23" s="179">
        <f t="shared" si="19"/>
        <v>365619</v>
      </c>
      <c r="AM23" s="256">
        <f t="shared" si="20"/>
        <v>365619</v>
      </c>
    </row>
    <row r="24" spans="1:39" ht="25.5" x14ac:dyDescent="0.2">
      <c r="A24" s="1129" t="s">
        <v>890</v>
      </c>
      <c r="B24" s="1129">
        <v>364001</v>
      </c>
      <c r="C24" s="1130" t="s">
        <v>1176</v>
      </c>
      <c r="D24" s="1131">
        <f>VLOOKUP($A24,'8A_2.1.17 3B&amp;5'!$A$3:$G$70,7,FALSE)</f>
        <v>562</v>
      </c>
      <c r="E24" s="339">
        <f t="shared" si="1"/>
        <v>3554.4932616929445</v>
      </c>
      <c r="F24" s="339">
        <f t="shared" si="2"/>
        <v>1997625</v>
      </c>
      <c r="G24" s="339">
        <v>746.0335616438357</v>
      </c>
      <c r="H24" s="339">
        <f t="shared" si="3"/>
        <v>419270.86164383567</v>
      </c>
      <c r="I24" s="1132">
        <f t="shared" si="4"/>
        <v>2416896</v>
      </c>
      <c r="J24" s="1133">
        <f>VLOOKUP($A24,'[3]October Mid-Year Adj'!$A$171:$J$209,10,FALSE)</f>
        <v>-111814</v>
      </c>
      <c r="K24" s="1134">
        <f>VLOOKUP($A24,'[3]February Mid-Year Adj'!$A$171:$J$209,10,FALSE)</f>
        <v>-19352</v>
      </c>
      <c r="L24" s="1135">
        <f t="shared" si="5"/>
        <v>-131166</v>
      </c>
      <c r="M24" s="1132">
        <f t="shared" si="6"/>
        <v>2285730</v>
      </c>
      <c r="N24" s="1136">
        <f>'[2]Summary FY17-18 MFP'!M168</f>
        <v>0</v>
      </c>
      <c r="O24" s="1132">
        <f t="shared" si="7"/>
        <v>2285730</v>
      </c>
      <c r="P24" s="1136">
        <f>VLOOKUP($A24,'4_Level 4'!$A$78:$S$212,5,FALSE)</f>
        <v>0</v>
      </c>
      <c r="Q24" s="1136">
        <f>VLOOKUP($A24,'4_Level 4'!$A$78:$S$212,17,FALSE)</f>
        <v>0</v>
      </c>
      <c r="R24" s="1136">
        <f>VLOOKUP($A24,'4_Level 4'!$A$78:$S$212,10,FALSE)</f>
        <v>0</v>
      </c>
      <c r="S24" s="1136">
        <f>VLOOKUP($A24,'4_Level 4'!$A$78:$S$212,12,FALSE)</f>
        <v>0</v>
      </c>
      <c r="T24" s="1136">
        <f>VLOOKUP($A24,'4_Level 4'!$A$78:$S$212,13,FALSE)</f>
        <v>72142</v>
      </c>
      <c r="U24" s="1132">
        <f t="shared" si="8"/>
        <v>2357872</v>
      </c>
      <c r="V24" s="1136">
        <f>+$V$4</f>
        <v>5339</v>
      </c>
      <c r="W24" s="1136"/>
      <c r="X24" s="1137">
        <f t="shared" si="9"/>
        <v>3000518</v>
      </c>
      <c r="Y24" s="1138">
        <f>VLOOKUP($A24,'[3]October Mid-Year Adj'!$A$171:$J$209,6,FALSE)</f>
        <v>-26</v>
      </c>
      <c r="Z24" s="1134">
        <f t="shared" si="10"/>
        <v>-138814</v>
      </c>
      <c r="AA24" s="1138">
        <f>VLOOKUP($A24,'[3]February Mid-Year Adj'!$A$171:$J$209,6,FALSE)</f>
        <v>-9</v>
      </c>
      <c r="AB24" s="1134">
        <f t="shared" si="11"/>
        <v>-24025.5</v>
      </c>
      <c r="AC24" s="1135">
        <f t="shared" si="12"/>
        <v>-162839.5</v>
      </c>
      <c r="AD24" s="1139">
        <f t="shared" si="13"/>
        <v>2837678.5</v>
      </c>
      <c r="AE24" s="1134">
        <f t="shared" si="14"/>
        <v>-49659</v>
      </c>
      <c r="AF24" s="1134">
        <f t="shared" si="15"/>
        <v>-7094</v>
      </c>
      <c r="AG24" s="1134">
        <f t="shared" si="16"/>
        <v>-56753</v>
      </c>
      <c r="AH24" s="1139">
        <f t="shared" si="17"/>
        <v>2780925.5</v>
      </c>
      <c r="AI24" s="1136">
        <f>'[2]Summary FY17-18 MFP'!X168</f>
        <v>0</v>
      </c>
      <c r="AJ24" s="1139">
        <f t="shared" si="18"/>
        <v>2780926</v>
      </c>
      <c r="AK24" s="1134">
        <f>IFERROR(VLOOKUP($A24,[4]MFP!$A$145:$HK$212,218,FALSE),VLOOKUP($B24,[4]MFP!$A$145:$HK$212,218,FALSE))</f>
        <v>2603613</v>
      </c>
      <c r="AL24" s="1134">
        <f t="shared" si="19"/>
        <v>177313</v>
      </c>
      <c r="AM24" s="1139">
        <f t="shared" si="20"/>
        <v>177313</v>
      </c>
    </row>
    <row r="25" spans="1:39" ht="25.5" x14ac:dyDescent="0.2">
      <c r="A25" s="1110" t="s">
        <v>892</v>
      </c>
      <c r="B25" s="1110">
        <v>363001</v>
      </c>
      <c r="C25" s="1111" t="s">
        <v>1177</v>
      </c>
      <c r="D25" s="1112">
        <f>VLOOKUP($A25,'8A_2.1.17 3B&amp;5'!$A$3:$G$70,7,FALSE)</f>
        <v>553</v>
      </c>
      <c r="E25" s="1113">
        <f t="shared" si="1"/>
        <v>3554.4932616929445</v>
      </c>
      <c r="F25" s="1113">
        <f t="shared" si="2"/>
        <v>1965635</v>
      </c>
      <c r="G25" s="1113">
        <v>746.0335616438357</v>
      </c>
      <c r="H25" s="1113">
        <f t="shared" si="3"/>
        <v>412556.55958904116</v>
      </c>
      <c r="I25" s="1114">
        <f t="shared" si="4"/>
        <v>2378192</v>
      </c>
      <c r="J25" s="1115">
        <f>VLOOKUP($A25,'[3]October Mid-Year Adj'!$A$171:$J$209,10,FALSE)</f>
        <v>227928</v>
      </c>
      <c r="K25" s="1116">
        <f>VLOOKUP($A25,'[3]February Mid-Year Adj'!$A$171:$J$209,10,FALSE)</f>
        <v>-17202</v>
      </c>
      <c r="L25" s="1117">
        <f t="shared" si="5"/>
        <v>210726</v>
      </c>
      <c r="M25" s="1114">
        <f t="shared" si="6"/>
        <v>2588918</v>
      </c>
      <c r="N25" s="1118">
        <f>'[2]Summary FY17-18 MFP'!M169</f>
        <v>0</v>
      </c>
      <c r="O25" s="1114">
        <f t="shared" si="7"/>
        <v>2588918</v>
      </c>
      <c r="P25" s="1118">
        <f>VLOOKUP($A25,'4_Level 4'!$A$78:$S$212,5,FALSE)</f>
        <v>0</v>
      </c>
      <c r="Q25" s="1118">
        <f>VLOOKUP($A25,'4_Level 4'!$A$78:$S$212,17,FALSE)</f>
        <v>0</v>
      </c>
      <c r="R25" s="1118">
        <f>VLOOKUP($A25,'4_Level 4'!$A$78:$S$212,10,FALSE)</f>
        <v>0</v>
      </c>
      <c r="S25" s="1118">
        <f>VLOOKUP($A25,'4_Level 4'!$A$78:$S$212,12,FALSE)</f>
        <v>0</v>
      </c>
      <c r="T25" s="1118">
        <f>VLOOKUP($A25,'4_Level 4'!$A$78:$S$212,13,FALSE)</f>
        <v>46722</v>
      </c>
      <c r="U25" s="1114">
        <f t="shared" si="8"/>
        <v>2635640</v>
      </c>
      <c r="V25" s="1118">
        <f>+$V$4</f>
        <v>5339</v>
      </c>
      <c r="W25" s="1118"/>
      <c r="X25" s="1119">
        <f t="shared" si="9"/>
        <v>2952467</v>
      </c>
      <c r="Y25" s="1120">
        <f>VLOOKUP($A25,'[3]October Mid-Year Adj'!$A$171:$J$209,6,FALSE)</f>
        <v>53</v>
      </c>
      <c r="Z25" s="1116">
        <f t="shared" si="10"/>
        <v>282967</v>
      </c>
      <c r="AA25" s="1120">
        <f>VLOOKUP($A25,'[3]February Mid-Year Adj'!$A$171:$J$209,6,FALSE)</f>
        <v>-8</v>
      </c>
      <c r="AB25" s="1116">
        <f t="shared" si="11"/>
        <v>-21356</v>
      </c>
      <c r="AC25" s="1117">
        <f t="shared" si="12"/>
        <v>261611</v>
      </c>
      <c r="AD25" s="1121">
        <f t="shared" si="13"/>
        <v>3214078</v>
      </c>
      <c r="AE25" s="1116">
        <f t="shared" si="14"/>
        <v>-56246</v>
      </c>
      <c r="AF25" s="1116">
        <f t="shared" si="15"/>
        <v>-8035</v>
      </c>
      <c r="AG25" s="1116">
        <f t="shared" si="16"/>
        <v>-64281</v>
      </c>
      <c r="AH25" s="1121">
        <f t="shared" si="17"/>
        <v>3149797</v>
      </c>
      <c r="AI25" s="1118">
        <f>'[2]Summary FY17-18 MFP'!X169</f>
        <v>0</v>
      </c>
      <c r="AJ25" s="1121">
        <f t="shared" si="18"/>
        <v>3149797</v>
      </c>
      <c r="AK25" s="1116">
        <f>IFERROR(VLOOKUP($A25,[4]MFP!$A$145:$HK$212,218,FALSE),VLOOKUP($B25,[4]MFP!$A$145:$HK$212,218,FALSE))</f>
        <v>2837676</v>
      </c>
      <c r="AL25" s="1116">
        <f t="shared" si="19"/>
        <v>312121</v>
      </c>
      <c r="AM25" s="1121">
        <f t="shared" si="20"/>
        <v>312121</v>
      </c>
    </row>
    <row r="26" spans="1:39" ht="38.25" x14ac:dyDescent="0.2">
      <c r="A26" s="1122" t="s">
        <v>894</v>
      </c>
      <c r="B26" s="1122">
        <v>360001</v>
      </c>
      <c r="C26" s="1123" t="s">
        <v>1178</v>
      </c>
      <c r="D26" s="1124">
        <f>VLOOKUP($A26,'8A_2.1.17 3B&amp;5'!$A$3:$G$70,7,FALSE)</f>
        <v>164</v>
      </c>
      <c r="E26" s="319">
        <f t="shared" si="1"/>
        <v>3554.4932616929445</v>
      </c>
      <c r="F26" s="319">
        <f t="shared" si="2"/>
        <v>582937</v>
      </c>
      <c r="G26" s="319">
        <v>746.0335616438357</v>
      </c>
      <c r="H26" s="319">
        <f t="shared" si="3"/>
        <v>122349.50410958905</v>
      </c>
      <c r="I26" s="180">
        <f t="shared" si="4"/>
        <v>705287</v>
      </c>
      <c r="J26" s="1125">
        <f>VLOOKUP($A26,'[3]October Mid-Year Adj'!$A$171:$J$209,10,FALSE)</f>
        <v>-124715</v>
      </c>
      <c r="K26" s="179">
        <f>VLOOKUP($A26,'[3]February Mid-Year Adj'!$A$171:$J$209,10,FALSE)</f>
        <v>-25803</v>
      </c>
      <c r="L26" s="181">
        <f t="shared" si="5"/>
        <v>-150518</v>
      </c>
      <c r="M26" s="180">
        <f t="shared" si="6"/>
        <v>554769</v>
      </c>
      <c r="N26" s="1126">
        <f>'[2]Summary FY17-18 MFP'!M170</f>
        <v>-8796.5613400464681</v>
      </c>
      <c r="O26" s="180">
        <f t="shared" si="7"/>
        <v>545972</v>
      </c>
      <c r="P26" s="1126">
        <f>VLOOKUP($A26,'4_Level 4'!$A$78:$S$212,5,FALSE)</f>
        <v>0</v>
      </c>
      <c r="Q26" s="1126">
        <f>VLOOKUP($A26,'4_Level 4'!$A$78:$S$212,17,FALSE)</f>
        <v>23669</v>
      </c>
      <c r="R26" s="1126">
        <f>VLOOKUP($A26,'4_Level 4'!$A$78:$S$212,10,FALSE)</f>
        <v>0</v>
      </c>
      <c r="S26" s="1126">
        <f>VLOOKUP($A26,'4_Level 4'!$A$78:$S$212,12,FALSE)</f>
        <v>10000</v>
      </c>
      <c r="T26" s="1126">
        <f>VLOOKUP($A26,'4_Level 4'!$A$78:$S$212,13,FALSE)</f>
        <v>0</v>
      </c>
      <c r="U26" s="180">
        <f t="shared" si="8"/>
        <v>579641</v>
      </c>
      <c r="V26" s="1126"/>
      <c r="W26" s="1126">
        <f>+$W$4</f>
        <v>6151</v>
      </c>
      <c r="X26" s="1127">
        <f t="shared" si="9"/>
        <v>1008764</v>
      </c>
      <c r="Y26" s="1128">
        <f>VLOOKUP($A26,'[3]October Mid-Year Adj'!$A$171:$J$209,6,FALSE)</f>
        <v>-29</v>
      </c>
      <c r="Z26" s="179">
        <f t="shared" si="10"/>
        <v>-178379</v>
      </c>
      <c r="AA26" s="1128">
        <f>VLOOKUP($A26,'[3]February Mid-Year Adj'!$A$171:$J$209,6,FALSE)</f>
        <v>-12</v>
      </c>
      <c r="AB26" s="179">
        <f t="shared" si="11"/>
        <v>-36906</v>
      </c>
      <c r="AC26" s="181">
        <f t="shared" si="12"/>
        <v>-215285</v>
      </c>
      <c r="AD26" s="256">
        <f t="shared" si="13"/>
        <v>793479</v>
      </c>
      <c r="AE26" s="179">
        <f t="shared" si="14"/>
        <v>-13886</v>
      </c>
      <c r="AF26" s="179">
        <f t="shared" si="15"/>
        <v>-1984</v>
      </c>
      <c r="AG26" s="179">
        <f t="shared" si="16"/>
        <v>-15870</v>
      </c>
      <c r="AH26" s="256">
        <f t="shared" si="17"/>
        <v>777609</v>
      </c>
      <c r="AI26" s="1126">
        <f>'[2]Summary FY17-18 MFP'!X170</f>
        <v>-17696</v>
      </c>
      <c r="AJ26" s="256">
        <f t="shared" si="18"/>
        <v>759913</v>
      </c>
      <c r="AK26" s="179">
        <f>IFERROR(VLOOKUP($A26,[4]MFP!$A$145:$HK$212,218,FALSE),VLOOKUP($B26,[4]MFP!$A$145:$HK$212,218,FALSE))</f>
        <v>740708</v>
      </c>
      <c r="AL26" s="179">
        <f t="shared" si="19"/>
        <v>19205</v>
      </c>
      <c r="AM26" s="256">
        <f t="shared" si="20"/>
        <v>19205</v>
      </c>
    </row>
    <row r="27" spans="1:39" ht="25.5" x14ac:dyDescent="0.2">
      <c r="A27" s="1122" t="s">
        <v>896</v>
      </c>
      <c r="B27" s="1122">
        <v>361001</v>
      </c>
      <c r="C27" s="1123" t="s">
        <v>1179</v>
      </c>
      <c r="D27" s="1124">
        <f>VLOOKUP($A27,'8A_2.1.17 3B&amp;5'!$A$3:$G$70,7,FALSE)</f>
        <v>86</v>
      </c>
      <c r="E27" s="319">
        <f t="shared" si="1"/>
        <v>3554.4932616929445</v>
      </c>
      <c r="F27" s="319">
        <f t="shared" si="2"/>
        <v>305686</v>
      </c>
      <c r="G27" s="319">
        <v>746.0335616438357</v>
      </c>
      <c r="H27" s="319">
        <f t="shared" si="3"/>
        <v>64158.886301369872</v>
      </c>
      <c r="I27" s="180">
        <f t="shared" si="4"/>
        <v>369845</v>
      </c>
      <c r="J27" s="1125">
        <f>VLOOKUP($A27,'[3]October Mid-Year Adj'!$A$171:$J$209,10,FALSE)</f>
        <v>-73109</v>
      </c>
      <c r="K27" s="179">
        <f>VLOOKUP($A27,'[3]February Mid-Year Adj'!$A$171:$J$209,10,FALSE)</f>
        <v>8601</v>
      </c>
      <c r="L27" s="181">
        <f t="shared" si="5"/>
        <v>-64508</v>
      </c>
      <c r="M27" s="180">
        <f t="shared" si="6"/>
        <v>305337</v>
      </c>
      <c r="N27" s="1126">
        <f>'[2]Summary FY17-18 MFP'!M171</f>
        <v>-6493.1884481300094</v>
      </c>
      <c r="O27" s="180">
        <f t="shared" si="7"/>
        <v>298844</v>
      </c>
      <c r="P27" s="1126">
        <f>VLOOKUP($A27,'4_Level 4'!$A$78:$S$212,5,FALSE)</f>
        <v>0</v>
      </c>
      <c r="Q27" s="1126">
        <f>VLOOKUP($A27,'4_Level 4'!$A$78:$S$212,17,FALSE)</f>
        <v>1260</v>
      </c>
      <c r="R27" s="1126">
        <f>VLOOKUP($A27,'4_Level 4'!$A$78:$S$212,10,FALSE)</f>
        <v>0</v>
      </c>
      <c r="S27" s="1126">
        <f>VLOOKUP($A27,'4_Level 4'!$A$78:$S$212,12,FALSE)</f>
        <v>10000</v>
      </c>
      <c r="T27" s="1126">
        <f>VLOOKUP($A27,'4_Level 4'!$A$78:$S$212,13,FALSE)</f>
        <v>0</v>
      </c>
      <c r="U27" s="180">
        <f t="shared" si="8"/>
        <v>310104</v>
      </c>
      <c r="V27" s="1126"/>
      <c r="W27" s="1126">
        <f>+$W$4</f>
        <v>6151</v>
      </c>
      <c r="X27" s="1127">
        <f t="shared" si="9"/>
        <v>528986</v>
      </c>
      <c r="Y27" s="1128">
        <f>VLOOKUP($A27,'[3]October Mid-Year Adj'!$A$171:$J$209,6,FALSE)</f>
        <v>-17</v>
      </c>
      <c r="Z27" s="179">
        <f t="shared" si="10"/>
        <v>-104567</v>
      </c>
      <c r="AA27" s="1128">
        <f>VLOOKUP($A27,'[3]February Mid-Year Adj'!$A$171:$J$209,6,FALSE)</f>
        <v>4</v>
      </c>
      <c r="AB27" s="179">
        <f t="shared" si="11"/>
        <v>12302</v>
      </c>
      <c r="AC27" s="181">
        <f t="shared" si="12"/>
        <v>-92265</v>
      </c>
      <c r="AD27" s="256">
        <f t="shared" si="13"/>
        <v>436721</v>
      </c>
      <c r="AE27" s="179">
        <f t="shared" si="14"/>
        <v>-7643</v>
      </c>
      <c r="AF27" s="179">
        <f t="shared" si="15"/>
        <v>-1092</v>
      </c>
      <c r="AG27" s="179">
        <f t="shared" si="16"/>
        <v>-8735</v>
      </c>
      <c r="AH27" s="256">
        <f t="shared" si="17"/>
        <v>427986</v>
      </c>
      <c r="AI27" s="1126">
        <f>'[2]Summary FY17-18 MFP'!X171</f>
        <v>-5119</v>
      </c>
      <c r="AJ27" s="256">
        <f t="shared" si="18"/>
        <v>422867</v>
      </c>
      <c r="AK27" s="179">
        <f>IFERROR(VLOOKUP($A27,[4]MFP!$A$145:$HK$212,218,FALSE),VLOOKUP($B27,[4]MFP!$A$145:$HK$212,218,FALSE))</f>
        <v>412609</v>
      </c>
      <c r="AL27" s="179">
        <f t="shared" si="19"/>
        <v>10258</v>
      </c>
      <c r="AM27" s="256">
        <f t="shared" si="20"/>
        <v>10258</v>
      </c>
    </row>
    <row r="28" spans="1:39" ht="25.5" x14ac:dyDescent="0.2">
      <c r="A28" s="1122" t="s">
        <v>898</v>
      </c>
      <c r="B28" s="1122">
        <v>363002</v>
      </c>
      <c r="C28" s="1123" t="s">
        <v>1180</v>
      </c>
      <c r="D28" s="1124">
        <f>VLOOKUP($A28,'8A_2.1.17 3B&amp;5'!$A$3:$G$70,7,FALSE)</f>
        <v>533</v>
      </c>
      <c r="E28" s="319">
        <f t="shared" si="1"/>
        <v>3554.4932616929445</v>
      </c>
      <c r="F28" s="319">
        <f t="shared" si="2"/>
        <v>1894545</v>
      </c>
      <c r="G28" s="319">
        <v>746.0335616438357</v>
      </c>
      <c r="H28" s="319">
        <f t="shared" si="3"/>
        <v>397635.88835616445</v>
      </c>
      <c r="I28" s="180">
        <f t="shared" si="4"/>
        <v>2292181</v>
      </c>
      <c r="J28" s="1125">
        <f>VLOOKUP($A28,'[3]October Mid-Year Adj'!$A$171:$J$209,10,FALSE)</f>
        <v>240830</v>
      </c>
      <c r="K28" s="179">
        <f>VLOOKUP($A28,'[3]February Mid-Year Adj'!$A$171:$J$209,10,FALSE)</f>
        <v>2150</v>
      </c>
      <c r="L28" s="181">
        <f t="shared" si="5"/>
        <v>242980</v>
      </c>
      <c r="M28" s="180">
        <f t="shared" si="6"/>
        <v>2535161</v>
      </c>
      <c r="N28" s="1126">
        <f>'[2]Summary FY17-18 MFP'!M172</f>
        <v>-2174.3672795383109</v>
      </c>
      <c r="O28" s="180">
        <f t="shared" si="7"/>
        <v>2532987</v>
      </c>
      <c r="P28" s="1126">
        <f>VLOOKUP($A28,'4_Level 4'!$A$78:$S$212,5,FALSE)</f>
        <v>0</v>
      </c>
      <c r="Q28" s="1126">
        <f>VLOOKUP($A28,'4_Level 4'!$A$78:$S$212,17,FALSE)</f>
        <v>0</v>
      </c>
      <c r="R28" s="1126">
        <f>VLOOKUP($A28,'4_Level 4'!$A$78:$S$212,10,FALSE)</f>
        <v>0</v>
      </c>
      <c r="S28" s="1126">
        <f>VLOOKUP($A28,'4_Level 4'!$A$78:$S$212,12,FALSE)</f>
        <v>0</v>
      </c>
      <c r="T28" s="1126">
        <f>VLOOKUP($A28,'4_Level 4'!$A$78:$S$212,13,FALSE)</f>
        <v>60533</v>
      </c>
      <c r="U28" s="180">
        <f t="shared" si="8"/>
        <v>2593520</v>
      </c>
      <c r="V28" s="1126">
        <f t="shared" ref="V28:V36" si="23">+$V$4</f>
        <v>5339</v>
      </c>
      <c r="W28" s="1126"/>
      <c r="X28" s="1127">
        <f t="shared" si="9"/>
        <v>2845687</v>
      </c>
      <c r="Y28" s="1128">
        <f>VLOOKUP($A28,'[3]October Mid-Year Adj'!$A$171:$J$209,6,FALSE)</f>
        <v>56</v>
      </c>
      <c r="Z28" s="179">
        <f t="shared" si="10"/>
        <v>298984</v>
      </c>
      <c r="AA28" s="1128">
        <f>VLOOKUP($A28,'[3]February Mid-Year Adj'!$A$171:$J$209,6,FALSE)</f>
        <v>1</v>
      </c>
      <c r="AB28" s="179">
        <f t="shared" si="11"/>
        <v>2669.5</v>
      </c>
      <c r="AC28" s="181">
        <f t="shared" si="12"/>
        <v>301653.5</v>
      </c>
      <c r="AD28" s="256">
        <f t="shared" si="13"/>
        <v>3147340.5</v>
      </c>
      <c r="AE28" s="179">
        <f t="shared" si="14"/>
        <v>-55078</v>
      </c>
      <c r="AF28" s="179">
        <f t="shared" si="15"/>
        <v>-7868</v>
      </c>
      <c r="AG28" s="179">
        <f t="shared" si="16"/>
        <v>-62946</v>
      </c>
      <c r="AH28" s="256">
        <f t="shared" si="17"/>
        <v>3084394.5</v>
      </c>
      <c r="AI28" s="1126">
        <f>'[2]Summary FY17-18 MFP'!X172</f>
        <v>-2404.5</v>
      </c>
      <c r="AJ28" s="256">
        <f t="shared" si="18"/>
        <v>3081990</v>
      </c>
      <c r="AK28" s="179">
        <f>IFERROR(VLOOKUP($A28,[4]MFP!$A$145:$HK$212,218,FALSE),VLOOKUP($B28,[4]MFP!$A$145:$HK$212,218,FALSE))</f>
        <v>2765205</v>
      </c>
      <c r="AL28" s="179">
        <f t="shared" si="19"/>
        <v>316785</v>
      </c>
      <c r="AM28" s="256">
        <f t="shared" si="20"/>
        <v>316785</v>
      </c>
    </row>
    <row r="29" spans="1:39" ht="25.5" x14ac:dyDescent="0.2">
      <c r="A29" s="1129" t="s">
        <v>900</v>
      </c>
      <c r="B29" s="1129">
        <v>385001</v>
      </c>
      <c r="C29" s="1130" t="s">
        <v>1181</v>
      </c>
      <c r="D29" s="1131">
        <f>VLOOKUP($A29,'8A_2.1.17 3B&amp;5'!$A$3:$G$70,7,FALSE)</f>
        <v>384</v>
      </c>
      <c r="E29" s="339">
        <f t="shared" si="1"/>
        <v>3554.4932616929445</v>
      </c>
      <c r="F29" s="339">
        <f t="shared" si="2"/>
        <v>1364925</v>
      </c>
      <c r="G29" s="339">
        <v>618.75651162790689</v>
      </c>
      <c r="H29" s="339">
        <f t="shared" si="3"/>
        <v>237602.50046511623</v>
      </c>
      <c r="I29" s="1132">
        <f t="shared" si="4"/>
        <v>1602528</v>
      </c>
      <c r="J29" s="1133">
        <f>VLOOKUP($A29,'[3]October Mid-Year Adj'!$A$171:$J$209,10,FALSE)</f>
        <v>-158583</v>
      </c>
      <c r="K29" s="1134">
        <f>VLOOKUP($A29,'[3]February Mid-Year Adj'!$A$171:$J$209,10,FALSE)</f>
        <v>-27126</v>
      </c>
      <c r="L29" s="1135">
        <f t="shared" si="5"/>
        <v>-185709</v>
      </c>
      <c r="M29" s="1132">
        <f t="shared" si="6"/>
        <v>1416819</v>
      </c>
      <c r="N29" s="1136">
        <f>'[2]Summary FY17-18 MFP'!M173</f>
        <v>0</v>
      </c>
      <c r="O29" s="1132">
        <f t="shared" si="7"/>
        <v>1416819</v>
      </c>
      <c r="P29" s="1136">
        <f>VLOOKUP($A29,'4_Level 4'!$A$78:$S$212,5,FALSE)</f>
        <v>0</v>
      </c>
      <c r="Q29" s="1136">
        <f>VLOOKUP($A29,'4_Level 4'!$A$78:$S$212,17,FALSE)</f>
        <v>0</v>
      </c>
      <c r="R29" s="1136">
        <f>VLOOKUP($A29,'4_Level 4'!$A$78:$S$212,10,FALSE)</f>
        <v>0</v>
      </c>
      <c r="S29" s="1136">
        <f>VLOOKUP($A29,'4_Level 4'!$A$78:$S$212,12,FALSE)</f>
        <v>0</v>
      </c>
      <c r="T29" s="1136">
        <f>VLOOKUP($A29,'4_Level 4'!$A$78:$S$212,13,FALSE)</f>
        <v>152373</v>
      </c>
      <c r="U29" s="1132">
        <f t="shared" si="8"/>
        <v>1569192</v>
      </c>
      <c r="V29" s="1136">
        <f t="shared" si="23"/>
        <v>5339</v>
      </c>
      <c r="W29" s="1136"/>
      <c r="X29" s="1137">
        <f t="shared" si="9"/>
        <v>2050176</v>
      </c>
      <c r="Y29" s="1138">
        <f>VLOOKUP($A29,'[3]October Mid-Year Adj'!$A$171:$J$209,6,FALSE)</f>
        <v>-38</v>
      </c>
      <c r="Z29" s="1134">
        <f t="shared" si="10"/>
        <v>-202882</v>
      </c>
      <c r="AA29" s="1138">
        <f>VLOOKUP($A29,'[3]February Mid-Year Adj'!$A$171:$J$209,6,FALSE)</f>
        <v>-13</v>
      </c>
      <c r="AB29" s="1134">
        <f t="shared" si="11"/>
        <v>-34703.5</v>
      </c>
      <c r="AC29" s="1135">
        <f t="shared" si="12"/>
        <v>-237585.5</v>
      </c>
      <c r="AD29" s="1139">
        <f t="shared" si="13"/>
        <v>1812590.5</v>
      </c>
      <c r="AE29" s="1134">
        <f t="shared" si="14"/>
        <v>-31720</v>
      </c>
      <c r="AF29" s="1134">
        <f t="shared" si="15"/>
        <v>-4531</v>
      </c>
      <c r="AG29" s="1134">
        <f t="shared" si="16"/>
        <v>-36251</v>
      </c>
      <c r="AH29" s="1139">
        <f t="shared" si="17"/>
        <v>1776339.5</v>
      </c>
      <c r="AI29" s="1136">
        <f>'[2]Summary FY17-18 MFP'!X173</f>
        <v>0</v>
      </c>
      <c r="AJ29" s="1139">
        <f t="shared" si="18"/>
        <v>1776340</v>
      </c>
      <c r="AK29" s="1134">
        <f>IFERROR(VLOOKUP($A29,[4]MFP!$A$145:$HK$212,218,FALSE),VLOOKUP($B29,[4]MFP!$A$145:$HK$212,218,FALSE))</f>
        <v>1696404</v>
      </c>
      <c r="AL29" s="1134">
        <f t="shared" si="19"/>
        <v>79936</v>
      </c>
      <c r="AM29" s="1139">
        <f t="shared" si="20"/>
        <v>79936</v>
      </c>
    </row>
    <row r="30" spans="1:39" ht="25.5" x14ac:dyDescent="0.2">
      <c r="A30" s="1110" t="s">
        <v>902</v>
      </c>
      <c r="B30" s="1110">
        <v>385002</v>
      </c>
      <c r="C30" s="1111" t="s">
        <v>1182</v>
      </c>
      <c r="D30" s="1112">
        <f>VLOOKUP($A30,'8A_2.1.17 3B&amp;5'!$A$3:$G$70,7,FALSE)</f>
        <v>418</v>
      </c>
      <c r="E30" s="1113">
        <f t="shared" si="1"/>
        <v>3554.4932616929445</v>
      </c>
      <c r="F30" s="1113">
        <f t="shared" si="2"/>
        <v>1485778</v>
      </c>
      <c r="G30" s="1113">
        <v>746.0335616438357</v>
      </c>
      <c r="H30" s="1113">
        <f t="shared" si="3"/>
        <v>311842.02876712329</v>
      </c>
      <c r="I30" s="1114">
        <f t="shared" si="4"/>
        <v>1797620</v>
      </c>
      <c r="J30" s="1115">
        <f>VLOOKUP($A30,'[3]October Mid-Year Adj'!$A$171:$J$209,10,FALSE)</f>
        <v>-8601</v>
      </c>
      <c r="K30" s="1116">
        <f>VLOOKUP($A30,'[3]February Mid-Year Adj'!$A$171:$J$209,10,FALSE)</f>
        <v>-36554</v>
      </c>
      <c r="L30" s="1117">
        <f t="shared" si="5"/>
        <v>-45155</v>
      </c>
      <c r="M30" s="1114">
        <f t="shared" si="6"/>
        <v>1752465</v>
      </c>
      <c r="N30" s="1118">
        <f>'[2]Summary FY17-18 MFP'!M174</f>
        <v>-15370.137909192788</v>
      </c>
      <c r="O30" s="1114">
        <f t="shared" si="7"/>
        <v>1737095</v>
      </c>
      <c r="P30" s="1118">
        <f>VLOOKUP($A30,'4_Level 4'!$A$78:$S$212,5,FALSE)</f>
        <v>0</v>
      </c>
      <c r="Q30" s="1118">
        <f>VLOOKUP($A30,'4_Level 4'!$A$78:$S$212,17,FALSE)</f>
        <v>46507</v>
      </c>
      <c r="R30" s="1118">
        <f>VLOOKUP($A30,'4_Level 4'!$A$78:$S$212,10,FALSE)</f>
        <v>0</v>
      </c>
      <c r="S30" s="1118">
        <f>VLOOKUP($A30,'4_Level 4'!$A$78:$S$212,12,FALSE)</f>
        <v>10000</v>
      </c>
      <c r="T30" s="1118">
        <f>VLOOKUP($A30,'4_Level 4'!$A$78:$S$212,13,FALSE)</f>
        <v>205323</v>
      </c>
      <c r="U30" s="1114">
        <f t="shared" si="8"/>
        <v>1998925</v>
      </c>
      <c r="V30" s="1118">
        <f t="shared" si="23"/>
        <v>5339</v>
      </c>
      <c r="W30" s="1118"/>
      <c r="X30" s="1119">
        <f t="shared" si="9"/>
        <v>2231702</v>
      </c>
      <c r="Y30" s="1120">
        <f>VLOOKUP($A30,'[3]October Mid-Year Adj'!$A$171:$J$209,6,FALSE)</f>
        <v>-2</v>
      </c>
      <c r="Z30" s="1116">
        <f t="shared" si="10"/>
        <v>-10678</v>
      </c>
      <c r="AA30" s="1120">
        <f>VLOOKUP($A30,'[3]February Mid-Year Adj'!$A$171:$J$209,6,FALSE)</f>
        <v>-17</v>
      </c>
      <c r="AB30" s="1116">
        <f t="shared" si="11"/>
        <v>-45381.5</v>
      </c>
      <c r="AC30" s="1117">
        <f t="shared" si="12"/>
        <v>-56059.5</v>
      </c>
      <c r="AD30" s="1121">
        <f t="shared" si="13"/>
        <v>2175642.5</v>
      </c>
      <c r="AE30" s="1116">
        <f t="shared" si="14"/>
        <v>-38074</v>
      </c>
      <c r="AF30" s="1116">
        <f t="shared" si="15"/>
        <v>-5439</v>
      </c>
      <c r="AG30" s="1116">
        <f t="shared" si="16"/>
        <v>-43513</v>
      </c>
      <c r="AH30" s="1121">
        <f t="shared" si="17"/>
        <v>2132129.5</v>
      </c>
      <c r="AI30" s="1118">
        <f>'[2]Summary FY17-18 MFP'!X174</f>
        <v>-25017</v>
      </c>
      <c r="AJ30" s="1121">
        <f t="shared" si="18"/>
        <v>2107113</v>
      </c>
      <c r="AK30" s="1116">
        <f>IFERROR(VLOOKUP($A30,[4]MFP!$A$145:$HK$212,218,FALSE),VLOOKUP($B30,[4]MFP!$A$145:$HK$212,218,FALSE))</f>
        <v>1956089</v>
      </c>
      <c r="AL30" s="1116">
        <f t="shared" si="19"/>
        <v>151024</v>
      </c>
      <c r="AM30" s="1121">
        <f t="shared" si="20"/>
        <v>151024</v>
      </c>
    </row>
    <row r="31" spans="1:39" ht="25.5" x14ac:dyDescent="0.2">
      <c r="A31" s="1122" t="s">
        <v>904</v>
      </c>
      <c r="B31" s="1122">
        <v>385003</v>
      </c>
      <c r="C31" s="1123" t="s">
        <v>1183</v>
      </c>
      <c r="D31" s="1124">
        <f>VLOOKUP($A31,'8A_2.1.17 3B&amp;5'!$A$3:$G$70,7,FALSE)</f>
        <v>507</v>
      </c>
      <c r="E31" s="319">
        <f t="shared" si="1"/>
        <v>3554.4932616929445</v>
      </c>
      <c r="F31" s="319">
        <f t="shared" si="2"/>
        <v>1802128</v>
      </c>
      <c r="G31" s="319">
        <v>746.0335616438357</v>
      </c>
      <c r="H31" s="319">
        <f t="shared" si="3"/>
        <v>378239.01575342473</v>
      </c>
      <c r="I31" s="180">
        <f t="shared" si="4"/>
        <v>2180367</v>
      </c>
      <c r="J31" s="1125">
        <f>VLOOKUP($A31,'[3]October Mid-Year Adj'!$A$171:$J$209,10,FALSE)</f>
        <v>167721</v>
      </c>
      <c r="K31" s="179">
        <f>VLOOKUP($A31,'[3]February Mid-Year Adj'!$A$171:$J$209,10,FALSE)</f>
        <v>-10751</v>
      </c>
      <c r="L31" s="181">
        <f t="shared" si="5"/>
        <v>156970</v>
      </c>
      <c r="M31" s="180">
        <f t="shared" si="6"/>
        <v>2337337</v>
      </c>
      <c r="N31" s="1126">
        <f>'[2]Summary FY17-18 MFP'!M175</f>
        <v>0</v>
      </c>
      <c r="O31" s="180">
        <f t="shared" si="7"/>
        <v>2337337</v>
      </c>
      <c r="P31" s="1126">
        <f>VLOOKUP($A31,'4_Level 4'!$A$78:$S$212,5,FALSE)</f>
        <v>0</v>
      </c>
      <c r="Q31" s="1126">
        <f>VLOOKUP($A31,'4_Level 4'!$A$78:$S$212,17,FALSE)</f>
        <v>0</v>
      </c>
      <c r="R31" s="1126">
        <f>VLOOKUP($A31,'4_Level 4'!$A$78:$S$212,10,FALSE)</f>
        <v>0</v>
      </c>
      <c r="S31" s="1126">
        <f>VLOOKUP($A31,'4_Level 4'!$A$78:$S$212,12,FALSE)</f>
        <v>0</v>
      </c>
      <c r="T31" s="1126">
        <f>VLOOKUP($A31,'4_Level 4'!$A$78:$S$212,13,FALSE)</f>
        <v>252133</v>
      </c>
      <c r="U31" s="180">
        <f t="shared" si="8"/>
        <v>2589470</v>
      </c>
      <c r="V31" s="1126">
        <f t="shared" si="23"/>
        <v>5339</v>
      </c>
      <c r="W31" s="1126"/>
      <c r="X31" s="1127">
        <f t="shared" si="9"/>
        <v>2706873</v>
      </c>
      <c r="Y31" s="1128">
        <f>VLOOKUP($A31,'[3]October Mid-Year Adj'!$A$171:$J$209,6,FALSE)</f>
        <v>39</v>
      </c>
      <c r="Z31" s="179">
        <f t="shared" si="10"/>
        <v>208221</v>
      </c>
      <c r="AA31" s="1128">
        <f>VLOOKUP($A31,'[3]February Mid-Year Adj'!$A$171:$J$209,6,FALSE)</f>
        <v>-5</v>
      </c>
      <c r="AB31" s="179">
        <f t="shared" si="11"/>
        <v>-13347.5</v>
      </c>
      <c r="AC31" s="181">
        <f t="shared" si="12"/>
        <v>194873.5</v>
      </c>
      <c r="AD31" s="256">
        <f t="shared" si="13"/>
        <v>2901746.5</v>
      </c>
      <c r="AE31" s="179">
        <f t="shared" si="14"/>
        <v>-50781</v>
      </c>
      <c r="AF31" s="179">
        <f t="shared" si="15"/>
        <v>-7254</v>
      </c>
      <c r="AG31" s="179">
        <f t="shared" si="16"/>
        <v>-58035</v>
      </c>
      <c r="AH31" s="256">
        <f t="shared" si="17"/>
        <v>2843711.5</v>
      </c>
      <c r="AI31" s="1126">
        <f>'[2]Summary FY17-18 MFP'!X175</f>
        <v>0</v>
      </c>
      <c r="AJ31" s="256">
        <f t="shared" si="18"/>
        <v>2843712</v>
      </c>
      <c r="AK31" s="179">
        <f>IFERROR(VLOOKUP($A31,[4]MFP!$A$145:$HK$212,218,FALSE),VLOOKUP($B31,[4]MFP!$A$145:$HK$212,218,FALSE))</f>
        <v>2572231</v>
      </c>
      <c r="AL31" s="179">
        <f t="shared" si="19"/>
        <v>271481</v>
      </c>
      <c r="AM31" s="256">
        <f t="shared" si="20"/>
        <v>271481</v>
      </c>
    </row>
    <row r="32" spans="1:39" ht="25.5" x14ac:dyDescent="0.2">
      <c r="A32" s="1122" t="s">
        <v>906</v>
      </c>
      <c r="B32" s="1122">
        <v>381001</v>
      </c>
      <c r="C32" s="1123" t="s">
        <v>1184</v>
      </c>
      <c r="D32" s="1124">
        <f>VLOOKUP($A32,'8A_2.1.17 3B&amp;5'!$A$3:$G$70,7,FALSE)</f>
        <v>552</v>
      </c>
      <c r="E32" s="319">
        <f t="shared" si="1"/>
        <v>3554.4932616929445</v>
      </c>
      <c r="F32" s="319">
        <f t="shared" si="2"/>
        <v>1962080</v>
      </c>
      <c r="G32" s="319">
        <v>743.65689655172423</v>
      </c>
      <c r="H32" s="319">
        <f t="shared" si="3"/>
        <v>410498.60689655179</v>
      </c>
      <c r="I32" s="180">
        <f t="shared" si="4"/>
        <v>2372579</v>
      </c>
      <c r="J32" s="1125">
        <f>VLOOKUP($A32,'[3]October Mid-Year Adj'!$A$171:$J$209,10,FALSE)</f>
        <v>223504</v>
      </c>
      <c r="K32" s="179">
        <f>VLOOKUP($A32,'[3]February Mid-Year Adj'!$A$171:$J$209,10,FALSE)</f>
        <v>-15044</v>
      </c>
      <c r="L32" s="181">
        <f t="shared" si="5"/>
        <v>208460</v>
      </c>
      <c r="M32" s="180">
        <f t="shared" si="6"/>
        <v>2581039</v>
      </c>
      <c r="N32" s="1126">
        <f>'[2]Summary FY17-18 MFP'!M176</f>
        <v>0</v>
      </c>
      <c r="O32" s="180">
        <f t="shared" si="7"/>
        <v>2581039</v>
      </c>
      <c r="P32" s="1126">
        <f>VLOOKUP($A32,'4_Level 4'!$A$78:$S$212,5,FALSE)</f>
        <v>0</v>
      </c>
      <c r="Q32" s="1126">
        <f>VLOOKUP($A32,'4_Level 4'!$A$78:$S$212,17,FALSE)</f>
        <v>0</v>
      </c>
      <c r="R32" s="1126">
        <f>VLOOKUP($A32,'4_Level 4'!$A$78:$S$212,10,FALSE)</f>
        <v>0</v>
      </c>
      <c r="S32" s="1126">
        <f>VLOOKUP($A32,'4_Level 4'!$A$78:$S$212,12,FALSE)</f>
        <v>0</v>
      </c>
      <c r="T32" s="1126">
        <f>VLOOKUP($A32,'4_Level 4'!$A$78:$S$212,13,FALSE)</f>
        <v>135278</v>
      </c>
      <c r="U32" s="180">
        <f t="shared" si="8"/>
        <v>2716317</v>
      </c>
      <c r="V32" s="1126">
        <f t="shared" si="23"/>
        <v>5339</v>
      </c>
      <c r="W32" s="1126"/>
      <c r="X32" s="1127">
        <f t="shared" si="9"/>
        <v>2947128</v>
      </c>
      <c r="Y32" s="1128">
        <f>VLOOKUP($A32,'[3]October Mid-Year Adj'!$A$171:$J$209,6,FALSE)</f>
        <v>52</v>
      </c>
      <c r="Z32" s="179">
        <f t="shared" si="10"/>
        <v>277628</v>
      </c>
      <c r="AA32" s="1128">
        <f>VLOOKUP($A32,'[3]February Mid-Year Adj'!$A$171:$J$209,6,FALSE)</f>
        <v>-7</v>
      </c>
      <c r="AB32" s="179">
        <f t="shared" si="11"/>
        <v>-18686.5</v>
      </c>
      <c r="AC32" s="181">
        <f t="shared" si="12"/>
        <v>258941.5</v>
      </c>
      <c r="AD32" s="256">
        <f t="shared" si="13"/>
        <v>3206069.5</v>
      </c>
      <c r="AE32" s="179">
        <f t="shared" si="14"/>
        <v>-56106</v>
      </c>
      <c r="AF32" s="179">
        <f t="shared" si="15"/>
        <v>-8015</v>
      </c>
      <c r="AG32" s="179">
        <f t="shared" si="16"/>
        <v>-64121</v>
      </c>
      <c r="AH32" s="256">
        <f t="shared" si="17"/>
        <v>3141948.5</v>
      </c>
      <c r="AI32" s="1126">
        <f>'[2]Summary FY17-18 MFP'!X176</f>
        <v>0</v>
      </c>
      <c r="AJ32" s="256">
        <f t="shared" si="18"/>
        <v>3141949</v>
      </c>
      <c r="AK32" s="179">
        <f>IFERROR(VLOOKUP($A32,[4]MFP!$A$145:$HK$212,218,FALSE),VLOOKUP($B32,[4]MFP!$A$145:$HK$212,218,FALSE))</f>
        <v>2831109</v>
      </c>
      <c r="AL32" s="179">
        <f t="shared" si="19"/>
        <v>310840</v>
      </c>
      <c r="AM32" s="256">
        <f t="shared" si="20"/>
        <v>310840</v>
      </c>
    </row>
    <row r="33" spans="1:39" ht="25.5" x14ac:dyDescent="0.2">
      <c r="A33" s="1129" t="s">
        <v>908</v>
      </c>
      <c r="B33" s="1129">
        <v>382002</v>
      </c>
      <c r="C33" s="1130" t="s">
        <v>1185</v>
      </c>
      <c r="D33" s="1131">
        <f>VLOOKUP($A33,'8A_2.1.17 3B&amp;5'!$A$3:$G$70,7,FALSE)</f>
        <v>754</v>
      </c>
      <c r="E33" s="339">
        <f t="shared" si="1"/>
        <v>3554.4932616929445</v>
      </c>
      <c r="F33" s="339">
        <f t="shared" si="2"/>
        <v>2680088</v>
      </c>
      <c r="G33" s="339">
        <v>746.0335616438357</v>
      </c>
      <c r="H33" s="339">
        <f t="shared" si="3"/>
        <v>562509.30547945213</v>
      </c>
      <c r="I33" s="1132">
        <f t="shared" si="4"/>
        <v>3242597</v>
      </c>
      <c r="J33" s="1133">
        <f>VLOOKUP($A33,'[3]October Mid-Year Adj'!$A$171:$J$209,10,FALSE)</f>
        <v>283835</v>
      </c>
      <c r="K33" s="1134">
        <f>VLOOKUP($A33,'[3]February Mid-Year Adj'!$A$171:$J$209,10,FALSE)</f>
        <v>-38705</v>
      </c>
      <c r="L33" s="1135">
        <f t="shared" si="5"/>
        <v>245130</v>
      </c>
      <c r="M33" s="1132">
        <f t="shared" si="6"/>
        <v>3487727</v>
      </c>
      <c r="N33" s="1136">
        <f>'[2]Summary FY17-18 MFP'!$M$178</f>
        <v>-10951.367279538312</v>
      </c>
      <c r="O33" s="1132">
        <f t="shared" si="7"/>
        <v>3476776</v>
      </c>
      <c r="P33" s="1136">
        <f>VLOOKUP($A33,'4_Level 4'!$A$78:$S$212,5,FALSE)</f>
        <v>0</v>
      </c>
      <c r="Q33" s="1136">
        <f>VLOOKUP($A33,'4_Level 4'!$A$78:$S$212,17,FALSE)</f>
        <v>36310</v>
      </c>
      <c r="R33" s="1136">
        <f>VLOOKUP($A33,'4_Level 4'!$A$78:$S$212,10,FALSE)</f>
        <v>0</v>
      </c>
      <c r="S33" s="1136">
        <f>VLOOKUP($A33,'4_Level 4'!$A$78:$S$212,12,FALSE)</f>
        <v>10000</v>
      </c>
      <c r="T33" s="1136">
        <f>VLOOKUP($A33,'4_Level 4'!$A$78:$S$212,13,FALSE)</f>
        <v>254647</v>
      </c>
      <c r="U33" s="1132">
        <f t="shared" si="8"/>
        <v>3777733</v>
      </c>
      <c r="V33" s="1136">
        <f t="shared" si="23"/>
        <v>5339</v>
      </c>
      <c r="W33" s="1136"/>
      <c r="X33" s="1137">
        <f t="shared" si="9"/>
        <v>4025606</v>
      </c>
      <c r="Y33" s="1138">
        <f>VLOOKUP($A33,'[3]October Mid-Year Adj'!$A$171:$J$209,6,FALSE)</f>
        <v>66</v>
      </c>
      <c r="Z33" s="1134">
        <f t="shared" si="10"/>
        <v>352374</v>
      </c>
      <c r="AA33" s="1138">
        <f>VLOOKUP($A33,'[3]February Mid-Year Adj'!$A$171:$J$209,6,FALSE)</f>
        <v>-18</v>
      </c>
      <c r="AB33" s="1134">
        <f t="shared" si="11"/>
        <v>-48051</v>
      </c>
      <c r="AC33" s="1135">
        <f t="shared" si="12"/>
        <v>304323</v>
      </c>
      <c r="AD33" s="1139">
        <f t="shared" si="13"/>
        <v>4329929</v>
      </c>
      <c r="AE33" s="1134">
        <f t="shared" si="14"/>
        <v>-75774</v>
      </c>
      <c r="AF33" s="1134">
        <f t="shared" si="15"/>
        <v>-10825</v>
      </c>
      <c r="AG33" s="1134">
        <f t="shared" si="16"/>
        <v>-86599</v>
      </c>
      <c r="AH33" s="1139">
        <f t="shared" si="17"/>
        <v>4243330</v>
      </c>
      <c r="AI33" s="1136">
        <f>'[2]Summary FY17-18 MFP'!$M$178</f>
        <v>-10951.367279538312</v>
      </c>
      <c r="AJ33" s="1139">
        <f t="shared" si="18"/>
        <v>4232379</v>
      </c>
      <c r="AK33" s="1134">
        <f>IFERROR(VLOOKUP($A33,[4]MFP!$A$145:$HK$212,218,FALSE),VLOOKUP($B33,[4]MFP!$A$145:$HK$212,218,FALSE))</f>
        <v>3823000</v>
      </c>
      <c r="AL33" s="1134">
        <f t="shared" si="19"/>
        <v>409379</v>
      </c>
      <c r="AM33" s="1139">
        <f t="shared" si="20"/>
        <v>409379</v>
      </c>
    </row>
    <row r="34" spans="1:39" x14ac:dyDescent="0.2">
      <c r="A34" s="1110" t="s">
        <v>910</v>
      </c>
      <c r="B34" s="1110">
        <v>382004</v>
      </c>
      <c r="C34" s="1111" t="s">
        <v>911</v>
      </c>
      <c r="D34" s="1112">
        <f>VLOOKUP($A34,'8A_2.1.17 3B&amp;5'!$A$3:$G$70,7,FALSE)</f>
        <v>157</v>
      </c>
      <c r="E34" s="1113">
        <f t="shared" si="1"/>
        <v>3554.4932616929445</v>
      </c>
      <c r="F34" s="1113">
        <f t="shared" si="2"/>
        <v>558055</v>
      </c>
      <c r="G34" s="1113">
        <v>746.0335616438357</v>
      </c>
      <c r="H34" s="1113">
        <f t="shared" si="3"/>
        <v>117127.26917808221</v>
      </c>
      <c r="I34" s="1114">
        <f t="shared" si="4"/>
        <v>675182</v>
      </c>
      <c r="J34" s="1115">
        <f>VLOOKUP($A34,'[3]October Mid-Year Adj'!$A$171:$J$209,10,FALSE)</f>
        <v>649380</v>
      </c>
      <c r="K34" s="1116">
        <f>VLOOKUP($A34,'[3]February Mid-Year Adj'!$A$171:$J$209,10,FALSE)</f>
        <v>8601</v>
      </c>
      <c r="L34" s="1117">
        <f t="shared" si="5"/>
        <v>657981</v>
      </c>
      <c r="M34" s="1114">
        <f t="shared" si="6"/>
        <v>1333163</v>
      </c>
      <c r="N34" s="1118"/>
      <c r="O34" s="1114">
        <f t="shared" si="7"/>
        <v>1333163</v>
      </c>
      <c r="P34" s="1118">
        <f>VLOOKUP($A34,'4_Level 4'!$A$78:$S$212,5,FALSE)</f>
        <v>0</v>
      </c>
      <c r="Q34" s="1118">
        <f>VLOOKUP($A34,'4_Level 4'!$A$78:$S$212,17,FALSE)</f>
        <v>0</v>
      </c>
      <c r="R34" s="1118">
        <f>VLOOKUP($A34,'4_Level 4'!$A$78:$S$212,10,FALSE)</f>
        <v>0</v>
      </c>
      <c r="S34" s="1118">
        <f>VLOOKUP($A34,'4_Level 4'!$A$78:$S$212,12,FALSE)</f>
        <v>10000</v>
      </c>
      <c r="T34" s="1118">
        <f>VLOOKUP($A34,'4_Level 4'!$A$78:$S$212,13,FALSE)</f>
        <v>141230</v>
      </c>
      <c r="U34" s="1114">
        <f t="shared" si="8"/>
        <v>1484393</v>
      </c>
      <c r="V34" s="1118">
        <f t="shared" si="23"/>
        <v>5339</v>
      </c>
      <c r="W34" s="1118"/>
      <c r="X34" s="1119">
        <f t="shared" si="9"/>
        <v>838223</v>
      </c>
      <c r="Y34" s="1120">
        <f>VLOOKUP($A34,'[3]October Mid-Year Adj'!$A$171:$J$209,6,FALSE)</f>
        <v>151</v>
      </c>
      <c r="Z34" s="1116">
        <f t="shared" si="10"/>
        <v>806189</v>
      </c>
      <c r="AA34" s="1120">
        <f>VLOOKUP($A34,'[3]February Mid-Year Adj'!$A$171:$J$209,6,FALSE)</f>
        <v>4</v>
      </c>
      <c r="AB34" s="1116">
        <f t="shared" si="11"/>
        <v>10678</v>
      </c>
      <c r="AC34" s="1117">
        <f t="shared" si="12"/>
        <v>816867</v>
      </c>
      <c r="AD34" s="1121">
        <f t="shared" si="13"/>
        <v>1655090</v>
      </c>
      <c r="AE34" s="1116">
        <f t="shared" si="14"/>
        <v>-28964</v>
      </c>
      <c r="AF34" s="1116">
        <f t="shared" si="15"/>
        <v>-4138</v>
      </c>
      <c r="AG34" s="1116">
        <f t="shared" si="16"/>
        <v>-33102</v>
      </c>
      <c r="AH34" s="1121">
        <f t="shared" si="17"/>
        <v>1621988</v>
      </c>
      <c r="AI34" s="1118"/>
      <c r="AJ34" s="1121">
        <f t="shared" si="18"/>
        <v>1621988</v>
      </c>
      <c r="AK34" s="1116">
        <f>IFERROR(VLOOKUP($A34,[4]MFP!$A$145:$HK$212,218,FALSE),VLOOKUP($B34,[4]MFP!$A$145:$HK$212,218,FALSE))</f>
        <v>1291069</v>
      </c>
      <c r="AL34" s="1116">
        <f t="shared" si="19"/>
        <v>330919</v>
      </c>
      <c r="AM34" s="1121">
        <f t="shared" si="20"/>
        <v>330919</v>
      </c>
    </row>
    <row r="35" spans="1:39" x14ac:dyDescent="0.2">
      <c r="A35" s="1122" t="s">
        <v>912</v>
      </c>
      <c r="B35" s="1122">
        <v>398004</v>
      </c>
      <c r="C35" s="1123" t="s">
        <v>1186</v>
      </c>
      <c r="D35" s="1124">
        <f>VLOOKUP($A35,'8A_2.1.17 3B&amp;5'!$A$3:$G$70,7,FALSE)</f>
        <v>913</v>
      </c>
      <c r="E35" s="319">
        <f t="shared" si="1"/>
        <v>3554.4932616929445</v>
      </c>
      <c r="F35" s="319">
        <f t="shared" si="2"/>
        <v>3245252</v>
      </c>
      <c r="G35" s="319">
        <v>741.31578947368428</v>
      </c>
      <c r="H35" s="319">
        <f t="shared" si="3"/>
        <v>676821.31578947371</v>
      </c>
      <c r="I35" s="180">
        <f t="shared" si="4"/>
        <v>3922073</v>
      </c>
      <c r="J35" s="1125">
        <f>VLOOKUP($A35,'[3]October Mid-Year Adj'!$A$171:$J$209,10,FALSE)</f>
        <v>180424</v>
      </c>
      <c r="K35" s="179">
        <f>VLOOKUP($A35,'[3]February Mid-Year Adj'!$A$171:$J$209,10,FALSE)</f>
        <v>-25775</v>
      </c>
      <c r="L35" s="181">
        <f t="shared" si="5"/>
        <v>154649</v>
      </c>
      <c r="M35" s="180">
        <f t="shared" si="6"/>
        <v>4076722</v>
      </c>
      <c r="N35" s="1126">
        <f>'[2]Summary FY17-18 MFP'!$M$158+'[2]Summary FY17-18 MFP'!$M$179</f>
        <v>-2097.6160198762673</v>
      </c>
      <c r="O35" s="180">
        <f t="shared" si="7"/>
        <v>4074624</v>
      </c>
      <c r="P35" s="1126">
        <f>VLOOKUP($A35,'4_Level 4'!$A$78:$S$212,5,FALSE)</f>
        <v>0</v>
      </c>
      <c r="Q35" s="1126">
        <f>VLOOKUP($A35,'4_Level 4'!$A$78:$S$212,17,FALSE)</f>
        <v>0</v>
      </c>
      <c r="R35" s="1126">
        <f>VLOOKUP($A35,'4_Level 4'!$A$78:$S$212,10,FALSE)</f>
        <v>0</v>
      </c>
      <c r="S35" s="1126">
        <f>VLOOKUP($A35,'4_Level 4'!$A$78:$S$212,12,FALSE)</f>
        <v>0</v>
      </c>
      <c r="T35" s="1126">
        <f>VLOOKUP($A35,'4_Level 4'!$A$78:$S$212,13,FALSE)</f>
        <v>79314</v>
      </c>
      <c r="U35" s="180">
        <f t="shared" si="8"/>
        <v>4153938</v>
      </c>
      <c r="V35" s="1126">
        <f t="shared" si="23"/>
        <v>5339</v>
      </c>
      <c r="W35" s="1126"/>
      <c r="X35" s="1127">
        <f t="shared" si="9"/>
        <v>4874507</v>
      </c>
      <c r="Y35" s="1128">
        <f>VLOOKUP($A35,'[3]October Mid-Year Adj'!$A$171:$J$209,6,FALSE)</f>
        <v>42</v>
      </c>
      <c r="Z35" s="179">
        <f t="shared" si="10"/>
        <v>224238</v>
      </c>
      <c r="AA35" s="1128">
        <f>VLOOKUP($A35,'[3]February Mid-Year Adj'!$A$171:$J$209,6,FALSE)</f>
        <v>-12</v>
      </c>
      <c r="AB35" s="179">
        <f t="shared" si="11"/>
        <v>-32034</v>
      </c>
      <c r="AC35" s="181">
        <f t="shared" si="12"/>
        <v>192204</v>
      </c>
      <c r="AD35" s="256">
        <f t="shared" si="13"/>
        <v>5066711</v>
      </c>
      <c r="AE35" s="179">
        <f t="shared" si="14"/>
        <v>-88667</v>
      </c>
      <c r="AF35" s="179">
        <f t="shared" si="15"/>
        <v>-12667</v>
      </c>
      <c r="AG35" s="179">
        <f t="shared" si="16"/>
        <v>-101334</v>
      </c>
      <c r="AH35" s="256">
        <f t="shared" si="17"/>
        <v>4965377</v>
      </c>
      <c r="AI35" s="1126">
        <f>'[2]Summary FY17-18 MFP'!$M$158+'[2]Summary FY17-18 MFP'!$M$179</f>
        <v>-2097.6160198762673</v>
      </c>
      <c r="AJ35" s="256">
        <f t="shared" si="18"/>
        <v>4963279</v>
      </c>
      <c r="AK35" s="179">
        <f>IFERROR(VLOOKUP($A35,[4]MFP!$A$145:$HK$212,218,FALSE),VLOOKUP($B35,[4]MFP!$A$145:$HK$212,218,FALSE))</f>
        <v>4528287</v>
      </c>
      <c r="AL35" s="179">
        <f t="shared" si="19"/>
        <v>434992</v>
      </c>
      <c r="AM35" s="256">
        <f t="shared" si="20"/>
        <v>434992</v>
      </c>
    </row>
    <row r="36" spans="1:39" x14ac:dyDescent="0.2">
      <c r="A36" s="1122" t="s">
        <v>914</v>
      </c>
      <c r="B36" s="1122">
        <v>374001</v>
      </c>
      <c r="C36" s="1123" t="s">
        <v>1187</v>
      </c>
      <c r="D36" s="1124">
        <f>VLOOKUP($A36,'8A_2.1.17 3B&amp;5'!$A$3:$G$70,7,FALSE)</f>
        <v>471</v>
      </c>
      <c r="E36" s="319">
        <f t="shared" si="1"/>
        <v>3554.4932616929445</v>
      </c>
      <c r="F36" s="319">
        <f t="shared" si="2"/>
        <v>1674166</v>
      </c>
      <c r="G36" s="319">
        <v>746.0335616438357</v>
      </c>
      <c r="H36" s="319">
        <f t="shared" si="3"/>
        <v>351381.80753424659</v>
      </c>
      <c r="I36" s="180">
        <f t="shared" si="4"/>
        <v>2025548</v>
      </c>
      <c r="J36" s="1125">
        <f>VLOOKUP($A36,'[3]October Mid-Year Adj'!$A$171:$J$209,10,FALSE)</f>
        <v>-150518</v>
      </c>
      <c r="K36" s="179">
        <f>VLOOKUP($A36,'[3]February Mid-Year Adj'!$A$171:$J$209,10,FALSE)</f>
        <v>-8601</v>
      </c>
      <c r="L36" s="181">
        <f t="shared" si="5"/>
        <v>-159119</v>
      </c>
      <c r="M36" s="180">
        <f t="shared" si="6"/>
        <v>1866429</v>
      </c>
      <c r="N36" s="1126">
        <f>'[2]Summary FY17-18 MFP'!M180</f>
        <v>0</v>
      </c>
      <c r="O36" s="180">
        <f t="shared" si="7"/>
        <v>1866429</v>
      </c>
      <c r="P36" s="1126">
        <f>VLOOKUP($A36,'4_Level 4'!$A$78:$S$212,5,FALSE)</f>
        <v>0</v>
      </c>
      <c r="Q36" s="1126">
        <f>VLOOKUP($A36,'4_Level 4'!$A$78:$S$212,17,FALSE)</f>
        <v>1327.5</v>
      </c>
      <c r="R36" s="1126">
        <f>VLOOKUP($A36,'4_Level 4'!$A$78:$S$212,10,FALSE)</f>
        <v>0</v>
      </c>
      <c r="S36" s="1126">
        <f>VLOOKUP($A36,'4_Level 4'!$A$78:$S$212,12,FALSE)</f>
        <v>0</v>
      </c>
      <c r="T36" s="1126">
        <f>VLOOKUP($A36,'4_Level 4'!$A$78:$S$212,13,FALSE)</f>
        <v>187721</v>
      </c>
      <c r="U36" s="180">
        <f t="shared" si="8"/>
        <v>2055478</v>
      </c>
      <c r="V36" s="1126">
        <f t="shared" si="23"/>
        <v>5339</v>
      </c>
      <c r="W36" s="1126"/>
      <c r="X36" s="1127">
        <f t="shared" si="9"/>
        <v>2514669</v>
      </c>
      <c r="Y36" s="1128">
        <f>VLOOKUP($A36,'[3]October Mid-Year Adj'!$A$171:$J$209,6,FALSE)</f>
        <v>-35</v>
      </c>
      <c r="Z36" s="179">
        <f t="shared" si="10"/>
        <v>-186865</v>
      </c>
      <c r="AA36" s="1128">
        <f>VLOOKUP($A36,'[3]February Mid-Year Adj'!$A$171:$J$209,6,FALSE)</f>
        <v>-4</v>
      </c>
      <c r="AB36" s="179">
        <f t="shared" si="11"/>
        <v>-10678</v>
      </c>
      <c r="AC36" s="181">
        <f t="shared" si="12"/>
        <v>-197543</v>
      </c>
      <c r="AD36" s="256">
        <f t="shared" si="13"/>
        <v>2317126</v>
      </c>
      <c r="AE36" s="179">
        <f t="shared" si="14"/>
        <v>-40550</v>
      </c>
      <c r="AF36" s="179">
        <f t="shared" si="15"/>
        <v>-5793</v>
      </c>
      <c r="AG36" s="179">
        <f t="shared" si="16"/>
        <v>-46343</v>
      </c>
      <c r="AH36" s="256">
        <f t="shared" si="17"/>
        <v>2270783</v>
      </c>
      <c r="AI36" s="1126">
        <f>'[2]Summary FY17-18 MFP'!X180</f>
        <v>0</v>
      </c>
      <c r="AJ36" s="256">
        <f t="shared" si="18"/>
        <v>2270783</v>
      </c>
      <c r="AK36" s="179">
        <f>IFERROR(VLOOKUP($A36,[4]MFP!$A$145:$HK$212,218,FALSE),VLOOKUP($B36,[4]MFP!$A$145:$HK$212,218,FALSE))</f>
        <v>2142109</v>
      </c>
      <c r="AL36" s="179">
        <f t="shared" si="19"/>
        <v>128674</v>
      </c>
      <c r="AM36" s="256">
        <f t="shared" si="20"/>
        <v>128674</v>
      </c>
    </row>
    <row r="37" spans="1:39" ht="25.5" x14ac:dyDescent="0.2">
      <c r="A37" s="1122" t="s">
        <v>916</v>
      </c>
      <c r="B37" s="1122">
        <v>373001</v>
      </c>
      <c r="C37" s="1123" t="s">
        <v>1188</v>
      </c>
      <c r="D37" s="1124">
        <f>VLOOKUP($A37,'8A_2.1.17 3B&amp;5'!$A$3:$G$70,7,FALSE)</f>
        <v>497</v>
      </c>
      <c r="E37" s="319">
        <f t="shared" si="1"/>
        <v>3554.4932616929445</v>
      </c>
      <c r="F37" s="319">
        <f t="shared" si="2"/>
        <v>1766583</v>
      </c>
      <c r="G37" s="319">
        <v>746.0335616438357</v>
      </c>
      <c r="H37" s="319">
        <f t="shared" si="3"/>
        <v>370778.68013698637</v>
      </c>
      <c r="I37" s="180">
        <f t="shared" si="4"/>
        <v>2137362</v>
      </c>
      <c r="J37" s="1125">
        <f>VLOOKUP($A37,'[3]October Mid-Year Adj'!$A$171:$J$209,10,FALSE)</f>
        <v>-51606</v>
      </c>
      <c r="K37" s="179">
        <f>VLOOKUP($A37,'[3]February Mid-Year Adj'!$A$171:$J$209,10,FALSE)</f>
        <v>4301</v>
      </c>
      <c r="L37" s="181">
        <f t="shared" si="5"/>
        <v>-47305</v>
      </c>
      <c r="M37" s="180">
        <f t="shared" si="6"/>
        <v>2090057</v>
      </c>
      <c r="N37" s="1126">
        <f>'[2]Summary FY17-18 MFP'!M181</f>
        <v>0</v>
      </c>
      <c r="O37" s="180">
        <f t="shared" si="7"/>
        <v>2090057</v>
      </c>
      <c r="P37" s="1126">
        <f>VLOOKUP($A37,'4_Level 4'!$A$78:$S$212,5,FALSE)</f>
        <v>0</v>
      </c>
      <c r="Q37" s="1126">
        <f>VLOOKUP($A37,'4_Level 4'!$A$78:$S$212,17,FALSE)</f>
        <v>0</v>
      </c>
      <c r="R37" s="1126">
        <f>VLOOKUP($A37,'4_Level 4'!$A$78:$S$212,10,FALSE)</f>
        <v>0</v>
      </c>
      <c r="S37" s="1126">
        <f>VLOOKUP($A37,'4_Level 4'!$A$78:$S$212,12,FALSE)</f>
        <v>0</v>
      </c>
      <c r="T37" s="1126">
        <f>VLOOKUP($A37,'4_Level 4'!$A$78:$S$212,13,FALSE)</f>
        <v>94545</v>
      </c>
      <c r="U37" s="180">
        <f t="shared" si="8"/>
        <v>2184602</v>
      </c>
      <c r="V37" s="1126"/>
      <c r="W37" s="1126">
        <f>+$W$4</f>
        <v>6151</v>
      </c>
      <c r="X37" s="1127">
        <f t="shared" si="9"/>
        <v>3057047</v>
      </c>
      <c r="Y37" s="1128">
        <f>VLOOKUP($A37,'[3]October Mid-Year Adj'!$A$171:$J$209,6,FALSE)</f>
        <v>-12</v>
      </c>
      <c r="Z37" s="179">
        <f t="shared" si="10"/>
        <v>-73812</v>
      </c>
      <c r="AA37" s="1128">
        <f>VLOOKUP($A37,'[3]February Mid-Year Adj'!$A$171:$J$209,6,FALSE)</f>
        <v>2</v>
      </c>
      <c r="AB37" s="179">
        <f t="shared" si="11"/>
        <v>6151</v>
      </c>
      <c r="AC37" s="181">
        <f t="shared" si="12"/>
        <v>-67661</v>
      </c>
      <c r="AD37" s="256">
        <f t="shared" si="13"/>
        <v>2989386</v>
      </c>
      <c r="AE37" s="179">
        <f t="shared" si="14"/>
        <v>-52314</v>
      </c>
      <c r="AF37" s="179">
        <f t="shared" si="15"/>
        <v>-7473</v>
      </c>
      <c r="AG37" s="179">
        <f t="shared" si="16"/>
        <v>-59787</v>
      </c>
      <c r="AH37" s="256">
        <f t="shared" si="17"/>
        <v>2929599</v>
      </c>
      <c r="AI37" s="1126">
        <f>'[2]Summary FY17-18 MFP'!X181</f>
        <v>0</v>
      </c>
      <c r="AJ37" s="256">
        <f t="shared" si="18"/>
        <v>2929599</v>
      </c>
      <c r="AK37" s="179">
        <f>IFERROR(VLOOKUP($A37,[4]MFP!$A$145:$HK$212,218,FALSE),VLOOKUP($B37,[4]MFP!$A$145:$HK$212,218,FALSE))</f>
        <v>2715976</v>
      </c>
      <c r="AL37" s="179">
        <f t="shared" si="19"/>
        <v>213623</v>
      </c>
      <c r="AM37" s="256">
        <f t="shared" si="20"/>
        <v>213623</v>
      </c>
    </row>
    <row r="38" spans="1:39" ht="25.5" x14ac:dyDescent="0.2">
      <c r="A38" s="1129" t="s">
        <v>918</v>
      </c>
      <c r="B38" s="1129">
        <v>373002</v>
      </c>
      <c r="C38" s="1130" t="s">
        <v>1189</v>
      </c>
      <c r="D38" s="1131">
        <f>VLOOKUP($A38,'8A_2.1.17 3B&amp;5'!$A$3:$G$70,7,FALSE)</f>
        <v>481</v>
      </c>
      <c r="E38" s="339">
        <f t="shared" si="1"/>
        <v>3554.4932616929445</v>
      </c>
      <c r="F38" s="339">
        <f t="shared" si="2"/>
        <v>1709711</v>
      </c>
      <c r="G38" s="339">
        <v>746.0335616438357</v>
      </c>
      <c r="H38" s="339">
        <f t="shared" si="3"/>
        <v>358842.14315068495</v>
      </c>
      <c r="I38" s="1132">
        <f t="shared" si="4"/>
        <v>2068553</v>
      </c>
      <c r="J38" s="1133">
        <f>VLOOKUP($A38,'[3]October Mid-Year Adj'!$A$171:$J$209,10,FALSE)</f>
        <v>38705</v>
      </c>
      <c r="K38" s="1134">
        <f>VLOOKUP($A38,'[3]February Mid-Year Adj'!$A$171:$J$209,10,FALSE)</f>
        <v>-8601</v>
      </c>
      <c r="L38" s="1135">
        <f t="shared" si="5"/>
        <v>30104</v>
      </c>
      <c r="M38" s="1132">
        <f t="shared" si="6"/>
        <v>2098657</v>
      </c>
      <c r="N38" s="1136">
        <f>'[2]Summary FY17-18 MFP'!M182</f>
        <v>0</v>
      </c>
      <c r="O38" s="1132">
        <f t="shared" si="7"/>
        <v>2098657</v>
      </c>
      <c r="P38" s="1136">
        <f>VLOOKUP($A38,'4_Level 4'!$A$78:$S$212,5,FALSE)</f>
        <v>0</v>
      </c>
      <c r="Q38" s="1136">
        <f>VLOOKUP($A38,'4_Level 4'!$A$78:$S$212,17,FALSE)</f>
        <v>0</v>
      </c>
      <c r="R38" s="1136">
        <f>VLOOKUP($A38,'4_Level 4'!$A$78:$S$212,10,FALSE)</f>
        <v>0</v>
      </c>
      <c r="S38" s="1136">
        <f>VLOOKUP($A38,'4_Level 4'!$A$78:$S$212,12,FALSE)</f>
        <v>0</v>
      </c>
      <c r="T38" s="1136">
        <f>VLOOKUP($A38,'4_Level 4'!$A$78:$S$212,13,FALSE)</f>
        <v>0</v>
      </c>
      <c r="U38" s="1132">
        <f t="shared" si="8"/>
        <v>2098657</v>
      </c>
      <c r="V38" s="1136">
        <f t="shared" ref="V38:V43" si="24">+$V$4</f>
        <v>5339</v>
      </c>
      <c r="W38" s="1136"/>
      <c r="X38" s="1137">
        <f t="shared" si="9"/>
        <v>2568059</v>
      </c>
      <c r="Y38" s="1138">
        <f>VLOOKUP($A38,'[3]October Mid-Year Adj'!$A$171:$J$209,6,FALSE)</f>
        <v>9</v>
      </c>
      <c r="Z38" s="1134">
        <f t="shared" si="10"/>
        <v>48051</v>
      </c>
      <c r="AA38" s="1138">
        <f>VLOOKUP($A38,'[3]February Mid-Year Adj'!$A$171:$J$209,6,FALSE)</f>
        <v>-4</v>
      </c>
      <c r="AB38" s="1134">
        <f t="shared" si="11"/>
        <v>-10678</v>
      </c>
      <c r="AC38" s="1135">
        <f t="shared" si="12"/>
        <v>37373</v>
      </c>
      <c r="AD38" s="1139">
        <f t="shared" si="13"/>
        <v>2605432</v>
      </c>
      <c r="AE38" s="1134">
        <f t="shared" si="14"/>
        <v>-45595</v>
      </c>
      <c r="AF38" s="1134">
        <f t="shared" si="15"/>
        <v>-6514</v>
      </c>
      <c r="AG38" s="1134">
        <f t="shared" si="16"/>
        <v>-52109</v>
      </c>
      <c r="AH38" s="1139">
        <f t="shared" si="17"/>
        <v>2553323</v>
      </c>
      <c r="AI38" s="1136">
        <f>'[2]Summary FY17-18 MFP'!X182</f>
        <v>0</v>
      </c>
      <c r="AJ38" s="1139">
        <f t="shared" si="18"/>
        <v>2553323</v>
      </c>
      <c r="AK38" s="1134">
        <f>IFERROR(VLOOKUP($A38,[4]MFP!$A$145:$HK$212,218,FALSE),VLOOKUP($B38,[4]MFP!$A$145:$HK$212,218,FALSE))</f>
        <v>2343896</v>
      </c>
      <c r="AL38" s="1134">
        <f t="shared" si="19"/>
        <v>209427</v>
      </c>
      <c r="AM38" s="1139">
        <f t="shared" si="20"/>
        <v>209427</v>
      </c>
    </row>
    <row r="39" spans="1:39" x14ac:dyDescent="0.2">
      <c r="A39" s="1110" t="s">
        <v>920</v>
      </c>
      <c r="B39" s="1110">
        <v>369001</v>
      </c>
      <c r="C39" s="1111" t="s">
        <v>1190</v>
      </c>
      <c r="D39" s="1112">
        <f>VLOOKUP($A39,'8A_2.1.17 3B&amp;5'!$A$3:$G$70,7,FALSE)</f>
        <v>658</v>
      </c>
      <c r="E39" s="1113">
        <f t="shared" si="1"/>
        <v>3554.4932616929445</v>
      </c>
      <c r="F39" s="1113">
        <f t="shared" si="2"/>
        <v>2338857</v>
      </c>
      <c r="G39" s="1113">
        <v>746.0335616438357</v>
      </c>
      <c r="H39" s="1113">
        <f t="shared" si="3"/>
        <v>490890.0835616439</v>
      </c>
      <c r="I39" s="1114">
        <f t="shared" si="4"/>
        <v>2829747</v>
      </c>
      <c r="J39" s="1115">
        <f>VLOOKUP($A39,'[3]October Mid-Year Adj'!$A$171:$J$209,10,FALSE)</f>
        <v>-266633</v>
      </c>
      <c r="K39" s="1116">
        <f>VLOOKUP($A39,'[3]February Mid-Year Adj'!$A$171:$J$209,10,FALSE)</f>
        <v>21503</v>
      </c>
      <c r="L39" s="1117">
        <f t="shared" si="5"/>
        <v>-245130</v>
      </c>
      <c r="M39" s="1114">
        <f t="shared" si="6"/>
        <v>2584617</v>
      </c>
      <c r="N39" s="1118">
        <f>'[2]Summary FY17-18 MFP'!M183</f>
        <v>0</v>
      </c>
      <c r="O39" s="1114">
        <f t="shared" si="7"/>
        <v>2584617</v>
      </c>
      <c r="P39" s="1118">
        <f>VLOOKUP($A39,'4_Level 4'!$A$78:$S$212,5,FALSE)</f>
        <v>0</v>
      </c>
      <c r="Q39" s="1118">
        <f>VLOOKUP($A39,'4_Level 4'!$A$78:$S$212,17,FALSE)</f>
        <v>0</v>
      </c>
      <c r="R39" s="1118">
        <f>VLOOKUP($A39,'4_Level 4'!$A$78:$S$212,10,FALSE)</f>
        <v>0</v>
      </c>
      <c r="S39" s="1118">
        <f>VLOOKUP($A39,'4_Level 4'!$A$78:$S$212,12,FALSE)</f>
        <v>0</v>
      </c>
      <c r="T39" s="1118">
        <f>VLOOKUP($A39,'4_Level 4'!$A$78:$S$212,13,FALSE)</f>
        <v>236141</v>
      </c>
      <c r="U39" s="1114">
        <f t="shared" si="8"/>
        <v>2820758</v>
      </c>
      <c r="V39" s="1118">
        <f t="shared" si="24"/>
        <v>5339</v>
      </c>
      <c r="W39" s="1118"/>
      <c r="X39" s="1119">
        <f t="shared" si="9"/>
        <v>3513062</v>
      </c>
      <c r="Y39" s="1120">
        <f>VLOOKUP($A39,'[3]October Mid-Year Adj'!$A$171:$J$209,6,FALSE)</f>
        <v>-62</v>
      </c>
      <c r="Z39" s="1116">
        <f t="shared" si="10"/>
        <v>-331018</v>
      </c>
      <c r="AA39" s="1120">
        <f>VLOOKUP($A39,'[3]February Mid-Year Adj'!$A$171:$J$209,6,FALSE)</f>
        <v>10</v>
      </c>
      <c r="AB39" s="1116">
        <f t="shared" si="11"/>
        <v>26695</v>
      </c>
      <c r="AC39" s="1117">
        <f t="shared" si="12"/>
        <v>-304323</v>
      </c>
      <c r="AD39" s="1121">
        <f t="shared" si="13"/>
        <v>3208739</v>
      </c>
      <c r="AE39" s="1116">
        <f t="shared" si="14"/>
        <v>-56153</v>
      </c>
      <c r="AF39" s="1116">
        <f t="shared" si="15"/>
        <v>-8022</v>
      </c>
      <c r="AG39" s="1116">
        <f t="shared" si="16"/>
        <v>-64175</v>
      </c>
      <c r="AH39" s="1121">
        <f t="shared" si="17"/>
        <v>3144564</v>
      </c>
      <c r="AI39" s="1118">
        <f>'[2]Summary FY17-18 MFP'!X183</f>
        <v>0</v>
      </c>
      <c r="AJ39" s="1121">
        <f t="shared" si="18"/>
        <v>3144564</v>
      </c>
      <c r="AK39" s="1116">
        <f>IFERROR(VLOOKUP($A39,[4]MFP!$A$145:$HK$212,218,FALSE),VLOOKUP($B39,[4]MFP!$A$145:$HK$212,218,FALSE))</f>
        <v>2974053</v>
      </c>
      <c r="AL39" s="1116">
        <f t="shared" si="19"/>
        <v>170511</v>
      </c>
      <c r="AM39" s="1121">
        <f t="shared" si="20"/>
        <v>170511</v>
      </c>
    </row>
    <row r="40" spans="1:39" ht="25.5" x14ac:dyDescent="0.2">
      <c r="A40" s="1122" t="s">
        <v>922</v>
      </c>
      <c r="B40" s="1122">
        <v>369002</v>
      </c>
      <c r="C40" s="1123" t="s">
        <v>1191</v>
      </c>
      <c r="D40" s="1124">
        <f>VLOOKUP($A40,'8A_2.1.17 3B&amp;5'!$A$3:$G$70,7,FALSE)</f>
        <v>690</v>
      </c>
      <c r="E40" s="319">
        <f t="shared" si="1"/>
        <v>3554.4932616929445</v>
      </c>
      <c r="F40" s="319">
        <f t="shared" si="2"/>
        <v>2452600</v>
      </c>
      <c r="G40" s="319">
        <v>746.0335616438357</v>
      </c>
      <c r="H40" s="319">
        <f t="shared" si="3"/>
        <v>514763.15753424662</v>
      </c>
      <c r="I40" s="180">
        <f t="shared" si="4"/>
        <v>2967363</v>
      </c>
      <c r="J40" s="1125">
        <f>VLOOKUP($A40,'[3]October Mid-Year Adj'!$A$171:$J$209,10,FALSE)</f>
        <v>288135</v>
      </c>
      <c r="K40" s="179">
        <f>VLOOKUP($A40,'[3]February Mid-Year Adj'!$A$171:$J$209,10,FALSE)</f>
        <v>139767</v>
      </c>
      <c r="L40" s="181">
        <f t="shared" si="5"/>
        <v>427902</v>
      </c>
      <c r="M40" s="180">
        <f t="shared" si="6"/>
        <v>3395265</v>
      </c>
      <c r="N40" s="1126">
        <f>'[2]Summary FY17-18 MFP'!M184</f>
        <v>-4348.7345590766236</v>
      </c>
      <c r="O40" s="180">
        <f t="shared" si="7"/>
        <v>3390916</v>
      </c>
      <c r="P40" s="1126">
        <f>VLOOKUP($A40,'4_Level 4'!$A$78:$S$212,5,FALSE)</f>
        <v>0</v>
      </c>
      <c r="Q40" s="1126">
        <f>VLOOKUP($A40,'4_Level 4'!$A$78:$S$212,17,FALSE)</f>
        <v>0</v>
      </c>
      <c r="R40" s="1126">
        <f>VLOOKUP($A40,'4_Level 4'!$A$78:$S$212,10,FALSE)</f>
        <v>0</v>
      </c>
      <c r="S40" s="1126">
        <f>VLOOKUP($A40,'4_Level 4'!$A$78:$S$212,12,FALSE)</f>
        <v>0</v>
      </c>
      <c r="T40" s="1126">
        <f>VLOOKUP($A40,'4_Level 4'!$A$78:$S$212,13,FALSE)</f>
        <v>148483</v>
      </c>
      <c r="U40" s="180">
        <f t="shared" si="8"/>
        <v>3539399</v>
      </c>
      <c r="V40" s="1126">
        <f t="shared" si="24"/>
        <v>5339</v>
      </c>
      <c r="W40" s="1126">
        <f>+$W$4</f>
        <v>6151</v>
      </c>
      <c r="X40" s="1141">
        <f>SUM(X51:X52)</f>
        <v>3683910</v>
      </c>
      <c r="Y40" s="1128">
        <f>VLOOKUP($A40,'[3]October Mid-Year Adj'!$A$171:$J$209,6,FALSE)</f>
        <v>67</v>
      </c>
      <c r="Z40" s="1142">
        <f>SUM(Z51:Z52)</f>
        <v>473017</v>
      </c>
      <c r="AA40" s="1128">
        <f>VLOOKUP($A40,'[3]February Mid-Year Adj'!$A$171:$J$209,6,FALSE)</f>
        <v>65</v>
      </c>
      <c r="AB40" s="1142">
        <f>SUM(AB51:AB52)</f>
        <v>189351.5</v>
      </c>
      <c r="AC40" s="181">
        <f t="shared" si="12"/>
        <v>662368.5</v>
      </c>
      <c r="AD40" s="256">
        <f t="shared" si="13"/>
        <v>4346278.5</v>
      </c>
      <c r="AE40" s="179">
        <f t="shared" si="14"/>
        <v>-76060</v>
      </c>
      <c r="AF40" s="179">
        <f t="shared" si="15"/>
        <v>-10866</v>
      </c>
      <c r="AG40" s="179">
        <f t="shared" si="16"/>
        <v>-86926</v>
      </c>
      <c r="AH40" s="256">
        <f t="shared" si="17"/>
        <v>4259352.5</v>
      </c>
      <c r="AI40" s="1126">
        <f>'[2]Summary FY17-18 MFP'!X184</f>
        <v>-4809</v>
      </c>
      <c r="AJ40" s="256">
        <f t="shared" si="18"/>
        <v>4254544</v>
      </c>
      <c r="AK40" s="179">
        <f>IFERROR(VLOOKUP($A40,[4]MFP!$A$145:$HK$212,218,FALSE),VLOOKUP($B40,[4]MFP!$A$145:$HK$212,218,FALSE))</f>
        <v>3670156</v>
      </c>
      <c r="AL40" s="179">
        <f t="shared" si="19"/>
        <v>584388</v>
      </c>
      <c r="AM40" s="256">
        <f t="shared" si="20"/>
        <v>584388</v>
      </c>
    </row>
    <row r="41" spans="1:39" x14ac:dyDescent="0.2">
      <c r="A41" s="1122" t="s">
        <v>924</v>
      </c>
      <c r="B41" s="1122">
        <v>369003</v>
      </c>
      <c r="C41" s="1123" t="s">
        <v>1192</v>
      </c>
      <c r="D41" s="1124">
        <f>VLOOKUP($A41,'8A_2.1.17 3B&amp;5'!$A$3:$G$70,7,FALSE)</f>
        <v>790</v>
      </c>
      <c r="E41" s="319">
        <f t="shared" si="1"/>
        <v>3554.4932616929445</v>
      </c>
      <c r="F41" s="319">
        <f t="shared" si="2"/>
        <v>2808050</v>
      </c>
      <c r="G41" s="319">
        <v>746.0335616438357</v>
      </c>
      <c r="H41" s="319">
        <f t="shared" si="3"/>
        <v>589366.51369863015</v>
      </c>
      <c r="I41" s="180">
        <f t="shared" si="4"/>
        <v>3397417</v>
      </c>
      <c r="J41" s="1125">
        <f>VLOOKUP($A41,'[3]October Mid-Year Adj'!$A$171:$J$209,10,FALSE)</f>
        <v>51606</v>
      </c>
      <c r="K41" s="179">
        <f>VLOOKUP($A41,'[3]February Mid-Year Adj'!$A$171:$J$209,10,FALSE)</f>
        <v>17202</v>
      </c>
      <c r="L41" s="181">
        <f t="shared" si="5"/>
        <v>68808</v>
      </c>
      <c r="M41" s="180">
        <f t="shared" si="6"/>
        <v>3466225</v>
      </c>
      <c r="N41" s="1126">
        <f>'[2]Summary FY17-18 MFP'!M185</f>
        <v>-2174.367279538309</v>
      </c>
      <c r="O41" s="180">
        <f t="shared" si="7"/>
        <v>3464051</v>
      </c>
      <c r="P41" s="1126">
        <f>VLOOKUP($A41,'4_Level 4'!$A$78:$S$212,5,FALSE)</f>
        <v>0</v>
      </c>
      <c r="Q41" s="1126">
        <f>VLOOKUP($A41,'4_Level 4'!$A$78:$S$212,17,FALSE)</f>
        <v>0</v>
      </c>
      <c r="R41" s="1126">
        <f>VLOOKUP($A41,'4_Level 4'!$A$78:$S$212,10,FALSE)</f>
        <v>0</v>
      </c>
      <c r="S41" s="1126">
        <f>VLOOKUP($A41,'4_Level 4'!$A$78:$S$212,12,FALSE)</f>
        <v>0</v>
      </c>
      <c r="T41" s="1126">
        <f>VLOOKUP($A41,'4_Level 4'!$A$78:$S$212,13,FALSE)</f>
        <v>57095</v>
      </c>
      <c r="U41" s="180">
        <f t="shared" si="8"/>
        <v>3521146</v>
      </c>
      <c r="V41" s="1126">
        <f t="shared" si="24"/>
        <v>5339</v>
      </c>
      <c r="W41" s="1126"/>
      <c r="X41" s="1127">
        <f t="shared" si="9"/>
        <v>4217810</v>
      </c>
      <c r="Y41" s="1128">
        <f>VLOOKUP($A41,'[3]October Mid-Year Adj'!$A$171:$J$209,6,FALSE)</f>
        <v>12</v>
      </c>
      <c r="Z41" s="179">
        <f t="shared" si="10"/>
        <v>64068</v>
      </c>
      <c r="AA41" s="1128">
        <f>VLOOKUP($A41,'[3]February Mid-Year Adj'!$A$171:$J$209,6,FALSE)</f>
        <v>8</v>
      </c>
      <c r="AB41" s="179">
        <f t="shared" si="11"/>
        <v>21356</v>
      </c>
      <c r="AC41" s="181">
        <f t="shared" si="12"/>
        <v>85424</v>
      </c>
      <c r="AD41" s="256">
        <f t="shared" si="13"/>
        <v>4303234</v>
      </c>
      <c r="AE41" s="179">
        <f t="shared" si="14"/>
        <v>-75307</v>
      </c>
      <c r="AF41" s="179">
        <f t="shared" si="15"/>
        <v>-10758</v>
      </c>
      <c r="AG41" s="179">
        <f t="shared" si="16"/>
        <v>-86065</v>
      </c>
      <c r="AH41" s="256">
        <f t="shared" si="17"/>
        <v>4217169</v>
      </c>
      <c r="AI41" s="1126">
        <f>'[2]Summary FY17-18 MFP'!X185</f>
        <v>-2404.5</v>
      </c>
      <c r="AJ41" s="256">
        <f t="shared" si="18"/>
        <v>4214765</v>
      </c>
      <c r="AK41" s="179">
        <f>IFERROR(VLOOKUP($A41,[4]MFP!$A$145:$HK$212,218,FALSE),VLOOKUP($B41,[4]MFP!$A$145:$HK$212,218,FALSE))</f>
        <v>3863154</v>
      </c>
      <c r="AL41" s="179">
        <f t="shared" si="19"/>
        <v>351611</v>
      </c>
      <c r="AM41" s="256">
        <f t="shared" si="20"/>
        <v>351611</v>
      </c>
    </row>
    <row r="42" spans="1:39" s="1143" customFormat="1" x14ac:dyDescent="0.2">
      <c r="A42" s="1122" t="s">
        <v>926</v>
      </c>
      <c r="B42" s="1122">
        <v>369005</v>
      </c>
      <c r="C42" s="1123" t="s">
        <v>1193</v>
      </c>
      <c r="D42" s="1124">
        <f>VLOOKUP($A42,'8A_2.1.17 3B&amp;5'!$A$3:$G$70,7,FALSE)</f>
        <v>251</v>
      </c>
      <c r="E42" s="319">
        <f t="shared" si="1"/>
        <v>3554.4932616929445</v>
      </c>
      <c r="F42" s="319">
        <f t="shared" si="2"/>
        <v>892178</v>
      </c>
      <c r="G42" s="319">
        <v>746.0335616438357</v>
      </c>
      <c r="H42" s="319">
        <f t="shared" si="3"/>
        <v>187254.42397260276</v>
      </c>
      <c r="I42" s="180">
        <f t="shared" si="4"/>
        <v>1079432</v>
      </c>
      <c r="J42" s="1125">
        <f>VLOOKUP($A42,'[3]October Mid-Year Adj'!$A$171:$J$209,10,FALSE)</f>
        <v>279534</v>
      </c>
      <c r="K42" s="179">
        <f>VLOOKUP($A42,'[3]February Mid-Year Adj'!$A$171:$J$209,10,FALSE)</f>
        <v>-36554</v>
      </c>
      <c r="L42" s="181">
        <f t="shared" si="5"/>
        <v>242980</v>
      </c>
      <c r="M42" s="180">
        <f t="shared" si="6"/>
        <v>1322412</v>
      </c>
      <c r="N42" s="1126">
        <f>'[2]Summary FY17-18 MFP'!M186</f>
        <v>-89687.642250629782</v>
      </c>
      <c r="O42" s="180">
        <f t="shared" si="7"/>
        <v>1232724</v>
      </c>
      <c r="P42" s="1126">
        <f>VLOOKUP($A42,'4_Level 4'!$A$78:$S$212,5,FALSE)</f>
        <v>0</v>
      </c>
      <c r="Q42" s="1126">
        <f>VLOOKUP($A42,'4_Level 4'!$A$78:$S$212,17,FALSE)</f>
        <v>4145</v>
      </c>
      <c r="R42" s="1126">
        <f>VLOOKUP($A42,'4_Level 4'!$A$78:$S$212,10,FALSE)</f>
        <v>0</v>
      </c>
      <c r="S42" s="1126">
        <f>VLOOKUP($A42,'4_Level 4'!$A$78:$S$212,12,FALSE)</f>
        <v>10948</v>
      </c>
      <c r="T42" s="1126">
        <f>VLOOKUP($A42,'4_Level 4'!$A$78:$S$212,13,FALSE)</f>
        <v>61178</v>
      </c>
      <c r="U42" s="180">
        <f t="shared" si="8"/>
        <v>1308995</v>
      </c>
      <c r="V42" s="1126">
        <f t="shared" si="24"/>
        <v>5339</v>
      </c>
      <c r="W42" s="1126"/>
      <c r="X42" s="1127">
        <f t="shared" si="9"/>
        <v>1340089</v>
      </c>
      <c r="Y42" s="1128">
        <f>VLOOKUP($A42,'[3]October Mid-Year Adj'!$A$171:$J$209,6,FALSE)</f>
        <v>65</v>
      </c>
      <c r="Z42" s="179">
        <f t="shared" si="10"/>
        <v>347035</v>
      </c>
      <c r="AA42" s="1128">
        <f>VLOOKUP($A42,'[3]February Mid-Year Adj'!$A$171:$J$209,6,FALSE)</f>
        <v>-17</v>
      </c>
      <c r="AB42" s="179">
        <f t="shared" si="11"/>
        <v>-45381.5</v>
      </c>
      <c r="AC42" s="181">
        <f t="shared" si="12"/>
        <v>301653.5</v>
      </c>
      <c r="AD42" s="256">
        <f t="shared" si="13"/>
        <v>1641742.5</v>
      </c>
      <c r="AE42" s="179">
        <f t="shared" si="14"/>
        <v>-28730</v>
      </c>
      <c r="AF42" s="179">
        <f t="shared" si="15"/>
        <v>-4104</v>
      </c>
      <c r="AG42" s="179">
        <f t="shared" si="16"/>
        <v>-32834</v>
      </c>
      <c r="AH42" s="256">
        <f t="shared" si="17"/>
        <v>1608908.5</v>
      </c>
      <c r="AI42" s="1126">
        <f>'[2]Summary FY17-18 MFP'!X186</f>
        <v>-137014.5</v>
      </c>
      <c r="AJ42" s="256">
        <f t="shared" si="18"/>
        <v>1471894</v>
      </c>
      <c r="AK42" s="179">
        <f>IFERROR(VLOOKUP($A42,[4]MFP!$A$145:$HK$212,218,FALSE),VLOOKUP($B42,[4]MFP!$A$145:$HK$212,218,FALSE))</f>
        <v>1281961</v>
      </c>
      <c r="AL42" s="179">
        <f t="shared" si="19"/>
        <v>189933</v>
      </c>
      <c r="AM42" s="256">
        <f t="shared" si="20"/>
        <v>189933</v>
      </c>
    </row>
    <row r="43" spans="1:39" s="1143" customFormat="1" x14ac:dyDescent="0.2">
      <c r="A43" s="1129" t="s">
        <v>928</v>
      </c>
      <c r="B43" s="1129">
        <v>369006</v>
      </c>
      <c r="C43" s="1130" t="s">
        <v>1194</v>
      </c>
      <c r="D43" s="1131">
        <f>VLOOKUP($A43,'8A_2.1.17 3B&amp;5'!$A$3:$G$70,7,FALSE)</f>
        <v>804</v>
      </c>
      <c r="E43" s="339">
        <f t="shared" si="1"/>
        <v>3554.4932616929445</v>
      </c>
      <c r="F43" s="339">
        <f t="shared" si="2"/>
        <v>2857813</v>
      </c>
      <c r="G43" s="339">
        <v>746.0335616438357</v>
      </c>
      <c r="H43" s="339">
        <f t="shared" si="3"/>
        <v>599810.98356164386</v>
      </c>
      <c r="I43" s="1132">
        <f t="shared" si="4"/>
        <v>3457624</v>
      </c>
      <c r="J43" s="1133">
        <f>VLOOKUP($A43,'[3]October Mid-Year Adj'!$A$171:$J$209,10,FALSE)</f>
        <v>-30104</v>
      </c>
      <c r="K43" s="1134">
        <f>VLOOKUP($A43,'[3]February Mid-Year Adj'!$A$171:$J$209,10,FALSE)</f>
        <v>-40855</v>
      </c>
      <c r="L43" s="1135">
        <f t="shared" si="5"/>
        <v>-70959</v>
      </c>
      <c r="M43" s="1132">
        <f t="shared" si="6"/>
        <v>3386665</v>
      </c>
      <c r="N43" s="1136">
        <f>'[2]Summary FY17-18 MFP'!M187</f>
        <v>0</v>
      </c>
      <c r="O43" s="1132">
        <f t="shared" si="7"/>
        <v>3386665</v>
      </c>
      <c r="P43" s="1136">
        <f>VLOOKUP($A43,'4_Level 4'!$A$78:$S$212,5,FALSE)</f>
        <v>0</v>
      </c>
      <c r="Q43" s="1136">
        <f>VLOOKUP($A43,'4_Level 4'!$A$78:$S$212,17,FALSE)</f>
        <v>10062.5</v>
      </c>
      <c r="R43" s="1136">
        <f>VLOOKUP($A43,'4_Level 4'!$A$78:$S$212,10,FALSE)</f>
        <v>0</v>
      </c>
      <c r="S43" s="1136">
        <f>VLOOKUP($A43,'4_Level 4'!$A$78:$S$212,12,FALSE)</f>
        <v>0</v>
      </c>
      <c r="T43" s="1136">
        <f>VLOOKUP($A43,'4_Level 4'!$A$78:$S$212,13,FALSE)</f>
        <v>129626</v>
      </c>
      <c r="U43" s="1132">
        <f t="shared" si="8"/>
        <v>3526354</v>
      </c>
      <c r="V43" s="1136">
        <f t="shared" si="24"/>
        <v>5339</v>
      </c>
      <c r="W43" s="1136"/>
      <c r="X43" s="1137">
        <f t="shared" si="9"/>
        <v>4292556</v>
      </c>
      <c r="Y43" s="1138">
        <f>VLOOKUP($A43,'[3]October Mid-Year Adj'!$A$171:$J$209,6,FALSE)</f>
        <v>-7</v>
      </c>
      <c r="Z43" s="1134">
        <f t="shared" si="10"/>
        <v>-37373</v>
      </c>
      <c r="AA43" s="1138">
        <f>VLOOKUP($A43,'[3]February Mid-Year Adj'!$A$171:$J$209,6,FALSE)</f>
        <v>-19</v>
      </c>
      <c r="AB43" s="1134">
        <f t="shared" si="11"/>
        <v>-50720.5</v>
      </c>
      <c r="AC43" s="1135">
        <f t="shared" si="12"/>
        <v>-88093.5</v>
      </c>
      <c r="AD43" s="1139">
        <f t="shared" si="13"/>
        <v>4204462.5</v>
      </c>
      <c r="AE43" s="1134">
        <f t="shared" si="14"/>
        <v>-73578</v>
      </c>
      <c r="AF43" s="1134">
        <f t="shared" si="15"/>
        <v>-10511</v>
      </c>
      <c r="AG43" s="1134">
        <f t="shared" si="16"/>
        <v>-84089</v>
      </c>
      <c r="AH43" s="1139">
        <f t="shared" si="17"/>
        <v>4120373.5</v>
      </c>
      <c r="AI43" s="1136">
        <f>'[2]Summary FY17-18 MFP'!X187</f>
        <v>0</v>
      </c>
      <c r="AJ43" s="1139">
        <f t="shared" si="18"/>
        <v>4120374</v>
      </c>
      <c r="AK43" s="1134">
        <f>IFERROR(VLOOKUP($A43,[4]MFP!$A$145:$HK$212,218,FALSE),VLOOKUP($B43,[4]MFP!$A$145:$HK$212,218,FALSE))</f>
        <v>3819441</v>
      </c>
      <c r="AL43" s="1134">
        <f t="shared" si="19"/>
        <v>300933</v>
      </c>
      <c r="AM43" s="1139">
        <f t="shared" si="20"/>
        <v>300933</v>
      </c>
    </row>
    <row r="44" spans="1:39" ht="38.25" x14ac:dyDescent="0.2">
      <c r="A44" s="1122" t="s">
        <v>930</v>
      </c>
      <c r="B44" s="1122">
        <v>369007</v>
      </c>
      <c r="C44" s="1123" t="s">
        <v>1195</v>
      </c>
      <c r="D44" s="1124">
        <f>VLOOKUP($A44,'8A_2.1.17 3B&amp;5'!$A$3:$G$70,7,FALSE)</f>
        <v>645</v>
      </c>
      <c r="E44" s="319">
        <f t="shared" si="1"/>
        <v>3554.4932616929445</v>
      </c>
      <c r="F44" s="319">
        <f t="shared" si="2"/>
        <v>2292648</v>
      </c>
      <c r="G44" s="319">
        <v>746.0335616438357</v>
      </c>
      <c r="H44" s="319">
        <f t="shared" si="3"/>
        <v>481191.64726027404</v>
      </c>
      <c r="I44" s="180">
        <f t="shared" si="4"/>
        <v>2773840</v>
      </c>
      <c r="J44" s="1125">
        <f>VLOOKUP($A44,'[3]October Mid-Year Adj'!$A$171:$J$209,10,FALSE)</f>
        <v>-941815</v>
      </c>
      <c r="K44" s="179">
        <f>VLOOKUP($A44,'[3]February Mid-Year Adj'!$A$171:$J$209,10,FALSE)</f>
        <v>-34404</v>
      </c>
      <c r="L44" s="181">
        <f t="shared" si="5"/>
        <v>-976219</v>
      </c>
      <c r="M44" s="180">
        <f t="shared" si="6"/>
        <v>1797621</v>
      </c>
      <c r="N44" s="1126">
        <f>'[2]Summary FY17-18 MFP'!M188</f>
        <v>0</v>
      </c>
      <c r="O44" s="180">
        <f t="shared" si="7"/>
        <v>1797621</v>
      </c>
      <c r="P44" s="1126">
        <f>VLOOKUP($A44,'4_Level 4'!$A$78:$S$212,5,FALSE)</f>
        <v>0</v>
      </c>
      <c r="Q44" s="1126">
        <f>VLOOKUP($A44,'4_Level 4'!$A$78:$S$212,17,FALSE)</f>
        <v>0</v>
      </c>
      <c r="R44" s="1126">
        <f>VLOOKUP($A44,'4_Level 4'!$A$78:$S$212,10,FALSE)</f>
        <v>0</v>
      </c>
      <c r="S44" s="1126">
        <f>VLOOKUP($A44,'4_Level 4'!$A$78:$S$212,12,FALSE)</f>
        <v>0</v>
      </c>
      <c r="T44" s="1126">
        <f>VLOOKUP($A44,'4_Level 4'!$A$78:$S$212,13,FALSE)</f>
        <v>100528</v>
      </c>
      <c r="U44" s="180">
        <f t="shared" si="8"/>
        <v>1898149</v>
      </c>
      <c r="V44" s="1126">
        <f>+$V$4</f>
        <v>5339</v>
      </c>
      <c r="W44" s="1126">
        <f>+$W$4</f>
        <v>6151</v>
      </c>
      <c r="X44" s="1141">
        <f>SUM(X49:X50)</f>
        <v>3601995</v>
      </c>
      <c r="Y44" s="1128">
        <f>VLOOKUP($A44,'[3]October Mid-Year Adj'!$A$171:$J$209,6,FALSE)</f>
        <v>-219</v>
      </c>
      <c r="Z44" s="1142">
        <f>SUM(Z49:Z50)</f>
        <v>-1327581</v>
      </c>
      <c r="AA44" s="1128">
        <f>VLOOKUP($A44,'[3]February Mid-Year Adj'!$A$171:$J$209,6,FALSE)</f>
        <v>-16</v>
      </c>
      <c r="AB44" s="1142">
        <f>SUM(AB49:AB50)</f>
        <v>-42712</v>
      </c>
      <c r="AC44" s="1117">
        <f t="shared" si="12"/>
        <v>-1370293</v>
      </c>
      <c r="AD44" s="256">
        <f t="shared" si="13"/>
        <v>2231702</v>
      </c>
      <c r="AE44" s="179">
        <f t="shared" si="14"/>
        <v>-39055</v>
      </c>
      <c r="AF44" s="179">
        <f t="shared" si="15"/>
        <v>-5579</v>
      </c>
      <c r="AG44" s="179">
        <f t="shared" si="16"/>
        <v>-44634</v>
      </c>
      <c r="AH44" s="256">
        <f t="shared" si="17"/>
        <v>2187068</v>
      </c>
      <c r="AI44" s="1126">
        <f>'[2]Summary FY17-18 MFP'!X188</f>
        <v>0</v>
      </c>
      <c r="AJ44" s="256">
        <f t="shared" si="18"/>
        <v>2187068</v>
      </c>
      <c r="AK44" s="179">
        <f>IFERROR(VLOOKUP($A44,[4]MFP!$A$145:$HK$212,218,FALSE),VLOOKUP($B44,[4]MFP!$A$145:$HK$212,218,FALSE))</f>
        <v>2694788</v>
      </c>
      <c r="AL44" s="179">
        <f t="shared" si="19"/>
        <v>-507720</v>
      </c>
      <c r="AM44" s="256">
        <f t="shared" si="20"/>
        <v>-507720</v>
      </c>
    </row>
    <row r="45" spans="1:39" x14ac:dyDescent="0.2">
      <c r="A45" s="1122" t="s">
        <v>1196</v>
      </c>
      <c r="B45" s="1122"/>
      <c r="C45" s="1123" t="s">
        <v>1197</v>
      </c>
      <c r="D45" s="1124">
        <f>VLOOKUP($A45,'8A_2.1.17 3B&amp;5'!$A$3:$G$70,7,FALSE)-D46</f>
        <v>25</v>
      </c>
      <c r="E45" s="319">
        <f t="shared" si="1"/>
        <v>3554.4932616929445</v>
      </c>
      <c r="F45" s="319">
        <f>ROUND(D45*E45,0)</f>
        <v>88862</v>
      </c>
      <c r="G45" s="319">
        <v>746.0335616438357</v>
      </c>
      <c r="H45" s="319">
        <f>G45*D45</f>
        <v>18650.839041095893</v>
      </c>
      <c r="I45" s="180">
        <f>ROUND(F45+H45,0)</f>
        <v>107513</v>
      </c>
      <c r="J45" s="1125">
        <f>VLOOKUP($A45,'[3]October Mid-Year Adj'!$A$171:$J$209,10,FALSE)</f>
        <v>-107513</v>
      </c>
      <c r="K45" s="179">
        <f>VLOOKUP($A45,'[3]February Mid-Year Adj'!$A$171:$J$209,10,FALSE)</f>
        <v>0</v>
      </c>
      <c r="L45" s="181">
        <f>+J45+K45</f>
        <v>-107513</v>
      </c>
      <c r="M45" s="180">
        <f>+I45+L45</f>
        <v>0</v>
      </c>
      <c r="N45" s="1126"/>
      <c r="O45" s="180">
        <f>ROUND(M45+N45,0)</f>
        <v>0</v>
      </c>
      <c r="P45" s="1126"/>
      <c r="Q45" s="1126"/>
      <c r="R45" s="1126"/>
      <c r="S45" s="1126"/>
      <c r="T45" s="1126"/>
      <c r="U45" s="180">
        <f>ROUND(SUM(O45:T45),0)</f>
        <v>0</v>
      </c>
      <c r="V45" s="1126"/>
      <c r="W45" s="1126"/>
      <c r="X45" s="1127">
        <f t="shared" si="9"/>
        <v>0</v>
      </c>
      <c r="Y45" s="1128">
        <f>VLOOKUP($A45,'[3]October Mid-Year Adj'!$A$171:$J$209,6,FALSE)</f>
        <v>-25</v>
      </c>
      <c r="Z45" s="179">
        <f t="shared" si="10"/>
        <v>0</v>
      </c>
      <c r="AA45" s="1128"/>
      <c r="AB45" s="179">
        <f t="shared" ref="AB45:AB46" si="25">IF(V45=0,W45*AA45*0.5,V45*AA45*0.5)</f>
        <v>0</v>
      </c>
      <c r="AC45" s="181">
        <f t="shared" si="12"/>
        <v>0</v>
      </c>
      <c r="AD45" s="256">
        <f>+X45+AC45</f>
        <v>0</v>
      </c>
      <c r="AE45" s="179">
        <f>ROUND(AD45*-$AE$4,0)</f>
        <v>0</v>
      </c>
      <c r="AF45" s="179">
        <f>ROUND(AD45*-$AF$4,0)</f>
        <v>0</v>
      </c>
      <c r="AG45" s="179">
        <f>SUM(AE45:AF45)</f>
        <v>0</v>
      </c>
      <c r="AH45" s="256">
        <f>AD45+AG45</f>
        <v>0</v>
      </c>
      <c r="AI45" s="1126"/>
      <c r="AJ45" s="256">
        <f>ROUND(SUM(AH45:AI45),0)</f>
        <v>0</v>
      </c>
      <c r="AK45" s="179"/>
      <c r="AL45" s="179">
        <f>AJ45-AK45</f>
        <v>0</v>
      </c>
      <c r="AM45" s="256">
        <f t="shared" si="20"/>
        <v>0</v>
      </c>
    </row>
    <row r="46" spans="1:39" ht="25.5" x14ac:dyDescent="0.2">
      <c r="A46" s="1129" t="s">
        <v>932</v>
      </c>
      <c r="B46" s="1129">
        <v>360002</v>
      </c>
      <c r="C46" s="1130" t="s">
        <v>1198</v>
      </c>
      <c r="D46" s="1131">
        <v>160</v>
      </c>
      <c r="E46" s="339">
        <f t="shared" si="1"/>
        <v>3554.4932616929445</v>
      </c>
      <c r="F46" s="339">
        <f>ROUND(D46*E46,0)</f>
        <v>568719</v>
      </c>
      <c r="G46" s="339">
        <v>746.0335616438357</v>
      </c>
      <c r="H46" s="339">
        <f>G46*D46</f>
        <v>119365.36986301371</v>
      </c>
      <c r="I46" s="1132">
        <f>ROUND(F46+H46,0)</f>
        <v>688084</v>
      </c>
      <c r="J46" s="1133">
        <f>VLOOKUP($A46,'[3]October Mid-Year Adj'!$A$171:$J$209,10,FALSE)</f>
        <v>-34404</v>
      </c>
      <c r="K46" s="1134">
        <f>VLOOKUP($A46,'[3]February Mid-Year Adj'!$A$171:$J$209,10,FALSE)</f>
        <v>17202</v>
      </c>
      <c r="L46" s="1135">
        <f>+J46+K46</f>
        <v>-17202</v>
      </c>
      <c r="M46" s="1132">
        <f>+I46+L46</f>
        <v>670882</v>
      </c>
      <c r="N46" s="1136"/>
      <c r="O46" s="1132">
        <f>ROUND(M46+N46,0)</f>
        <v>670882</v>
      </c>
      <c r="P46" s="1136">
        <f>VLOOKUP($A46,'4_Level 4'!$A$78:$S$212,5,FALSE)</f>
        <v>0</v>
      </c>
      <c r="Q46" s="1136">
        <f>VLOOKUP($A46,'4_Level 4'!$A$78:$S$212,17,FALSE)</f>
        <v>0</v>
      </c>
      <c r="R46" s="1136">
        <f>VLOOKUP($A46,'4_Level 4'!$A$78:$S$212,10,FALSE)</f>
        <v>0</v>
      </c>
      <c r="S46" s="1136">
        <f>VLOOKUP($A46,'4_Level 4'!$A$78:$S$212,12,FALSE)</f>
        <v>10000</v>
      </c>
      <c r="T46" s="1136">
        <f>VLOOKUP($A46,'4_Level 4'!$A$78:$S$212,13,FALSE)</f>
        <v>0</v>
      </c>
      <c r="U46" s="1132">
        <f>ROUND(SUM(O46:T46),0)</f>
        <v>680882</v>
      </c>
      <c r="V46" s="1136"/>
      <c r="W46" s="1136">
        <f>+$W$4</f>
        <v>6151</v>
      </c>
      <c r="X46" s="1137">
        <f t="shared" si="9"/>
        <v>984160</v>
      </c>
      <c r="Y46" s="1138">
        <f>VLOOKUP($A46,'[3]October Mid-Year Adj'!$A$171:$J$209,6,FALSE)</f>
        <v>-8</v>
      </c>
      <c r="Z46" s="1134">
        <f t="shared" si="10"/>
        <v>-49208</v>
      </c>
      <c r="AA46" s="1138">
        <f>VLOOKUP($A46,'[3]February Mid-Year Adj'!$A$171:$J$209,6,FALSE)</f>
        <v>8</v>
      </c>
      <c r="AB46" s="1134">
        <f t="shared" si="25"/>
        <v>24604</v>
      </c>
      <c r="AC46" s="1135">
        <f t="shared" si="12"/>
        <v>-24604</v>
      </c>
      <c r="AD46" s="1139">
        <f>+X46+AC46</f>
        <v>959556</v>
      </c>
      <c r="AE46" s="1134">
        <f>ROUND(AD46*-$AE$4,0)</f>
        <v>-16792</v>
      </c>
      <c r="AF46" s="1134">
        <f>ROUND(AD46*-$AF$4,0)</f>
        <v>-2399</v>
      </c>
      <c r="AG46" s="1134">
        <f>SUM(AE46:AF46)</f>
        <v>-19191</v>
      </c>
      <c r="AH46" s="1139">
        <f>AD46+AG46</f>
        <v>940365</v>
      </c>
      <c r="AI46" s="1136"/>
      <c r="AJ46" s="1139">
        <f>ROUND(SUM(AH46:AI46),0)</f>
        <v>940365</v>
      </c>
      <c r="AK46" s="1134">
        <f>IFERROR(VLOOKUP($A46,[4]MFP!$A$145:$HK$212,218,FALSE),VLOOKUP($B46,[4]MFP!$A$145:$HK$212,218,FALSE))</f>
        <v>860519</v>
      </c>
      <c r="AL46" s="1134">
        <f>AJ46-AK46</f>
        <v>79846</v>
      </c>
      <c r="AM46" s="1139">
        <f t="shared" si="20"/>
        <v>79846</v>
      </c>
    </row>
    <row r="47" spans="1:39" s="362" customFormat="1" x14ac:dyDescent="0.2">
      <c r="A47" s="1144"/>
      <c r="B47" s="1144"/>
      <c r="C47" s="1144" t="s">
        <v>1199</v>
      </c>
      <c r="D47" s="1145">
        <f>SUM(D8:D46)</f>
        <v>19984</v>
      </c>
      <c r="E47" s="1146"/>
      <c r="F47" s="1147">
        <f>SUM(F8:F46)</f>
        <v>71032993</v>
      </c>
      <c r="G47" s="1147"/>
      <c r="H47" s="1147">
        <f t="shared" ref="H47:U47" si="26">SUM(H8:H46)</f>
        <v>14560823.122445328</v>
      </c>
      <c r="I47" s="1148">
        <f t="shared" si="26"/>
        <v>85593817</v>
      </c>
      <c r="J47" s="1147">
        <f t="shared" si="26"/>
        <v>490255</v>
      </c>
      <c r="K47" s="1147">
        <f t="shared" si="26"/>
        <v>-57350</v>
      </c>
      <c r="L47" s="1149">
        <f t="shared" si="26"/>
        <v>432905</v>
      </c>
      <c r="M47" s="1148">
        <f t="shared" si="26"/>
        <v>86026722</v>
      </c>
      <c r="N47" s="1147">
        <f t="shared" si="26"/>
        <v>-318846.23079909169</v>
      </c>
      <c r="O47" s="1148">
        <f t="shared" si="26"/>
        <v>85707877</v>
      </c>
      <c r="P47" s="1147">
        <f t="shared" si="26"/>
        <v>42000</v>
      </c>
      <c r="Q47" s="1147">
        <f t="shared" si="26"/>
        <v>338028.5</v>
      </c>
      <c r="R47" s="1147">
        <f t="shared" si="26"/>
        <v>0</v>
      </c>
      <c r="S47" s="1147">
        <f t="shared" si="26"/>
        <v>142602</v>
      </c>
      <c r="T47" s="1147">
        <f t="shared" si="26"/>
        <v>3351626</v>
      </c>
      <c r="U47" s="1148">
        <f t="shared" si="26"/>
        <v>89582135</v>
      </c>
      <c r="V47" s="1147"/>
      <c r="W47" s="1147"/>
      <c r="X47" s="1150">
        <f t="shared" ref="X47:AM47" si="27">SUM(X8:X46)</f>
        <v>108155869</v>
      </c>
      <c r="Y47" s="1151">
        <f t="shared" si="27"/>
        <v>120</v>
      </c>
      <c r="Z47" s="1147">
        <f t="shared" si="27"/>
        <v>711631</v>
      </c>
      <c r="AA47" s="1151">
        <f t="shared" si="27"/>
        <v>-28</v>
      </c>
      <c r="AB47" s="1147">
        <f t="shared" si="27"/>
        <v>-40236</v>
      </c>
      <c r="AC47" s="1149">
        <f t="shared" si="27"/>
        <v>671395</v>
      </c>
      <c r="AD47" s="1150">
        <f t="shared" si="27"/>
        <v>108827264</v>
      </c>
      <c r="AE47" s="1147">
        <f t="shared" si="27"/>
        <v>-1904476</v>
      </c>
      <c r="AF47" s="1147">
        <f t="shared" si="27"/>
        <v>-272069</v>
      </c>
      <c r="AG47" s="1147">
        <f t="shared" si="27"/>
        <v>-2176545</v>
      </c>
      <c r="AH47" s="1150">
        <f t="shared" si="27"/>
        <v>106650719</v>
      </c>
      <c r="AI47" s="1147">
        <f t="shared" si="27"/>
        <v>-450976.53902708291</v>
      </c>
      <c r="AJ47" s="1150">
        <f t="shared" si="27"/>
        <v>106199749</v>
      </c>
      <c r="AK47" s="1147">
        <f t="shared" si="27"/>
        <v>98640537</v>
      </c>
      <c r="AL47" s="1147">
        <f t="shared" si="27"/>
        <v>7559212</v>
      </c>
      <c r="AM47" s="1150">
        <f t="shared" si="27"/>
        <v>7559212</v>
      </c>
    </row>
    <row r="48" spans="1:39" s="1143" customFormat="1" x14ac:dyDescent="0.2">
      <c r="C48" s="1152"/>
    </row>
    <row r="49" spans="1:39" s="1140" customFormat="1" ht="38.25" x14ac:dyDescent="0.2">
      <c r="A49" s="1110" t="s">
        <v>930</v>
      </c>
      <c r="B49" s="1110">
        <v>369007</v>
      </c>
      <c r="C49" s="1111" t="s">
        <v>1200</v>
      </c>
      <c r="D49" s="1112">
        <f>[11]Exceptions!$C$17</f>
        <v>195</v>
      </c>
      <c r="E49" s="1153"/>
      <c r="F49" s="1153"/>
      <c r="G49" s="1153"/>
      <c r="H49" s="1153"/>
      <c r="I49" s="1153"/>
      <c r="J49" s="1154"/>
      <c r="K49" s="1153"/>
      <c r="L49" s="1153"/>
      <c r="M49" s="1153"/>
      <c r="N49" s="1153"/>
      <c r="O49" s="1153"/>
      <c r="P49" s="1153"/>
      <c r="Q49" s="1153"/>
      <c r="R49" s="1153"/>
      <c r="S49" s="1153"/>
      <c r="T49" s="1153"/>
      <c r="U49" s="1153"/>
      <c r="V49" s="1118"/>
      <c r="W49" s="1118">
        <f>+$W$4</f>
        <v>6151</v>
      </c>
      <c r="X49" s="1119">
        <f>IF(V49=0,W49*D49,V49*D49)</f>
        <v>1199445</v>
      </c>
      <c r="Y49" s="1120">
        <f>[19]Exceptions!$C$16-D49</f>
        <v>-195</v>
      </c>
      <c r="Z49" s="1116">
        <f>IF(V49=0,W49*Y49,V49*Y49)</f>
        <v>-1199445</v>
      </c>
      <c r="AA49" s="1120">
        <f>[20]Exceptions!$C$17-[19]Exceptions!$C$16</f>
        <v>0</v>
      </c>
      <c r="AB49" s="1116">
        <f t="shared" ref="AB49:AB52" si="28">IF(V49=0,W49*AA49*0.5,V49*AA49*0.5)</f>
        <v>0</v>
      </c>
      <c r="AC49" s="1117">
        <f t="shared" ref="AC49:AC52" si="29">+Z49+AB49</f>
        <v>-1199445</v>
      </c>
      <c r="AD49" s="1155"/>
      <c r="AE49" s="1155"/>
      <c r="AF49" s="1155"/>
      <c r="AG49" s="1155"/>
      <c r="AH49" s="1155"/>
      <c r="AI49" s="1155"/>
      <c r="AJ49" s="1155"/>
      <c r="AK49" s="1155"/>
      <c r="AL49" s="1155"/>
      <c r="AM49" s="1155"/>
    </row>
    <row r="50" spans="1:39" s="1140" customFormat="1" ht="38.25" x14ac:dyDescent="0.2">
      <c r="A50" s="1129" t="s">
        <v>930</v>
      </c>
      <c r="B50" s="1129">
        <v>369007</v>
      </c>
      <c r="C50" s="1130" t="s">
        <v>1201</v>
      </c>
      <c r="D50" s="1131">
        <f>[11]Exceptions!$C$16</f>
        <v>450</v>
      </c>
      <c r="E50" s="1156"/>
      <c r="F50" s="1156"/>
      <c r="G50" s="1156"/>
      <c r="H50" s="1156"/>
      <c r="I50" s="1156"/>
      <c r="J50" s="1157"/>
      <c r="K50" s="1156"/>
      <c r="L50" s="1156"/>
      <c r="M50" s="1156"/>
      <c r="N50" s="1156"/>
      <c r="O50" s="1156"/>
      <c r="P50" s="1156"/>
      <c r="Q50" s="1156"/>
      <c r="R50" s="1156"/>
      <c r="S50" s="1156"/>
      <c r="T50" s="1156"/>
      <c r="U50" s="1156"/>
      <c r="V50" s="1136">
        <f>+$V$4</f>
        <v>5339</v>
      </c>
      <c r="W50" s="1136"/>
      <c r="X50" s="1137">
        <f>IF(V50=0,W50*D50,V50*D50)</f>
        <v>2402550</v>
      </c>
      <c r="Y50" s="1138">
        <f>[19]Exceptions!$C$15-D50</f>
        <v>-24</v>
      </c>
      <c r="Z50" s="1134">
        <f>IF(V50=0,W50*Y50,V50*Y50)</f>
        <v>-128136</v>
      </c>
      <c r="AA50" s="1138">
        <f>[20]Exceptions!$C$16-[19]Exceptions!$C$15</f>
        <v>-16</v>
      </c>
      <c r="AB50" s="1134">
        <f t="shared" si="28"/>
        <v>-42712</v>
      </c>
      <c r="AC50" s="1135">
        <f t="shared" si="29"/>
        <v>-170848</v>
      </c>
      <c r="AD50" s="1158"/>
      <c r="AE50" s="1158"/>
      <c r="AF50" s="1158"/>
      <c r="AG50" s="1158"/>
      <c r="AH50" s="1158"/>
      <c r="AI50" s="1158"/>
      <c r="AJ50" s="1158"/>
      <c r="AK50" s="1158"/>
      <c r="AL50" s="1158"/>
      <c r="AM50" s="1158"/>
    </row>
    <row r="51" spans="1:39" s="1140" customFormat="1" ht="25.5" x14ac:dyDescent="0.2">
      <c r="A51" s="1110" t="s">
        <v>922</v>
      </c>
      <c r="B51" s="1110">
        <v>369002</v>
      </c>
      <c r="C51" s="1111" t="s">
        <v>1202</v>
      </c>
      <c r="D51" s="1112">
        <v>0</v>
      </c>
      <c r="E51" s="1153"/>
      <c r="F51" s="1153"/>
      <c r="G51" s="1153"/>
      <c r="H51" s="1153"/>
      <c r="I51" s="1153"/>
      <c r="J51" s="1154"/>
      <c r="K51" s="1153"/>
      <c r="L51" s="1153"/>
      <c r="M51" s="1153"/>
      <c r="N51" s="1153"/>
      <c r="O51" s="1153"/>
      <c r="P51" s="1153"/>
      <c r="Q51" s="1153"/>
      <c r="R51" s="1153"/>
      <c r="S51" s="1153"/>
      <c r="T51" s="1153"/>
      <c r="U51" s="1153"/>
      <c r="V51" s="1118"/>
      <c r="W51" s="1118">
        <f>+$W$4</f>
        <v>6151</v>
      </c>
      <c r="X51" s="1119">
        <f>IF(V51=0,W51*D51,V51*D51)</f>
        <v>0</v>
      </c>
      <c r="Y51" s="1120">
        <f>[19]Exceptions!$C$21-D51</f>
        <v>142</v>
      </c>
      <c r="Z51" s="1116">
        <f>IF(V51=0,W51*Y51,V51*Y51)</f>
        <v>873442</v>
      </c>
      <c r="AA51" s="1120">
        <f>[20]Exceptions!$C$22-[19]Exceptions!$C$21</f>
        <v>39</v>
      </c>
      <c r="AB51" s="1116">
        <f t="shared" si="28"/>
        <v>119944.5</v>
      </c>
      <c r="AC51" s="1117">
        <f t="shared" si="29"/>
        <v>993386.5</v>
      </c>
      <c r="AD51" s="1155"/>
      <c r="AE51" s="1155"/>
      <c r="AF51" s="1155"/>
      <c r="AG51" s="1155"/>
      <c r="AH51" s="1155"/>
      <c r="AI51" s="1155"/>
      <c r="AJ51" s="1155"/>
      <c r="AK51" s="1155"/>
      <c r="AL51" s="1155"/>
      <c r="AM51" s="1155"/>
    </row>
    <row r="52" spans="1:39" s="1140" customFormat="1" ht="25.5" x14ac:dyDescent="0.2">
      <c r="A52" s="1129" t="s">
        <v>922</v>
      </c>
      <c r="B52" s="1129">
        <v>369002</v>
      </c>
      <c r="C52" s="1130" t="s">
        <v>1203</v>
      </c>
      <c r="D52" s="1131">
        <f>D40</f>
        <v>690</v>
      </c>
      <c r="E52" s="1156"/>
      <c r="F52" s="1156"/>
      <c r="G52" s="1156"/>
      <c r="H52" s="1156"/>
      <c r="I52" s="1156"/>
      <c r="J52" s="1157"/>
      <c r="K52" s="1156"/>
      <c r="L52" s="1156"/>
      <c r="M52" s="1156"/>
      <c r="N52" s="1156"/>
      <c r="O52" s="1156"/>
      <c r="P52" s="1156"/>
      <c r="Q52" s="1156"/>
      <c r="R52" s="1156"/>
      <c r="S52" s="1156"/>
      <c r="T52" s="1156"/>
      <c r="U52" s="1156"/>
      <c r="V52" s="1136">
        <f>+$V$4</f>
        <v>5339</v>
      </c>
      <c r="W52" s="1136"/>
      <c r="X52" s="1137">
        <f>IF(V52=0,W52*D52,V52*D52)</f>
        <v>3683910</v>
      </c>
      <c r="Y52" s="1138">
        <f>[19]Exceptions!$C$20-D52</f>
        <v>-75</v>
      </c>
      <c r="Z52" s="1134">
        <f>IF(V52=0,W52*Y52,V52*Y52)</f>
        <v>-400425</v>
      </c>
      <c r="AA52" s="1138">
        <f>[20]Exceptions!$C$21-[19]Exceptions!$C$20</f>
        <v>26</v>
      </c>
      <c r="AB52" s="1134">
        <f t="shared" si="28"/>
        <v>69407</v>
      </c>
      <c r="AC52" s="1135">
        <f t="shared" si="29"/>
        <v>-331018</v>
      </c>
      <c r="AD52" s="1158"/>
      <c r="AE52" s="1158"/>
      <c r="AF52" s="1158"/>
      <c r="AG52" s="1158"/>
      <c r="AH52" s="1158"/>
      <c r="AI52" s="1158"/>
      <c r="AJ52" s="1158"/>
      <c r="AK52" s="1158"/>
      <c r="AL52" s="1158"/>
      <c r="AM52" s="1158"/>
    </row>
    <row r="53" spans="1:39" x14ac:dyDescent="0.2">
      <c r="A53" s="1159"/>
      <c r="B53" s="1159"/>
      <c r="C53" s="1159"/>
      <c r="D53" s="1160"/>
      <c r="E53" s="1161"/>
      <c r="F53" s="1162"/>
      <c r="G53" s="1163"/>
      <c r="H53" s="1162"/>
      <c r="I53" s="1162"/>
      <c r="J53" s="1162"/>
      <c r="K53" s="1162"/>
      <c r="L53" s="1162"/>
      <c r="M53" s="1162"/>
      <c r="N53" s="1164"/>
      <c r="O53" s="1162"/>
      <c r="P53" s="1162"/>
      <c r="Q53" s="1162"/>
      <c r="R53" s="1162"/>
      <c r="S53" s="1162"/>
      <c r="T53" s="1162"/>
      <c r="U53" s="1162"/>
      <c r="V53" s="1162"/>
      <c r="W53" s="1162"/>
      <c r="X53" s="1162"/>
      <c r="Y53" s="1162"/>
      <c r="Z53" s="1162"/>
      <c r="AA53" s="1162"/>
      <c r="AB53" s="1162"/>
      <c r="AC53" s="1162"/>
      <c r="AD53" s="1162"/>
      <c r="AE53" s="1162"/>
      <c r="AF53" s="1162"/>
      <c r="AG53" s="1162"/>
      <c r="AH53" s="1162"/>
      <c r="AI53" s="1162"/>
      <c r="AJ53" s="1162"/>
      <c r="AK53" s="1162"/>
      <c r="AL53" s="1162"/>
      <c r="AM53" s="1162"/>
    </row>
    <row r="54" spans="1:39" x14ac:dyDescent="0.2">
      <c r="A54"/>
      <c r="B54"/>
      <c r="C54" s="1165"/>
      <c r="D54" s="1166"/>
      <c r="E54" s="1160"/>
      <c r="F54" s="1160"/>
      <c r="G54" s="1160"/>
      <c r="H54" s="1160"/>
      <c r="I54" s="1160"/>
      <c r="J54" s="1160"/>
      <c r="K54" s="1160"/>
      <c r="L54" s="1160"/>
      <c r="M54" s="1160"/>
      <c r="N54" s="1160"/>
      <c r="O54" s="1160"/>
      <c r="P54" s="1160"/>
      <c r="Q54" s="1160"/>
      <c r="R54" s="1160"/>
      <c r="S54" s="1160"/>
      <c r="T54" s="1160"/>
      <c r="U54" s="1160"/>
      <c r="V54" s="1160"/>
      <c r="W54" s="1160"/>
      <c r="X54" s="1160"/>
      <c r="Y54" s="1160"/>
      <c r="Z54" s="1160"/>
      <c r="AA54" s="1160" t="s">
        <v>1204</v>
      </c>
      <c r="AB54" s="1160"/>
      <c r="AC54" s="1160"/>
      <c r="AD54" s="1160"/>
      <c r="AE54" s="1160"/>
      <c r="AF54" s="1160"/>
      <c r="AG54" s="1160"/>
      <c r="AH54" s="1160"/>
      <c r="AI54" s="1160"/>
      <c r="AJ54" s="1160"/>
      <c r="AK54" s="1160"/>
      <c r="AL54" s="1160"/>
      <c r="AM54" s="1160">
        <v>1</v>
      </c>
    </row>
    <row r="55" spans="1:39" x14ac:dyDescent="0.2">
      <c r="AD55" s="206" t="s">
        <v>1205</v>
      </c>
      <c r="AE55" s="379">
        <v>-1927256</v>
      </c>
      <c r="AF55" s="379">
        <v>-275326</v>
      </c>
    </row>
    <row r="56" spans="1:39" x14ac:dyDescent="0.2">
      <c r="G56"/>
      <c r="Q56" s="379"/>
      <c r="AE56" s="379">
        <f>AE47</f>
        <v>-1904476</v>
      </c>
      <c r="AF56" s="379">
        <f>AF47</f>
        <v>-272069</v>
      </c>
    </row>
    <row r="57" spans="1:39" x14ac:dyDescent="0.2">
      <c r="AE57" s="379">
        <f>AE56-AE55</f>
        <v>22780</v>
      </c>
      <c r="AF57" s="379">
        <f>AF56-AF55</f>
        <v>3257</v>
      </c>
    </row>
    <row r="58" spans="1:39" x14ac:dyDescent="0.2">
      <c r="AE58" s="379"/>
      <c r="AF58" s="379"/>
    </row>
  </sheetData>
  <mergeCells count="43">
    <mergeCell ref="AK3:AK4"/>
    <mergeCell ref="AL3:AL4"/>
    <mergeCell ref="AM3:AM4"/>
    <mergeCell ref="AC3:AC4"/>
    <mergeCell ref="AD3:AD4"/>
    <mergeCell ref="AG3:AG4"/>
    <mergeCell ref="AH3:AH4"/>
    <mergeCell ref="AI3:AI4"/>
    <mergeCell ref="AJ3:AJ4"/>
    <mergeCell ref="U3:U4"/>
    <mergeCell ref="X3:X4"/>
    <mergeCell ref="Y3:Y4"/>
    <mergeCell ref="Z3:Z4"/>
    <mergeCell ref="AA3:AA4"/>
    <mergeCell ref="AB3:AB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AH1:AM1"/>
    <mergeCell ref="J2:L2"/>
    <mergeCell ref="P2:Q2"/>
    <mergeCell ref="R2:T2"/>
    <mergeCell ref="Y2:Z2"/>
    <mergeCell ref="AA2:AC2"/>
    <mergeCell ref="A1:C4"/>
    <mergeCell ref="D1:I1"/>
    <mergeCell ref="J1:O1"/>
    <mergeCell ref="P1:U1"/>
    <mergeCell ref="V1:Z1"/>
    <mergeCell ref="AA1:AG1"/>
    <mergeCell ref="D3:D4"/>
    <mergeCell ref="F3:F4"/>
    <mergeCell ref="G3:G4"/>
    <mergeCell ref="H3:H4"/>
  </mergeCells>
  <printOptions horizontalCentered="1"/>
  <pageMargins left="0.25" right="0.25" top="0.8" bottom="0.3" header="0.3" footer="0.19"/>
  <pageSetup paperSize="5" scale="70" firstPageNumber="46" fitToHeight="2" orientation="portrait" r:id="rId1"/>
  <headerFooter alignWithMargins="0">
    <oddHeader xml:space="preserve">&amp;L&amp;"Arial,Bold"&amp;20&amp;K000000FY2017-18 MFP Budget Letter
June 2018&amp;R
</oddHeader>
    <oddFooter>&amp;R&amp;P</oddFooter>
  </headerFooter>
  <colBreaks count="5" manualBreakCount="5">
    <brk id="9" max="1048575" man="1"/>
    <brk id="15" max="1048575" man="1"/>
    <brk id="21" max="1048575" man="1"/>
    <brk id="26" max="46" man="1"/>
    <brk id="3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5"/>
  <sheetViews>
    <sheetView view="pageBreakPreview" zoomScaleNormal="100" zoomScaleSheetLayoutView="100" workbookViewId="0">
      <pane xSplit="3" ySplit="6" topLeftCell="D7" activePane="bottomRight" state="frozen"/>
      <selection activeCell="I1" sqref="I1:J1048576"/>
      <selection pane="topRight" activeCell="I1" sqref="I1:J1048576"/>
      <selection pane="bottomLeft" activeCell="I1" sqref="I1:J1048576"/>
      <selection pane="bottomRight" activeCell="I1" sqref="I1:J1048576"/>
    </sheetView>
  </sheetViews>
  <sheetFormatPr defaultColWidth="8.85546875" defaultRowHeight="12.75" x14ac:dyDescent="0.2"/>
  <cols>
    <col min="1" max="1" width="8.5703125" style="3" bestFit="1" customWidth="1"/>
    <col min="2" max="2" width="8.42578125" style="3" bestFit="1" customWidth="1"/>
    <col min="3" max="3" width="22" style="3" customWidth="1"/>
    <col min="4" max="4" width="12.7109375" style="3" customWidth="1"/>
    <col min="5" max="5" width="12.85546875" style="3" customWidth="1"/>
    <col min="6" max="6" width="12.7109375" style="3" customWidth="1"/>
    <col min="7" max="7" width="13.140625" style="3" customWidth="1"/>
    <col min="8" max="8" width="12.7109375" style="3" customWidth="1"/>
    <col min="9" max="9" width="8.28515625" style="3" customWidth="1"/>
    <col min="10" max="10" width="7.7109375" style="3" customWidth="1"/>
    <col min="11" max="11" width="12.140625" style="3" customWidth="1"/>
    <col min="12" max="12" width="8.28515625" style="3" customWidth="1"/>
    <col min="13" max="13" width="7.7109375" style="3" customWidth="1"/>
    <col min="14" max="14" width="12.140625" style="3" customWidth="1"/>
    <col min="15" max="15" width="8.28515625" style="3" customWidth="1"/>
    <col min="16" max="16" width="7.7109375" style="3" customWidth="1"/>
    <col min="17" max="17" width="12.140625" style="3" customWidth="1"/>
    <col min="18" max="18" width="8.28515625" style="3" customWidth="1"/>
    <col min="19" max="19" width="7.7109375" style="3" customWidth="1"/>
    <col min="20" max="20" width="12.140625" style="3" customWidth="1"/>
    <col min="21" max="21" width="13.28515625" style="3" customWidth="1"/>
    <col min="22" max="25" width="13.7109375" style="3" customWidth="1"/>
    <col min="26" max="26" width="13.28515625" style="3" customWidth="1"/>
    <col min="27" max="27" width="14.140625" style="3" customWidth="1"/>
    <col min="28" max="28" width="14.7109375" style="3" customWidth="1"/>
    <col min="29" max="29" width="16.42578125" style="3" customWidth="1"/>
    <col min="30" max="30" width="13.140625" style="3" customWidth="1"/>
    <col min="31" max="31" width="14" style="3" customWidth="1"/>
    <col min="32" max="32" width="12.7109375" style="3" customWidth="1"/>
    <col min="33" max="33" width="16" style="3" customWidth="1"/>
    <col min="34" max="35" width="14.5703125" style="3" customWidth="1"/>
    <col min="36" max="36" width="14.42578125" style="3" bestFit="1" customWidth="1"/>
    <col min="37" max="41" width="11.28515625" style="3" customWidth="1"/>
    <col min="42" max="42" width="14.42578125" style="3" bestFit="1" customWidth="1"/>
    <col min="43" max="43" width="13.5703125" style="3" customWidth="1"/>
    <col min="44" max="45" width="11.42578125" style="3" customWidth="1"/>
    <col min="46" max="46" width="14.42578125" style="3" customWidth="1"/>
    <col min="47" max="47" width="12.7109375" style="3" customWidth="1"/>
    <col min="48" max="48" width="14.42578125" style="3" bestFit="1" customWidth="1"/>
    <col min="49" max="49" width="12.140625" style="3" customWidth="1"/>
    <col min="50" max="50" width="12.7109375" style="3" bestFit="1" customWidth="1"/>
    <col min="51" max="51" width="14.42578125" style="3" customWidth="1"/>
    <col min="52" max="52" width="3" style="3" bestFit="1" customWidth="1"/>
    <col min="53" max="54" width="8.85546875" style="3"/>
    <col min="55" max="55" width="3" style="3" bestFit="1" customWidth="1"/>
    <col min="56" max="16384" width="8.85546875" style="3"/>
  </cols>
  <sheetData>
    <row r="1" spans="1:57" ht="36" customHeight="1" x14ac:dyDescent="0.2">
      <c r="A1" s="1169" t="s">
        <v>1206</v>
      </c>
      <c r="B1" s="1170"/>
      <c r="C1" s="1171"/>
      <c r="D1" s="1172" t="s">
        <v>1207</v>
      </c>
      <c r="E1" s="1173"/>
      <c r="F1" s="1173"/>
      <c r="G1" s="1173"/>
      <c r="H1" s="1173"/>
      <c r="I1" s="1173"/>
      <c r="J1" s="1173"/>
      <c r="K1" s="1173"/>
      <c r="L1" s="1173"/>
      <c r="M1" s="1173"/>
      <c r="N1" s="1173"/>
      <c r="O1" s="1173"/>
      <c r="P1" s="1173"/>
      <c r="Q1" s="1173"/>
      <c r="R1" s="1173"/>
      <c r="S1" s="1173"/>
      <c r="T1" s="1173"/>
      <c r="U1" s="1174"/>
      <c r="V1" s="1172" t="s">
        <v>1207</v>
      </c>
      <c r="W1" s="1173"/>
      <c r="X1" s="1173"/>
      <c r="Y1" s="1173"/>
      <c r="Z1" s="1173"/>
      <c r="AA1" s="1173"/>
      <c r="AB1" s="1173"/>
      <c r="AC1" s="1173"/>
      <c r="AD1" s="1173"/>
      <c r="AE1" s="1173"/>
      <c r="AF1" s="1173"/>
      <c r="AG1" s="1174"/>
      <c r="AH1" s="1175" t="s">
        <v>1114</v>
      </c>
      <c r="AI1" s="1176"/>
      <c r="AJ1" s="1176"/>
      <c r="AK1" s="1176"/>
      <c r="AL1" s="1176"/>
      <c r="AM1" s="1176"/>
      <c r="AN1" s="1176"/>
      <c r="AO1" s="1176"/>
      <c r="AP1" s="1176"/>
      <c r="AQ1" s="1176"/>
      <c r="AR1" s="1176"/>
      <c r="AS1" s="1176"/>
      <c r="AT1" s="1176"/>
      <c r="AU1" s="1176"/>
      <c r="AV1" s="1176"/>
      <c r="AW1" s="1176"/>
      <c r="AX1" s="1176"/>
      <c r="AY1" s="1177"/>
    </row>
    <row r="2" spans="1:57" ht="31.9" customHeight="1" x14ac:dyDescent="0.2">
      <c r="A2" s="1178"/>
      <c r="B2" s="1179"/>
      <c r="C2" s="757"/>
      <c r="D2" s="1091" t="s">
        <v>944</v>
      </c>
      <c r="E2" s="1180" t="s">
        <v>1208</v>
      </c>
      <c r="F2" s="1181"/>
      <c r="G2" s="1181"/>
      <c r="H2" s="1182"/>
      <c r="I2" s="1183" t="s">
        <v>984</v>
      </c>
      <c r="J2" s="1183"/>
      <c r="K2" s="1183"/>
      <c r="L2" s="1183" t="s">
        <v>985</v>
      </c>
      <c r="M2" s="1183"/>
      <c r="N2" s="1183"/>
      <c r="O2" s="1183" t="s">
        <v>986</v>
      </c>
      <c r="P2" s="1183"/>
      <c r="Q2" s="1183"/>
      <c r="R2" s="1183" t="s">
        <v>987</v>
      </c>
      <c r="S2" s="1183"/>
      <c r="T2" s="1183"/>
      <c r="U2" s="1091" t="s">
        <v>988</v>
      </c>
      <c r="V2" s="1060" t="s">
        <v>135</v>
      </c>
      <c r="W2" s="1060"/>
      <c r="X2" s="1060"/>
      <c r="Y2" s="1184" t="s">
        <v>989</v>
      </c>
      <c r="Z2" s="1099" t="s">
        <v>992</v>
      </c>
      <c r="AA2" s="1185" t="s">
        <v>137</v>
      </c>
      <c r="AB2" s="1186"/>
      <c r="AC2" s="1184" t="s">
        <v>1209</v>
      </c>
      <c r="AD2" s="1185" t="s">
        <v>142</v>
      </c>
      <c r="AE2" s="1187"/>
      <c r="AF2" s="1186"/>
      <c r="AG2" s="1184" t="s">
        <v>1210</v>
      </c>
      <c r="AH2" s="1102">
        <f>'Source Data'!$M$42</f>
        <v>5339</v>
      </c>
      <c r="AI2" s="1102">
        <f>'Source Data'!$N$42</f>
        <v>6151</v>
      </c>
      <c r="AJ2" s="1188" t="s">
        <v>1211</v>
      </c>
      <c r="AK2" s="1189" t="s">
        <v>135</v>
      </c>
      <c r="AL2" s="1189"/>
      <c r="AM2" s="1189"/>
      <c r="AN2" s="1189"/>
      <c r="AO2" s="1189"/>
      <c r="AP2" s="1188" t="s">
        <v>1212</v>
      </c>
      <c r="AQ2" s="1188" t="s">
        <v>1213</v>
      </c>
      <c r="AR2" s="1188" t="s">
        <v>1214</v>
      </c>
      <c r="AS2" s="1188" t="s">
        <v>1132</v>
      </c>
      <c r="AT2" s="1190" t="s">
        <v>1133</v>
      </c>
      <c r="AU2" s="1099" t="s">
        <v>992</v>
      </c>
      <c r="AV2" s="1188" t="s">
        <v>1215</v>
      </c>
      <c r="AW2" s="1188" t="s">
        <v>1061</v>
      </c>
      <c r="AX2" s="1188" t="s">
        <v>995</v>
      </c>
      <c r="AY2" s="1190" t="s">
        <v>1135</v>
      </c>
    </row>
    <row r="3" spans="1:57" ht="120" customHeight="1" x14ac:dyDescent="0.2">
      <c r="A3" s="830"/>
      <c r="B3" s="1191"/>
      <c r="C3" s="831"/>
      <c r="D3" s="1091"/>
      <c r="E3" s="1090" t="s">
        <v>1216</v>
      </c>
      <c r="F3" s="1090" t="s">
        <v>1003</v>
      </c>
      <c r="G3" s="1090" t="s">
        <v>948</v>
      </c>
      <c r="H3" s="1090" t="s">
        <v>1003</v>
      </c>
      <c r="I3" s="1090" t="s">
        <v>1002</v>
      </c>
      <c r="J3" s="1090" t="s">
        <v>999</v>
      </c>
      <c r="K3" s="1090" t="s">
        <v>1003</v>
      </c>
      <c r="L3" s="1090" t="s">
        <v>1004</v>
      </c>
      <c r="M3" s="1090" t="s">
        <v>999</v>
      </c>
      <c r="N3" s="1090" t="s">
        <v>1003</v>
      </c>
      <c r="O3" s="1090" t="s">
        <v>1005</v>
      </c>
      <c r="P3" s="1090" t="s">
        <v>999</v>
      </c>
      <c r="Q3" s="1090" t="s">
        <v>1003</v>
      </c>
      <c r="R3" s="1090" t="s">
        <v>1005</v>
      </c>
      <c r="S3" s="1090" t="s">
        <v>999</v>
      </c>
      <c r="T3" s="1090" t="s">
        <v>1003</v>
      </c>
      <c r="U3" s="1184"/>
      <c r="V3" s="1061" t="s">
        <v>950</v>
      </c>
      <c r="W3" s="1061" t="s">
        <v>951</v>
      </c>
      <c r="X3" s="1061" t="s">
        <v>952</v>
      </c>
      <c r="Y3" s="1192"/>
      <c r="Z3" s="1060"/>
      <c r="AA3" s="1193" t="s">
        <v>185</v>
      </c>
      <c r="AB3" s="1193" t="s">
        <v>186</v>
      </c>
      <c r="AC3" s="1194"/>
      <c r="AD3" s="1195" t="s">
        <v>1217</v>
      </c>
      <c r="AE3" s="1195" t="s">
        <v>189</v>
      </c>
      <c r="AF3" s="1195" t="s">
        <v>190</v>
      </c>
      <c r="AG3" s="1194"/>
      <c r="AH3" s="1096" t="s">
        <v>1122</v>
      </c>
      <c r="AI3" s="1096" t="s">
        <v>1123</v>
      </c>
      <c r="AJ3" s="1196"/>
      <c r="AK3" s="961" t="s">
        <v>1125</v>
      </c>
      <c r="AL3" s="961" t="s">
        <v>1126</v>
      </c>
      <c r="AM3" s="961" t="s">
        <v>1127</v>
      </c>
      <c r="AN3" s="961" t="s">
        <v>1128</v>
      </c>
      <c r="AO3" s="961" t="s">
        <v>952</v>
      </c>
      <c r="AP3" s="1196"/>
      <c r="AQ3" s="1196"/>
      <c r="AR3" s="1196"/>
      <c r="AS3" s="1196"/>
      <c r="AT3" s="1097"/>
      <c r="AU3" s="1060"/>
      <c r="AV3" s="1196"/>
      <c r="AW3" s="1196"/>
      <c r="AX3" s="1196"/>
      <c r="AY3" s="1097"/>
      <c r="BA3" s="1100" t="s">
        <v>1136</v>
      </c>
      <c r="BB3" s="1100" t="s">
        <v>1008</v>
      </c>
      <c r="BD3" s="1100" t="s">
        <v>1137</v>
      </c>
      <c r="BE3" s="1100" t="s">
        <v>1008</v>
      </c>
    </row>
    <row r="4" spans="1:57" ht="14.25" customHeight="1" x14ac:dyDescent="0.2">
      <c r="A4" s="1197"/>
      <c r="B4" s="1197"/>
      <c r="C4" s="1198"/>
      <c r="D4" s="1199">
        <v>1</v>
      </c>
      <c r="E4" s="1199">
        <f t="shared" ref="E4:BE4" si="0">D4+1</f>
        <v>2</v>
      </c>
      <c r="F4" s="1199">
        <f t="shared" si="0"/>
        <v>3</v>
      </c>
      <c r="G4" s="1199">
        <f t="shared" si="0"/>
        <v>4</v>
      </c>
      <c r="H4" s="1199">
        <f t="shared" si="0"/>
        <v>5</v>
      </c>
      <c r="I4" s="1199">
        <f t="shared" si="0"/>
        <v>6</v>
      </c>
      <c r="J4" s="1199">
        <f t="shared" si="0"/>
        <v>7</v>
      </c>
      <c r="K4" s="1199">
        <f t="shared" si="0"/>
        <v>8</v>
      </c>
      <c r="L4" s="1199">
        <f t="shared" si="0"/>
        <v>9</v>
      </c>
      <c r="M4" s="1199">
        <f t="shared" si="0"/>
        <v>10</v>
      </c>
      <c r="N4" s="1199">
        <f t="shared" si="0"/>
        <v>11</v>
      </c>
      <c r="O4" s="1199">
        <f t="shared" si="0"/>
        <v>12</v>
      </c>
      <c r="P4" s="1199">
        <f t="shared" si="0"/>
        <v>13</v>
      </c>
      <c r="Q4" s="1199">
        <f t="shared" si="0"/>
        <v>14</v>
      </c>
      <c r="R4" s="1199">
        <f t="shared" si="0"/>
        <v>15</v>
      </c>
      <c r="S4" s="1199">
        <f t="shared" si="0"/>
        <v>16</v>
      </c>
      <c r="T4" s="1199">
        <f t="shared" si="0"/>
        <v>17</v>
      </c>
      <c r="U4" s="1199">
        <f t="shared" si="0"/>
        <v>18</v>
      </c>
      <c r="V4" s="1199">
        <f t="shared" si="0"/>
        <v>19</v>
      </c>
      <c r="W4" s="1199">
        <f t="shared" si="0"/>
        <v>20</v>
      </c>
      <c r="X4" s="1199">
        <f t="shared" si="0"/>
        <v>21</v>
      </c>
      <c r="Y4" s="1199">
        <f t="shared" si="0"/>
        <v>22</v>
      </c>
      <c r="Z4" s="1199">
        <f t="shared" si="0"/>
        <v>23</v>
      </c>
      <c r="AA4" s="1199">
        <f t="shared" si="0"/>
        <v>24</v>
      </c>
      <c r="AB4" s="1199">
        <f t="shared" si="0"/>
        <v>25</v>
      </c>
      <c r="AC4" s="1199">
        <f t="shared" si="0"/>
        <v>26</v>
      </c>
      <c r="AD4" s="1199">
        <f t="shared" si="0"/>
        <v>27</v>
      </c>
      <c r="AE4" s="1199">
        <f t="shared" si="0"/>
        <v>28</v>
      </c>
      <c r="AF4" s="1199">
        <f t="shared" si="0"/>
        <v>29</v>
      </c>
      <c r="AG4" s="1199">
        <f t="shared" si="0"/>
        <v>30</v>
      </c>
      <c r="AH4" s="1199">
        <f t="shared" si="0"/>
        <v>31</v>
      </c>
      <c r="AI4" s="1199"/>
      <c r="AJ4" s="1199">
        <f>AH4+1</f>
        <v>32</v>
      </c>
      <c r="AK4" s="1199">
        <f t="shared" si="0"/>
        <v>33</v>
      </c>
      <c r="AL4" s="1199">
        <f t="shared" si="0"/>
        <v>34</v>
      </c>
      <c r="AM4" s="1199">
        <f t="shared" si="0"/>
        <v>35</v>
      </c>
      <c r="AN4" s="1199">
        <f t="shared" si="0"/>
        <v>36</v>
      </c>
      <c r="AO4" s="1199">
        <f t="shared" si="0"/>
        <v>37</v>
      </c>
      <c r="AP4" s="1199">
        <f t="shared" si="0"/>
        <v>38</v>
      </c>
      <c r="AQ4" s="1199">
        <f t="shared" si="0"/>
        <v>39</v>
      </c>
      <c r="AR4" s="1199">
        <f t="shared" si="0"/>
        <v>40</v>
      </c>
      <c r="AS4" s="1199">
        <f t="shared" si="0"/>
        <v>41</v>
      </c>
      <c r="AT4" s="1199">
        <f t="shared" si="0"/>
        <v>42</v>
      </c>
      <c r="AU4" s="1199">
        <f t="shared" si="0"/>
        <v>43</v>
      </c>
      <c r="AV4" s="1199">
        <f t="shared" si="0"/>
        <v>44</v>
      </c>
      <c r="AW4" s="1199">
        <f t="shared" si="0"/>
        <v>45</v>
      </c>
      <c r="AX4" s="1199">
        <f t="shared" si="0"/>
        <v>46</v>
      </c>
      <c r="AY4" s="1199">
        <f t="shared" si="0"/>
        <v>47</v>
      </c>
      <c r="AZ4" s="1199">
        <f t="shared" si="0"/>
        <v>48</v>
      </c>
      <c r="BA4" s="1200">
        <f t="shared" si="0"/>
        <v>49</v>
      </c>
      <c r="BB4" s="1200">
        <f t="shared" si="0"/>
        <v>50</v>
      </c>
      <c r="BC4" s="1200">
        <f t="shared" si="0"/>
        <v>51</v>
      </c>
      <c r="BD4" s="1200">
        <f t="shared" si="0"/>
        <v>52</v>
      </c>
      <c r="BE4" s="1200">
        <f t="shared" si="0"/>
        <v>53</v>
      </c>
    </row>
    <row r="5" spans="1:57" ht="14.25" hidden="1" customHeight="1" x14ac:dyDescent="0.2">
      <c r="A5" s="1197"/>
      <c r="B5" s="1197"/>
      <c r="C5" s="1198"/>
      <c r="D5" s="1108" t="s">
        <v>1138</v>
      </c>
      <c r="E5" s="965" t="s">
        <v>1218</v>
      </c>
      <c r="F5" s="965" t="s">
        <v>963</v>
      </c>
      <c r="G5" s="965" t="s">
        <v>622</v>
      </c>
      <c r="H5" s="965" t="s">
        <v>964</v>
      </c>
      <c r="I5" s="965" t="s">
        <v>1219</v>
      </c>
      <c r="J5" s="965" t="s">
        <v>1220</v>
      </c>
      <c r="K5" s="965" t="s">
        <v>1221</v>
      </c>
      <c r="L5" s="965" t="s">
        <v>1219</v>
      </c>
      <c r="M5" s="965" t="s">
        <v>1222</v>
      </c>
      <c r="N5" s="965" t="s">
        <v>1223</v>
      </c>
      <c r="O5" s="965" t="s">
        <v>1219</v>
      </c>
      <c r="P5" s="965" t="s">
        <v>1224</v>
      </c>
      <c r="Q5" s="965" t="s">
        <v>1225</v>
      </c>
      <c r="R5" s="965" t="s">
        <v>1219</v>
      </c>
      <c r="S5" s="965" t="s">
        <v>1226</v>
      </c>
      <c r="T5" s="965" t="s">
        <v>1227</v>
      </c>
      <c r="U5" s="965" t="s">
        <v>1228</v>
      </c>
      <c r="V5" s="965" t="s">
        <v>1229</v>
      </c>
      <c r="W5" s="965" t="s">
        <v>1230</v>
      </c>
      <c r="X5" s="965" t="s">
        <v>1231</v>
      </c>
      <c r="Y5" s="965" t="s">
        <v>1232</v>
      </c>
      <c r="Z5" s="965"/>
      <c r="AA5" s="965" t="s">
        <v>87</v>
      </c>
      <c r="AB5" s="965" t="s">
        <v>96</v>
      </c>
      <c r="AC5" s="965" t="s">
        <v>1233</v>
      </c>
      <c r="AD5" s="965" t="s">
        <v>90</v>
      </c>
      <c r="AE5" s="965" t="s">
        <v>92</v>
      </c>
      <c r="AF5" s="965" t="s">
        <v>94</v>
      </c>
      <c r="AG5" s="965" t="s">
        <v>1234</v>
      </c>
      <c r="AH5" s="965" t="s">
        <v>1141</v>
      </c>
      <c r="AI5" s="965"/>
      <c r="AJ5" s="965" t="s">
        <v>1235</v>
      </c>
      <c r="AK5" s="965" t="s">
        <v>1229</v>
      </c>
      <c r="AL5" s="965" t="s">
        <v>1236</v>
      </c>
      <c r="AM5" s="965" t="s">
        <v>1230</v>
      </c>
      <c r="AN5" s="965" t="s">
        <v>1237</v>
      </c>
      <c r="AO5" s="965" t="s">
        <v>1238</v>
      </c>
      <c r="AP5" s="965" t="s">
        <v>1239</v>
      </c>
      <c r="AQ5" s="965" t="s">
        <v>1240</v>
      </c>
      <c r="AR5" s="965" t="s">
        <v>1241</v>
      </c>
      <c r="AS5" s="965" t="s">
        <v>1242</v>
      </c>
      <c r="AT5" s="965" t="s">
        <v>1243</v>
      </c>
      <c r="AU5" s="965"/>
      <c r="AV5" s="965" t="s">
        <v>235</v>
      </c>
      <c r="AW5" s="965" t="s">
        <v>1244</v>
      </c>
      <c r="AX5" s="965" t="s">
        <v>1245</v>
      </c>
      <c r="AY5" s="965" t="s">
        <v>1246</v>
      </c>
      <c r="AZ5" s="965"/>
      <c r="BA5" s="965" t="s">
        <v>1247</v>
      </c>
      <c r="BB5" s="965" t="s">
        <v>1248</v>
      </c>
      <c r="BC5" s="965"/>
      <c r="BD5" s="965" t="s">
        <v>1249</v>
      </c>
      <c r="BE5" s="965" t="s">
        <v>1250</v>
      </c>
    </row>
    <row r="6" spans="1:57" ht="63.75" hidden="1" x14ac:dyDescent="0.2">
      <c r="A6" s="1201"/>
      <c r="B6" s="1201"/>
      <c r="C6" s="1202"/>
      <c r="D6" s="1108" t="s">
        <v>191</v>
      </c>
      <c r="E6" s="968" t="s">
        <v>191</v>
      </c>
      <c r="F6" s="968" t="s">
        <v>192</v>
      </c>
      <c r="G6" s="968" t="s">
        <v>629</v>
      </c>
      <c r="H6" s="968" t="s">
        <v>192</v>
      </c>
      <c r="I6" s="968" t="s">
        <v>603</v>
      </c>
      <c r="J6" s="968" t="s">
        <v>191</v>
      </c>
      <c r="K6" s="968" t="s">
        <v>192</v>
      </c>
      <c r="L6" s="968" t="s">
        <v>603</v>
      </c>
      <c r="M6" s="968" t="s">
        <v>191</v>
      </c>
      <c r="N6" s="968" t="s">
        <v>192</v>
      </c>
      <c r="O6" s="968" t="s">
        <v>603</v>
      </c>
      <c r="P6" s="968" t="s">
        <v>191</v>
      </c>
      <c r="Q6" s="968" t="s">
        <v>192</v>
      </c>
      <c r="R6" s="968" t="s">
        <v>603</v>
      </c>
      <c r="S6" s="968" t="s">
        <v>191</v>
      </c>
      <c r="T6" s="968" t="s">
        <v>192</v>
      </c>
      <c r="U6" s="968" t="s">
        <v>192</v>
      </c>
      <c r="V6" s="968" t="s">
        <v>976</v>
      </c>
      <c r="W6" s="968" t="s">
        <v>976</v>
      </c>
      <c r="X6" s="968" t="s">
        <v>192</v>
      </c>
      <c r="Y6" s="968" t="s">
        <v>192</v>
      </c>
      <c r="Z6" s="968" t="s">
        <v>977</v>
      </c>
      <c r="AA6" s="968" t="s">
        <v>191</v>
      </c>
      <c r="AB6" s="968" t="s">
        <v>191</v>
      </c>
      <c r="AC6" s="968" t="s">
        <v>192</v>
      </c>
      <c r="AD6" s="968" t="s">
        <v>191</v>
      </c>
      <c r="AE6" s="968" t="s">
        <v>191</v>
      </c>
      <c r="AF6" s="968" t="s">
        <v>191</v>
      </c>
      <c r="AG6" s="968" t="s">
        <v>192</v>
      </c>
      <c r="AH6" s="968" t="s">
        <v>191</v>
      </c>
      <c r="AI6" s="968"/>
      <c r="AJ6" s="968" t="s">
        <v>192</v>
      </c>
      <c r="AK6" s="968" t="s">
        <v>976</v>
      </c>
      <c r="AL6" s="968" t="s">
        <v>192</v>
      </c>
      <c r="AM6" s="968" t="s">
        <v>976</v>
      </c>
      <c r="AN6" s="968" t="s">
        <v>192</v>
      </c>
      <c r="AO6" s="968" t="s">
        <v>192</v>
      </c>
      <c r="AP6" s="968" t="s">
        <v>192</v>
      </c>
      <c r="AQ6" s="1108" t="s">
        <v>192</v>
      </c>
      <c r="AR6" s="1108" t="s">
        <v>192</v>
      </c>
      <c r="AS6" s="1108" t="s">
        <v>192</v>
      </c>
      <c r="AT6" s="1108" t="s">
        <v>192</v>
      </c>
      <c r="AU6" s="1108" t="s">
        <v>977</v>
      </c>
      <c r="AV6" s="1108" t="s">
        <v>192</v>
      </c>
      <c r="AW6" s="1108" t="s">
        <v>1108</v>
      </c>
      <c r="AX6" s="1108" t="s">
        <v>192</v>
      </c>
      <c r="AY6" s="1108" t="s">
        <v>192</v>
      </c>
      <c r="AZ6" s="1108"/>
      <c r="BA6" s="1108" t="s">
        <v>1107</v>
      </c>
      <c r="BB6" s="1108" t="s">
        <v>192</v>
      </c>
      <c r="BC6" s="1108"/>
      <c r="BD6" s="1108" t="s">
        <v>1107</v>
      </c>
      <c r="BE6" s="1108" t="s">
        <v>192</v>
      </c>
    </row>
    <row r="7" spans="1:57" s="1215" customFormat="1" ht="30" customHeight="1" x14ac:dyDescent="0.2">
      <c r="A7" s="1203">
        <v>36005</v>
      </c>
      <c r="B7" s="1204" t="s">
        <v>772</v>
      </c>
      <c r="C7" s="1205" t="s">
        <v>773</v>
      </c>
      <c r="D7" s="1206">
        <f>VLOOKUP(A7,'[15]OPSB Breakout'!$A$2:$C$17,3,FALSE)</f>
        <v>787</v>
      </c>
      <c r="E7" s="975">
        <f>'Source Data'!$F$42</f>
        <v>2631.65866998813</v>
      </c>
      <c r="F7" s="1207">
        <f t="shared" ref="F7:F36" si="1">D7*E7</f>
        <v>2071115.3732806584</v>
      </c>
      <c r="G7" s="1207">
        <v>727.23177743956114</v>
      </c>
      <c r="H7" s="1207">
        <f t="shared" ref="H7:H36" si="2">$D7*G7</f>
        <v>572331.40884493466</v>
      </c>
      <c r="I7" s="1208">
        <f>VLOOKUP($A7,'[11]2.1.17 3B&amp;5'!$A$3:$K$90,8,FALSE)</f>
        <v>358</v>
      </c>
      <c r="J7" s="975">
        <f>'Source Data'!$I$42</f>
        <v>460.85208039131101</v>
      </c>
      <c r="K7" s="1207">
        <f t="shared" ref="K7:K36" si="3">I7*J7</f>
        <v>164985.04478008935</v>
      </c>
      <c r="L7" s="1208">
        <f>VLOOKUP($A7,'[11]2.1.17 3B&amp;5'!$A$3:$K$90,11,FALSE)</f>
        <v>0</v>
      </c>
      <c r="M7" s="975">
        <f>'Source Data'!$J$42</f>
        <v>125.68693101581209</v>
      </c>
      <c r="N7" s="1207">
        <f t="shared" ref="N7:N36" si="4">L7*M7</f>
        <v>0</v>
      </c>
      <c r="O7" s="1208">
        <f>VLOOKUP($A7,'[11]2.1.17 3B&amp;5'!$A$3:$K$90,9,FALSE)</f>
        <v>75</v>
      </c>
      <c r="P7" s="975">
        <f>'Source Data'!$K$42</f>
        <v>3142.173275395302</v>
      </c>
      <c r="Q7" s="1207">
        <f t="shared" ref="Q7:Q36" si="5">O7*P7</f>
        <v>235662.99565464765</v>
      </c>
      <c r="R7" s="1208">
        <f>VLOOKUP($A7,'[11]2.1.17 3B&amp;5'!$A$3:$K$90,10,FALSE)</f>
        <v>219</v>
      </c>
      <c r="S7" s="975">
        <f>'Source Data'!$L$42</f>
        <v>1256.8693101581207</v>
      </c>
      <c r="T7" s="1207">
        <f t="shared" ref="T7:T36" si="6">R7*S7</f>
        <v>275254.37892462843</v>
      </c>
      <c r="U7" s="977">
        <f t="shared" ref="U7:U36" si="7">ROUND(F7+K7+N7+Q7+T7+H7,0)</f>
        <v>3319349</v>
      </c>
      <c r="V7" s="975">
        <f>VLOOKUP($A7,'[3]October Mid-Year Adj'!$A$128:$J$157,10,FALSE)</f>
        <v>-16343</v>
      </c>
      <c r="W7" s="975">
        <f>VLOOKUP($A7,'[3]February Mid-Year Adj'!$A$128:$J$157,10,FALSE)</f>
        <v>8940</v>
      </c>
      <c r="X7" s="976">
        <f t="shared" ref="X7:X36" si="8">+V7+W7</f>
        <v>-7403</v>
      </c>
      <c r="Y7" s="977">
        <f t="shared" ref="Y7:Y36" si="9">X7+U7</f>
        <v>3311946</v>
      </c>
      <c r="Z7" s="1209">
        <f>IFERROR(VLOOKUP(A7,'[2]Summary FY17-18 MFP'!$A$7:$X$204,13,FALSE),0)</f>
        <v>0</v>
      </c>
      <c r="AA7" s="975">
        <f>VLOOKUP($A7,'4_Level 4'!$A$78:$S$212,5,FALSE)</f>
        <v>0</v>
      </c>
      <c r="AB7" s="975">
        <f>VLOOKUP($A7,'4_Level 4'!$A$78:$S$212,17,FALSE)</f>
        <v>0</v>
      </c>
      <c r="AC7" s="977">
        <f t="shared" ref="AC7:AC36" si="10">ROUND(SUM(Y7:AB7),0)</f>
        <v>3311946</v>
      </c>
      <c r="AD7" s="975">
        <f>VLOOKUP($A7,'4_Level 4'!$A$78:$S$212,10,FALSE)</f>
        <v>0</v>
      </c>
      <c r="AE7" s="975">
        <f>VLOOKUP($A7,'4_Level 4'!$A$78:$S$212,12,FALSE)</f>
        <v>0</v>
      </c>
      <c r="AF7" s="1210">
        <f>VLOOKUP($A7,'4_Level 4'!$A$78:$S$212,13,FALSE)</f>
        <v>0</v>
      </c>
      <c r="AG7" s="977">
        <f t="shared" ref="AG7:AG36" si="11">SUM(AC7:AF7)</f>
        <v>3311946</v>
      </c>
      <c r="AH7" s="1210">
        <f>$AH$2</f>
        <v>5339</v>
      </c>
      <c r="AI7" s="1210"/>
      <c r="AJ7" s="1211">
        <f t="shared" ref="AJ7:AJ31" si="12">IF(AH7=0,AI7*D7,AH7*D7)</f>
        <v>4201793</v>
      </c>
      <c r="AK7" s="1206">
        <f>VLOOKUP($A7,'[3]October Mid-Year Adj'!$A$128:$J$157,6,FALSE)</f>
        <v>11</v>
      </c>
      <c r="AL7" s="1210">
        <f t="shared" ref="AL7:AL36" si="13">IF(AH7=0,AI7*AK7,AH7*AK7)</f>
        <v>58729</v>
      </c>
      <c r="AM7" s="1206">
        <f>VLOOKUP($A7,'[3]February Mid-Year Adj'!$A$128:$J$157,6,FALSE)</f>
        <v>-7</v>
      </c>
      <c r="AN7" s="1212">
        <f t="shared" ref="AN7:AN11" si="14">IF(AH7=0,AI7*AM7*0.5,AH7*AM7*0.5)</f>
        <v>-18686.5</v>
      </c>
      <c r="AO7" s="1213">
        <f t="shared" ref="AO7:AO36" si="15">+AL7+AN7</f>
        <v>40042.5</v>
      </c>
      <c r="AP7" s="1211">
        <f t="shared" ref="AP7:AP36" si="16">AO7+AJ7</f>
        <v>4241835.5</v>
      </c>
      <c r="AQ7" s="1210"/>
      <c r="AR7" s="1214"/>
      <c r="AS7" s="1210">
        <f t="shared" ref="AS7:AS36" si="17">AQ7+AR7</f>
        <v>0</v>
      </c>
      <c r="AT7" s="1211">
        <f t="shared" ref="AT7:AT36" si="18">AP7+AS7</f>
        <v>4241835.5</v>
      </c>
      <c r="AU7" s="1212"/>
      <c r="AV7" s="1211">
        <f t="shared" ref="AV7:AV36" si="19">ROUND(SUM(AT7:AU7),0)</f>
        <v>4241836</v>
      </c>
      <c r="AW7" s="1210">
        <f>IFERROR(VLOOKUP($A7,[4]MFP!$A$145:$HK$212,218,FALSE),VLOOKUP($B7,[4]MFP!$A$145:$HK$212,218,FALSE))</f>
        <v>3899655</v>
      </c>
      <c r="AX7" s="1210">
        <f t="shared" ref="AX7:AX36" si="20">AV7-AW7</f>
        <v>342181</v>
      </c>
      <c r="AY7" s="1211">
        <f t="shared" ref="AY7:AY36" si="21">ROUND(AX7/$AY$44,0)</f>
        <v>342181</v>
      </c>
    </row>
    <row r="8" spans="1:57" s="1215" customFormat="1" ht="30" customHeight="1" x14ac:dyDescent="0.2">
      <c r="A8" s="1203">
        <v>36013</v>
      </c>
      <c r="B8" s="1204" t="s">
        <v>774</v>
      </c>
      <c r="C8" s="1205" t="s">
        <v>775</v>
      </c>
      <c r="D8" s="1206">
        <f>VLOOKUP(A8,'[15]OPSB Breakout'!$A$2:$C$17,3,FALSE)</f>
        <v>444</v>
      </c>
      <c r="E8" s="975">
        <f>'Source Data'!$F$42</f>
        <v>2631.65866998813</v>
      </c>
      <c r="F8" s="1207">
        <f t="shared" si="1"/>
        <v>1168456.4494747296</v>
      </c>
      <c r="G8" s="1207">
        <v>727.23177743956114</v>
      </c>
      <c r="H8" s="1207">
        <f t="shared" si="2"/>
        <v>322890.90918316517</v>
      </c>
      <c r="I8" s="1208">
        <f>VLOOKUP($A8,'[11]2.1.17 3B&amp;5'!$A$3:$K$90,8,FALSE)</f>
        <v>378</v>
      </c>
      <c r="J8" s="975">
        <f>'Source Data'!$I$42</f>
        <v>460.85208039131101</v>
      </c>
      <c r="K8" s="1207">
        <f t="shared" si="3"/>
        <v>174202.08638791557</v>
      </c>
      <c r="L8" s="1208">
        <f>VLOOKUP($A8,'[11]2.1.17 3B&amp;5'!$A$3:$K$90,11,FALSE)</f>
        <v>0</v>
      </c>
      <c r="M8" s="975">
        <f>'Source Data'!$J$42</f>
        <v>125.68693101581209</v>
      </c>
      <c r="N8" s="1207">
        <f t="shared" si="4"/>
        <v>0</v>
      </c>
      <c r="O8" s="1208">
        <f>VLOOKUP($A8,'[11]2.1.17 3B&amp;5'!$A$3:$K$90,9,FALSE)</f>
        <v>38</v>
      </c>
      <c r="P8" s="975">
        <f>'Source Data'!$K$42</f>
        <v>3142.173275395302</v>
      </c>
      <c r="Q8" s="1207">
        <f t="shared" si="5"/>
        <v>119402.58446502147</v>
      </c>
      <c r="R8" s="1208">
        <f>VLOOKUP($A8,'[11]2.1.17 3B&amp;5'!$A$3:$K$90,10,FALSE)</f>
        <v>25</v>
      </c>
      <c r="S8" s="975">
        <f>'Source Data'!$L$42</f>
        <v>1256.8693101581207</v>
      </c>
      <c r="T8" s="1207">
        <f t="shared" si="6"/>
        <v>31421.732753953016</v>
      </c>
      <c r="U8" s="977">
        <f t="shared" si="7"/>
        <v>1816374</v>
      </c>
      <c r="V8" s="975">
        <f>VLOOKUP($A8,'[3]October Mid-Year Adj'!$A$128:$J$157,10,FALSE)</f>
        <v>-196782</v>
      </c>
      <c r="W8" s="975">
        <f>VLOOKUP($A8,'[3]February Mid-Year Adj'!$A$128:$J$157,10,FALSE)</f>
        <v>2197</v>
      </c>
      <c r="X8" s="976">
        <f t="shared" si="8"/>
        <v>-194585</v>
      </c>
      <c r="Y8" s="977">
        <f t="shared" si="9"/>
        <v>1621789</v>
      </c>
      <c r="Z8" s="1212">
        <f>IFERROR(VLOOKUP(A8,'[2]Summary FY17-18 MFP'!$A$7:$X$204,13,FALSE),0)</f>
        <v>0</v>
      </c>
      <c r="AA8" s="975">
        <f>VLOOKUP($A8,'4_Level 4'!$A$78:$S$212,5,FALSE)</f>
        <v>0</v>
      </c>
      <c r="AB8" s="975">
        <f>VLOOKUP($A8,'4_Level 4'!$A$78:$S$212,17,FALSE)</f>
        <v>0</v>
      </c>
      <c r="AC8" s="977">
        <f t="shared" si="10"/>
        <v>1621789</v>
      </c>
      <c r="AD8" s="975">
        <f>VLOOKUP($A8,'4_Level 4'!$A$78:$S$212,10,FALSE)</f>
        <v>0</v>
      </c>
      <c r="AE8" s="975">
        <f>VLOOKUP($A8,'4_Level 4'!$A$78:$S$212,12,FALSE)</f>
        <v>0</v>
      </c>
      <c r="AF8" s="1210">
        <f>VLOOKUP($A8,'4_Level 4'!$A$78:$S$212,13,FALSE)</f>
        <v>0</v>
      </c>
      <c r="AG8" s="977">
        <f t="shared" si="11"/>
        <v>1621789</v>
      </c>
      <c r="AH8" s="1210">
        <f t="shared" ref="AH8:AH16" si="22">$AH$2</f>
        <v>5339</v>
      </c>
      <c r="AI8" s="1210"/>
      <c r="AJ8" s="1211">
        <f t="shared" si="12"/>
        <v>2370516</v>
      </c>
      <c r="AK8" s="1206">
        <f>VLOOKUP($A8,'[3]October Mid-Year Adj'!$A$128:$J$157,6,FALSE)</f>
        <v>-46</v>
      </c>
      <c r="AL8" s="1210">
        <f t="shared" si="13"/>
        <v>-245594</v>
      </c>
      <c r="AM8" s="1206">
        <f>VLOOKUP($A8,'[3]February Mid-Year Adj'!$A$128:$J$157,6,FALSE)</f>
        <v>5</v>
      </c>
      <c r="AN8" s="1212">
        <f t="shared" si="14"/>
        <v>13347.5</v>
      </c>
      <c r="AO8" s="1213">
        <f t="shared" si="15"/>
        <v>-232246.5</v>
      </c>
      <c r="AP8" s="1211">
        <f t="shared" si="16"/>
        <v>2138269.5</v>
      </c>
      <c r="AQ8" s="1210"/>
      <c r="AR8" s="1214"/>
      <c r="AS8" s="1210">
        <f t="shared" si="17"/>
        <v>0</v>
      </c>
      <c r="AT8" s="1211">
        <f t="shared" si="18"/>
        <v>2138269.5</v>
      </c>
      <c r="AU8" s="1212"/>
      <c r="AV8" s="1211">
        <f t="shared" si="19"/>
        <v>2138270</v>
      </c>
      <c r="AW8" s="1210">
        <f>IFERROR(VLOOKUP($A8,[4]MFP!$A$145:$HK$212,218,FALSE),VLOOKUP($B8,[4]MFP!$A$145:$HK$212,218,FALSE))</f>
        <v>2029821</v>
      </c>
      <c r="AX8" s="1210">
        <f t="shared" si="20"/>
        <v>108449</v>
      </c>
      <c r="AY8" s="1211">
        <f t="shared" si="21"/>
        <v>108449</v>
      </c>
    </row>
    <row r="9" spans="1:57" s="1215" customFormat="1" ht="30" customHeight="1" x14ac:dyDescent="0.2">
      <c r="A9" s="1216">
        <v>36043</v>
      </c>
      <c r="B9" s="1217" t="s">
        <v>776</v>
      </c>
      <c r="C9" s="1218" t="s">
        <v>777</v>
      </c>
      <c r="D9" s="1219">
        <f>VLOOKUP(A9,'[15]OPSB Breakout'!$A$2:$C$17,3,FALSE)</f>
        <v>932</v>
      </c>
      <c r="E9" s="985">
        <f>'Source Data'!$F$42</f>
        <v>2631.65866998813</v>
      </c>
      <c r="F9" s="1220">
        <f t="shared" si="1"/>
        <v>2452705.8804289373</v>
      </c>
      <c r="G9" s="1220">
        <v>727.23177743956114</v>
      </c>
      <c r="H9" s="1220">
        <f t="shared" si="2"/>
        <v>677780.01657367102</v>
      </c>
      <c r="I9" s="1221">
        <f>VLOOKUP($A9,'[11]2.1.17 3B&amp;5'!$A$3:$K$90,8,FALSE)</f>
        <v>261</v>
      </c>
      <c r="J9" s="985">
        <f>'Source Data'!$I$42</f>
        <v>460.85208039131101</v>
      </c>
      <c r="K9" s="1220">
        <f t="shared" si="3"/>
        <v>120282.39298213217</v>
      </c>
      <c r="L9" s="1221">
        <f>VLOOKUP($A9,'[11]2.1.17 3B&amp;5'!$A$3:$K$90,11,FALSE)</f>
        <v>0</v>
      </c>
      <c r="M9" s="985">
        <f>'Source Data'!$J$42</f>
        <v>125.68693101581209</v>
      </c>
      <c r="N9" s="1220">
        <f t="shared" si="4"/>
        <v>0</v>
      </c>
      <c r="O9" s="1221">
        <f>VLOOKUP($A9,'[11]2.1.17 3B&amp;5'!$A$3:$K$90,9,FALSE)</f>
        <v>5</v>
      </c>
      <c r="P9" s="985">
        <f>'Source Data'!$K$42</f>
        <v>3142.173275395302</v>
      </c>
      <c r="Q9" s="1220">
        <f t="shared" si="5"/>
        <v>15710.86637697651</v>
      </c>
      <c r="R9" s="1221">
        <f>VLOOKUP($A9,'[11]2.1.17 3B&amp;5'!$A$3:$K$90,10,FALSE)</f>
        <v>366</v>
      </c>
      <c r="S9" s="985">
        <f>'Source Data'!$L$42</f>
        <v>1256.8693101581207</v>
      </c>
      <c r="T9" s="1220">
        <f t="shared" si="6"/>
        <v>460014.16751787218</v>
      </c>
      <c r="U9" s="987">
        <f t="shared" si="7"/>
        <v>3726493</v>
      </c>
      <c r="V9" s="985">
        <f>VLOOKUP($A9,'[3]October Mid-Year Adj'!$A$128:$J$157,10,FALSE)</f>
        <v>59851</v>
      </c>
      <c r="W9" s="985">
        <f>VLOOKUP($A9,'[3]February Mid-Year Adj'!$A$128:$J$157,10,FALSE)</f>
        <v>16904</v>
      </c>
      <c r="X9" s="986">
        <f t="shared" si="8"/>
        <v>76755</v>
      </c>
      <c r="Y9" s="987">
        <f t="shared" si="9"/>
        <v>3803248</v>
      </c>
      <c r="Z9" s="1222">
        <f>IFERROR(VLOOKUP(A9,'[2]Summary FY17-18 MFP'!$A$7:$X$204,13,FALSE),0)</f>
        <v>0</v>
      </c>
      <c r="AA9" s="975">
        <f>VLOOKUP($A9,'4_Level 4'!$A$78:$S$212,5,FALSE)</f>
        <v>0</v>
      </c>
      <c r="AB9" s="975">
        <f>VLOOKUP($A9,'4_Level 4'!$A$78:$S$212,17,FALSE)</f>
        <v>29150</v>
      </c>
      <c r="AC9" s="977">
        <f t="shared" si="10"/>
        <v>3832398</v>
      </c>
      <c r="AD9" s="975">
        <f>VLOOKUP($A9,'4_Level 4'!$A$78:$S$212,10,FALSE)</f>
        <v>0</v>
      </c>
      <c r="AE9" s="975">
        <f>VLOOKUP($A9,'4_Level 4'!$A$78:$S$212,12,FALSE)</f>
        <v>10000</v>
      </c>
      <c r="AF9" s="1210">
        <f>VLOOKUP($A9,'4_Level 4'!$A$78:$S$212,13,FALSE)</f>
        <v>0</v>
      </c>
      <c r="AG9" s="977">
        <f t="shared" si="11"/>
        <v>3842398</v>
      </c>
      <c r="AH9" s="1210">
        <f t="shared" si="22"/>
        <v>5339</v>
      </c>
      <c r="AI9" s="1210"/>
      <c r="AJ9" s="1211">
        <f t="shared" si="12"/>
        <v>4975948</v>
      </c>
      <c r="AK9" s="1206">
        <f>VLOOKUP($A9,'[3]October Mid-Year Adj'!$A$128:$J$157,6,FALSE)</f>
        <v>38</v>
      </c>
      <c r="AL9" s="1210">
        <f t="shared" si="13"/>
        <v>202882</v>
      </c>
      <c r="AM9" s="1206">
        <f>VLOOKUP($A9,'[3]February Mid-Year Adj'!$A$128:$J$157,6,FALSE)</f>
        <v>-6</v>
      </c>
      <c r="AN9" s="1212">
        <f t="shared" si="14"/>
        <v>-16017</v>
      </c>
      <c r="AO9" s="1213">
        <f t="shared" si="15"/>
        <v>186865</v>
      </c>
      <c r="AP9" s="1211">
        <f t="shared" si="16"/>
        <v>5162813</v>
      </c>
      <c r="AQ9" s="1210"/>
      <c r="AR9" s="1214"/>
      <c r="AS9" s="1210">
        <f t="shared" si="17"/>
        <v>0</v>
      </c>
      <c r="AT9" s="1211">
        <f t="shared" si="18"/>
        <v>5162813</v>
      </c>
      <c r="AU9" s="1212"/>
      <c r="AV9" s="1211">
        <f t="shared" si="19"/>
        <v>5162813</v>
      </c>
      <c r="AW9" s="1210">
        <f>IFERROR(VLOOKUP($A9,[4]MFP!$A$145:$HK$212,218,FALSE),VLOOKUP($B9,[4]MFP!$A$145:$HK$212,218,FALSE))</f>
        <v>4710631</v>
      </c>
      <c r="AX9" s="1210">
        <f t="shared" si="20"/>
        <v>452182</v>
      </c>
      <c r="AY9" s="1211">
        <f t="shared" si="21"/>
        <v>452182</v>
      </c>
    </row>
    <row r="10" spans="1:57" s="1215" customFormat="1" ht="38.25" x14ac:dyDescent="0.2">
      <c r="A10" s="1216">
        <v>36056</v>
      </c>
      <c r="B10" s="1217" t="s">
        <v>778</v>
      </c>
      <c r="C10" s="1218" t="s">
        <v>779</v>
      </c>
      <c r="D10" s="1219">
        <f>VLOOKUP(A10,'[15]OPSB Breakout'!$A$2:$C$17,3,FALSE)</f>
        <v>732</v>
      </c>
      <c r="E10" s="985">
        <f>'Source Data'!$F$42</f>
        <v>2631.65866998813</v>
      </c>
      <c r="F10" s="1220">
        <f t="shared" si="1"/>
        <v>1926374.146431311</v>
      </c>
      <c r="G10" s="1220">
        <v>727.23177743956114</v>
      </c>
      <c r="H10" s="1220">
        <f t="shared" si="2"/>
        <v>532333.66108575871</v>
      </c>
      <c r="I10" s="1221">
        <f>VLOOKUP($A10,'[11]2.1.17 3B&amp;5'!$A$3:$K$90,8,FALSE)</f>
        <v>594</v>
      </c>
      <c r="J10" s="985">
        <f>'Source Data'!$I$42</f>
        <v>460.85208039131101</v>
      </c>
      <c r="K10" s="1220">
        <f t="shared" si="3"/>
        <v>273746.13575243874</v>
      </c>
      <c r="L10" s="1221">
        <f>VLOOKUP($A10,'[11]2.1.17 3B&amp;5'!$A$3:$K$90,11,FALSE)</f>
        <v>0</v>
      </c>
      <c r="M10" s="985">
        <f>'Source Data'!$J$42</f>
        <v>125.68693101581209</v>
      </c>
      <c r="N10" s="1220">
        <f t="shared" si="4"/>
        <v>0</v>
      </c>
      <c r="O10" s="1221">
        <f>VLOOKUP($A10,'[11]2.1.17 3B&amp;5'!$A$3:$K$90,9,FALSE)</f>
        <v>77</v>
      </c>
      <c r="P10" s="985">
        <f>'Source Data'!$K$42</f>
        <v>3142.173275395302</v>
      </c>
      <c r="Q10" s="1220">
        <f t="shared" si="5"/>
        <v>241947.34220543824</v>
      </c>
      <c r="R10" s="1221">
        <f>VLOOKUP($A10,'[11]2.1.17 3B&amp;5'!$A$3:$K$90,10,FALSE)</f>
        <v>50</v>
      </c>
      <c r="S10" s="985">
        <f>'Source Data'!$L$42</f>
        <v>1256.8693101581207</v>
      </c>
      <c r="T10" s="1220">
        <f t="shared" si="6"/>
        <v>62843.465507906032</v>
      </c>
      <c r="U10" s="987">
        <f t="shared" si="7"/>
        <v>3037245</v>
      </c>
      <c r="V10" s="985">
        <f>VLOOKUP($A10,'[3]October Mid-Year Adj'!$A$128:$J$157,10,FALSE)</f>
        <v>25896</v>
      </c>
      <c r="W10" s="985">
        <f>VLOOKUP($A10,'[3]February Mid-Year Adj'!$A$128:$J$157,10,FALSE)</f>
        <v>-14343</v>
      </c>
      <c r="X10" s="986">
        <f t="shared" si="8"/>
        <v>11553</v>
      </c>
      <c r="Y10" s="987">
        <f t="shared" si="9"/>
        <v>3048798</v>
      </c>
      <c r="Z10" s="1222">
        <f>IFERROR(VLOOKUP(A10,'[2]Summary FY17-18 MFP'!$A$7:$X$204,13,FALSE),0)</f>
        <v>0</v>
      </c>
      <c r="AA10" s="975">
        <f>VLOOKUP($A10,'4_Level 4'!$A$78:$S$212,5,FALSE)</f>
        <v>0</v>
      </c>
      <c r="AB10" s="975">
        <f>VLOOKUP($A10,'4_Level 4'!$A$78:$S$212,17,FALSE)</f>
        <v>0</v>
      </c>
      <c r="AC10" s="977">
        <f t="shared" si="10"/>
        <v>3048798</v>
      </c>
      <c r="AD10" s="975">
        <f>VLOOKUP($A10,'4_Level 4'!$A$78:$S$212,10,FALSE)</f>
        <v>0</v>
      </c>
      <c r="AE10" s="975">
        <f>VLOOKUP($A10,'4_Level 4'!$A$78:$S$212,12,FALSE)</f>
        <v>0</v>
      </c>
      <c r="AF10" s="1210">
        <f>VLOOKUP($A10,'4_Level 4'!$A$78:$S$212,13,FALSE)</f>
        <v>110926</v>
      </c>
      <c r="AG10" s="977">
        <f t="shared" si="11"/>
        <v>3159724</v>
      </c>
      <c r="AH10" s="1210">
        <f t="shared" si="22"/>
        <v>5339</v>
      </c>
      <c r="AI10" s="1210"/>
      <c r="AJ10" s="1211">
        <f t="shared" si="12"/>
        <v>3908148</v>
      </c>
      <c r="AK10" s="1206">
        <f>VLOOKUP($A10,'[3]October Mid-Year Adj'!$A$128:$J$157,6,FALSE)</f>
        <v>18</v>
      </c>
      <c r="AL10" s="1210">
        <f t="shared" si="13"/>
        <v>96102</v>
      </c>
      <c r="AM10" s="1206">
        <f>VLOOKUP($A10,'[3]February Mid-Year Adj'!$A$128:$J$157,6,FALSE)</f>
        <v>-4</v>
      </c>
      <c r="AN10" s="1212">
        <f t="shared" si="14"/>
        <v>-10678</v>
      </c>
      <c r="AO10" s="1213">
        <f t="shared" si="15"/>
        <v>85424</v>
      </c>
      <c r="AP10" s="1211">
        <f t="shared" si="16"/>
        <v>3993572</v>
      </c>
      <c r="AQ10" s="1210"/>
      <c r="AR10" s="1214"/>
      <c r="AS10" s="1210">
        <f t="shared" si="17"/>
        <v>0</v>
      </c>
      <c r="AT10" s="1211">
        <f t="shared" si="18"/>
        <v>3993572</v>
      </c>
      <c r="AU10" s="1212"/>
      <c r="AV10" s="1211">
        <f t="shared" si="19"/>
        <v>3993572</v>
      </c>
      <c r="AW10" s="1210">
        <f>IFERROR(VLOOKUP($A10,[4]MFP!$A$145:$HK$212,218,FALSE),VLOOKUP($B10,[4]MFP!$A$145:$HK$212,218,FALSE))</f>
        <v>3659294</v>
      </c>
      <c r="AX10" s="1210">
        <f t="shared" si="20"/>
        <v>334278</v>
      </c>
      <c r="AY10" s="1211">
        <f t="shared" si="21"/>
        <v>334278</v>
      </c>
    </row>
    <row r="11" spans="1:57" s="1215" customFormat="1" ht="30" customHeight="1" x14ac:dyDescent="0.2">
      <c r="A11" s="1216">
        <v>36064</v>
      </c>
      <c r="B11" s="1217" t="s">
        <v>780</v>
      </c>
      <c r="C11" s="1218" t="s">
        <v>781</v>
      </c>
      <c r="D11" s="1219">
        <f>VLOOKUP(A11,'[15]OPSB Breakout'!$A$2:$C$17,3,FALSE)</f>
        <v>1094</v>
      </c>
      <c r="E11" s="985">
        <f>'Source Data'!$F$42</f>
        <v>2631.65866998813</v>
      </c>
      <c r="F11" s="1220">
        <f t="shared" si="1"/>
        <v>2879034.5849670144</v>
      </c>
      <c r="G11" s="1220">
        <v>727.23177743956114</v>
      </c>
      <c r="H11" s="1220">
        <f t="shared" si="2"/>
        <v>795591.56451887987</v>
      </c>
      <c r="I11" s="1221">
        <f>VLOOKUP($A11,'[11]2.1.17 3B&amp;5'!$A$3:$K$90,8,FALSE)</f>
        <v>914</v>
      </c>
      <c r="J11" s="985">
        <f>'Source Data'!$I$42</f>
        <v>460.85208039131101</v>
      </c>
      <c r="K11" s="1220">
        <f t="shared" si="3"/>
        <v>421218.80147765827</v>
      </c>
      <c r="L11" s="1221">
        <f>VLOOKUP($A11,'[11]2.1.17 3B&amp;5'!$A$3:$K$90,11,FALSE)</f>
        <v>1605.5</v>
      </c>
      <c r="M11" s="985">
        <f>'Source Data'!$J$42</f>
        <v>125.68693101581209</v>
      </c>
      <c r="N11" s="1220">
        <f t="shared" si="4"/>
        <v>201790.36774588632</v>
      </c>
      <c r="O11" s="1221">
        <f>VLOOKUP($A11,'[11]2.1.17 3B&amp;5'!$A$3:$K$90,9,FALSE)</f>
        <v>94</v>
      </c>
      <c r="P11" s="985">
        <f>'Source Data'!$K$42</f>
        <v>3142.173275395302</v>
      </c>
      <c r="Q11" s="1220">
        <f t="shared" si="5"/>
        <v>295364.2878871584</v>
      </c>
      <c r="R11" s="1221">
        <f>VLOOKUP($A11,'[11]2.1.17 3B&amp;5'!$A$3:$K$90,10,FALSE)</f>
        <v>89</v>
      </c>
      <c r="S11" s="985">
        <f>'Source Data'!$L$42</f>
        <v>1256.8693101581207</v>
      </c>
      <c r="T11" s="1220">
        <f t="shared" si="6"/>
        <v>111861.36860407275</v>
      </c>
      <c r="U11" s="987">
        <f t="shared" si="7"/>
        <v>4704861</v>
      </c>
      <c r="V11" s="985">
        <f>VLOOKUP($A11,'[3]October Mid-Year Adj'!$A$128:$J$157,10,FALSE)</f>
        <v>-24743</v>
      </c>
      <c r="W11" s="985">
        <f>VLOOKUP($A11,'[3]February Mid-Year Adj'!$A$128:$J$157,10,FALSE)</f>
        <v>24442</v>
      </c>
      <c r="X11" s="986">
        <f t="shared" si="8"/>
        <v>-301</v>
      </c>
      <c r="Y11" s="987">
        <f t="shared" si="9"/>
        <v>4704560</v>
      </c>
      <c r="Z11" s="1222">
        <f>IFERROR(VLOOKUP(A11,'[2]Summary FY17-18 MFP'!$A$7:$X$204,13,FALSE),0)</f>
        <v>0</v>
      </c>
      <c r="AA11" s="975">
        <f>VLOOKUP($A11,'4_Level 4'!$A$78:$S$212,5,FALSE)</f>
        <v>0</v>
      </c>
      <c r="AB11" s="975">
        <f>VLOOKUP($A11,'4_Level 4'!$A$78:$S$212,17,FALSE)</f>
        <v>35601.75</v>
      </c>
      <c r="AC11" s="977">
        <f t="shared" si="10"/>
        <v>4740162</v>
      </c>
      <c r="AD11" s="975">
        <f>VLOOKUP($A11,'4_Level 4'!$A$78:$S$212,10,FALSE)</f>
        <v>0</v>
      </c>
      <c r="AE11" s="975">
        <f>VLOOKUP($A11,'4_Level 4'!$A$78:$S$212,12,FALSE)</f>
        <v>10234</v>
      </c>
      <c r="AF11" s="1210">
        <f>VLOOKUP($A11,'4_Level 4'!$A$78:$S$212,13,FALSE)</f>
        <v>158680</v>
      </c>
      <c r="AG11" s="977">
        <f t="shared" si="11"/>
        <v>4909076</v>
      </c>
      <c r="AH11" s="1210">
        <f t="shared" si="22"/>
        <v>5339</v>
      </c>
      <c r="AI11" s="1210"/>
      <c r="AJ11" s="1211">
        <f t="shared" si="12"/>
        <v>5840866</v>
      </c>
      <c r="AK11" s="1206">
        <f>VLOOKUP($A11,'[3]October Mid-Year Adj'!$A$128:$J$157,6,FALSE)</f>
        <v>14</v>
      </c>
      <c r="AL11" s="1210">
        <f t="shared" si="13"/>
        <v>74746</v>
      </c>
      <c r="AM11" s="1206">
        <f>VLOOKUP($A11,'[3]February Mid-Year Adj'!$A$128:$J$157,6,FALSE)</f>
        <v>-1</v>
      </c>
      <c r="AN11" s="1212">
        <f t="shared" si="14"/>
        <v>-2669.5</v>
      </c>
      <c r="AO11" s="1213">
        <f t="shared" si="15"/>
        <v>72076.5</v>
      </c>
      <c r="AP11" s="1211">
        <f t="shared" si="16"/>
        <v>5912942.5</v>
      </c>
      <c r="AQ11" s="1210"/>
      <c r="AR11" s="1214"/>
      <c r="AS11" s="1210">
        <f t="shared" si="17"/>
        <v>0</v>
      </c>
      <c r="AT11" s="1211">
        <f t="shared" si="18"/>
        <v>5912942.5</v>
      </c>
      <c r="AU11" s="1212"/>
      <c r="AV11" s="1211">
        <f t="shared" si="19"/>
        <v>5912943</v>
      </c>
      <c r="AW11" s="1210">
        <f>IFERROR(VLOOKUP($A11,[4]MFP!$A$145:$HK$212,218,FALSE),VLOOKUP($B11,[4]MFP!$A$145:$HK$212,218,FALSE))</f>
        <v>5432087</v>
      </c>
      <c r="AX11" s="1210">
        <f t="shared" si="20"/>
        <v>480856</v>
      </c>
      <c r="AY11" s="1211">
        <f t="shared" si="21"/>
        <v>480856</v>
      </c>
    </row>
    <row r="12" spans="1:57" s="1215" customFormat="1" ht="38.25" x14ac:dyDescent="0.2">
      <c r="A12" s="1223">
        <v>36079</v>
      </c>
      <c r="B12" s="1224" t="s">
        <v>782</v>
      </c>
      <c r="C12" s="1225" t="s">
        <v>1251</v>
      </c>
      <c r="D12" s="1226">
        <f>VLOOKUP(A12,'[15]OPSB Breakout'!$A$2:$C$17,3,FALSE)</f>
        <v>1732</v>
      </c>
      <c r="E12" s="994">
        <f>'Source Data'!$F$42</f>
        <v>2631.65866998813</v>
      </c>
      <c r="F12" s="1227">
        <f t="shared" si="1"/>
        <v>4558032.8164194413</v>
      </c>
      <c r="G12" s="1227">
        <v>727.23177743956114</v>
      </c>
      <c r="H12" s="1227">
        <f t="shared" si="2"/>
        <v>1259565.4385253198</v>
      </c>
      <c r="I12" s="1228">
        <f>VLOOKUP($A12,'[11]2.1.17 3B&amp;5'!$A$3:$K$90,8,FALSE)</f>
        <v>273</v>
      </c>
      <c r="J12" s="994">
        <f>'Source Data'!$I$42</f>
        <v>460.85208039131101</v>
      </c>
      <c r="K12" s="1227">
        <f t="shared" si="3"/>
        <v>125812.6179468279</v>
      </c>
      <c r="L12" s="1228">
        <f>VLOOKUP($A12,'[11]2.1.17 3B&amp;5'!$A$3:$K$90,11,FALSE)</f>
        <v>0</v>
      </c>
      <c r="M12" s="994">
        <f>'Source Data'!$J$42</f>
        <v>125.68693101581209</v>
      </c>
      <c r="N12" s="1227">
        <f t="shared" si="4"/>
        <v>0</v>
      </c>
      <c r="O12" s="1228">
        <f>VLOOKUP($A12,'[11]2.1.17 3B&amp;5'!$A$3:$K$90,9,FALSE)</f>
        <v>69</v>
      </c>
      <c r="P12" s="994">
        <f>'Source Data'!$K$42</f>
        <v>3142.173275395302</v>
      </c>
      <c r="Q12" s="1227">
        <f t="shared" si="5"/>
        <v>216809.95600227584</v>
      </c>
      <c r="R12" s="1228">
        <f>VLOOKUP($A12,'[11]2.1.17 3B&amp;5'!$A$3:$K$90,10,FALSE)</f>
        <v>565</v>
      </c>
      <c r="S12" s="994">
        <f>'Source Data'!$L$42</f>
        <v>1256.8693101581207</v>
      </c>
      <c r="T12" s="1227">
        <f t="shared" si="6"/>
        <v>710131.16023933818</v>
      </c>
      <c r="U12" s="996">
        <f t="shared" si="7"/>
        <v>6870352</v>
      </c>
      <c r="V12" s="994">
        <f>VLOOKUP($A12,'[3]October Mid-Year Adj'!$A$128:$J$157,10,FALSE)</f>
        <v>53459</v>
      </c>
      <c r="W12" s="994">
        <f>VLOOKUP($A12,'[3]February Mid-Year Adj'!$A$128:$J$157,10,FALSE)</f>
        <v>40076</v>
      </c>
      <c r="X12" s="995">
        <f t="shared" si="8"/>
        <v>93535</v>
      </c>
      <c r="Y12" s="996">
        <f t="shared" si="9"/>
        <v>6963887</v>
      </c>
      <c r="Z12" s="1229">
        <f>IFERROR(VLOOKUP(A12,'[2]Summary FY17-18 MFP'!$A$7:$X$204,13,FALSE),0)</f>
        <v>0</v>
      </c>
      <c r="AA12" s="975">
        <f>VLOOKUP($A12,'4_Level 4'!$A$78:$S$212,5,FALSE)</f>
        <v>0</v>
      </c>
      <c r="AB12" s="975">
        <f>VLOOKUP($A12,'4_Level 4'!$A$78:$S$212,17,FALSE)</f>
        <v>4000</v>
      </c>
      <c r="AC12" s="977">
        <f t="shared" si="10"/>
        <v>6967887</v>
      </c>
      <c r="AD12" s="975">
        <f>VLOOKUP($A12,'4_Level 4'!$A$78:$S$212,10,FALSE)</f>
        <v>0</v>
      </c>
      <c r="AE12" s="975">
        <f>VLOOKUP($A12,'4_Level 4'!$A$78:$S$212,12,FALSE)</f>
        <v>16898</v>
      </c>
      <c r="AF12" s="1210">
        <f>VLOOKUP($A12,'4_Level 4'!$A$78:$S$212,13,FALSE)</f>
        <v>30984</v>
      </c>
      <c r="AG12" s="977">
        <f t="shared" si="11"/>
        <v>7015769</v>
      </c>
      <c r="AH12" s="1210">
        <f t="shared" si="22"/>
        <v>5339</v>
      </c>
      <c r="AI12" s="1210">
        <f>$AI$2</f>
        <v>6151</v>
      </c>
      <c r="AJ12" s="1230">
        <f>AJ39+AJ40</f>
        <v>9379504</v>
      </c>
      <c r="AK12" s="1206">
        <f>VLOOKUP($A12,'[3]October Mid-Year Adj'!$A$128:$J$157,6,FALSE)</f>
        <v>29</v>
      </c>
      <c r="AL12" s="1231">
        <f>AL39+AL40</f>
        <v>154831</v>
      </c>
      <c r="AM12" s="1206">
        <f>VLOOKUP($A12,'[3]February Mid-Year Adj'!$A$128:$J$157,6,FALSE)</f>
        <v>-5</v>
      </c>
      <c r="AN12" s="1230">
        <f>AN39+AN40</f>
        <v>-13347.5</v>
      </c>
      <c r="AO12" s="1213">
        <f t="shared" si="15"/>
        <v>141483.5</v>
      </c>
      <c r="AP12" s="1211">
        <f t="shared" si="16"/>
        <v>9520987.5</v>
      </c>
      <c r="AQ12" s="1210"/>
      <c r="AR12" s="1214"/>
      <c r="AS12" s="1210">
        <f t="shared" si="17"/>
        <v>0</v>
      </c>
      <c r="AT12" s="1211">
        <f t="shared" si="18"/>
        <v>9520987.5</v>
      </c>
      <c r="AU12" s="1212"/>
      <c r="AV12" s="1211">
        <f t="shared" si="19"/>
        <v>9520988</v>
      </c>
      <c r="AW12" s="1210">
        <f>IFERROR(VLOOKUP($A12,[4]MFP!$A$145:$HK$212,218,FALSE),VLOOKUP($B12,[4]MFP!$A$145:$HK$212,218,FALSE))</f>
        <v>8738507</v>
      </c>
      <c r="AX12" s="1210">
        <f t="shared" si="20"/>
        <v>782481</v>
      </c>
      <c r="AY12" s="1211">
        <f t="shared" si="21"/>
        <v>782481</v>
      </c>
    </row>
    <row r="13" spans="1:57" s="1215" customFormat="1" ht="30" customHeight="1" x14ac:dyDescent="0.2">
      <c r="A13" s="1216">
        <v>36096</v>
      </c>
      <c r="B13" s="1217" t="s">
        <v>784</v>
      </c>
      <c r="C13" s="1218" t="s">
        <v>785</v>
      </c>
      <c r="D13" s="1219">
        <f>VLOOKUP(A13,'[15]OPSB Breakout'!$A$2:$C$17,3,FALSE)</f>
        <v>816</v>
      </c>
      <c r="E13" s="985">
        <f>'Source Data'!$F$42</f>
        <v>2631.65866998813</v>
      </c>
      <c r="F13" s="1220">
        <f t="shared" si="1"/>
        <v>2147433.4747103141</v>
      </c>
      <c r="G13" s="1220">
        <v>727.23177743956114</v>
      </c>
      <c r="H13" s="1220">
        <f t="shared" si="2"/>
        <v>593421.13039068191</v>
      </c>
      <c r="I13" s="1221">
        <f>VLOOKUP($A13,'[11]2.1.17 3B&amp;5'!$A$3:$K$90,8,FALSE)</f>
        <v>715</v>
      </c>
      <c r="J13" s="985">
        <f>'Source Data'!$I$42</f>
        <v>460.85208039131101</v>
      </c>
      <c r="K13" s="1220">
        <f t="shared" si="3"/>
        <v>329509.23747978738</v>
      </c>
      <c r="L13" s="1221">
        <f>VLOOKUP($A13,'[11]2.1.17 3B&amp;5'!$A$3:$K$90,11,FALSE)</f>
        <v>0</v>
      </c>
      <c r="M13" s="985">
        <f>'Source Data'!$J$42</f>
        <v>125.68693101581209</v>
      </c>
      <c r="N13" s="1220">
        <f t="shared" si="4"/>
        <v>0</v>
      </c>
      <c r="O13" s="1221">
        <f>VLOOKUP($A13,'[11]2.1.17 3B&amp;5'!$A$3:$K$90,9,FALSE)</f>
        <v>63</v>
      </c>
      <c r="P13" s="985">
        <f>'Source Data'!$K$42</f>
        <v>3142.173275395302</v>
      </c>
      <c r="Q13" s="1220">
        <f t="shared" si="5"/>
        <v>197956.91634990403</v>
      </c>
      <c r="R13" s="1221">
        <f>VLOOKUP($A13,'[11]2.1.17 3B&amp;5'!$A$3:$K$90,10,FALSE)</f>
        <v>67</v>
      </c>
      <c r="S13" s="985">
        <f>'Source Data'!$L$42</f>
        <v>1256.8693101581207</v>
      </c>
      <c r="T13" s="1220">
        <f t="shared" si="6"/>
        <v>84210.243780594086</v>
      </c>
      <c r="U13" s="987">
        <f t="shared" si="7"/>
        <v>3352531</v>
      </c>
      <c r="V13" s="985">
        <f>VLOOKUP($A13,'[3]October Mid-Year Adj'!$A$128:$J$157,10,FALSE)</f>
        <v>-276418</v>
      </c>
      <c r="W13" s="985">
        <f>VLOOKUP($A13,'[3]February Mid-Year Adj'!$A$128:$J$157,10,FALSE)</f>
        <v>88550</v>
      </c>
      <c r="X13" s="986">
        <f t="shared" si="8"/>
        <v>-187868</v>
      </c>
      <c r="Y13" s="987">
        <f t="shared" si="9"/>
        <v>3164663</v>
      </c>
      <c r="Z13" s="1222">
        <f>IFERROR(VLOOKUP(A13,'[2]Summary FY17-18 MFP'!$A$7:$X$204,13,FALSE),0)</f>
        <v>0</v>
      </c>
      <c r="AA13" s="975">
        <f>VLOOKUP($A13,'4_Level 4'!$A$78:$S$212,5,FALSE)</f>
        <v>0</v>
      </c>
      <c r="AB13" s="975">
        <f>VLOOKUP($A13,'4_Level 4'!$A$78:$S$212,17,FALSE)</f>
        <v>43889</v>
      </c>
      <c r="AC13" s="977">
        <f t="shared" si="10"/>
        <v>3208552</v>
      </c>
      <c r="AD13" s="975">
        <f>VLOOKUP($A13,'4_Level 4'!$A$78:$S$212,10,FALSE)</f>
        <v>0</v>
      </c>
      <c r="AE13" s="975">
        <f>VLOOKUP($A13,'4_Level 4'!$A$78:$S$212,12,FALSE)</f>
        <v>10000</v>
      </c>
      <c r="AF13" s="1210">
        <f>VLOOKUP($A13,'4_Level 4'!$A$78:$S$212,13,FALSE)</f>
        <v>85501</v>
      </c>
      <c r="AG13" s="977">
        <f t="shared" si="11"/>
        <v>3304053</v>
      </c>
      <c r="AH13" s="1210">
        <f t="shared" si="22"/>
        <v>5339</v>
      </c>
      <c r="AI13" s="1210"/>
      <c r="AJ13" s="1211">
        <f t="shared" si="12"/>
        <v>4356624</v>
      </c>
      <c r="AK13" s="1206">
        <f>VLOOKUP($A13,'[3]October Mid-Year Adj'!$A$128:$J$157,6,FALSE)</f>
        <v>-16</v>
      </c>
      <c r="AL13" s="1210">
        <f t="shared" si="13"/>
        <v>-85424</v>
      </c>
      <c r="AM13" s="1206">
        <f>VLOOKUP($A13,'[3]February Mid-Year Adj'!$A$128:$J$157,6,FALSE)</f>
        <v>1</v>
      </c>
      <c r="AN13" s="1212">
        <f t="shared" ref="AN13:AN36" si="23">IF(AH13=0,AI13*AM13*0.5,AH13*AM13*0.5)</f>
        <v>2669.5</v>
      </c>
      <c r="AO13" s="1213">
        <f t="shared" si="15"/>
        <v>-82754.5</v>
      </c>
      <c r="AP13" s="1211">
        <f t="shared" si="16"/>
        <v>4273869.5</v>
      </c>
      <c r="AQ13" s="1210"/>
      <c r="AR13" s="1214"/>
      <c r="AS13" s="1210">
        <f t="shared" si="17"/>
        <v>0</v>
      </c>
      <c r="AT13" s="1211">
        <f t="shared" si="18"/>
        <v>4273869.5</v>
      </c>
      <c r="AU13" s="1212"/>
      <c r="AV13" s="1211">
        <f t="shared" si="19"/>
        <v>4273870</v>
      </c>
      <c r="AW13" s="1210">
        <f>IFERROR(VLOOKUP($A13,[4]MFP!$A$145:$HK$212,218,FALSE),VLOOKUP($B13,[4]MFP!$A$145:$HK$212,218,FALSE))</f>
        <v>3960441</v>
      </c>
      <c r="AX13" s="1210">
        <f t="shared" si="20"/>
        <v>313429</v>
      </c>
      <c r="AY13" s="1211">
        <f t="shared" si="21"/>
        <v>313429</v>
      </c>
    </row>
    <row r="14" spans="1:57" s="1215" customFormat="1" ht="30" customHeight="1" x14ac:dyDescent="0.2">
      <c r="A14" s="1216">
        <v>36149</v>
      </c>
      <c r="B14" s="1217" t="s">
        <v>786</v>
      </c>
      <c r="C14" s="1218" t="s">
        <v>787</v>
      </c>
      <c r="D14" s="1219">
        <f>VLOOKUP(A14,'[15]OPSB Breakout'!$A$2:$C$17,3,FALSE)</f>
        <v>327</v>
      </c>
      <c r="E14" s="985">
        <f>'Source Data'!$F$42</f>
        <v>2631.65866998813</v>
      </c>
      <c r="F14" s="1220">
        <f t="shared" si="1"/>
        <v>860552.38508611848</v>
      </c>
      <c r="G14" s="1220">
        <v>727.23177743956114</v>
      </c>
      <c r="H14" s="1220">
        <f t="shared" si="2"/>
        <v>237804.7912227365</v>
      </c>
      <c r="I14" s="1221">
        <f>VLOOKUP($A14,'[11]2.1.17 3B&amp;5'!$A$3:$K$90,8,FALSE)</f>
        <v>324</v>
      </c>
      <c r="J14" s="985">
        <f>'Source Data'!$I$42</f>
        <v>460.85208039131101</v>
      </c>
      <c r="K14" s="1220">
        <f t="shared" si="3"/>
        <v>149316.07404678478</v>
      </c>
      <c r="L14" s="1221">
        <f>VLOOKUP($A14,'[11]2.1.17 3B&amp;5'!$A$3:$K$90,11,FALSE)</f>
        <v>0</v>
      </c>
      <c r="M14" s="985">
        <f>'Source Data'!$J$42</f>
        <v>125.68693101581209</v>
      </c>
      <c r="N14" s="1220">
        <f t="shared" si="4"/>
        <v>0</v>
      </c>
      <c r="O14" s="1221">
        <f>VLOOKUP($A14,'[11]2.1.17 3B&amp;5'!$A$3:$K$90,9,FALSE)</f>
        <v>15</v>
      </c>
      <c r="P14" s="985">
        <f>'Source Data'!$K$42</f>
        <v>3142.173275395302</v>
      </c>
      <c r="Q14" s="1220">
        <f t="shared" si="5"/>
        <v>47132.599130929528</v>
      </c>
      <c r="R14" s="1221">
        <f>VLOOKUP($A14,'[11]2.1.17 3B&amp;5'!$A$3:$K$90,10,FALSE)</f>
        <v>0</v>
      </c>
      <c r="S14" s="985">
        <f>'Source Data'!$L$42</f>
        <v>1256.8693101581207</v>
      </c>
      <c r="T14" s="1220">
        <f t="shared" si="6"/>
        <v>0</v>
      </c>
      <c r="U14" s="987">
        <f t="shared" si="7"/>
        <v>1294806</v>
      </c>
      <c r="V14" s="985">
        <f>VLOOKUP($A14,'[3]October Mid-Year Adj'!$A$128:$J$157,10,FALSE)</f>
        <v>-46465</v>
      </c>
      <c r="W14" s="985">
        <f>VLOOKUP($A14,'[3]February Mid-Year Adj'!$A$128:$J$157,10,FALSE)</f>
        <v>-3589</v>
      </c>
      <c r="X14" s="986">
        <f t="shared" si="8"/>
        <v>-50054</v>
      </c>
      <c r="Y14" s="987">
        <f t="shared" si="9"/>
        <v>1244752</v>
      </c>
      <c r="Z14" s="1222">
        <f>IFERROR(VLOOKUP(A14,'[2]Summary FY17-18 MFP'!$A$7:$X$204,13,FALSE),0)</f>
        <v>0</v>
      </c>
      <c r="AA14" s="975">
        <f>VLOOKUP($A14,'4_Level 4'!$A$78:$S$212,5,FALSE)</f>
        <v>0</v>
      </c>
      <c r="AB14" s="975">
        <f>VLOOKUP($A14,'4_Level 4'!$A$78:$S$212,17,FALSE)</f>
        <v>0</v>
      </c>
      <c r="AC14" s="977">
        <f t="shared" si="10"/>
        <v>1244752</v>
      </c>
      <c r="AD14" s="975">
        <f>VLOOKUP($A14,'4_Level 4'!$A$78:$S$212,10,FALSE)</f>
        <v>0</v>
      </c>
      <c r="AE14" s="975">
        <f>VLOOKUP($A14,'4_Level 4'!$A$78:$S$212,12,FALSE)</f>
        <v>0</v>
      </c>
      <c r="AF14" s="1210">
        <f>VLOOKUP($A14,'4_Level 4'!$A$78:$S$212,13,FALSE)</f>
        <v>0</v>
      </c>
      <c r="AG14" s="977">
        <f t="shared" si="11"/>
        <v>1244752</v>
      </c>
      <c r="AH14" s="1210">
        <f t="shared" si="22"/>
        <v>5339</v>
      </c>
      <c r="AI14" s="1210"/>
      <c r="AJ14" s="1211">
        <f t="shared" si="12"/>
        <v>1745853</v>
      </c>
      <c r="AK14" s="1206">
        <f>VLOOKUP($A14,'[3]October Mid-Year Adj'!$A$128:$J$157,6,FALSE)</f>
        <v>-12</v>
      </c>
      <c r="AL14" s="1210">
        <f t="shared" si="13"/>
        <v>-64068</v>
      </c>
      <c r="AM14" s="1206">
        <f>VLOOKUP($A14,'[3]February Mid-Year Adj'!$A$128:$J$157,6,FALSE)</f>
        <v>-2</v>
      </c>
      <c r="AN14" s="1212">
        <f t="shared" si="23"/>
        <v>-5339</v>
      </c>
      <c r="AO14" s="1213">
        <f t="shared" si="15"/>
        <v>-69407</v>
      </c>
      <c r="AP14" s="1211">
        <f t="shared" si="16"/>
        <v>1676446</v>
      </c>
      <c r="AQ14" s="1210"/>
      <c r="AR14" s="1214"/>
      <c r="AS14" s="1210">
        <f t="shared" si="17"/>
        <v>0</v>
      </c>
      <c r="AT14" s="1211">
        <f t="shared" si="18"/>
        <v>1676446</v>
      </c>
      <c r="AU14" s="1212"/>
      <c r="AV14" s="1211">
        <f t="shared" si="19"/>
        <v>1676446</v>
      </c>
      <c r="AW14" s="1210">
        <f>IFERROR(VLOOKUP($A14,[4]MFP!$A$145:$HK$212,218,FALSE),VLOOKUP($B14,[4]MFP!$A$145:$HK$212,218,FALSE))</f>
        <v>1562733</v>
      </c>
      <c r="AX14" s="1210">
        <f t="shared" si="20"/>
        <v>113713</v>
      </c>
      <c r="AY14" s="1211">
        <f t="shared" si="21"/>
        <v>113713</v>
      </c>
    </row>
    <row r="15" spans="1:57" s="1215" customFormat="1" ht="30" customHeight="1" x14ac:dyDescent="0.2">
      <c r="A15" s="1216">
        <v>36158</v>
      </c>
      <c r="B15" s="1217" t="s">
        <v>788</v>
      </c>
      <c r="C15" s="1218" t="s">
        <v>789</v>
      </c>
      <c r="D15" s="1219">
        <f>VLOOKUP(A15,'[15]OPSB Breakout'!$A$2:$C$17,3,FALSE)</f>
        <v>615</v>
      </c>
      <c r="E15" s="985">
        <f>'Source Data'!$F$42</f>
        <v>2631.65866998813</v>
      </c>
      <c r="F15" s="1220">
        <f t="shared" si="1"/>
        <v>1618470.0820426999</v>
      </c>
      <c r="G15" s="1220">
        <v>727.23177743956114</v>
      </c>
      <c r="H15" s="1220">
        <f t="shared" si="2"/>
        <v>447247.54312533012</v>
      </c>
      <c r="I15" s="1221">
        <f>VLOOKUP($A15,'[11]2.1.17 3B&amp;5'!$A$3:$K$90,8,FALSE)</f>
        <v>481</v>
      </c>
      <c r="J15" s="985">
        <f>'Source Data'!$I$42</f>
        <v>460.85208039131101</v>
      </c>
      <c r="K15" s="1220">
        <f t="shared" si="3"/>
        <v>221669.85066822061</v>
      </c>
      <c r="L15" s="1221">
        <f>VLOOKUP($A15,'[11]2.1.17 3B&amp;5'!$A$3:$K$90,11,FALSE)</f>
        <v>0</v>
      </c>
      <c r="M15" s="985">
        <f>'Source Data'!$J$42</f>
        <v>125.68693101581209</v>
      </c>
      <c r="N15" s="1220">
        <f t="shared" si="4"/>
        <v>0</v>
      </c>
      <c r="O15" s="1221">
        <f>VLOOKUP($A15,'[11]2.1.17 3B&amp;5'!$A$3:$K$90,9,FALSE)</f>
        <v>38</v>
      </c>
      <c r="P15" s="985">
        <f>'Source Data'!$K$42</f>
        <v>3142.173275395302</v>
      </c>
      <c r="Q15" s="1220">
        <f t="shared" si="5"/>
        <v>119402.58446502147</v>
      </c>
      <c r="R15" s="1221">
        <f>VLOOKUP($A15,'[11]2.1.17 3B&amp;5'!$A$3:$K$90,10,FALSE)</f>
        <v>126</v>
      </c>
      <c r="S15" s="985">
        <f>'Source Data'!$L$42</f>
        <v>1256.8693101581207</v>
      </c>
      <c r="T15" s="1220">
        <f t="shared" si="6"/>
        <v>158365.53307992322</v>
      </c>
      <c r="U15" s="987">
        <f t="shared" si="7"/>
        <v>2565156</v>
      </c>
      <c r="V15" s="985">
        <f>VLOOKUP($A15,'[3]October Mid-Year Adj'!$A$128:$J$157,10,FALSE)</f>
        <v>29680</v>
      </c>
      <c r="W15" s="985">
        <f>VLOOKUP($A15,'[3]February Mid-Year Adj'!$A$128:$J$157,10,FALSE)</f>
        <v>-39</v>
      </c>
      <c r="X15" s="986">
        <f t="shared" si="8"/>
        <v>29641</v>
      </c>
      <c r="Y15" s="987">
        <f t="shared" si="9"/>
        <v>2594797</v>
      </c>
      <c r="Z15" s="1222">
        <f>IFERROR(VLOOKUP(A15,'[2]Summary FY17-18 MFP'!$A$7:$X$204,13,FALSE),0)</f>
        <v>0</v>
      </c>
      <c r="AA15" s="975">
        <f>VLOOKUP($A15,'4_Level 4'!$A$78:$S$212,5,FALSE)</f>
        <v>0</v>
      </c>
      <c r="AB15" s="975">
        <f>VLOOKUP($A15,'4_Level 4'!$A$78:$S$212,17,FALSE)</f>
        <v>0</v>
      </c>
      <c r="AC15" s="977">
        <f t="shared" si="10"/>
        <v>2594797</v>
      </c>
      <c r="AD15" s="975">
        <f>VLOOKUP($A15,'4_Level 4'!$A$78:$S$212,10,FALSE)</f>
        <v>0</v>
      </c>
      <c r="AE15" s="975">
        <f>VLOOKUP($A15,'4_Level 4'!$A$78:$S$212,12,FALSE)</f>
        <v>0</v>
      </c>
      <c r="AF15" s="1210">
        <f>VLOOKUP($A15,'4_Level 4'!$A$78:$S$212,13,FALSE)</f>
        <v>0</v>
      </c>
      <c r="AG15" s="977">
        <f t="shared" si="11"/>
        <v>2594797</v>
      </c>
      <c r="AH15" s="1210">
        <f t="shared" si="22"/>
        <v>5339</v>
      </c>
      <c r="AI15" s="1210"/>
      <c r="AJ15" s="1211">
        <f t="shared" si="12"/>
        <v>3283485</v>
      </c>
      <c r="AK15" s="1206">
        <f>VLOOKUP($A15,'[3]October Mid-Year Adj'!$A$128:$J$157,6,FALSE)</f>
        <v>14</v>
      </c>
      <c r="AL15" s="1210">
        <f t="shared" si="13"/>
        <v>74746</v>
      </c>
      <c r="AM15" s="1206">
        <f>VLOOKUP($A15,'[3]February Mid-Year Adj'!$A$128:$J$157,6,FALSE)</f>
        <v>-5</v>
      </c>
      <c r="AN15" s="1212">
        <f t="shared" si="23"/>
        <v>-13347.5</v>
      </c>
      <c r="AO15" s="1213">
        <f t="shared" si="15"/>
        <v>61398.5</v>
      </c>
      <c r="AP15" s="1211">
        <f t="shared" si="16"/>
        <v>3344883.5</v>
      </c>
      <c r="AQ15" s="1210"/>
      <c r="AR15" s="1214"/>
      <c r="AS15" s="1210">
        <f t="shared" si="17"/>
        <v>0</v>
      </c>
      <c r="AT15" s="1211">
        <f t="shared" si="18"/>
        <v>3344883.5</v>
      </c>
      <c r="AU15" s="1212"/>
      <c r="AV15" s="1211">
        <f t="shared" si="19"/>
        <v>3344884</v>
      </c>
      <c r="AW15" s="1210">
        <f>IFERROR(VLOOKUP($A15,[4]MFP!$A$145:$HK$212,218,FALSE),VLOOKUP($B15,[4]MFP!$A$145:$HK$212,218,FALSE))</f>
        <v>3067114</v>
      </c>
      <c r="AX15" s="1210">
        <f t="shared" si="20"/>
        <v>277770</v>
      </c>
      <c r="AY15" s="1211">
        <f t="shared" si="21"/>
        <v>277770</v>
      </c>
    </row>
    <row r="16" spans="1:57" s="1215" customFormat="1" ht="30" customHeight="1" x14ac:dyDescent="0.2">
      <c r="A16" s="1216">
        <v>36163</v>
      </c>
      <c r="B16" s="1217" t="s">
        <v>790</v>
      </c>
      <c r="C16" s="1218" t="s">
        <v>1252</v>
      </c>
      <c r="D16" s="1219">
        <f>VLOOKUP(A16,'[15]OPSB Breakout'!$A$2:$C$17,3,FALSE)</f>
        <v>448</v>
      </c>
      <c r="E16" s="985">
        <f>'Source Data'!$F$42</f>
        <v>2631.65866998813</v>
      </c>
      <c r="F16" s="1220">
        <f t="shared" si="1"/>
        <v>1178983.0841546822</v>
      </c>
      <c r="G16" s="1220">
        <v>727.23177743956114</v>
      </c>
      <c r="H16" s="1220">
        <f t="shared" si="2"/>
        <v>325799.83629292337</v>
      </c>
      <c r="I16" s="1221">
        <f>VLOOKUP($A16,'[11]2.1.17 3B&amp;5'!$A$3:$K$90,8,FALSE)</f>
        <v>370</v>
      </c>
      <c r="J16" s="985">
        <f>'Source Data'!$I$42</f>
        <v>460.85208039131101</v>
      </c>
      <c r="K16" s="1220">
        <f t="shared" si="3"/>
        <v>170515.26974478507</v>
      </c>
      <c r="L16" s="1221">
        <f>VLOOKUP($A16,'[11]2.1.17 3B&amp;5'!$A$3:$K$90,11,FALSE)</f>
        <v>484</v>
      </c>
      <c r="M16" s="985">
        <f>'Source Data'!$J$42</f>
        <v>125.68693101581209</v>
      </c>
      <c r="N16" s="1220">
        <f t="shared" si="4"/>
        <v>60832.474611653051</v>
      </c>
      <c r="O16" s="1221">
        <f>VLOOKUP($A16,'[11]2.1.17 3B&amp;5'!$A$3:$K$90,9,FALSE)</f>
        <v>58</v>
      </c>
      <c r="P16" s="985">
        <f>'Source Data'!$K$42</f>
        <v>3142.173275395302</v>
      </c>
      <c r="Q16" s="1220">
        <f t="shared" si="5"/>
        <v>182246.04997292752</v>
      </c>
      <c r="R16" s="1221">
        <f>VLOOKUP($A16,'[11]2.1.17 3B&amp;5'!$A$3:$K$90,10,FALSE)</f>
        <v>5</v>
      </c>
      <c r="S16" s="985">
        <f>'Source Data'!$L$42</f>
        <v>1256.8693101581207</v>
      </c>
      <c r="T16" s="1220">
        <f t="shared" si="6"/>
        <v>6284.3465507906039</v>
      </c>
      <c r="U16" s="987">
        <f t="shared" si="7"/>
        <v>1924661</v>
      </c>
      <c r="V16" s="985">
        <f>VLOOKUP($A16,'[3]October Mid-Year Adj'!$A$128:$J$157,10,FALSE)</f>
        <v>127753</v>
      </c>
      <c r="W16" s="985">
        <f>VLOOKUP($A16,'[3]February Mid-Year Adj'!$A$128:$J$157,10,FALSE)</f>
        <v>-18742</v>
      </c>
      <c r="X16" s="986">
        <f t="shared" si="8"/>
        <v>109011</v>
      </c>
      <c r="Y16" s="987">
        <f t="shared" si="9"/>
        <v>2033672</v>
      </c>
      <c r="Z16" s="1222">
        <f>IFERROR(VLOOKUP(A16,'[2]Summary FY17-18 MFP'!$A$7:$X$204,13,FALSE),0)</f>
        <v>0</v>
      </c>
      <c r="AA16" s="975">
        <f>VLOOKUP($A16,'4_Level 4'!$A$78:$S$212,5,FALSE)</f>
        <v>0</v>
      </c>
      <c r="AB16" s="975">
        <f>VLOOKUP($A16,'4_Level 4'!$A$78:$S$212,17,FALSE)</f>
        <v>29600</v>
      </c>
      <c r="AC16" s="977">
        <f t="shared" si="10"/>
        <v>2063272</v>
      </c>
      <c r="AD16" s="975">
        <f>VLOOKUP($A16,'4_Level 4'!$A$78:$S$212,10,FALSE)</f>
        <v>0</v>
      </c>
      <c r="AE16" s="975">
        <f>VLOOKUP($A16,'4_Level 4'!$A$78:$S$212,12,FALSE)</f>
        <v>10000</v>
      </c>
      <c r="AF16" s="1210">
        <f>VLOOKUP($A16,'4_Level 4'!$A$78:$S$212,13,FALSE)</f>
        <v>0</v>
      </c>
      <c r="AG16" s="977">
        <f t="shared" si="11"/>
        <v>2073272</v>
      </c>
      <c r="AH16" s="1210">
        <f t="shared" si="22"/>
        <v>5339</v>
      </c>
      <c r="AI16" s="1210"/>
      <c r="AJ16" s="1211">
        <f t="shared" si="12"/>
        <v>2391872</v>
      </c>
      <c r="AK16" s="1206">
        <f>VLOOKUP($A16,'[3]October Mid-Year Adj'!$A$128:$J$157,6,FALSE)</f>
        <v>25</v>
      </c>
      <c r="AL16" s="1210">
        <f t="shared" si="13"/>
        <v>133475</v>
      </c>
      <c r="AM16" s="1206">
        <f>VLOOKUP($A16,'[3]February Mid-Year Adj'!$A$128:$J$157,6,FALSE)</f>
        <v>-4</v>
      </c>
      <c r="AN16" s="1212">
        <f t="shared" si="23"/>
        <v>-10678</v>
      </c>
      <c r="AO16" s="1213">
        <f t="shared" si="15"/>
        <v>122797</v>
      </c>
      <c r="AP16" s="1211">
        <f t="shared" si="16"/>
        <v>2514669</v>
      </c>
      <c r="AQ16" s="1210"/>
      <c r="AR16" s="1214"/>
      <c r="AS16" s="1210">
        <f t="shared" si="17"/>
        <v>0</v>
      </c>
      <c r="AT16" s="1211">
        <f t="shared" si="18"/>
        <v>2514669</v>
      </c>
      <c r="AU16" s="1212"/>
      <c r="AV16" s="1211">
        <f t="shared" si="19"/>
        <v>2514669</v>
      </c>
      <c r="AW16" s="1210">
        <f>IFERROR(VLOOKUP($A16,[4]MFP!$A$145:$HK$212,218,FALSE),VLOOKUP($B16,[4]MFP!$A$145:$HK$212,218,FALSE))</f>
        <v>2286332</v>
      </c>
      <c r="AX16" s="1210">
        <f t="shared" si="20"/>
        <v>228337</v>
      </c>
      <c r="AY16" s="1211">
        <f t="shared" si="21"/>
        <v>228337</v>
      </c>
    </row>
    <row r="17" spans="1:51" s="1215" customFormat="1" ht="30" customHeight="1" x14ac:dyDescent="0.2">
      <c r="A17" s="1223">
        <v>36187</v>
      </c>
      <c r="B17" s="1224" t="s">
        <v>792</v>
      </c>
      <c r="C17" s="1232" t="s">
        <v>793</v>
      </c>
      <c r="D17" s="1226">
        <f>VLOOKUP(A17,'[15]OPSB Breakout'!$A$2:$C$17,3,FALSE)</f>
        <v>474</v>
      </c>
      <c r="E17" s="994">
        <f>'Source Data'!$F$42</f>
        <v>2631.65866998813</v>
      </c>
      <c r="F17" s="1227">
        <f t="shared" si="1"/>
        <v>1247406.2095743737</v>
      </c>
      <c r="G17" s="1227">
        <v>727.23177743956114</v>
      </c>
      <c r="H17" s="1227">
        <f t="shared" si="2"/>
        <v>344707.86250635196</v>
      </c>
      <c r="I17" s="1228">
        <f>VLOOKUP($A17,'[11]2.1.17 3B&amp;5'!$A$3:$K$90,8,FALSE)</f>
        <v>426</v>
      </c>
      <c r="J17" s="994">
        <f>'Source Data'!$I$42</f>
        <v>460.85208039131101</v>
      </c>
      <c r="K17" s="1227">
        <f t="shared" si="3"/>
        <v>196322.98624669848</v>
      </c>
      <c r="L17" s="1228">
        <f>VLOOKUP($A17,'[11]2.1.17 3B&amp;5'!$A$3:$K$90,11,FALSE)</f>
        <v>0</v>
      </c>
      <c r="M17" s="994">
        <f>'Source Data'!$J$42</f>
        <v>125.68693101581209</v>
      </c>
      <c r="N17" s="1227">
        <f t="shared" si="4"/>
        <v>0</v>
      </c>
      <c r="O17" s="1228">
        <f>VLOOKUP($A17,'[11]2.1.17 3B&amp;5'!$A$3:$K$90,9,FALSE)</f>
        <v>42</v>
      </c>
      <c r="P17" s="994">
        <f>'Source Data'!$K$42</f>
        <v>3142.173275395302</v>
      </c>
      <c r="Q17" s="1227">
        <f t="shared" si="5"/>
        <v>131971.27756660269</v>
      </c>
      <c r="R17" s="1228">
        <f>VLOOKUP($A17,'[11]2.1.17 3B&amp;5'!$A$3:$K$90,10,FALSE)</f>
        <v>36</v>
      </c>
      <c r="S17" s="994">
        <f>'Source Data'!$L$42</f>
        <v>1256.8693101581207</v>
      </c>
      <c r="T17" s="1227">
        <f t="shared" si="6"/>
        <v>45247.295165692347</v>
      </c>
      <c r="U17" s="996">
        <f t="shared" si="7"/>
        <v>1965656</v>
      </c>
      <c r="V17" s="994">
        <f>VLOOKUP($A17,'[3]October Mid-Year Adj'!$A$128:$J$157,10,FALSE)</f>
        <v>224985</v>
      </c>
      <c r="W17" s="994">
        <f>VLOOKUP($A17,'[3]February Mid-Year Adj'!$A$128:$J$157,10,FALSE)</f>
        <v>-4179</v>
      </c>
      <c r="X17" s="995">
        <f t="shared" si="8"/>
        <v>220806</v>
      </c>
      <c r="Y17" s="996">
        <f t="shared" si="9"/>
        <v>2186462</v>
      </c>
      <c r="Z17" s="1229">
        <f>IFERROR(VLOOKUP(A17,'[2]Summary FY17-18 MFP'!$A$7:$X$204,13,FALSE),0)</f>
        <v>0</v>
      </c>
      <c r="AA17" s="975">
        <f>VLOOKUP($A17,'4_Level 4'!$A$78:$S$212,5,FALSE)</f>
        <v>0</v>
      </c>
      <c r="AB17" s="975">
        <f>VLOOKUP($A17,'4_Level 4'!$A$78:$S$212,17,FALSE)</f>
        <v>0</v>
      </c>
      <c r="AC17" s="977">
        <f t="shared" si="10"/>
        <v>2186462</v>
      </c>
      <c r="AD17" s="975">
        <f>VLOOKUP($A17,'4_Level 4'!$A$78:$S$212,10,FALSE)</f>
        <v>0</v>
      </c>
      <c r="AE17" s="975">
        <f>VLOOKUP($A17,'4_Level 4'!$A$78:$S$212,12,FALSE)</f>
        <v>0</v>
      </c>
      <c r="AF17" s="1210">
        <f>VLOOKUP($A17,'4_Level 4'!$A$78:$S$212,13,FALSE)</f>
        <v>57855</v>
      </c>
      <c r="AG17" s="977">
        <f t="shared" si="11"/>
        <v>2244317</v>
      </c>
      <c r="AH17" s="1210"/>
      <c r="AI17" s="1210">
        <f>$AI$2</f>
        <v>6151</v>
      </c>
      <c r="AJ17" s="1211">
        <f t="shared" si="12"/>
        <v>2915574</v>
      </c>
      <c r="AK17" s="1206">
        <f>VLOOKUP($A17,'[3]October Mid-Year Adj'!$A$128:$J$157,6,FALSE)</f>
        <v>47</v>
      </c>
      <c r="AL17" s="1210">
        <f t="shared" si="13"/>
        <v>289097</v>
      </c>
      <c r="AM17" s="1206">
        <f>VLOOKUP($A17,'[3]February Mid-Year Adj'!$A$128:$J$157,6,FALSE)</f>
        <v>-3</v>
      </c>
      <c r="AN17" s="1212">
        <f t="shared" si="23"/>
        <v>-9226.5</v>
      </c>
      <c r="AO17" s="1213">
        <f t="shared" si="15"/>
        <v>279870.5</v>
      </c>
      <c r="AP17" s="1211">
        <f t="shared" si="16"/>
        <v>3195444.5</v>
      </c>
      <c r="AQ17" s="1210"/>
      <c r="AR17" s="1214"/>
      <c r="AS17" s="1210">
        <f t="shared" si="17"/>
        <v>0</v>
      </c>
      <c r="AT17" s="1211">
        <f t="shared" si="18"/>
        <v>3195444.5</v>
      </c>
      <c r="AU17" s="1212"/>
      <c r="AV17" s="1211">
        <f t="shared" si="19"/>
        <v>3195445</v>
      </c>
      <c r="AW17" s="1210">
        <f>IFERROR(VLOOKUP($A17,[4]MFP!$A$145:$HK$212,218,FALSE),VLOOKUP($B17,[4]MFP!$A$145:$HK$212,218,FALSE))</f>
        <v>2872901</v>
      </c>
      <c r="AX17" s="1210">
        <f t="shared" si="20"/>
        <v>322544</v>
      </c>
      <c r="AY17" s="1211">
        <f t="shared" si="21"/>
        <v>322544</v>
      </c>
    </row>
    <row r="18" spans="1:51" s="1215" customFormat="1" ht="30" customHeight="1" x14ac:dyDescent="0.2">
      <c r="A18" s="1216">
        <v>36188</v>
      </c>
      <c r="B18" s="1217" t="s">
        <v>794</v>
      </c>
      <c r="C18" s="1218" t="s">
        <v>795</v>
      </c>
      <c r="D18" s="1219">
        <f>VLOOKUP(A18,'[15]OPSB Breakout'!$A$2:$C$17,3,FALSE)</f>
        <v>331</v>
      </c>
      <c r="E18" s="985">
        <f>'Source Data'!$F$42</f>
        <v>2631.65866998813</v>
      </c>
      <c r="F18" s="1220">
        <f t="shared" si="1"/>
        <v>871079.019766071</v>
      </c>
      <c r="G18" s="1220">
        <v>727.23177743956114</v>
      </c>
      <c r="H18" s="1220">
        <f t="shared" si="2"/>
        <v>240713.71833249473</v>
      </c>
      <c r="I18" s="1221">
        <f>VLOOKUP($A18,'[11]2.1.17 3B&amp;5'!$A$3:$K$90,8,FALSE)</f>
        <v>137</v>
      </c>
      <c r="J18" s="985">
        <f>'Source Data'!$I$42</f>
        <v>460.85208039131101</v>
      </c>
      <c r="K18" s="1220">
        <f t="shared" si="3"/>
        <v>63136.735013609607</v>
      </c>
      <c r="L18" s="1221">
        <f>VLOOKUP($A18,'[11]2.1.17 3B&amp;5'!$A$3:$K$90,11,FALSE)</f>
        <v>0</v>
      </c>
      <c r="M18" s="985">
        <f>'Source Data'!$J$42</f>
        <v>125.68693101581209</v>
      </c>
      <c r="N18" s="1220">
        <f t="shared" si="4"/>
        <v>0</v>
      </c>
      <c r="O18" s="1221">
        <f>VLOOKUP($A18,'[11]2.1.17 3B&amp;5'!$A$3:$K$90,9,FALSE)</f>
        <v>33</v>
      </c>
      <c r="P18" s="985">
        <f>'Source Data'!$K$42</f>
        <v>3142.173275395302</v>
      </c>
      <c r="Q18" s="1220">
        <f t="shared" si="5"/>
        <v>103691.71808804496</v>
      </c>
      <c r="R18" s="1221">
        <f>VLOOKUP($A18,'[11]2.1.17 3B&amp;5'!$A$3:$K$90,10,FALSE)</f>
        <v>10</v>
      </c>
      <c r="S18" s="985">
        <f>'Source Data'!$L$42</f>
        <v>1256.8693101581207</v>
      </c>
      <c r="T18" s="1220">
        <f t="shared" si="6"/>
        <v>12568.693101581208</v>
      </c>
      <c r="U18" s="987">
        <f t="shared" si="7"/>
        <v>1291190</v>
      </c>
      <c r="V18" s="985">
        <f>VLOOKUP($A18,'[3]October Mid-Year Adj'!$A$128:$J$157,10,FALSE)</f>
        <v>474064</v>
      </c>
      <c r="W18" s="985">
        <f>VLOOKUP($A18,'[3]February Mid-Year Adj'!$A$128:$J$157,10,FALSE)</f>
        <v>15090</v>
      </c>
      <c r="X18" s="986">
        <f t="shared" si="8"/>
        <v>489154</v>
      </c>
      <c r="Y18" s="987">
        <f t="shared" si="9"/>
        <v>1780344</v>
      </c>
      <c r="Z18" s="1222">
        <f>IFERROR(VLOOKUP(A18,'[2]Summary FY17-18 MFP'!$A$7:$X$204,13,FALSE),0)</f>
        <v>0</v>
      </c>
      <c r="AA18" s="975">
        <f>VLOOKUP($A18,'4_Level 4'!$A$78:$S$212,5,FALSE)</f>
        <v>0</v>
      </c>
      <c r="AB18" s="975">
        <f>VLOOKUP($A18,'4_Level 4'!$A$78:$S$212,17,FALSE)</f>
        <v>0</v>
      </c>
      <c r="AC18" s="977">
        <f t="shared" si="10"/>
        <v>1780344</v>
      </c>
      <c r="AD18" s="975">
        <f>VLOOKUP($A18,'4_Level 4'!$A$78:$S$212,10,FALSE)</f>
        <v>0</v>
      </c>
      <c r="AE18" s="975">
        <f>VLOOKUP($A18,'4_Level 4'!$A$78:$S$212,12,FALSE)</f>
        <v>0</v>
      </c>
      <c r="AF18" s="1210">
        <f>VLOOKUP($A18,'4_Level 4'!$A$78:$S$212,13,FALSE)</f>
        <v>0</v>
      </c>
      <c r="AG18" s="977">
        <f t="shared" si="11"/>
        <v>1780344</v>
      </c>
      <c r="AH18" s="1210"/>
      <c r="AI18" s="1210">
        <f>$AI$2</f>
        <v>6151</v>
      </c>
      <c r="AJ18" s="1211">
        <f t="shared" si="12"/>
        <v>2035981</v>
      </c>
      <c r="AK18" s="1206">
        <f>VLOOKUP($A18,'[3]October Mid-Year Adj'!$A$128:$J$157,6,FALSE)</f>
        <v>112</v>
      </c>
      <c r="AL18" s="1210">
        <f t="shared" si="13"/>
        <v>688912</v>
      </c>
      <c r="AM18" s="1206">
        <f>VLOOKUP($A18,'[3]February Mid-Year Adj'!$A$128:$J$157,6,FALSE)</f>
        <v>2</v>
      </c>
      <c r="AN18" s="1212">
        <f t="shared" si="23"/>
        <v>6151</v>
      </c>
      <c r="AO18" s="1213">
        <f t="shared" si="15"/>
        <v>695063</v>
      </c>
      <c r="AP18" s="1211">
        <f t="shared" si="16"/>
        <v>2731044</v>
      </c>
      <c r="AQ18" s="1210"/>
      <c r="AR18" s="1214"/>
      <c r="AS18" s="1210">
        <f t="shared" si="17"/>
        <v>0</v>
      </c>
      <c r="AT18" s="1211">
        <f t="shared" si="18"/>
        <v>2731044</v>
      </c>
      <c r="AU18" s="1212"/>
      <c r="AV18" s="1211">
        <f t="shared" si="19"/>
        <v>2731044</v>
      </c>
      <c r="AW18" s="1210">
        <f>IFERROR(VLOOKUP($A18,[4]MFP!$A$145:$HK$212,218,FALSE),VLOOKUP($B18,[4]MFP!$A$145:$HK$212,218,FALSE))</f>
        <v>2495648</v>
      </c>
      <c r="AX18" s="1210">
        <f t="shared" si="20"/>
        <v>235396</v>
      </c>
      <c r="AY18" s="1211">
        <f t="shared" si="21"/>
        <v>235396</v>
      </c>
    </row>
    <row r="19" spans="1:51" s="1215" customFormat="1" ht="30" customHeight="1" x14ac:dyDescent="0.2">
      <c r="A19" s="1216">
        <v>36191</v>
      </c>
      <c r="B19" s="1217" t="s">
        <v>796</v>
      </c>
      <c r="C19" s="1218" t="s">
        <v>797</v>
      </c>
      <c r="D19" s="1219">
        <f>VLOOKUP(A19,'[15]OPSB Breakout'!$A$2:$C$17,3,FALSE)</f>
        <v>551</v>
      </c>
      <c r="E19" s="985">
        <f>'Source Data'!$F$42</f>
        <v>2631.65866998813</v>
      </c>
      <c r="F19" s="1220">
        <f t="shared" si="1"/>
        <v>1450043.9271634596</v>
      </c>
      <c r="G19" s="1220">
        <v>727.23177743956114</v>
      </c>
      <c r="H19" s="1220">
        <f t="shared" si="2"/>
        <v>400704.70936919819</v>
      </c>
      <c r="I19" s="1221">
        <f>VLOOKUP($A19,'[11]2.1.17 3B&amp;5'!$A$3:$K$90,8,FALSE)</f>
        <v>492</v>
      </c>
      <c r="J19" s="985">
        <f>'Source Data'!$I$42</f>
        <v>460.85208039131101</v>
      </c>
      <c r="K19" s="1220">
        <f t="shared" si="3"/>
        <v>226739.22355252501</v>
      </c>
      <c r="L19" s="1221">
        <f>VLOOKUP($A19,'[11]2.1.17 3B&amp;5'!$A$3:$K$90,11,FALSE)</f>
        <v>0</v>
      </c>
      <c r="M19" s="985">
        <f>'Source Data'!$J$42</f>
        <v>125.68693101581209</v>
      </c>
      <c r="N19" s="1220">
        <f t="shared" si="4"/>
        <v>0</v>
      </c>
      <c r="O19" s="1221">
        <f>VLOOKUP($A19,'[11]2.1.17 3B&amp;5'!$A$3:$K$90,9,FALSE)</f>
        <v>43</v>
      </c>
      <c r="P19" s="985">
        <f>'Source Data'!$K$42</f>
        <v>3142.173275395302</v>
      </c>
      <c r="Q19" s="1220">
        <f t="shared" si="5"/>
        <v>135113.45084199798</v>
      </c>
      <c r="R19" s="1221">
        <f>VLOOKUP($A19,'[11]2.1.17 3B&amp;5'!$A$3:$K$90,10,FALSE)</f>
        <v>9</v>
      </c>
      <c r="S19" s="985">
        <f>'Source Data'!$L$42</f>
        <v>1256.8693101581207</v>
      </c>
      <c r="T19" s="1220">
        <f t="shared" si="6"/>
        <v>11311.823791423087</v>
      </c>
      <c r="U19" s="987">
        <f t="shared" si="7"/>
        <v>2223913</v>
      </c>
      <c r="V19" s="985">
        <f>VLOOKUP($A19,'[3]October Mid-Year Adj'!$A$128:$J$157,10,FALSE)</f>
        <v>215077</v>
      </c>
      <c r="W19" s="985">
        <f>VLOOKUP($A19,'[3]February Mid-Year Adj'!$A$128:$J$157,10,FALSE)</f>
        <v>37631</v>
      </c>
      <c r="X19" s="986">
        <f t="shared" si="8"/>
        <v>252708</v>
      </c>
      <c r="Y19" s="987">
        <f t="shared" si="9"/>
        <v>2476621</v>
      </c>
      <c r="Z19" s="1222">
        <f>IFERROR(VLOOKUP(A19,'[2]Summary FY17-18 MFP'!$A$7:$X$204,13,FALSE),0)</f>
        <v>0</v>
      </c>
      <c r="AA19" s="975">
        <f>VLOOKUP($A19,'4_Level 4'!$A$78:$S$212,5,FALSE)</f>
        <v>0</v>
      </c>
      <c r="AB19" s="975">
        <f>VLOOKUP($A19,'4_Level 4'!$A$78:$S$212,17,FALSE)</f>
        <v>0</v>
      </c>
      <c r="AC19" s="977">
        <f t="shared" si="10"/>
        <v>2476621</v>
      </c>
      <c r="AD19" s="975">
        <f>VLOOKUP($A19,'4_Level 4'!$A$78:$S$212,10,FALSE)</f>
        <v>0</v>
      </c>
      <c r="AE19" s="975">
        <f>VLOOKUP($A19,'4_Level 4'!$A$78:$S$212,12,FALSE)</f>
        <v>0</v>
      </c>
      <c r="AF19" s="1210">
        <f>VLOOKUP($A19,'4_Level 4'!$A$78:$S$212,13,FALSE)</f>
        <v>82861</v>
      </c>
      <c r="AG19" s="977">
        <f t="shared" si="11"/>
        <v>2559482</v>
      </c>
      <c r="AH19" s="1210">
        <f t="shared" ref="AH19:AH22" si="24">$AH$2</f>
        <v>5339</v>
      </c>
      <c r="AI19" s="1210"/>
      <c r="AJ19" s="1211">
        <f t="shared" si="12"/>
        <v>2941789</v>
      </c>
      <c r="AK19" s="1206">
        <f>VLOOKUP($A19,'[3]October Mid-Year Adj'!$A$128:$J$157,6,FALSE)</f>
        <v>50</v>
      </c>
      <c r="AL19" s="1210">
        <f t="shared" si="13"/>
        <v>266950</v>
      </c>
      <c r="AM19" s="1206">
        <f>VLOOKUP($A19,'[3]February Mid-Year Adj'!$A$128:$J$157,6,FALSE)</f>
        <v>14</v>
      </c>
      <c r="AN19" s="1212">
        <f t="shared" si="23"/>
        <v>37373</v>
      </c>
      <c r="AO19" s="1213">
        <f t="shared" si="15"/>
        <v>304323</v>
      </c>
      <c r="AP19" s="1211">
        <f t="shared" si="16"/>
        <v>3246112</v>
      </c>
      <c r="AQ19" s="1210"/>
      <c r="AR19" s="1214"/>
      <c r="AS19" s="1210">
        <f t="shared" si="17"/>
        <v>0</v>
      </c>
      <c r="AT19" s="1211">
        <f t="shared" si="18"/>
        <v>3246112</v>
      </c>
      <c r="AU19" s="1212"/>
      <c r="AV19" s="1211">
        <f t="shared" si="19"/>
        <v>3246112</v>
      </c>
      <c r="AW19" s="1210">
        <f>IFERROR(VLOOKUP($A19,[4]MFP!$A$145:$HK$212,218,FALSE),VLOOKUP($B19,[4]MFP!$A$145:$HK$212,218,FALSE))</f>
        <v>2914238</v>
      </c>
      <c r="AX19" s="1210">
        <f t="shared" si="20"/>
        <v>331874</v>
      </c>
      <c r="AY19" s="1211">
        <f t="shared" si="21"/>
        <v>331874</v>
      </c>
    </row>
    <row r="20" spans="1:51" s="1215" customFormat="1" ht="30" customHeight="1" x14ac:dyDescent="0.2">
      <c r="A20" s="1216">
        <v>36194</v>
      </c>
      <c r="B20" s="1217" t="s">
        <v>798</v>
      </c>
      <c r="C20" s="1218" t="s">
        <v>1253</v>
      </c>
      <c r="D20" s="1219">
        <f>VLOOKUP(A20,'[15]OPSB Breakout'!$A$2:$C$17,3,FALSE)</f>
        <v>83</v>
      </c>
      <c r="E20" s="985">
        <f>'Source Data'!$F$42</f>
        <v>2631.65866998813</v>
      </c>
      <c r="F20" s="1220">
        <f t="shared" si="1"/>
        <v>218427.66960901479</v>
      </c>
      <c r="G20" s="1220">
        <v>727.23177743956114</v>
      </c>
      <c r="H20" s="1220">
        <f t="shared" si="2"/>
        <v>60360.237527483572</v>
      </c>
      <c r="I20" s="1221">
        <f>VLOOKUP($A20,'[11]2.1.17 3B&amp;5'!$A$3:$K$90,8,FALSE)</f>
        <v>67</v>
      </c>
      <c r="J20" s="985">
        <f>'Source Data'!$I$42</f>
        <v>460.85208039131101</v>
      </c>
      <c r="K20" s="1220">
        <f t="shared" si="3"/>
        <v>30877.089386217838</v>
      </c>
      <c r="L20" s="1221">
        <f>VLOOKUP($A20,'[11]2.1.17 3B&amp;5'!$A$3:$K$90,11,FALSE)</f>
        <v>0</v>
      </c>
      <c r="M20" s="985">
        <f>'Source Data'!$J$42</f>
        <v>125.68693101581209</v>
      </c>
      <c r="N20" s="1220">
        <f t="shared" si="4"/>
        <v>0</v>
      </c>
      <c r="O20" s="1221">
        <f>VLOOKUP($A20,'[11]2.1.17 3B&amp;5'!$A$3:$K$90,9,FALSE)</f>
        <v>8</v>
      </c>
      <c r="P20" s="985">
        <f>'Source Data'!$K$42</f>
        <v>3142.173275395302</v>
      </c>
      <c r="Q20" s="1220">
        <f t="shared" si="5"/>
        <v>25137.386203162416</v>
      </c>
      <c r="R20" s="1221">
        <f>VLOOKUP($A20,'[11]2.1.17 3B&amp;5'!$A$3:$K$90,10,FALSE)</f>
        <v>11</v>
      </c>
      <c r="S20" s="985">
        <f>'Source Data'!$L$42</f>
        <v>1256.8693101581207</v>
      </c>
      <c r="T20" s="1220">
        <f t="shared" si="6"/>
        <v>13825.562411739327</v>
      </c>
      <c r="U20" s="987">
        <f t="shared" si="7"/>
        <v>348628</v>
      </c>
      <c r="V20" s="985">
        <f>VLOOKUP($A20,'[3]October Mid-Year Adj'!$A$128:$J$157,10,FALSE)</f>
        <v>323077</v>
      </c>
      <c r="W20" s="985">
        <f>VLOOKUP($A20,'[3]February Mid-Year Adj'!$A$128:$J$157,10,FALSE)</f>
        <v>18076</v>
      </c>
      <c r="X20" s="986">
        <f t="shared" si="8"/>
        <v>341153</v>
      </c>
      <c r="Y20" s="987">
        <f t="shared" si="9"/>
        <v>689781</v>
      </c>
      <c r="Z20" s="1222">
        <f>IFERROR(VLOOKUP(A20,'[2]Summary FY17-18 MFP'!$A$7:$X$204,13,FALSE),0)</f>
        <v>0</v>
      </c>
      <c r="AA20" s="975">
        <f>VLOOKUP($A20,'4_Level 4'!$A$78:$S$212,5,FALSE)</f>
        <v>0</v>
      </c>
      <c r="AB20" s="975">
        <f>VLOOKUP($A20,'4_Level 4'!$A$78:$S$212,17,FALSE)</f>
        <v>0</v>
      </c>
      <c r="AC20" s="977">
        <f t="shared" si="10"/>
        <v>689781</v>
      </c>
      <c r="AD20" s="975">
        <f>VLOOKUP($A20,'4_Level 4'!$A$78:$S$212,10,FALSE)</f>
        <v>0</v>
      </c>
      <c r="AE20" s="975">
        <f>VLOOKUP($A20,'4_Level 4'!$A$78:$S$212,12,FALSE)</f>
        <v>10000</v>
      </c>
      <c r="AF20" s="1210">
        <f>VLOOKUP($A20,'4_Level 4'!$A$78:$S$212,13,FALSE)</f>
        <v>12989</v>
      </c>
      <c r="AG20" s="977">
        <f t="shared" si="11"/>
        <v>712770</v>
      </c>
      <c r="AH20" s="1210">
        <f t="shared" si="24"/>
        <v>5339</v>
      </c>
      <c r="AI20" s="1210"/>
      <c r="AJ20" s="1211">
        <f t="shared" si="12"/>
        <v>443137</v>
      </c>
      <c r="AK20" s="1206">
        <f>VLOOKUP($A20,'[3]October Mid-Year Adj'!$A$128:$J$157,6,FALSE)</f>
        <v>78</v>
      </c>
      <c r="AL20" s="1210">
        <f t="shared" si="13"/>
        <v>416442</v>
      </c>
      <c r="AM20" s="1206">
        <f>VLOOKUP($A20,'[3]February Mid-Year Adj'!$A$128:$J$157,6,FALSE)</f>
        <v>11</v>
      </c>
      <c r="AN20" s="1212">
        <f t="shared" si="23"/>
        <v>29364.5</v>
      </c>
      <c r="AO20" s="1213">
        <f t="shared" si="15"/>
        <v>445806.5</v>
      </c>
      <c r="AP20" s="1211">
        <f t="shared" si="16"/>
        <v>888943.5</v>
      </c>
      <c r="AQ20" s="1210"/>
      <c r="AR20" s="1214"/>
      <c r="AS20" s="1210">
        <f t="shared" si="17"/>
        <v>0</v>
      </c>
      <c r="AT20" s="1211">
        <f t="shared" si="18"/>
        <v>888943.5</v>
      </c>
      <c r="AU20" s="1212"/>
      <c r="AV20" s="1211">
        <f t="shared" si="19"/>
        <v>888944</v>
      </c>
      <c r="AW20" s="1210">
        <f>IFERROR(VLOOKUP($A20,[4]MFP!$A$145:$HK$212,218,FALSE),VLOOKUP($B20,[4]MFP!$A$145:$HK$212,218,FALSE))</f>
        <v>705780</v>
      </c>
      <c r="AX20" s="1210">
        <f t="shared" si="20"/>
        <v>183164</v>
      </c>
      <c r="AY20" s="1211">
        <f t="shared" si="21"/>
        <v>183164</v>
      </c>
    </row>
    <row r="21" spans="1:51" s="1215" customFormat="1" ht="30" customHeight="1" x14ac:dyDescent="0.2">
      <c r="A21" s="1216">
        <v>36195</v>
      </c>
      <c r="B21" s="1217" t="s">
        <v>800</v>
      </c>
      <c r="C21" s="1218" t="s">
        <v>1254</v>
      </c>
      <c r="D21" s="1219">
        <f>VLOOKUP(A21,'[15]OPSB Breakout'!$A$2:$C$17,3,FALSE)</f>
        <v>321</v>
      </c>
      <c r="E21" s="985">
        <f>'Source Data'!$F$42</f>
        <v>2631.65866998813</v>
      </c>
      <c r="F21" s="1220">
        <f t="shared" si="1"/>
        <v>844762.43306618975</v>
      </c>
      <c r="G21" s="1220">
        <v>727.23177743956114</v>
      </c>
      <c r="H21" s="1220">
        <f t="shared" si="2"/>
        <v>233441.40055809912</v>
      </c>
      <c r="I21" s="1221">
        <f>VLOOKUP($A21,'[11]2.1.17 3B&amp;5'!$A$3:$K$90,8,FALSE)</f>
        <v>240</v>
      </c>
      <c r="J21" s="985">
        <f>'Source Data'!$I$42</f>
        <v>460.85208039131101</v>
      </c>
      <c r="K21" s="1220">
        <f t="shared" si="3"/>
        <v>110604.49929391465</v>
      </c>
      <c r="L21" s="1221">
        <f>VLOOKUP($A21,'[11]2.1.17 3B&amp;5'!$A$3:$K$90,11,FALSE)</f>
        <v>0</v>
      </c>
      <c r="M21" s="985">
        <f>'Source Data'!$J$42</f>
        <v>125.68693101581209</v>
      </c>
      <c r="N21" s="1220">
        <f t="shared" si="4"/>
        <v>0</v>
      </c>
      <c r="O21" s="1221">
        <f>VLOOKUP($A21,'[11]2.1.17 3B&amp;5'!$A$3:$K$90,9,FALSE)</f>
        <v>30</v>
      </c>
      <c r="P21" s="985">
        <f>'Source Data'!$K$42</f>
        <v>3142.173275395302</v>
      </c>
      <c r="Q21" s="1220">
        <f t="shared" si="5"/>
        <v>94265.198261859055</v>
      </c>
      <c r="R21" s="1221">
        <f>VLOOKUP($A21,'[11]2.1.17 3B&amp;5'!$A$3:$K$90,10,FALSE)</f>
        <v>52</v>
      </c>
      <c r="S21" s="985">
        <f>'Source Data'!$L$42</f>
        <v>1256.8693101581207</v>
      </c>
      <c r="T21" s="1220">
        <f t="shared" si="6"/>
        <v>65357.204128222278</v>
      </c>
      <c r="U21" s="987">
        <f t="shared" si="7"/>
        <v>1348431</v>
      </c>
      <c r="V21" s="985">
        <f>VLOOKUP($A21,'[3]October Mid-Year Adj'!$A$128:$J$157,10,FALSE)</f>
        <v>128915</v>
      </c>
      <c r="W21" s="985">
        <f>VLOOKUP($A21,'[3]February Mid-Year Adj'!$A$128:$J$157,10,FALSE)</f>
        <v>8558</v>
      </c>
      <c r="X21" s="986">
        <f t="shared" si="8"/>
        <v>137473</v>
      </c>
      <c r="Y21" s="987">
        <f t="shared" si="9"/>
        <v>1485904</v>
      </c>
      <c r="Z21" s="1222">
        <f>IFERROR(VLOOKUP(A21,'[2]Summary FY17-18 MFP'!$A$7:$X$204,13,FALSE),0)</f>
        <v>0</v>
      </c>
      <c r="AA21" s="975">
        <f>VLOOKUP($A21,'4_Level 4'!$A$78:$S$212,5,FALSE)</f>
        <v>0</v>
      </c>
      <c r="AB21" s="975">
        <f>VLOOKUP($A21,'4_Level 4'!$A$78:$S$212,17,FALSE)</f>
        <v>0</v>
      </c>
      <c r="AC21" s="977">
        <f t="shared" si="10"/>
        <v>1485904</v>
      </c>
      <c r="AD21" s="975">
        <f>VLOOKUP($A21,'4_Level 4'!$A$78:$S$212,10,FALSE)</f>
        <v>0</v>
      </c>
      <c r="AE21" s="975">
        <f>VLOOKUP($A21,'4_Level 4'!$A$78:$S$212,12,FALSE)</f>
        <v>0</v>
      </c>
      <c r="AF21" s="1210">
        <f>VLOOKUP($A21,'4_Level 4'!$A$78:$S$212,13,FALSE)</f>
        <v>13386</v>
      </c>
      <c r="AG21" s="977">
        <f t="shared" si="11"/>
        <v>1499290</v>
      </c>
      <c r="AH21" s="1210">
        <f t="shared" si="24"/>
        <v>5339</v>
      </c>
      <c r="AI21" s="1210"/>
      <c r="AJ21" s="1211">
        <f t="shared" si="12"/>
        <v>1713819</v>
      </c>
      <c r="AK21" s="1206">
        <f>VLOOKUP($A21,'[3]October Mid-Year Adj'!$A$128:$J$157,6,FALSE)</f>
        <v>35</v>
      </c>
      <c r="AL21" s="1210">
        <f t="shared" si="13"/>
        <v>186865</v>
      </c>
      <c r="AM21" s="1206">
        <f>VLOOKUP($A21,'[3]February Mid-Year Adj'!$A$128:$J$157,6,FALSE)</f>
        <v>3</v>
      </c>
      <c r="AN21" s="1212">
        <f t="shared" si="23"/>
        <v>8008.5</v>
      </c>
      <c r="AO21" s="1213">
        <f t="shared" si="15"/>
        <v>194873.5</v>
      </c>
      <c r="AP21" s="1211">
        <f t="shared" si="16"/>
        <v>1908692.5</v>
      </c>
      <c r="AQ21" s="1210"/>
      <c r="AR21" s="1214"/>
      <c r="AS21" s="1210">
        <f t="shared" si="17"/>
        <v>0</v>
      </c>
      <c r="AT21" s="1211">
        <f t="shared" si="18"/>
        <v>1908692.5</v>
      </c>
      <c r="AU21" s="1212"/>
      <c r="AV21" s="1211">
        <f t="shared" si="19"/>
        <v>1908693</v>
      </c>
      <c r="AW21" s="1210">
        <f>IFERROR(VLOOKUP($A21,[4]MFP!$A$145:$HK$212,218,FALSE),VLOOKUP($B21,[4]MFP!$A$145:$HK$212,218,FALSE))</f>
        <v>1709497</v>
      </c>
      <c r="AX21" s="1210">
        <f t="shared" si="20"/>
        <v>199196</v>
      </c>
      <c r="AY21" s="1211">
        <f t="shared" si="21"/>
        <v>199196</v>
      </c>
    </row>
    <row r="22" spans="1:51" s="1215" customFormat="1" ht="30" customHeight="1" x14ac:dyDescent="0.2">
      <c r="A22" s="1223">
        <v>36196</v>
      </c>
      <c r="B22" s="1233" t="s">
        <v>1255</v>
      </c>
      <c r="C22" s="1232" t="s">
        <v>1256</v>
      </c>
      <c r="D22" s="1226">
        <f>VLOOKUP(A22,'[15]OPSB Breakout'!$A$2:$C$17,3,FALSE)</f>
        <v>419</v>
      </c>
      <c r="E22" s="994">
        <f>'Source Data'!$F$42</f>
        <v>2631.65866998813</v>
      </c>
      <c r="F22" s="1227">
        <f t="shared" si="1"/>
        <v>1102664.9827250266</v>
      </c>
      <c r="G22" s="1227">
        <v>727.23177743956114</v>
      </c>
      <c r="H22" s="1227">
        <f t="shared" si="2"/>
        <v>304710.11474717612</v>
      </c>
      <c r="I22" s="1228">
        <f>VLOOKUP($A22,'[11]2.1.17 3B&amp;5'!$A$3:$K$90,8,FALSE)</f>
        <v>344</v>
      </c>
      <c r="J22" s="994">
        <f>'Source Data'!$I$42</f>
        <v>460.85208039131101</v>
      </c>
      <c r="K22" s="1227">
        <f t="shared" si="3"/>
        <v>158533.115654611</v>
      </c>
      <c r="L22" s="1228">
        <f>VLOOKUP($A22,'[11]2.1.17 3B&amp;5'!$A$3:$K$90,11,FALSE)</f>
        <v>0</v>
      </c>
      <c r="M22" s="994">
        <f>'Source Data'!$J$42</f>
        <v>125.68693101581209</v>
      </c>
      <c r="N22" s="1227">
        <f t="shared" si="4"/>
        <v>0</v>
      </c>
      <c r="O22" s="1228">
        <f>VLOOKUP($A22,'[11]2.1.17 3B&amp;5'!$A$3:$K$90,9,FALSE)</f>
        <v>33</v>
      </c>
      <c r="P22" s="994">
        <f>'Source Data'!$K$42</f>
        <v>3142.173275395302</v>
      </c>
      <c r="Q22" s="1227">
        <f t="shared" si="5"/>
        <v>103691.71808804496</v>
      </c>
      <c r="R22" s="1228">
        <f>VLOOKUP($A22,'[11]2.1.17 3B&amp;5'!$A$3:$K$90,10,FALSE)</f>
        <v>22</v>
      </c>
      <c r="S22" s="994">
        <f>'Source Data'!$L$42</f>
        <v>1256.8693101581207</v>
      </c>
      <c r="T22" s="1227">
        <f t="shared" si="6"/>
        <v>27651.124823478654</v>
      </c>
      <c r="U22" s="996">
        <f t="shared" si="7"/>
        <v>1697251</v>
      </c>
      <c r="V22" s="994">
        <f>VLOOKUP($A22,'[3]October Mid-Year Adj'!$A$128:$J$157,10,FALSE)</f>
        <v>-6747</v>
      </c>
      <c r="W22" s="994">
        <f>VLOOKUP($A22,'[3]February Mid-Year Adj'!$A$128:$J$157,10,FALSE)</f>
        <v>14912</v>
      </c>
      <c r="X22" s="995">
        <f t="shared" si="8"/>
        <v>8165</v>
      </c>
      <c r="Y22" s="996">
        <f t="shared" si="9"/>
        <v>1705416</v>
      </c>
      <c r="Z22" s="1229">
        <f>IFERROR(VLOOKUP(A22,'[2]Summary FY17-18 MFP'!$A$7:$X$204,13,FALSE),0)</f>
        <v>0</v>
      </c>
      <c r="AA22" s="975">
        <f>VLOOKUP($A22,'4_Level 4'!$A$78:$S$212,5,FALSE)</f>
        <v>0</v>
      </c>
      <c r="AB22" s="975">
        <f>VLOOKUP($A22,'4_Level 4'!$A$78:$S$212,17,FALSE)</f>
        <v>0</v>
      </c>
      <c r="AC22" s="977">
        <f t="shared" si="10"/>
        <v>1705416</v>
      </c>
      <c r="AD22" s="975">
        <f>VLOOKUP($A22,'4_Level 4'!$A$78:$S$212,10,FALSE)</f>
        <v>0</v>
      </c>
      <c r="AE22" s="975">
        <f>VLOOKUP($A22,'4_Level 4'!$A$78:$S$212,12,FALSE)</f>
        <v>0</v>
      </c>
      <c r="AF22" s="1210">
        <f>VLOOKUP($A22,'4_Level 4'!$A$78:$S$212,13,FALSE)</f>
        <v>31330</v>
      </c>
      <c r="AG22" s="977">
        <f t="shared" si="11"/>
        <v>1736746</v>
      </c>
      <c r="AH22" s="1210">
        <f t="shared" si="24"/>
        <v>5339</v>
      </c>
      <c r="AI22" s="1210"/>
      <c r="AJ22" s="1211">
        <f t="shared" si="12"/>
        <v>2237041</v>
      </c>
      <c r="AK22" s="1206">
        <f>VLOOKUP($A22,'[3]October Mid-Year Adj'!$A$128:$J$157,6,FALSE)</f>
        <v>-6</v>
      </c>
      <c r="AL22" s="1210">
        <f t="shared" si="13"/>
        <v>-32034</v>
      </c>
      <c r="AM22" s="1206">
        <f>VLOOKUP($A22,'[3]February Mid-Year Adj'!$A$128:$J$157,6,FALSE)</f>
        <v>5</v>
      </c>
      <c r="AN22" s="1212">
        <f t="shared" si="23"/>
        <v>13347.5</v>
      </c>
      <c r="AO22" s="1213">
        <f t="shared" si="15"/>
        <v>-18686.5</v>
      </c>
      <c r="AP22" s="1211">
        <f t="shared" si="16"/>
        <v>2218354.5</v>
      </c>
      <c r="AQ22" s="1210"/>
      <c r="AR22" s="1214"/>
      <c r="AS22" s="1210">
        <f t="shared" si="17"/>
        <v>0</v>
      </c>
      <c r="AT22" s="1211">
        <f t="shared" si="18"/>
        <v>2218354.5</v>
      </c>
      <c r="AU22" s="1212"/>
      <c r="AV22" s="1211">
        <f t="shared" si="19"/>
        <v>2218355</v>
      </c>
      <c r="AW22" s="1210">
        <f>IFERROR(VLOOKUP($A22,[4]MFP!$A$145:$HK$212,218,FALSE),VLOOKUP($B22,[4]MFP!$A$145:$HK$212,218,FALSE))</f>
        <v>2049260</v>
      </c>
      <c r="AX22" s="1210">
        <f t="shared" si="20"/>
        <v>169095</v>
      </c>
      <c r="AY22" s="1211">
        <f t="shared" si="21"/>
        <v>169095</v>
      </c>
    </row>
    <row r="23" spans="1:51" s="1215" customFormat="1" ht="30" customHeight="1" x14ac:dyDescent="0.2">
      <c r="A23" s="1234" t="s">
        <v>807</v>
      </c>
      <c r="B23" s="1235">
        <v>300001</v>
      </c>
      <c r="C23" s="1236" t="s">
        <v>808</v>
      </c>
      <c r="D23" s="1219">
        <f>VLOOKUP(A23,'8A_2.1.17 3B&amp;5'!$A$3:$F$73,6,FALSE)</f>
        <v>810</v>
      </c>
      <c r="E23" s="985">
        <f>'Source Data'!$F$42</f>
        <v>2631.65866998813</v>
      </c>
      <c r="F23" s="1220">
        <f t="shared" si="1"/>
        <v>2131643.5226903851</v>
      </c>
      <c r="G23" s="1220">
        <v>767.72184717013943</v>
      </c>
      <c r="H23" s="1220">
        <f t="shared" si="2"/>
        <v>621854.69620781299</v>
      </c>
      <c r="I23" s="1221">
        <f>VLOOKUP($A23,'[11]2.1.17 3B&amp;5'!$A$3:$K$90,8,FALSE)</f>
        <v>747</v>
      </c>
      <c r="J23" s="985">
        <f>'Source Data'!$I$42</f>
        <v>460.85208039131101</v>
      </c>
      <c r="K23" s="1220">
        <f t="shared" si="3"/>
        <v>344256.50405230932</v>
      </c>
      <c r="L23" s="1221">
        <f>VLOOKUP($A23,'[11]2.1.17 3B&amp;5'!$A$3:$K$90,11,FALSE)</f>
        <v>153</v>
      </c>
      <c r="M23" s="985">
        <f>'Source Data'!$J$42</f>
        <v>125.68693101581209</v>
      </c>
      <c r="N23" s="1220">
        <f t="shared" si="4"/>
        <v>19230.100445419252</v>
      </c>
      <c r="O23" s="1221">
        <f>VLOOKUP($A23,'[11]2.1.17 3B&amp;5'!$A$3:$K$90,9,FALSE)</f>
        <v>85</v>
      </c>
      <c r="P23" s="985">
        <f>'Source Data'!$K$42</f>
        <v>3142.173275395302</v>
      </c>
      <c r="Q23" s="1220">
        <f t="shared" si="5"/>
        <v>267084.72840860067</v>
      </c>
      <c r="R23" s="1221">
        <f>VLOOKUP($A23,'[11]2.1.17 3B&amp;5'!$A$3:$K$90,10,FALSE)</f>
        <v>29</v>
      </c>
      <c r="S23" s="985">
        <f>'Source Data'!$L$42</f>
        <v>1256.8693101581207</v>
      </c>
      <c r="T23" s="1220">
        <f t="shared" si="6"/>
        <v>36449.209994585501</v>
      </c>
      <c r="U23" s="987">
        <f t="shared" si="7"/>
        <v>3420519</v>
      </c>
      <c r="V23" s="985">
        <f>VLOOKUP($A23,'[3]October Mid-Year Adj'!$A$128:$J$157,10,FALSE)</f>
        <v>-403882</v>
      </c>
      <c r="W23" s="985">
        <f>VLOOKUP($A23,'[3]February Mid-Year Adj'!$A$128:$J$157,10,FALSE)</f>
        <v>50064</v>
      </c>
      <c r="X23" s="986">
        <f t="shared" si="8"/>
        <v>-353818</v>
      </c>
      <c r="Y23" s="987">
        <f t="shared" si="9"/>
        <v>3066701</v>
      </c>
      <c r="Z23" s="1237">
        <f>'[2]Summary FY17-18 MFP'!M124</f>
        <v>-10265.54765738931</v>
      </c>
      <c r="AA23" s="975">
        <f>VLOOKUP($A23,'4_Level 4'!$A$78:$S$212,5,FALSE)</f>
        <v>0</v>
      </c>
      <c r="AB23" s="975">
        <f>VLOOKUP($A23,'4_Level 4'!$A$78:$S$212,17,FALSE)</f>
        <v>5950</v>
      </c>
      <c r="AC23" s="977">
        <f t="shared" si="10"/>
        <v>3062385</v>
      </c>
      <c r="AD23" s="975">
        <f>VLOOKUP($A23,'4_Level 4'!$A$78:$S$212,10,FALSE)</f>
        <v>0</v>
      </c>
      <c r="AE23" s="975">
        <f>VLOOKUP($A23,'4_Level 4'!$A$78:$S$212,12,FALSE)</f>
        <v>0</v>
      </c>
      <c r="AF23" s="1210">
        <f>VLOOKUP($A23,'4_Level 4'!$A$78:$S$212,13,FALSE)</f>
        <v>87356</v>
      </c>
      <c r="AG23" s="977">
        <f t="shared" si="11"/>
        <v>3149741</v>
      </c>
      <c r="AH23" s="1210"/>
      <c r="AI23" s="1210">
        <f>$AI$2</f>
        <v>6151</v>
      </c>
      <c r="AJ23" s="1211">
        <f t="shared" si="12"/>
        <v>4982310</v>
      </c>
      <c r="AK23" s="1206">
        <f>VLOOKUP($A23,'[3]October Mid-Year Adj'!$A$128:$J$157,6,FALSE)</f>
        <v>-104</v>
      </c>
      <c r="AL23" s="1210">
        <f t="shared" si="13"/>
        <v>-639704</v>
      </c>
      <c r="AM23" s="1206">
        <f>VLOOKUP($A23,'[3]February Mid-Year Adj'!$A$128:$J$157,6,FALSE)</f>
        <v>16</v>
      </c>
      <c r="AN23" s="1212">
        <f t="shared" si="23"/>
        <v>49208</v>
      </c>
      <c r="AO23" s="1213">
        <f t="shared" si="15"/>
        <v>-590496</v>
      </c>
      <c r="AP23" s="1211">
        <f t="shared" si="16"/>
        <v>4391814</v>
      </c>
      <c r="AQ23" s="1210"/>
      <c r="AR23" s="1210">
        <f t="shared" ref="AR23:AR36" si="25">ROUND(AP23*-0.25%,0)</f>
        <v>-10980</v>
      </c>
      <c r="AS23" s="1210">
        <f t="shared" si="17"/>
        <v>-10980</v>
      </c>
      <c r="AT23" s="1211">
        <f t="shared" si="18"/>
        <v>4380834</v>
      </c>
      <c r="AU23" s="1237">
        <f>'[2]Summary FY17-18 MFP'!X124</f>
        <v>-14670</v>
      </c>
      <c r="AV23" s="1211">
        <f t="shared" si="19"/>
        <v>4366164</v>
      </c>
      <c r="AW23" s="1210">
        <f>IFERROR(VLOOKUP($A23,[4]MFP!$A$145:$HK$212,218,FALSE),VLOOKUP($B23,[4]MFP!$A$145:$HK$212,218,FALSE))</f>
        <v>4088220</v>
      </c>
      <c r="AX23" s="1210">
        <f t="shared" si="20"/>
        <v>277944</v>
      </c>
      <c r="AY23" s="1211">
        <f t="shared" si="21"/>
        <v>277944</v>
      </c>
    </row>
    <row r="24" spans="1:51" s="1215" customFormat="1" ht="30" customHeight="1" x14ac:dyDescent="0.2">
      <c r="A24" s="1234" t="s">
        <v>809</v>
      </c>
      <c r="B24" s="1235">
        <v>300003</v>
      </c>
      <c r="C24" s="1236" t="s">
        <v>810</v>
      </c>
      <c r="D24" s="1219">
        <f>VLOOKUP(A24,'8A_2.1.17 3B&amp;5'!$A$3:$F$73,6,FALSE)</f>
        <v>758</v>
      </c>
      <c r="E24" s="985">
        <f>'Source Data'!$F$42</f>
        <v>2631.65866998813</v>
      </c>
      <c r="F24" s="1220">
        <f t="shared" si="1"/>
        <v>1994797.2718510025</v>
      </c>
      <c r="G24" s="1220">
        <v>767.72184717013943</v>
      </c>
      <c r="H24" s="1220">
        <f t="shared" si="2"/>
        <v>581933.16015496571</v>
      </c>
      <c r="I24" s="1221">
        <f>VLOOKUP($A24,'[11]2.1.17 3B&amp;5'!$A$3:$K$90,8,FALSE)</f>
        <v>620</v>
      </c>
      <c r="J24" s="985">
        <f>'Source Data'!$I$42</f>
        <v>460.85208039131101</v>
      </c>
      <c r="K24" s="1220">
        <f t="shared" si="3"/>
        <v>285728.28984261281</v>
      </c>
      <c r="L24" s="1221">
        <f>VLOOKUP($A24,'[11]2.1.17 3B&amp;5'!$A$3:$K$90,11,FALSE)</f>
        <v>596.5</v>
      </c>
      <c r="M24" s="985">
        <f>'Source Data'!$J$42</f>
        <v>125.68693101581209</v>
      </c>
      <c r="N24" s="1220">
        <f t="shared" si="4"/>
        <v>74972.254350931908</v>
      </c>
      <c r="O24" s="1221">
        <f>VLOOKUP($A24,'[11]2.1.17 3B&amp;5'!$A$3:$K$90,9,FALSE)</f>
        <v>95</v>
      </c>
      <c r="P24" s="985">
        <f>'Source Data'!$K$42</f>
        <v>3142.173275395302</v>
      </c>
      <c r="Q24" s="1220">
        <f t="shared" si="5"/>
        <v>298506.46116255369</v>
      </c>
      <c r="R24" s="1221">
        <f>VLOOKUP($A24,'[11]2.1.17 3B&amp;5'!$A$3:$K$90,10,FALSE)</f>
        <v>33</v>
      </c>
      <c r="S24" s="985">
        <f>'Source Data'!$L$42</f>
        <v>1256.8693101581207</v>
      </c>
      <c r="T24" s="1220">
        <f t="shared" si="6"/>
        <v>41476.687235217985</v>
      </c>
      <c r="U24" s="987">
        <f t="shared" si="7"/>
        <v>3277414</v>
      </c>
      <c r="V24" s="985">
        <f>VLOOKUP($A24,'[3]October Mid-Year Adj'!$A$128:$J$157,10,FALSE)</f>
        <v>-351055</v>
      </c>
      <c r="W24" s="985">
        <f>VLOOKUP($A24,'[3]February Mid-Year Adj'!$A$128:$J$157,10,FALSE)</f>
        <v>-11565</v>
      </c>
      <c r="X24" s="986">
        <f t="shared" si="8"/>
        <v>-362620</v>
      </c>
      <c r="Y24" s="987">
        <f t="shared" si="9"/>
        <v>2914794</v>
      </c>
      <c r="Z24" s="985">
        <f>'[2]Summary FY17-18 MFP'!M125</f>
        <v>0</v>
      </c>
      <c r="AA24" s="985">
        <f>VLOOKUP($A24,'4_Level 4'!$A$78:$S$212,5,FALSE)</f>
        <v>0</v>
      </c>
      <c r="AB24" s="985">
        <f>VLOOKUP($A24,'4_Level 4'!$A$78:$S$212,17,FALSE)</f>
        <v>59091</v>
      </c>
      <c r="AC24" s="987">
        <f t="shared" si="10"/>
        <v>2973885</v>
      </c>
      <c r="AD24" s="985">
        <f>VLOOKUP($A24,'4_Level 4'!$A$78:$S$212,10,FALSE)</f>
        <v>0</v>
      </c>
      <c r="AE24" s="985">
        <f>VLOOKUP($A24,'4_Level 4'!$A$78:$S$212,12,FALSE)</f>
        <v>10000</v>
      </c>
      <c r="AF24" s="1238">
        <f>VLOOKUP($A24,'4_Level 4'!$A$78:$S$212,13,FALSE)</f>
        <v>60500</v>
      </c>
      <c r="AG24" s="987">
        <f t="shared" si="11"/>
        <v>3044385</v>
      </c>
      <c r="AH24" s="1238">
        <f>'Source Data'!$M$42</f>
        <v>5339</v>
      </c>
      <c r="AI24" s="1238"/>
      <c r="AJ24" s="1239">
        <f t="shared" si="12"/>
        <v>4046962</v>
      </c>
      <c r="AK24" s="1219">
        <f>VLOOKUP($A24,'[3]October Mid-Year Adj'!$A$128:$J$157,6,FALSE)</f>
        <v>-81</v>
      </c>
      <c r="AL24" s="1238">
        <f t="shared" si="13"/>
        <v>-432459</v>
      </c>
      <c r="AM24" s="1219">
        <f>VLOOKUP($A24,'[3]February Mid-Year Adj'!$A$128:$J$157,6,FALSE)</f>
        <v>-15</v>
      </c>
      <c r="AN24" s="1222">
        <f t="shared" si="23"/>
        <v>-40042.5</v>
      </c>
      <c r="AO24" s="1240">
        <f t="shared" si="15"/>
        <v>-472501.5</v>
      </c>
      <c r="AP24" s="1239">
        <f t="shared" si="16"/>
        <v>3574460.5</v>
      </c>
      <c r="AQ24" s="1238"/>
      <c r="AR24" s="1238">
        <f t="shared" si="25"/>
        <v>-8936</v>
      </c>
      <c r="AS24" s="1238">
        <f t="shared" si="17"/>
        <v>-8936</v>
      </c>
      <c r="AT24" s="1239">
        <f t="shared" si="18"/>
        <v>3565524.5</v>
      </c>
      <c r="AU24" s="985">
        <f>'[2]Summary FY17-18 MFP'!X125</f>
        <v>0</v>
      </c>
      <c r="AV24" s="1239">
        <f t="shared" si="19"/>
        <v>3565525</v>
      </c>
      <c r="AW24" s="1238">
        <f>IFERROR(VLOOKUP($A24,[4]MFP!$A$145:$HK$212,218,FALSE),VLOOKUP($B24,[4]MFP!$A$145:$HK$212,218,FALSE))</f>
        <v>3346333</v>
      </c>
      <c r="AX24" s="1238">
        <f t="shared" si="20"/>
        <v>219192</v>
      </c>
      <c r="AY24" s="1239">
        <f t="shared" si="21"/>
        <v>219192</v>
      </c>
    </row>
    <row r="25" spans="1:51" s="1215" customFormat="1" ht="30" customHeight="1" x14ac:dyDescent="0.2">
      <c r="A25" s="1234" t="s">
        <v>811</v>
      </c>
      <c r="B25" s="1235" t="s">
        <v>811</v>
      </c>
      <c r="C25" s="1236" t="s">
        <v>1257</v>
      </c>
      <c r="D25" s="1219">
        <f>VLOOKUP(A25,'8A_2.1.17 3B&amp;5'!$A$3:$F$73,6,FALSE)</f>
        <v>938</v>
      </c>
      <c r="E25" s="985">
        <f>'Source Data'!$F$42</f>
        <v>2631.65866998813</v>
      </c>
      <c r="F25" s="1220">
        <f t="shared" si="1"/>
        <v>2468495.8324488658</v>
      </c>
      <c r="G25" s="1220">
        <v>721.28337970262919</v>
      </c>
      <c r="H25" s="1220">
        <f t="shared" si="2"/>
        <v>676563.81016106613</v>
      </c>
      <c r="I25" s="1221">
        <f>VLOOKUP($A25,'[11]2.1.17 3B&amp;5'!$A$3:$K$90,8,FALSE)</f>
        <v>838</v>
      </c>
      <c r="J25" s="985">
        <f>'Source Data'!$I$42</f>
        <v>460.85208039131101</v>
      </c>
      <c r="K25" s="1220">
        <f t="shared" si="3"/>
        <v>386194.04336791864</v>
      </c>
      <c r="L25" s="1221">
        <f>VLOOKUP($A25,'[11]2.1.17 3B&amp;5'!$A$3:$K$90,11,FALSE)</f>
        <v>558</v>
      </c>
      <c r="M25" s="985">
        <f>'Source Data'!$J$42</f>
        <v>125.68693101581209</v>
      </c>
      <c r="N25" s="1220">
        <f t="shared" si="4"/>
        <v>70133.307506823141</v>
      </c>
      <c r="O25" s="1221">
        <f>VLOOKUP($A25,'[11]2.1.17 3B&amp;5'!$A$3:$K$90,9,FALSE)</f>
        <v>93</v>
      </c>
      <c r="P25" s="985">
        <f>'Source Data'!$K$42</f>
        <v>3142.173275395302</v>
      </c>
      <c r="Q25" s="1220">
        <f t="shared" si="5"/>
        <v>292222.1146117631</v>
      </c>
      <c r="R25" s="1221">
        <f>VLOOKUP($A25,'[11]2.1.17 3B&amp;5'!$A$3:$K$90,10,FALSE)</f>
        <v>13</v>
      </c>
      <c r="S25" s="985">
        <f>'Source Data'!$L$42</f>
        <v>1256.8693101581207</v>
      </c>
      <c r="T25" s="1220">
        <f t="shared" si="6"/>
        <v>16339.30103205557</v>
      </c>
      <c r="U25" s="987">
        <f t="shared" si="7"/>
        <v>3909948</v>
      </c>
      <c r="V25" s="985">
        <f>VLOOKUP($A25,'[3]October Mid-Year Adj'!$A$128:$J$157,10,FALSE)</f>
        <v>61324</v>
      </c>
      <c r="W25" s="985">
        <f>VLOOKUP($A25,'[3]February Mid-Year Adj'!$A$128:$J$157,10,FALSE)</f>
        <v>6439</v>
      </c>
      <c r="X25" s="986">
        <f t="shared" si="8"/>
        <v>67763</v>
      </c>
      <c r="Y25" s="987">
        <f t="shared" si="9"/>
        <v>3977711</v>
      </c>
      <c r="Z25" s="985">
        <f>'[2]Summary FY17-18 MFP'!M126</f>
        <v>138706.01562286459</v>
      </c>
      <c r="AA25" s="985">
        <f>VLOOKUP($A25,'4_Level 4'!$A$78:$S$212,5,FALSE)</f>
        <v>0</v>
      </c>
      <c r="AB25" s="985">
        <f>VLOOKUP($A25,'4_Level 4'!$A$78:$S$212,17,FALSE)</f>
        <v>12834</v>
      </c>
      <c r="AC25" s="987">
        <f t="shared" si="10"/>
        <v>4129251</v>
      </c>
      <c r="AD25" s="985">
        <f>VLOOKUP($A25,'4_Level 4'!$A$78:$S$212,10,FALSE)</f>
        <v>0</v>
      </c>
      <c r="AE25" s="985">
        <f>VLOOKUP($A25,'4_Level 4'!$A$78:$S$212,12,FALSE)</f>
        <v>10000</v>
      </c>
      <c r="AF25" s="1238">
        <f>VLOOKUP($A25,'4_Level 4'!$A$78:$S$212,13,FALSE)</f>
        <v>23448</v>
      </c>
      <c r="AG25" s="987">
        <f t="shared" si="11"/>
        <v>4162699</v>
      </c>
      <c r="AH25" s="1238">
        <f>'Source Data'!$M$42</f>
        <v>5339</v>
      </c>
      <c r="AI25" s="1238"/>
      <c r="AJ25" s="1239">
        <f t="shared" si="12"/>
        <v>5007982</v>
      </c>
      <c r="AK25" s="1219">
        <f>VLOOKUP($A25,'[3]October Mid-Year Adj'!$A$128:$J$157,6,FALSE)</f>
        <v>12</v>
      </c>
      <c r="AL25" s="1238">
        <f t="shared" si="13"/>
        <v>64068</v>
      </c>
      <c r="AM25" s="1219">
        <f>VLOOKUP($A25,'[3]February Mid-Year Adj'!$A$128:$J$157,6,FALSE)</f>
        <v>-8</v>
      </c>
      <c r="AN25" s="1222">
        <f t="shared" si="23"/>
        <v>-21356</v>
      </c>
      <c r="AO25" s="1240">
        <f t="shared" si="15"/>
        <v>42712</v>
      </c>
      <c r="AP25" s="1239">
        <f t="shared" si="16"/>
        <v>5050694</v>
      </c>
      <c r="AQ25" s="1238"/>
      <c r="AR25" s="1238">
        <f t="shared" si="25"/>
        <v>-12627</v>
      </c>
      <c r="AS25" s="1238">
        <f t="shared" si="17"/>
        <v>-12627</v>
      </c>
      <c r="AT25" s="1239">
        <f t="shared" si="18"/>
        <v>5038067</v>
      </c>
      <c r="AU25" s="985">
        <f>'[2]Summary FY17-18 MFP'!X126</f>
        <v>-4809</v>
      </c>
      <c r="AV25" s="1239">
        <f t="shared" si="19"/>
        <v>5033258</v>
      </c>
      <c r="AW25" s="1238">
        <f>IFERROR(VLOOKUP($A25,[4]MFP!$A$145:$HK$212,218,FALSE),VLOOKUP($B25,[4]MFP!$A$145:$HK$212,218,FALSE))</f>
        <v>4546711</v>
      </c>
      <c r="AX25" s="1238">
        <f t="shared" si="20"/>
        <v>486547</v>
      </c>
      <c r="AY25" s="1239">
        <f t="shared" si="21"/>
        <v>486547</v>
      </c>
    </row>
    <row r="26" spans="1:51" s="1215" customFormat="1" ht="30" customHeight="1" x14ac:dyDescent="0.2">
      <c r="A26" s="1234" t="s">
        <v>813</v>
      </c>
      <c r="B26" s="1235">
        <v>393001</v>
      </c>
      <c r="C26" s="1236" t="s">
        <v>814</v>
      </c>
      <c r="D26" s="1219">
        <f>VLOOKUP(A26,'8A_2.1.17 3B&amp;5'!$A$3:$F$73,6,FALSE)</f>
        <v>942</v>
      </c>
      <c r="E26" s="985">
        <f>'Source Data'!$F$42</f>
        <v>2631.65866998813</v>
      </c>
      <c r="F26" s="1220">
        <f t="shared" si="1"/>
        <v>2479022.4671288184</v>
      </c>
      <c r="G26" s="1220">
        <v>776.90344307346322</v>
      </c>
      <c r="H26" s="1220">
        <f t="shared" si="2"/>
        <v>731843.04337520234</v>
      </c>
      <c r="I26" s="1221">
        <f>VLOOKUP($A26,'[11]2.1.17 3B&amp;5'!$A$3:$K$90,8,FALSE)</f>
        <v>926</v>
      </c>
      <c r="J26" s="985">
        <f>'Source Data'!$I$42</f>
        <v>460.85208039131101</v>
      </c>
      <c r="K26" s="1220">
        <f t="shared" si="3"/>
        <v>426749.02644235396</v>
      </c>
      <c r="L26" s="1221">
        <f>VLOOKUP($A26,'[11]2.1.17 3B&amp;5'!$A$3:$K$90,11,FALSE)</f>
        <v>0</v>
      </c>
      <c r="M26" s="985">
        <f>'Source Data'!$J$42</f>
        <v>125.68693101581209</v>
      </c>
      <c r="N26" s="1220">
        <f t="shared" si="4"/>
        <v>0</v>
      </c>
      <c r="O26" s="1221">
        <f>VLOOKUP($A26,'[11]2.1.17 3B&amp;5'!$A$3:$K$90,9,FALSE)</f>
        <v>121</v>
      </c>
      <c r="P26" s="985">
        <f>'Source Data'!$K$42</f>
        <v>3142.173275395302</v>
      </c>
      <c r="Q26" s="1220">
        <f t="shared" si="5"/>
        <v>380202.96632283152</v>
      </c>
      <c r="R26" s="1221">
        <f>VLOOKUP($A26,'[11]2.1.17 3B&amp;5'!$A$3:$K$90,10,FALSE)</f>
        <v>14</v>
      </c>
      <c r="S26" s="985">
        <f>'Source Data'!$L$42</f>
        <v>1256.8693101581207</v>
      </c>
      <c r="T26" s="1220">
        <f t="shared" si="6"/>
        <v>17596.170342213689</v>
      </c>
      <c r="U26" s="987">
        <f t="shared" si="7"/>
        <v>4035414</v>
      </c>
      <c r="V26" s="985">
        <f>VLOOKUP($A26,'[3]October Mid-Year Adj'!$A$128:$J$157,10,FALSE)</f>
        <v>-226499</v>
      </c>
      <c r="W26" s="985">
        <f>VLOOKUP($A26,'[3]February Mid-Year Adj'!$A$128:$J$157,10,FALSE)</f>
        <v>83443</v>
      </c>
      <c r="X26" s="986">
        <f t="shared" si="8"/>
        <v>-143056</v>
      </c>
      <c r="Y26" s="987">
        <f t="shared" si="9"/>
        <v>3892358</v>
      </c>
      <c r="Z26" s="985">
        <f>'[2]Summary FY17-18 MFP'!M147</f>
        <v>29.913390484922274</v>
      </c>
      <c r="AA26" s="985">
        <f>VLOOKUP($A26,'4_Level 4'!$A$78:$S$212,5,FALSE)</f>
        <v>0</v>
      </c>
      <c r="AB26" s="985">
        <f>VLOOKUP($A26,'4_Level 4'!$A$78:$S$212,17,FALSE)</f>
        <v>0</v>
      </c>
      <c r="AC26" s="987">
        <f t="shared" si="10"/>
        <v>3892388</v>
      </c>
      <c r="AD26" s="985">
        <f>VLOOKUP($A26,'4_Level 4'!$A$78:$S$212,10,FALSE)</f>
        <v>0</v>
      </c>
      <c r="AE26" s="985">
        <f>VLOOKUP($A26,'4_Level 4'!$A$78:$S$212,12,FALSE)</f>
        <v>0</v>
      </c>
      <c r="AF26" s="1238">
        <f>VLOOKUP($A26,'4_Level 4'!$A$78:$S$212,13,FALSE)</f>
        <v>8492</v>
      </c>
      <c r="AG26" s="987">
        <f t="shared" si="11"/>
        <v>3900880</v>
      </c>
      <c r="AH26" s="1238">
        <f>'Source Data'!$M$42</f>
        <v>5339</v>
      </c>
      <c r="AI26" s="1238"/>
      <c r="AJ26" s="1239">
        <f t="shared" si="12"/>
        <v>5029338</v>
      </c>
      <c r="AK26" s="1219">
        <f>VLOOKUP($A26,'[3]October Mid-Year Adj'!$A$128:$J$157,6,FALSE)</f>
        <v>-51</v>
      </c>
      <c r="AL26" s="1238">
        <f t="shared" si="13"/>
        <v>-272289</v>
      </c>
      <c r="AM26" s="1219">
        <f>VLOOKUP($A26,'[3]February Mid-Year Adj'!$A$128:$J$157,6,FALSE)</f>
        <v>29</v>
      </c>
      <c r="AN26" s="1222">
        <f t="shared" si="23"/>
        <v>77415.5</v>
      </c>
      <c r="AO26" s="1240">
        <f t="shared" si="15"/>
        <v>-194873.5</v>
      </c>
      <c r="AP26" s="1239">
        <f t="shared" si="16"/>
        <v>4834464.5</v>
      </c>
      <c r="AQ26" s="1238"/>
      <c r="AR26" s="1238">
        <f t="shared" si="25"/>
        <v>-12086</v>
      </c>
      <c r="AS26" s="1238">
        <f t="shared" si="17"/>
        <v>-12086</v>
      </c>
      <c r="AT26" s="1239">
        <f t="shared" si="18"/>
        <v>4822378.5</v>
      </c>
      <c r="AU26" s="985">
        <f>'[2]Summary FY17-18 MFP'!X147</f>
        <v>2647.5</v>
      </c>
      <c r="AV26" s="1239">
        <f t="shared" si="19"/>
        <v>4825026</v>
      </c>
      <c r="AW26" s="1238">
        <f>IFERROR(VLOOKUP($A26,[4]MFP!$A$145:$HK$212,218,FALSE),VLOOKUP($B26,[4]MFP!$A$145:$HK$212,218,FALSE))</f>
        <v>4417524</v>
      </c>
      <c r="AX26" s="1238">
        <f t="shared" si="20"/>
        <v>407502</v>
      </c>
      <c r="AY26" s="1239">
        <f t="shared" si="21"/>
        <v>407502</v>
      </c>
    </row>
    <row r="27" spans="1:51" s="1215" customFormat="1" ht="30" customHeight="1" x14ac:dyDescent="0.2">
      <c r="A27" s="1234" t="s">
        <v>815</v>
      </c>
      <c r="B27" s="1235">
        <v>393002</v>
      </c>
      <c r="C27" s="1236" t="s">
        <v>816</v>
      </c>
      <c r="D27" s="1219">
        <f>VLOOKUP(A27,'8A_2.1.17 3B&amp;5'!$A$3:$F$73,6,FALSE)</f>
        <v>510</v>
      </c>
      <c r="E27" s="985">
        <f>'Source Data'!$F$42</f>
        <v>2631.65866998813</v>
      </c>
      <c r="F27" s="1220">
        <f t="shared" si="1"/>
        <v>1342145.9216939462</v>
      </c>
      <c r="G27" s="1220">
        <v>642.89065513553726</v>
      </c>
      <c r="H27" s="1220">
        <f t="shared" si="2"/>
        <v>327874.23411912401</v>
      </c>
      <c r="I27" s="1221">
        <f>VLOOKUP($A27,'[11]2.1.17 3B&amp;5'!$A$3:$K$90,8,FALSE)</f>
        <v>501</v>
      </c>
      <c r="J27" s="985">
        <f>'Source Data'!$I$42</f>
        <v>460.85208039131101</v>
      </c>
      <c r="K27" s="1220">
        <f t="shared" si="3"/>
        <v>230886.89227604683</v>
      </c>
      <c r="L27" s="1221">
        <f>VLOOKUP($A27,'[11]2.1.17 3B&amp;5'!$A$3:$K$90,11,FALSE)</f>
        <v>0</v>
      </c>
      <c r="M27" s="985">
        <f>'Source Data'!$J$42</f>
        <v>125.68693101581209</v>
      </c>
      <c r="N27" s="1220">
        <f t="shared" si="4"/>
        <v>0</v>
      </c>
      <c r="O27" s="1221">
        <f>VLOOKUP($A27,'[11]2.1.17 3B&amp;5'!$A$3:$K$90,9,FALSE)</f>
        <v>67</v>
      </c>
      <c r="P27" s="985">
        <f>'Source Data'!$K$42</f>
        <v>3142.173275395302</v>
      </c>
      <c r="Q27" s="1220">
        <f t="shared" si="5"/>
        <v>210525.60945148524</v>
      </c>
      <c r="R27" s="1221">
        <f>VLOOKUP($A27,'[11]2.1.17 3B&amp;5'!$A$3:$K$90,10,FALSE)</f>
        <v>11</v>
      </c>
      <c r="S27" s="985">
        <f>'Source Data'!$L$42</f>
        <v>1256.8693101581207</v>
      </c>
      <c r="T27" s="1220">
        <f t="shared" si="6"/>
        <v>13825.562411739327</v>
      </c>
      <c r="U27" s="987">
        <f t="shared" si="7"/>
        <v>2125258</v>
      </c>
      <c r="V27" s="985">
        <f>VLOOKUP($A27,'[3]October Mid-Year Adj'!$A$128:$J$157,10,FALSE)</f>
        <v>63718</v>
      </c>
      <c r="W27" s="985">
        <f>VLOOKUP($A27,'[3]February Mid-Year Adj'!$A$128:$J$157,10,FALSE)</f>
        <v>-8291</v>
      </c>
      <c r="X27" s="986">
        <f t="shared" si="8"/>
        <v>55427</v>
      </c>
      <c r="Y27" s="987">
        <f t="shared" si="9"/>
        <v>2180685</v>
      </c>
      <c r="Z27" s="985">
        <f>'[2]Summary FY17-18 MFP'!M148</f>
        <v>-2122.7958262841566</v>
      </c>
      <c r="AA27" s="985">
        <f>VLOOKUP($A27,'4_Level 4'!$A$78:$S$212,5,FALSE)</f>
        <v>0</v>
      </c>
      <c r="AB27" s="985">
        <f>VLOOKUP($A27,'4_Level 4'!$A$78:$S$212,17,FALSE)</f>
        <v>0</v>
      </c>
      <c r="AC27" s="987">
        <f t="shared" si="10"/>
        <v>2178562</v>
      </c>
      <c r="AD27" s="985">
        <f>VLOOKUP($A27,'4_Level 4'!$A$78:$S$212,10,FALSE)</f>
        <v>0</v>
      </c>
      <c r="AE27" s="985">
        <f>VLOOKUP($A27,'4_Level 4'!$A$78:$S$212,12,FALSE)</f>
        <v>0</v>
      </c>
      <c r="AF27" s="1238">
        <f>VLOOKUP($A27,'4_Level 4'!$A$78:$S$212,13,FALSE)</f>
        <v>23043</v>
      </c>
      <c r="AG27" s="987">
        <f t="shared" si="11"/>
        <v>2201605</v>
      </c>
      <c r="AH27" s="1238">
        <f>'Source Data'!$M$42</f>
        <v>5339</v>
      </c>
      <c r="AI27" s="1238"/>
      <c r="AJ27" s="1239">
        <f t="shared" si="12"/>
        <v>2722890</v>
      </c>
      <c r="AK27" s="1219">
        <f>VLOOKUP($A27,'[3]October Mid-Year Adj'!$A$128:$J$157,6,FALSE)</f>
        <v>18</v>
      </c>
      <c r="AL27" s="1238">
        <f t="shared" si="13"/>
        <v>96102</v>
      </c>
      <c r="AM27" s="1219">
        <f>VLOOKUP($A27,'[3]February Mid-Year Adj'!$A$128:$J$157,6,FALSE)</f>
        <v>-5</v>
      </c>
      <c r="AN27" s="1222">
        <f t="shared" si="23"/>
        <v>-13347.5</v>
      </c>
      <c r="AO27" s="1240">
        <f t="shared" si="15"/>
        <v>82754.5</v>
      </c>
      <c r="AP27" s="1239">
        <f t="shared" si="16"/>
        <v>2805644.5</v>
      </c>
      <c r="AQ27" s="1238"/>
      <c r="AR27" s="1238">
        <f t="shared" si="25"/>
        <v>-7014</v>
      </c>
      <c r="AS27" s="1238">
        <f t="shared" si="17"/>
        <v>-7014</v>
      </c>
      <c r="AT27" s="1239">
        <f t="shared" si="18"/>
        <v>2798630.5</v>
      </c>
      <c r="AU27" s="985">
        <f>'[2]Summary FY17-18 MFP'!X148</f>
        <v>-2404.5</v>
      </c>
      <c r="AV27" s="1239">
        <f t="shared" si="19"/>
        <v>2796226</v>
      </c>
      <c r="AW27" s="1238">
        <f>IFERROR(VLOOKUP($A27,[4]MFP!$A$145:$HK$212,218,FALSE),VLOOKUP($B27,[4]MFP!$A$145:$HK$212,218,FALSE))</f>
        <v>2511202</v>
      </c>
      <c r="AX27" s="1238">
        <f t="shared" si="20"/>
        <v>285024</v>
      </c>
      <c r="AY27" s="1239">
        <f t="shared" si="21"/>
        <v>285024</v>
      </c>
    </row>
    <row r="28" spans="1:51" s="1215" customFormat="1" ht="30" customHeight="1" x14ac:dyDescent="0.2">
      <c r="A28" s="1223" t="s">
        <v>804</v>
      </c>
      <c r="B28" s="1233" t="s">
        <v>805</v>
      </c>
      <c r="C28" s="1232" t="s">
        <v>806</v>
      </c>
      <c r="D28" s="1219">
        <f>VLOOKUP(A28,'8A_2.1.17 3B&amp;5'!$A$3:$F$73,6,FALSE)</f>
        <v>487</v>
      </c>
      <c r="E28" s="985">
        <f>'Source Data'!$F$42</f>
        <v>2631.65866998813</v>
      </c>
      <c r="F28" s="1220">
        <f t="shared" si="1"/>
        <v>1281617.7722842193</v>
      </c>
      <c r="G28" s="1220">
        <v>746.0335616438357</v>
      </c>
      <c r="H28" s="1220">
        <f t="shared" si="2"/>
        <v>363318.34452054801</v>
      </c>
      <c r="I28" s="1221">
        <f>VLOOKUP($A28,'[11]2.1.17 3B&amp;5'!$A$3:$K$90,8,FALSE)</f>
        <v>486</v>
      </c>
      <c r="J28" s="985">
        <f>'Source Data'!$I$42</f>
        <v>460.85208039131101</v>
      </c>
      <c r="K28" s="1220">
        <f t="shared" si="3"/>
        <v>223974.11107017714</v>
      </c>
      <c r="L28" s="1221">
        <f>VLOOKUP($A28,'[11]2.1.17 3B&amp;5'!$A$3:$K$90,11,FALSE)</f>
        <v>0</v>
      </c>
      <c r="M28" s="985">
        <f>'Source Data'!$J$42</f>
        <v>125.68693101581209</v>
      </c>
      <c r="N28" s="1220">
        <f t="shared" si="4"/>
        <v>0</v>
      </c>
      <c r="O28" s="1221">
        <f>VLOOKUP($A28,'[11]2.1.17 3B&amp;5'!$A$3:$K$90,9,FALSE)</f>
        <v>59</v>
      </c>
      <c r="P28" s="985">
        <f>'Source Data'!$K$42</f>
        <v>3142.173275395302</v>
      </c>
      <c r="Q28" s="1220">
        <f t="shared" si="5"/>
        <v>185388.22324832281</v>
      </c>
      <c r="R28" s="1221">
        <f>VLOOKUP($A28,'[11]2.1.17 3B&amp;5'!$A$3:$K$90,10,FALSE)</f>
        <v>1</v>
      </c>
      <c r="S28" s="985">
        <f>'Source Data'!$L$42</f>
        <v>1256.8693101581207</v>
      </c>
      <c r="T28" s="1220">
        <f t="shared" si="6"/>
        <v>1256.8693101581207</v>
      </c>
      <c r="U28" s="987">
        <f t="shared" si="7"/>
        <v>2055555</v>
      </c>
      <c r="V28" s="985">
        <f>VLOOKUP($A28,'[3]October Mid-Year Adj'!$A$128:$J$157,10,FALSE)</f>
        <v>-525733</v>
      </c>
      <c r="W28" s="985">
        <f>VLOOKUP($A28,'[3]February Mid-Year Adj'!$A$128:$J$157,10,FALSE)</f>
        <v>13771</v>
      </c>
      <c r="X28" s="986">
        <f t="shared" si="8"/>
        <v>-511962</v>
      </c>
      <c r="Y28" s="987">
        <f t="shared" si="9"/>
        <v>1543593</v>
      </c>
      <c r="Z28" s="985">
        <f>'[2]Summary FY17-18 MFP'!M149</f>
        <v>-4408.5613400464672</v>
      </c>
      <c r="AA28" s="985">
        <f>VLOOKUP($A28,'4_Level 4'!$A$78:$S$212,5,FALSE)</f>
        <v>0</v>
      </c>
      <c r="AB28" s="985">
        <f>VLOOKUP($A28,'4_Level 4'!$A$78:$S$212,17,FALSE)</f>
        <v>0</v>
      </c>
      <c r="AC28" s="987">
        <f t="shared" si="10"/>
        <v>1539184</v>
      </c>
      <c r="AD28" s="985">
        <f>VLOOKUP($A28,'4_Level 4'!$A$78:$S$212,10,FALSE)</f>
        <v>0</v>
      </c>
      <c r="AE28" s="985">
        <f>VLOOKUP($A28,'4_Level 4'!$A$78:$S$212,12,FALSE)</f>
        <v>0</v>
      </c>
      <c r="AF28" s="1238">
        <f>VLOOKUP($A28,'4_Level 4'!$A$78:$S$212,13,FALSE)</f>
        <v>0</v>
      </c>
      <c r="AG28" s="987">
        <f t="shared" si="11"/>
        <v>1539184</v>
      </c>
      <c r="AH28" s="1238"/>
      <c r="AI28" s="1238">
        <f>$AI$2</f>
        <v>6151</v>
      </c>
      <c r="AJ28" s="1239">
        <f t="shared" si="12"/>
        <v>2995537</v>
      </c>
      <c r="AK28" s="1219">
        <f>VLOOKUP($A28,'[3]October Mid-Year Adj'!$A$128:$J$157,6,FALSE)</f>
        <v>-104</v>
      </c>
      <c r="AL28" s="1238">
        <f t="shared" si="13"/>
        <v>-639704</v>
      </c>
      <c r="AM28" s="1219">
        <f>VLOOKUP($A28,'[3]February Mid-Year Adj'!$A$128:$J$157,6,FALSE)</f>
        <v>-9</v>
      </c>
      <c r="AN28" s="1222">
        <f t="shared" si="23"/>
        <v>-27679.5</v>
      </c>
      <c r="AO28" s="1240">
        <f t="shared" si="15"/>
        <v>-667383.5</v>
      </c>
      <c r="AP28" s="1239">
        <f t="shared" si="16"/>
        <v>2328153.5</v>
      </c>
      <c r="AQ28" s="1238"/>
      <c r="AR28" s="1241"/>
      <c r="AS28" s="1238">
        <f t="shared" si="17"/>
        <v>0</v>
      </c>
      <c r="AT28" s="1239">
        <f t="shared" si="18"/>
        <v>2328153.5</v>
      </c>
      <c r="AU28" s="985">
        <f>'[2]Summary FY17-18 MFP'!X149</f>
        <v>-5819</v>
      </c>
      <c r="AV28" s="1239">
        <f t="shared" si="19"/>
        <v>2322335</v>
      </c>
      <c r="AW28" s="1238">
        <f>IFERROR(VLOOKUP($A28,[4]MFP!$A$145:$HK$212,218,FALSE),VLOOKUP($B28,[4]MFP!$A$145:$HK$212,218,FALSE))</f>
        <v>2260597</v>
      </c>
      <c r="AX28" s="1238">
        <f t="shared" si="20"/>
        <v>61738</v>
      </c>
      <c r="AY28" s="1239">
        <f t="shared" si="21"/>
        <v>61738</v>
      </c>
    </row>
    <row r="29" spans="1:51" s="1215" customFormat="1" ht="30" customHeight="1" x14ac:dyDescent="0.2">
      <c r="A29" s="1234" t="s">
        <v>817</v>
      </c>
      <c r="B29" s="1235" t="s">
        <v>818</v>
      </c>
      <c r="C29" s="1236" t="s">
        <v>819</v>
      </c>
      <c r="D29" s="1219">
        <f>VLOOKUP(A29,'8A_2.1.17 3B&amp;5'!$A$3:$F$73,6,FALSE)</f>
        <v>590</v>
      </c>
      <c r="E29" s="985">
        <f>'Source Data'!$F$42</f>
        <v>2631.65866998813</v>
      </c>
      <c r="F29" s="1220">
        <f t="shared" si="1"/>
        <v>1552678.6152929966</v>
      </c>
      <c r="G29" s="1220">
        <v>746.0335616438357</v>
      </c>
      <c r="H29" s="1220">
        <f t="shared" si="2"/>
        <v>440159.80136986304</v>
      </c>
      <c r="I29" s="1221">
        <f>VLOOKUP($A29,'[11]2.1.17 3B&amp;5'!$A$3:$K$90,8,FALSE)</f>
        <v>575</v>
      </c>
      <c r="J29" s="985">
        <f>'Source Data'!$I$42</f>
        <v>460.85208039131101</v>
      </c>
      <c r="K29" s="1220">
        <f t="shared" si="3"/>
        <v>264989.94622500381</v>
      </c>
      <c r="L29" s="1221">
        <f>VLOOKUP($A29,'[11]2.1.17 3B&amp;5'!$A$3:$K$90,11,FALSE)</f>
        <v>609</v>
      </c>
      <c r="M29" s="985">
        <f>'Source Data'!$J$42</f>
        <v>125.68693101581209</v>
      </c>
      <c r="N29" s="1220">
        <f t="shared" si="4"/>
        <v>76543.34098862957</v>
      </c>
      <c r="O29" s="1221">
        <f>VLOOKUP($A29,'[11]2.1.17 3B&amp;5'!$A$3:$K$90,9,FALSE)</f>
        <v>56</v>
      </c>
      <c r="P29" s="985">
        <f>'Source Data'!$K$42</f>
        <v>3142.173275395302</v>
      </c>
      <c r="Q29" s="1220">
        <f t="shared" si="5"/>
        <v>175961.7034221369</v>
      </c>
      <c r="R29" s="1221">
        <f>VLOOKUP($A29,'[11]2.1.17 3B&amp;5'!$A$3:$K$90,10,FALSE)</f>
        <v>6</v>
      </c>
      <c r="S29" s="985">
        <f>'Source Data'!$L$42</f>
        <v>1256.8693101581207</v>
      </c>
      <c r="T29" s="1220">
        <f t="shared" si="6"/>
        <v>7541.2158609487242</v>
      </c>
      <c r="U29" s="987">
        <f t="shared" si="7"/>
        <v>2517875</v>
      </c>
      <c r="V29" s="985">
        <f>VLOOKUP($A29,'[3]October Mid-Year Adj'!$A$128:$J$157,10,FALSE)</f>
        <v>66733</v>
      </c>
      <c r="W29" s="985">
        <f>VLOOKUP($A29,'[3]February Mid-Year Adj'!$A$128:$J$157,10,FALSE)</f>
        <v>109577</v>
      </c>
      <c r="X29" s="986">
        <f t="shared" si="8"/>
        <v>176310</v>
      </c>
      <c r="Y29" s="987">
        <f t="shared" si="9"/>
        <v>2694185</v>
      </c>
      <c r="Z29" s="985">
        <f>'[2]Summary FY17-18 MFP'!$M$127</f>
        <v>-1546.2806700232322</v>
      </c>
      <c r="AA29" s="985">
        <f>VLOOKUP($A29,'4_Level 4'!$A$78:$S$212,5,FALSE)</f>
        <v>0</v>
      </c>
      <c r="AB29" s="985">
        <f>VLOOKUP($A29,'4_Level 4'!$A$78:$S$212,17,FALSE)</f>
        <v>0</v>
      </c>
      <c r="AC29" s="987">
        <f t="shared" si="10"/>
        <v>2692639</v>
      </c>
      <c r="AD29" s="985">
        <f>VLOOKUP($A29,'4_Level 4'!$A$78:$S$212,10,FALSE)</f>
        <v>0</v>
      </c>
      <c r="AE29" s="985">
        <f>VLOOKUP($A29,'4_Level 4'!$A$78:$S$212,12,FALSE)</f>
        <v>0</v>
      </c>
      <c r="AF29" s="1238">
        <f>VLOOKUP($A29,'4_Level 4'!$A$78:$S$212,13,FALSE)</f>
        <v>45153</v>
      </c>
      <c r="AG29" s="987">
        <f t="shared" si="11"/>
        <v>2737792</v>
      </c>
      <c r="AH29" s="1238">
        <f>'Source Data'!$M$42</f>
        <v>5339</v>
      </c>
      <c r="AI29" s="1238"/>
      <c r="AJ29" s="1239">
        <f t="shared" si="12"/>
        <v>3150010</v>
      </c>
      <c r="AK29" s="1219">
        <f>VLOOKUP($A29,'[3]October Mid-Year Adj'!$A$128:$J$157,6,FALSE)</f>
        <v>11</v>
      </c>
      <c r="AL29" s="1238">
        <f t="shared" si="13"/>
        <v>58729</v>
      </c>
      <c r="AM29" s="1219">
        <f>VLOOKUP($A29,'[3]February Mid-Year Adj'!$A$128:$J$157,6,FALSE)</f>
        <v>53</v>
      </c>
      <c r="AN29" s="1222">
        <f t="shared" si="23"/>
        <v>141483.5</v>
      </c>
      <c r="AO29" s="1240">
        <f t="shared" si="15"/>
        <v>200212.5</v>
      </c>
      <c r="AP29" s="1239">
        <f t="shared" si="16"/>
        <v>3350222.5</v>
      </c>
      <c r="AQ29" s="1238"/>
      <c r="AR29" s="1238">
        <f t="shared" si="25"/>
        <v>-8376</v>
      </c>
      <c r="AS29" s="1238">
        <f t="shared" si="17"/>
        <v>-8376</v>
      </c>
      <c r="AT29" s="1239">
        <f t="shared" si="18"/>
        <v>3341846.5</v>
      </c>
      <c r="AU29" s="985">
        <f>'[2]Summary FY17-18 MFP'!$M$127</f>
        <v>-1546.2806700232322</v>
      </c>
      <c r="AV29" s="1239">
        <f t="shared" si="19"/>
        <v>3340300</v>
      </c>
      <c r="AW29" s="1238">
        <f>IFERROR(VLOOKUP($A29,[4]MFP!$A$145:$HK$212,218,FALSE),VLOOKUP($B29,[4]MFP!$A$145:$HK$212,218,FALSE))</f>
        <v>2971330</v>
      </c>
      <c r="AX29" s="1238">
        <f t="shared" si="20"/>
        <v>368970</v>
      </c>
      <c r="AY29" s="1239">
        <f t="shared" si="21"/>
        <v>368970</v>
      </c>
    </row>
    <row r="30" spans="1:51" s="1215" customFormat="1" ht="30" customHeight="1" x14ac:dyDescent="0.2">
      <c r="A30" s="1234" t="s">
        <v>820</v>
      </c>
      <c r="B30" s="1235">
        <v>398005</v>
      </c>
      <c r="C30" s="1236" t="s">
        <v>821</v>
      </c>
      <c r="D30" s="1219">
        <f>VLOOKUP(A30,'8A_2.1.17 3B&amp;5'!$A$3:$F$73,6,FALSE)</f>
        <v>497</v>
      </c>
      <c r="E30" s="985">
        <f>'Source Data'!$F$42</f>
        <v>2631.65866998813</v>
      </c>
      <c r="F30" s="1220">
        <f t="shared" si="1"/>
        <v>1307934.3589841006</v>
      </c>
      <c r="G30" s="1220">
        <v>746.0335616438357</v>
      </c>
      <c r="H30" s="1220">
        <f t="shared" si="2"/>
        <v>370778.68013698637</v>
      </c>
      <c r="I30" s="1221">
        <f>VLOOKUP($A30,'[11]2.1.17 3B&amp;5'!$A$3:$K$90,8,FALSE)</f>
        <v>466</v>
      </c>
      <c r="J30" s="985">
        <f>'Source Data'!$I$42</f>
        <v>460.85208039131101</v>
      </c>
      <c r="K30" s="1220">
        <f t="shared" si="3"/>
        <v>214757.06946235092</v>
      </c>
      <c r="L30" s="1221">
        <f>VLOOKUP($A30,'[11]2.1.17 3B&amp;5'!$A$3:$K$90,11,FALSE)</f>
        <v>0</v>
      </c>
      <c r="M30" s="985">
        <f>'Source Data'!$J$42</f>
        <v>125.68693101581209</v>
      </c>
      <c r="N30" s="1220">
        <f t="shared" si="4"/>
        <v>0</v>
      </c>
      <c r="O30" s="1221">
        <f>VLOOKUP($A30,'[11]2.1.17 3B&amp;5'!$A$3:$K$90,9,FALSE)</f>
        <v>86</v>
      </c>
      <c r="P30" s="985">
        <f>'Source Data'!$K$42</f>
        <v>3142.173275395302</v>
      </c>
      <c r="Q30" s="1220">
        <f t="shared" si="5"/>
        <v>270226.90168399597</v>
      </c>
      <c r="R30" s="1221">
        <f>VLOOKUP($A30,'[11]2.1.17 3B&amp;5'!$A$3:$K$90,10,FALSE)</f>
        <v>0</v>
      </c>
      <c r="S30" s="985">
        <f>'Source Data'!$L$42</f>
        <v>1256.8693101581207</v>
      </c>
      <c r="T30" s="1220">
        <f t="shared" si="6"/>
        <v>0</v>
      </c>
      <c r="U30" s="987">
        <f t="shared" si="7"/>
        <v>2163697</v>
      </c>
      <c r="V30" s="985">
        <f>VLOOKUP($A30,'[3]October Mid-Year Adj'!$A$128:$J$157,10,FALSE)</f>
        <v>217792</v>
      </c>
      <c r="W30" s="985">
        <f>VLOOKUP($A30,'[3]February Mid-Year Adj'!$A$128:$J$157,10,FALSE)</f>
        <v>-28410</v>
      </c>
      <c r="X30" s="986">
        <f t="shared" si="8"/>
        <v>189382</v>
      </c>
      <c r="Y30" s="987">
        <f t="shared" si="9"/>
        <v>2353079</v>
      </c>
      <c r="Z30" s="985">
        <f>'[2]Summary FY17-18 MFP'!$M$128</f>
        <v>-10591.684020139401</v>
      </c>
      <c r="AA30" s="985">
        <f>VLOOKUP($A30,'4_Level 4'!$A$78:$S$212,5,FALSE)</f>
        <v>0</v>
      </c>
      <c r="AB30" s="985">
        <f>VLOOKUP($A30,'4_Level 4'!$A$78:$S$212,17,FALSE)</f>
        <v>27675</v>
      </c>
      <c r="AC30" s="987">
        <f t="shared" si="10"/>
        <v>2370162</v>
      </c>
      <c r="AD30" s="985">
        <f>VLOOKUP($A30,'4_Level 4'!$A$78:$S$212,10,FALSE)</f>
        <v>0</v>
      </c>
      <c r="AE30" s="985">
        <f>VLOOKUP($A30,'4_Level 4'!$A$78:$S$212,12,FALSE)</f>
        <v>10000</v>
      </c>
      <c r="AF30" s="1238">
        <f>VLOOKUP($A30,'4_Level 4'!$A$78:$S$212,13,FALSE)</f>
        <v>42747</v>
      </c>
      <c r="AG30" s="987">
        <f t="shared" si="11"/>
        <v>2422909</v>
      </c>
      <c r="AH30" s="1238">
        <f>'Source Data'!$M$42</f>
        <v>5339</v>
      </c>
      <c r="AI30" s="1238"/>
      <c r="AJ30" s="1239">
        <f t="shared" si="12"/>
        <v>2653483</v>
      </c>
      <c r="AK30" s="1219">
        <f>VLOOKUP($A30,'[3]October Mid-Year Adj'!$A$128:$J$157,6,FALSE)</f>
        <v>56</v>
      </c>
      <c r="AL30" s="1238">
        <f t="shared" si="13"/>
        <v>298984</v>
      </c>
      <c r="AM30" s="1219">
        <f>VLOOKUP($A30,'[3]February Mid-Year Adj'!$A$128:$J$157,6,FALSE)</f>
        <v>-9</v>
      </c>
      <c r="AN30" s="1222">
        <f t="shared" si="23"/>
        <v>-24025.5</v>
      </c>
      <c r="AO30" s="1240">
        <f t="shared" si="15"/>
        <v>274958.5</v>
      </c>
      <c r="AP30" s="1239">
        <f t="shared" si="16"/>
        <v>2928441.5</v>
      </c>
      <c r="AQ30" s="1238"/>
      <c r="AR30" s="1238">
        <f t="shared" si="25"/>
        <v>-7321</v>
      </c>
      <c r="AS30" s="1238">
        <f t="shared" si="17"/>
        <v>-7321</v>
      </c>
      <c r="AT30" s="1239">
        <f t="shared" si="18"/>
        <v>2921120.5</v>
      </c>
      <c r="AU30" s="985">
        <f>'[2]Summary FY17-18 MFP'!$M$128</f>
        <v>-10591.684020139401</v>
      </c>
      <c r="AV30" s="1239">
        <f t="shared" si="19"/>
        <v>2910529</v>
      </c>
      <c r="AW30" s="1238">
        <f>IFERROR(VLOOKUP($A30,[4]MFP!$A$145:$HK$212,218,FALSE),VLOOKUP($B30,[4]MFP!$A$145:$HK$212,218,FALSE))</f>
        <v>2553206</v>
      </c>
      <c r="AX30" s="1238">
        <f t="shared" si="20"/>
        <v>357323</v>
      </c>
      <c r="AY30" s="1239">
        <f t="shared" si="21"/>
        <v>357323</v>
      </c>
    </row>
    <row r="31" spans="1:51" s="1215" customFormat="1" ht="30" customHeight="1" x14ac:dyDescent="0.2">
      <c r="A31" s="1234" t="s">
        <v>822</v>
      </c>
      <c r="B31" s="1235">
        <v>399001</v>
      </c>
      <c r="C31" s="1236" t="s">
        <v>823</v>
      </c>
      <c r="D31" s="1219">
        <f>VLOOKUP(A31,'8A_2.1.17 3B&amp;5'!$A$3:$F$73,6,FALSE)</f>
        <v>493</v>
      </c>
      <c r="E31" s="985">
        <f>'Source Data'!$F$42</f>
        <v>2631.65866998813</v>
      </c>
      <c r="F31" s="1220">
        <f t="shared" si="1"/>
        <v>1297407.724304148</v>
      </c>
      <c r="G31" s="1220">
        <v>752.85062142702634</v>
      </c>
      <c r="H31" s="1220">
        <f t="shared" si="2"/>
        <v>371155.35636352398</v>
      </c>
      <c r="I31" s="1221">
        <f>VLOOKUP($A31,'[11]2.1.17 3B&amp;5'!$A$3:$K$90,8,FALSE)</f>
        <v>468</v>
      </c>
      <c r="J31" s="985">
        <f>'Source Data'!$I$42</f>
        <v>460.85208039131101</v>
      </c>
      <c r="K31" s="1220">
        <f t="shared" si="3"/>
        <v>215678.77362313354</v>
      </c>
      <c r="L31" s="1221">
        <f>VLOOKUP($A31,'[11]2.1.17 3B&amp;5'!$A$3:$K$90,11,FALSE)</f>
        <v>0</v>
      </c>
      <c r="M31" s="985">
        <f>'Source Data'!$J$42</f>
        <v>125.68693101581209</v>
      </c>
      <c r="N31" s="1220">
        <f t="shared" si="4"/>
        <v>0</v>
      </c>
      <c r="O31" s="1221">
        <f>VLOOKUP($A31,'[11]2.1.17 3B&amp;5'!$A$3:$K$90,9,FALSE)</f>
        <v>92</v>
      </c>
      <c r="P31" s="985">
        <f>'Source Data'!$K$42</f>
        <v>3142.173275395302</v>
      </c>
      <c r="Q31" s="1220">
        <f t="shared" si="5"/>
        <v>289079.9413363678</v>
      </c>
      <c r="R31" s="1221">
        <f>VLOOKUP($A31,'[11]2.1.17 3B&amp;5'!$A$3:$K$90,10,FALSE)</f>
        <v>2</v>
      </c>
      <c r="S31" s="985">
        <f>'Source Data'!$L$42</f>
        <v>1256.8693101581207</v>
      </c>
      <c r="T31" s="1220">
        <f t="shared" si="6"/>
        <v>2513.7386203162414</v>
      </c>
      <c r="U31" s="987">
        <f t="shared" si="7"/>
        <v>2175836</v>
      </c>
      <c r="V31" s="985">
        <f>VLOOKUP($A31,'[3]October Mid-Year Adj'!$A$128:$J$157,10,FALSE)</f>
        <v>31209</v>
      </c>
      <c r="W31" s="985">
        <f>VLOOKUP($A31,'[3]February Mid-Year Adj'!$A$128:$J$157,10,FALSE)</f>
        <v>-1406</v>
      </c>
      <c r="X31" s="986">
        <f t="shared" si="8"/>
        <v>29803</v>
      </c>
      <c r="Y31" s="987">
        <f t="shared" si="9"/>
        <v>2205639</v>
      </c>
      <c r="Z31" s="985">
        <f>'[2]Summary FY17-18 MFP'!M161</f>
        <v>0</v>
      </c>
      <c r="AA31" s="985">
        <f>VLOOKUP($A31,'4_Level 4'!$A$78:$S$212,5,FALSE)</f>
        <v>0</v>
      </c>
      <c r="AB31" s="985">
        <f>VLOOKUP($A31,'4_Level 4'!$A$78:$S$212,17,FALSE)</f>
        <v>0</v>
      </c>
      <c r="AC31" s="987">
        <f t="shared" si="10"/>
        <v>2205639</v>
      </c>
      <c r="AD31" s="985">
        <f>VLOOKUP($A31,'4_Level 4'!$A$78:$S$212,10,FALSE)</f>
        <v>0</v>
      </c>
      <c r="AE31" s="985">
        <f>VLOOKUP($A31,'4_Level 4'!$A$78:$S$212,12,FALSE)</f>
        <v>0</v>
      </c>
      <c r="AF31" s="1238">
        <f>VLOOKUP($A31,'4_Level 4'!$A$78:$S$212,13,FALSE)</f>
        <v>71390</v>
      </c>
      <c r="AG31" s="987">
        <f t="shared" si="11"/>
        <v>2277029</v>
      </c>
      <c r="AH31" s="1238">
        <f>'Source Data'!$M$42</f>
        <v>5339</v>
      </c>
      <c r="AI31" s="1238"/>
      <c r="AJ31" s="1239">
        <f t="shared" si="12"/>
        <v>2632127</v>
      </c>
      <c r="AK31" s="1219">
        <f>VLOOKUP($A31,'[3]October Mid-Year Adj'!$A$128:$J$157,6,FALSE)</f>
        <v>4</v>
      </c>
      <c r="AL31" s="1238">
        <f t="shared" si="13"/>
        <v>21356</v>
      </c>
      <c r="AM31" s="1219">
        <f>VLOOKUP($A31,'[3]February Mid-Year Adj'!$A$128:$J$157,6,FALSE)</f>
        <v>-3</v>
      </c>
      <c r="AN31" s="1222">
        <f t="shared" si="23"/>
        <v>-8008.5</v>
      </c>
      <c r="AO31" s="1240">
        <f t="shared" si="15"/>
        <v>13347.5</v>
      </c>
      <c r="AP31" s="1239">
        <f t="shared" si="16"/>
        <v>2645474.5</v>
      </c>
      <c r="AQ31" s="1238"/>
      <c r="AR31" s="1238">
        <f t="shared" si="25"/>
        <v>-6614</v>
      </c>
      <c r="AS31" s="1238">
        <f t="shared" si="17"/>
        <v>-6614</v>
      </c>
      <c r="AT31" s="1239">
        <f t="shared" si="18"/>
        <v>2638860.5</v>
      </c>
      <c r="AU31" s="985">
        <f>'[2]Summary FY17-18 MFP'!X161</f>
        <v>0</v>
      </c>
      <c r="AV31" s="1239">
        <f t="shared" si="19"/>
        <v>2638861</v>
      </c>
      <c r="AW31" s="1238">
        <f>IFERROR(VLOOKUP($A31,[4]MFP!$A$145:$HK$212,218,FALSE),VLOOKUP($B31,[4]MFP!$A$145:$HK$212,218,FALSE))</f>
        <v>2386057</v>
      </c>
      <c r="AX31" s="1238">
        <f t="shared" si="20"/>
        <v>252804</v>
      </c>
      <c r="AY31" s="1239">
        <f t="shared" si="21"/>
        <v>252804</v>
      </c>
    </row>
    <row r="32" spans="1:51" s="1215" customFormat="1" ht="30" customHeight="1" x14ac:dyDescent="0.2">
      <c r="A32" s="1234" t="s">
        <v>824</v>
      </c>
      <c r="B32" s="1235">
        <v>399002</v>
      </c>
      <c r="C32" s="1236" t="s">
        <v>825</v>
      </c>
      <c r="D32" s="1219">
        <f>VLOOKUP(A32,'8A_2.1.17 3B&amp;5'!$A$3:$F$73,6,FALSE)</f>
        <v>747</v>
      </c>
      <c r="E32" s="985">
        <f>'Source Data'!$F$42</f>
        <v>2631.65866998813</v>
      </c>
      <c r="F32" s="1220">
        <f t="shared" si="1"/>
        <v>1965849.0264811332</v>
      </c>
      <c r="G32" s="1220">
        <v>803.97152919927748</v>
      </c>
      <c r="H32" s="1220">
        <f t="shared" si="2"/>
        <v>600566.73231186031</v>
      </c>
      <c r="I32" s="1221">
        <f>VLOOKUP($A32,'[11]2.1.17 3B&amp;5'!$A$3:$K$90,8,FALSE)</f>
        <v>716</v>
      </c>
      <c r="J32" s="985">
        <f>'Source Data'!$I$42</f>
        <v>460.85208039131101</v>
      </c>
      <c r="K32" s="1220">
        <f t="shared" si="3"/>
        <v>329970.08956017869</v>
      </c>
      <c r="L32" s="1221">
        <f>VLOOKUP($A32,'[11]2.1.17 3B&amp;5'!$A$3:$K$90,11,FALSE)</f>
        <v>0</v>
      </c>
      <c r="M32" s="985">
        <f>'Source Data'!$J$42</f>
        <v>125.68693101581209</v>
      </c>
      <c r="N32" s="1220">
        <f t="shared" si="4"/>
        <v>0</v>
      </c>
      <c r="O32" s="1221">
        <f>VLOOKUP($A32,'[11]2.1.17 3B&amp;5'!$A$3:$K$90,9,FALSE)</f>
        <v>104</v>
      </c>
      <c r="P32" s="985">
        <f>'Source Data'!$K$42</f>
        <v>3142.173275395302</v>
      </c>
      <c r="Q32" s="1220">
        <f t="shared" si="5"/>
        <v>326786.02064111142</v>
      </c>
      <c r="R32" s="1221">
        <f>VLOOKUP($A32,'[11]2.1.17 3B&amp;5'!$A$3:$K$90,10,FALSE)</f>
        <v>8</v>
      </c>
      <c r="S32" s="985">
        <f>'Source Data'!$L$42</f>
        <v>1256.8693101581207</v>
      </c>
      <c r="T32" s="1220">
        <f t="shared" si="6"/>
        <v>10054.954481264966</v>
      </c>
      <c r="U32" s="987">
        <f t="shared" si="7"/>
        <v>3233227</v>
      </c>
      <c r="V32" s="985">
        <f>VLOOKUP($A32,'[3]October Mid-Year Adj'!$A$128:$J$157,10,FALSE)</f>
        <v>349612</v>
      </c>
      <c r="W32" s="985">
        <f>VLOOKUP($A32,'[3]February Mid-Year Adj'!$A$128:$J$157,10,FALSE)</f>
        <v>-47688</v>
      </c>
      <c r="X32" s="986">
        <f t="shared" si="8"/>
        <v>301924</v>
      </c>
      <c r="Y32" s="987">
        <f t="shared" si="9"/>
        <v>3535151</v>
      </c>
      <c r="Z32" s="985">
        <f>'[2]Summary FY17-18 MFP'!M162</f>
        <v>0</v>
      </c>
      <c r="AA32" s="985">
        <f>VLOOKUP($A32,'4_Level 4'!$A$78:$S$212,5,FALSE)</f>
        <v>0</v>
      </c>
      <c r="AB32" s="985">
        <f>VLOOKUP($A32,'4_Level 4'!$A$78:$S$212,17,FALSE)</f>
        <v>0</v>
      </c>
      <c r="AC32" s="987">
        <f t="shared" si="10"/>
        <v>3535151</v>
      </c>
      <c r="AD32" s="985">
        <f>VLOOKUP($A32,'4_Level 4'!$A$78:$S$212,10,FALSE)</f>
        <v>0</v>
      </c>
      <c r="AE32" s="985">
        <f>VLOOKUP($A32,'4_Level 4'!$A$78:$S$212,12,FALSE)</f>
        <v>0</v>
      </c>
      <c r="AF32" s="1238">
        <f>VLOOKUP($A32,'4_Level 4'!$A$78:$S$212,13,FALSE)</f>
        <v>47718</v>
      </c>
      <c r="AG32" s="987">
        <f t="shared" si="11"/>
        <v>3582869</v>
      </c>
      <c r="AH32" s="1238">
        <f>'Source Data'!$M$42</f>
        <v>5339</v>
      </c>
      <c r="AI32" s="1238"/>
      <c r="AJ32" s="1239">
        <f>IF(AH32=0,AI32*D32,AH32*D32)</f>
        <v>3988233</v>
      </c>
      <c r="AK32" s="1219">
        <f>VLOOKUP($A32,'[3]October Mid-Year Adj'!$A$128:$J$157,6,FALSE)</f>
        <v>89</v>
      </c>
      <c r="AL32" s="1238">
        <f t="shared" si="13"/>
        <v>475171</v>
      </c>
      <c r="AM32" s="1219">
        <f>VLOOKUP($A32,'[3]February Mid-Year Adj'!$A$128:$J$157,6,FALSE)</f>
        <v>-13</v>
      </c>
      <c r="AN32" s="1222">
        <f t="shared" si="23"/>
        <v>-34703.5</v>
      </c>
      <c r="AO32" s="1240">
        <f t="shared" si="15"/>
        <v>440467.5</v>
      </c>
      <c r="AP32" s="1239">
        <f t="shared" si="16"/>
        <v>4428700.5</v>
      </c>
      <c r="AQ32" s="1238"/>
      <c r="AR32" s="1238">
        <f t="shared" si="25"/>
        <v>-11072</v>
      </c>
      <c r="AS32" s="1238">
        <f t="shared" si="17"/>
        <v>-11072</v>
      </c>
      <c r="AT32" s="1239">
        <f t="shared" si="18"/>
        <v>4417628.5</v>
      </c>
      <c r="AU32" s="985">
        <f>'[2]Summary FY17-18 MFP'!X162</f>
        <v>0</v>
      </c>
      <c r="AV32" s="1239">
        <f t="shared" si="19"/>
        <v>4417629</v>
      </c>
      <c r="AW32" s="1238">
        <f>IFERROR(VLOOKUP($A32,[4]MFP!$A$145:$HK$212,218,FALSE),VLOOKUP($B32,[4]MFP!$A$145:$HK$212,218,FALSE))</f>
        <v>3890096</v>
      </c>
      <c r="AX32" s="1238">
        <f t="shared" si="20"/>
        <v>527533</v>
      </c>
      <c r="AY32" s="1239">
        <f t="shared" si="21"/>
        <v>527533</v>
      </c>
    </row>
    <row r="33" spans="1:51" s="1215" customFormat="1" ht="30" customHeight="1" x14ac:dyDescent="0.2">
      <c r="A33" s="1234" t="s">
        <v>826</v>
      </c>
      <c r="B33" s="1235">
        <v>399004</v>
      </c>
      <c r="C33" s="1236" t="s">
        <v>827</v>
      </c>
      <c r="D33" s="1219">
        <f>VLOOKUP(A33,'8A_2.1.17 3B&amp;5'!$A$3:$F$73,6,FALSE)</f>
        <v>697</v>
      </c>
      <c r="E33" s="985">
        <f>'Source Data'!$F$42</f>
        <v>2631.65866998813</v>
      </c>
      <c r="F33" s="1220">
        <f t="shared" si="1"/>
        <v>1834266.0929817266</v>
      </c>
      <c r="G33" s="1220">
        <v>746.0335616438357</v>
      </c>
      <c r="H33" s="1220">
        <f t="shared" si="2"/>
        <v>519985.39246575348</v>
      </c>
      <c r="I33" s="1221">
        <f>VLOOKUP($A33,'[11]2.1.17 3B&amp;5'!$A$3:$K$90,8,FALSE)</f>
        <v>660</v>
      </c>
      <c r="J33" s="985">
        <f>'Source Data'!$I$42</f>
        <v>460.85208039131101</v>
      </c>
      <c r="K33" s="1220">
        <f t="shared" si="3"/>
        <v>304162.37305826525</v>
      </c>
      <c r="L33" s="1221">
        <f>VLOOKUP($A33,'[11]2.1.17 3B&amp;5'!$A$3:$K$90,11,FALSE)</f>
        <v>0</v>
      </c>
      <c r="M33" s="985">
        <f>'Source Data'!$J$42</f>
        <v>125.68693101581209</v>
      </c>
      <c r="N33" s="1220">
        <f t="shared" si="4"/>
        <v>0</v>
      </c>
      <c r="O33" s="1221">
        <f>VLOOKUP($A33,'[11]2.1.17 3B&amp;5'!$A$3:$K$90,9,FALSE)</f>
        <v>89</v>
      </c>
      <c r="P33" s="985">
        <f>'Source Data'!$K$42</f>
        <v>3142.173275395302</v>
      </c>
      <c r="Q33" s="1220">
        <f t="shared" si="5"/>
        <v>279653.42151018186</v>
      </c>
      <c r="R33" s="1221">
        <f>VLOOKUP($A33,'[11]2.1.17 3B&amp;5'!$A$3:$K$90,10,FALSE)</f>
        <v>7</v>
      </c>
      <c r="S33" s="985">
        <f>'Source Data'!$L$42</f>
        <v>1256.8693101581207</v>
      </c>
      <c r="T33" s="1220">
        <f t="shared" si="6"/>
        <v>8798.0851711068444</v>
      </c>
      <c r="U33" s="987">
        <f t="shared" si="7"/>
        <v>2946865</v>
      </c>
      <c r="V33" s="985">
        <f>VLOOKUP($A33,'[3]October Mid-Year Adj'!$A$128:$J$157,10,FALSE)</f>
        <v>233301</v>
      </c>
      <c r="W33" s="985">
        <f>VLOOKUP($A33,'[3]February Mid-Year Adj'!$A$128:$J$157,10,FALSE)</f>
        <v>8218</v>
      </c>
      <c r="X33" s="986">
        <f t="shared" si="8"/>
        <v>241519</v>
      </c>
      <c r="Y33" s="987">
        <f t="shared" si="9"/>
        <v>3188384</v>
      </c>
      <c r="Z33" s="985">
        <f>'[2]Summary FY17-18 MFP'!M164</f>
        <v>2204.2806700232341</v>
      </c>
      <c r="AA33" s="985">
        <f>VLOOKUP($A33,'4_Level 4'!$A$78:$S$212,5,FALSE)</f>
        <v>0</v>
      </c>
      <c r="AB33" s="985">
        <f>VLOOKUP($A33,'4_Level 4'!$A$78:$S$212,17,FALSE)</f>
        <v>0</v>
      </c>
      <c r="AC33" s="987">
        <f t="shared" si="10"/>
        <v>3190588</v>
      </c>
      <c r="AD33" s="985">
        <f>VLOOKUP($A33,'4_Level 4'!$A$78:$S$212,10,FALSE)</f>
        <v>0</v>
      </c>
      <c r="AE33" s="985">
        <f>VLOOKUP($A33,'4_Level 4'!$A$78:$S$212,12,FALSE)</f>
        <v>0</v>
      </c>
      <c r="AF33" s="1238">
        <f>VLOOKUP($A33,'4_Level 4'!$A$78:$S$212,13,FALSE)</f>
        <v>41051</v>
      </c>
      <c r="AG33" s="987">
        <f t="shared" si="11"/>
        <v>3231639</v>
      </c>
      <c r="AH33" s="1238"/>
      <c r="AI33" s="1238">
        <f>$AI$2</f>
        <v>6151</v>
      </c>
      <c r="AJ33" s="1239">
        <f>IF(AH33=0,AI33*D33,AH33*D33)</f>
        <v>4287247</v>
      </c>
      <c r="AK33" s="1219">
        <f>VLOOKUP($A33,'[3]October Mid-Year Adj'!$A$128:$J$157,6,FALSE)</f>
        <v>56</v>
      </c>
      <c r="AL33" s="1238">
        <f t="shared" si="13"/>
        <v>344456</v>
      </c>
      <c r="AM33" s="1219">
        <f>VLOOKUP($A33,'[3]February Mid-Year Adj'!$A$128:$J$157,6,FALSE)</f>
        <v>5</v>
      </c>
      <c r="AN33" s="1222">
        <f t="shared" si="23"/>
        <v>15377.5</v>
      </c>
      <c r="AO33" s="1240">
        <f t="shared" si="15"/>
        <v>359833.5</v>
      </c>
      <c r="AP33" s="1239">
        <f t="shared" si="16"/>
        <v>4647080.5</v>
      </c>
      <c r="AQ33" s="1238"/>
      <c r="AR33" s="1238">
        <f t="shared" si="25"/>
        <v>-11618</v>
      </c>
      <c r="AS33" s="1238">
        <f t="shared" si="17"/>
        <v>-11618</v>
      </c>
      <c r="AT33" s="1239">
        <f t="shared" si="18"/>
        <v>4635462.5</v>
      </c>
      <c r="AU33" s="985">
        <f>'[2]Summary FY17-18 MFP'!X164</f>
        <v>5819</v>
      </c>
      <c r="AV33" s="1239">
        <f t="shared" si="19"/>
        <v>4641282</v>
      </c>
      <c r="AW33" s="1238">
        <f>IFERROR(VLOOKUP($A33,[4]MFP!$A$145:$HK$212,218,FALSE),VLOOKUP($B33,[4]MFP!$A$145:$HK$212,218,FALSE))</f>
        <v>4102224</v>
      </c>
      <c r="AX33" s="1238">
        <f t="shared" si="20"/>
        <v>539058</v>
      </c>
      <c r="AY33" s="1239">
        <f t="shared" si="21"/>
        <v>539058</v>
      </c>
    </row>
    <row r="34" spans="1:51" s="1215" customFormat="1" ht="30" customHeight="1" x14ac:dyDescent="0.2">
      <c r="A34" s="1234" t="s">
        <v>828</v>
      </c>
      <c r="B34" s="1235">
        <v>399005</v>
      </c>
      <c r="C34" s="1236" t="s">
        <v>829</v>
      </c>
      <c r="D34" s="1219">
        <f>VLOOKUP(A34,'8A_2.1.17 3B&amp;5'!$A$3:$F$73,6,FALSE)</f>
        <v>760</v>
      </c>
      <c r="E34" s="985">
        <f>'Source Data'!$F$42</f>
        <v>2631.65866998813</v>
      </c>
      <c r="F34" s="1220">
        <f t="shared" si="1"/>
        <v>2000060.5891909788</v>
      </c>
      <c r="G34" s="1220">
        <v>746.0335616438357</v>
      </c>
      <c r="H34" s="1220">
        <f t="shared" si="2"/>
        <v>566985.50684931513</v>
      </c>
      <c r="I34" s="1221">
        <f>VLOOKUP($A34,'[11]2.1.17 3B&amp;5'!$A$3:$K$90,8,FALSE)</f>
        <v>738</v>
      </c>
      <c r="J34" s="985">
        <f>'Source Data'!$I$42</f>
        <v>460.85208039131101</v>
      </c>
      <c r="K34" s="1220">
        <f t="shared" si="3"/>
        <v>340108.83532878751</v>
      </c>
      <c r="L34" s="1221">
        <f>VLOOKUP($A34,'[11]2.1.17 3B&amp;5'!$A$3:$K$90,11,FALSE)</f>
        <v>0</v>
      </c>
      <c r="M34" s="985">
        <f>'Source Data'!$J$42</f>
        <v>125.68693101581209</v>
      </c>
      <c r="N34" s="1220">
        <f t="shared" si="4"/>
        <v>0</v>
      </c>
      <c r="O34" s="1221">
        <f>VLOOKUP($A34,'[11]2.1.17 3B&amp;5'!$A$3:$K$90,9,FALSE)</f>
        <v>113</v>
      </c>
      <c r="P34" s="985">
        <f>'Source Data'!$K$42</f>
        <v>3142.173275395302</v>
      </c>
      <c r="Q34" s="1220">
        <f t="shared" si="5"/>
        <v>355065.58011966915</v>
      </c>
      <c r="R34" s="1221">
        <f>VLOOKUP($A34,'[11]2.1.17 3B&amp;5'!$A$3:$K$90,10,FALSE)</f>
        <v>10</v>
      </c>
      <c r="S34" s="985">
        <f>'Source Data'!$L$42</f>
        <v>1256.8693101581207</v>
      </c>
      <c r="T34" s="1220">
        <f t="shared" si="6"/>
        <v>12568.693101581208</v>
      </c>
      <c r="U34" s="987">
        <f t="shared" si="7"/>
        <v>3274789</v>
      </c>
      <c r="V34" s="985">
        <f>VLOOKUP($A34,'[3]October Mid-Year Adj'!$A$128:$J$157,10,FALSE)</f>
        <v>1918</v>
      </c>
      <c r="W34" s="985">
        <f>VLOOKUP($A34,'[3]February Mid-Year Adj'!$A$128:$J$157,10,FALSE)</f>
        <v>2766</v>
      </c>
      <c r="X34" s="986">
        <f t="shared" si="8"/>
        <v>4684</v>
      </c>
      <c r="Y34" s="987">
        <f t="shared" si="9"/>
        <v>3279473</v>
      </c>
      <c r="Z34" s="985">
        <f>'[2]Summary FY17-18 MFP'!M165</f>
        <v>0</v>
      </c>
      <c r="AA34" s="985">
        <f>VLOOKUP($A34,'4_Level 4'!$A$78:$S$212,5,FALSE)</f>
        <v>0</v>
      </c>
      <c r="AB34" s="985">
        <f>VLOOKUP($A34,'4_Level 4'!$A$78:$S$212,17,FALSE)</f>
        <v>0</v>
      </c>
      <c r="AC34" s="987">
        <f t="shared" si="10"/>
        <v>3279473</v>
      </c>
      <c r="AD34" s="985">
        <f>VLOOKUP($A34,'4_Level 4'!$A$78:$S$212,10,FALSE)</f>
        <v>0</v>
      </c>
      <c r="AE34" s="985">
        <f>VLOOKUP($A34,'4_Level 4'!$A$78:$S$212,12,FALSE)</f>
        <v>0</v>
      </c>
      <c r="AF34" s="1238">
        <f>VLOOKUP($A34,'4_Level 4'!$A$78:$S$212,13,FALSE)</f>
        <v>135231</v>
      </c>
      <c r="AG34" s="987">
        <f t="shared" si="11"/>
        <v>3414704</v>
      </c>
      <c r="AH34" s="1238">
        <f>'Source Data'!$M$42</f>
        <v>5339</v>
      </c>
      <c r="AI34" s="1238"/>
      <c r="AJ34" s="1239">
        <f t="shared" ref="AJ34:AJ36" si="26">IF(AH34=0,AI34*D34,AH34*D34)</f>
        <v>4057640</v>
      </c>
      <c r="AK34" s="1219">
        <f>VLOOKUP($A34,'[3]October Mid-Year Adj'!$A$128:$J$157,6,FALSE)</f>
        <v>8</v>
      </c>
      <c r="AL34" s="1238">
        <f t="shared" si="13"/>
        <v>42712</v>
      </c>
      <c r="AM34" s="1219">
        <f>VLOOKUP($A34,'[3]February Mid-Year Adj'!$A$128:$J$157,6,FALSE)</f>
        <v>3</v>
      </c>
      <c r="AN34" s="1222">
        <f t="shared" si="23"/>
        <v>8008.5</v>
      </c>
      <c r="AO34" s="1240">
        <f t="shared" si="15"/>
        <v>50720.5</v>
      </c>
      <c r="AP34" s="1239">
        <f t="shared" si="16"/>
        <v>4108360.5</v>
      </c>
      <c r="AQ34" s="1238"/>
      <c r="AR34" s="1238">
        <f t="shared" si="25"/>
        <v>-10271</v>
      </c>
      <c r="AS34" s="1238">
        <f t="shared" si="17"/>
        <v>-10271</v>
      </c>
      <c r="AT34" s="1239">
        <f t="shared" si="18"/>
        <v>4098089.5</v>
      </c>
      <c r="AU34" s="985">
        <f>'[2]Summary FY17-18 MFP'!X165</f>
        <v>0</v>
      </c>
      <c r="AV34" s="1239">
        <f t="shared" si="19"/>
        <v>4098090</v>
      </c>
      <c r="AW34" s="1238">
        <f>IFERROR(VLOOKUP($A34,[4]MFP!$A$145:$HK$212,218,FALSE),VLOOKUP($B34,[4]MFP!$A$145:$HK$212,218,FALSE))</f>
        <v>3698008</v>
      </c>
      <c r="AX34" s="1238">
        <f t="shared" si="20"/>
        <v>400082</v>
      </c>
      <c r="AY34" s="1239">
        <f t="shared" si="21"/>
        <v>400082</v>
      </c>
    </row>
    <row r="35" spans="1:51" s="1215" customFormat="1" ht="30" customHeight="1" x14ac:dyDescent="0.2">
      <c r="A35" s="1234" t="s">
        <v>830</v>
      </c>
      <c r="B35" s="1235">
        <v>367001</v>
      </c>
      <c r="C35" s="1236" t="s">
        <v>1258</v>
      </c>
      <c r="D35" s="1219">
        <f>VLOOKUP(A35,'8A_2.1.17 3B&amp;5'!$A$3:$F$73,6,FALSE)</f>
        <v>316</v>
      </c>
      <c r="E35" s="985">
        <f>'Source Data'!$F$42</f>
        <v>2631.65866998813</v>
      </c>
      <c r="F35" s="1220">
        <f t="shared" si="1"/>
        <v>831604.13971624908</v>
      </c>
      <c r="G35" s="1220">
        <v>746.0335616438357</v>
      </c>
      <c r="H35" s="1220">
        <f t="shared" si="2"/>
        <v>235746.60547945209</v>
      </c>
      <c r="I35" s="1221">
        <f>VLOOKUP($A35,'[11]2.1.17 3B&amp;5'!$A$3:$K$90,8,FALSE)</f>
        <v>316</v>
      </c>
      <c r="J35" s="985">
        <f>'Source Data'!$I$42</f>
        <v>460.85208039131101</v>
      </c>
      <c r="K35" s="1220">
        <f t="shared" si="3"/>
        <v>145629.25740365428</v>
      </c>
      <c r="L35" s="1221">
        <f>VLOOKUP($A35,'[11]2.1.17 3B&amp;5'!$A$3:$K$90,11,FALSE)</f>
        <v>0</v>
      </c>
      <c r="M35" s="985">
        <f>'Source Data'!$J$42</f>
        <v>125.68693101581209</v>
      </c>
      <c r="N35" s="1220">
        <f t="shared" si="4"/>
        <v>0</v>
      </c>
      <c r="O35" s="1221">
        <f>VLOOKUP($A35,'[11]2.1.17 3B&amp;5'!$A$3:$K$90,9,FALSE)</f>
        <v>49</v>
      </c>
      <c r="P35" s="985">
        <f>'Source Data'!$K$42</f>
        <v>3142.173275395302</v>
      </c>
      <c r="Q35" s="1220">
        <f t="shared" si="5"/>
        <v>153966.49049436979</v>
      </c>
      <c r="R35" s="1221">
        <f>VLOOKUP($A35,'[11]2.1.17 3B&amp;5'!$A$3:$K$90,10,FALSE)</f>
        <v>10</v>
      </c>
      <c r="S35" s="985">
        <f>'Source Data'!$L$42</f>
        <v>1256.8693101581207</v>
      </c>
      <c r="T35" s="1220">
        <f t="shared" si="6"/>
        <v>12568.693101581208</v>
      </c>
      <c r="U35" s="987">
        <f t="shared" si="7"/>
        <v>1379515</v>
      </c>
      <c r="V35" s="985">
        <f>VLOOKUP($A35,'[3]October Mid-Year Adj'!$A$128:$J$157,10,FALSE)</f>
        <v>-94231</v>
      </c>
      <c r="W35" s="985">
        <f>VLOOKUP($A35,'[3]February Mid-Year Adj'!$A$128:$J$157,10,FALSE)</f>
        <v>-17016</v>
      </c>
      <c r="X35" s="986">
        <f t="shared" si="8"/>
        <v>-111247</v>
      </c>
      <c r="Y35" s="987">
        <f t="shared" si="9"/>
        <v>1268268</v>
      </c>
      <c r="Z35" s="985">
        <f>'[2]Summary FY17-18 MFP'!$M$167</f>
        <v>-2174.3672795383118</v>
      </c>
      <c r="AA35" s="985">
        <f>VLOOKUP($A35,'4_Level 4'!$A$78:$S$212,5,FALSE)</f>
        <v>0</v>
      </c>
      <c r="AB35" s="985">
        <f>VLOOKUP($A35,'4_Level 4'!$A$78:$S$212,17,FALSE)</f>
        <v>0</v>
      </c>
      <c r="AC35" s="987">
        <f t="shared" si="10"/>
        <v>1266094</v>
      </c>
      <c r="AD35" s="985">
        <f>VLOOKUP($A35,'4_Level 4'!$A$78:$S$212,10,FALSE)</f>
        <v>0</v>
      </c>
      <c r="AE35" s="985">
        <f>VLOOKUP($A35,'4_Level 4'!$A$78:$S$212,12,FALSE)</f>
        <v>0</v>
      </c>
      <c r="AF35" s="1238">
        <f>VLOOKUP($A35,'4_Level 4'!$A$78:$S$212,13,FALSE)</f>
        <v>0</v>
      </c>
      <c r="AG35" s="987">
        <f t="shared" si="11"/>
        <v>1266094</v>
      </c>
      <c r="AH35" s="1238">
        <f>'Source Data'!$M$42</f>
        <v>5339</v>
      </c>
      <c r="AI35" s="1238"/>
      <c r="AJ35" s="1239">
        <f t="shared" si="26"/>
        <v>1687124</v>
      </c>
      <c r="AK35" s="1219">
        <f>VLOOKUP($A35,'[3]October Mid-Year Adj'!$A$128:$J$157,6,FALSE)</f>
        <v>-18</v>
      </c>
      <c r="AL35" s="1238">
        <f t="shared" si="13"/>
        <v>-96102</v>
      </c>
      <c r="AM35" s="1219">
        <f>VLOOKUP($A35,'[3]February Mid-Year Adj'!$A$128:$J$157,6,FALSE)</f>
        <v>-15</v>
      </c>
      <c r="AN35" s="1222">
        <f t="shared" si="23"/>
        <v>-40042.5</v>
      </c>
      <c r="AO35" s="1240">
        <f t="shared" si="15"/>
        <v>-136144.5</v>
      </c>
      <c r="AP35" s="1239">
        <f t="shared" si="16"/>
        <v>1550979.5</v>
      </c>
      <c r="AQ35" s="1238"/>
      <c r="AR35" s="1238">
        <f t="shared" si="25"/>
        <v>-3877</v>
      </c>
      <c r="AS35" s="1238">
        <f t="shared" si="17"/>
        <v>-3877</v>
      </c>
      <c r="AT35" s="1239">
        <f t="shared" si="18"/>
        <v>1547102.5</v>
      </c>
      <c r="AU35" s="985">
        <f>'[2]Summary FY17-18 MFP'!$M$167</f>
        <v>-2174.3672795383118</v>
      </c>
      <c r="AV35" s="1239">
        <f t="shared" si="19"/>
        <v>1544928</v>
      </c>
      <c r="AW35" s="1238">
        <f>IFERROR(VLOOKUP($A35,[4]MFP!$A$145:$HK$212,218,FALSE),VLOOKUP($B35,[4]MFP!$A$145:$HK$212,218,FALSE))</f>
        <v>1432606</v>
      </c>
      <c r="AX35" s="1238">
        <f t="shared" si="20"/>
        <v>112322</v>
      </c>
      <c r="AY35" s="1239">
        <f t="shared" si="21"/>
        <v>112322</v>
      </c>
    </row>
    <row r="36" spans="1:51" s="1215" customFormat="1" ht="30" customHeight="1" x14ac:dyDescent="0.2">
      <c r="A36" s="1242" t="s">
        <v>832</v>
      </c>
      <c r="B36" s="1243">
        <v>382001</v>
      </c>
      <c r="C36" s="1244" t="s">
        <v>833</v>
      </c>
      <c r="D36" s="1226">
        <f>VLOOKUP(A36,'8A_2.1.17 3B&amp;5'!$A$3:$F$73,6,FALSE)</f>
        <v>558</v>
      </c>
      <c r="E36" s="994">
        <f>'Source Data'!$F$42</f>
        <v>2631.65866998813</v>
      </c>
      <c r="F36" s="1227">
        <f t="shared" si="1"/>
        <v>1468465.5378533765</v>
      </c>
      <c r="G36" s="1227">
        <v>783.54939759036142</v>
      </c>
      <c r="H36" s="1227">
        <f t="shared" si="2"/>
        <v>437220.56385542167</v>
      </c>
      <c r="I36" s="1228">
        <f>VLOOKUP($A36,'[11]2.1.17 3B&amp;5'!$A$3:$K$90,8,FALSE)</f>
        <v>518</v>
      </c>
      <c r="J36" s="994">
        <f>'Source Data'!$I$42</f>
        <v>460.85208039131101</v>
      </c>
      <c r="K36" s="1227">
        <f t="shared" si="3"/>
        <v>238721.37764269911</v>
      </c>
      <c r="L36" s="1228">
        <f>VLOOKUP($A36,'[11]2.1.17 3B&amp;5'!$A$3:$K$90,11,FALSE)</f>
        <v>260.5</v>
      </c>
      <c r="M36" s="994">
        <f>'Source Data'!$J$42</f>
        <v>125.68693101581209</v>
      </c>
      <c r="N36" s="1227">
        <f t="shared" si="4"/>
        <v>32741.44552961905</v>
      </c>
      <c r="O36" s="1228">
        <f>VLOOKUP($A36,'[11]2.1.17 3B&amp;5'!$A$3:$K$90,9,FALSE)</f>
        <v>109</v>
      </c>
      <c r="P36" s="994">
        <f>'Source Data'!$K$42</f>
        <v>3142.173275395302</v>
      </c>
      <c r="Q36" s="1227">
        <f t="shared" si="5"/>
        <v>342496.8870180879</v>
      </c>
      <c r="R36" s="1228">
        <f>VLOOKUP($A36,'[11]2.1.17 3B&amp;5'!$A$3:$K$90,10,FALSE)</f>
        <v>26</v>
      </c>
      <c r="S36" s="994">
        <f>'Source Data'!$L$42</f>
        <v>1256.8693101581207</v>
      </c>
      <c r="T36" s="1227">
        <f t="shared" si="6"/>
        <v>32678.602064111139</v>
      </c>
      <c r="U36" s="996">
        <f t="shared" si="7"/>
        <v>2552324</v>
      </c>
      <c r="V36" s="994">
        <f>VLOOKUP($A36,'[3]October Mid-Year Adj'!$A$128:$J$157,10,FALSE)</f>
        <v>132501</v>
      </c>
      <c r="W36" s="994">
        <f>VLOOKUP($A36,'[3]February Mid-Year Adj'!$A$128:$J$157,10,FALSE)</f>
        <v>-27847</v>
      </c>
      <c r="X36" s="995">
        <f t="shared" si="8"/>
        <v>104654</v>
      </c>
      <c r="Y36" s="996">
        <f t="shared" si="9"/>
        <v>2656978</v>
      </c>
      <c r="Z36" s="994">
        <f>'[2]Summary FY17-18 MFP'!$M$177</f>
        <v>-2193.1251975115738</v>
      </c>
      <c r="AA36" s="997">
        <f>VLOOKUP($A36,'4_Level 4'!$A$78:$S$212,5,FALSE)</f>
        <v>0</v>
      </c>
      <c r="AB36" s="997">
        <f>VLOOKUP($A36,'4_Level 4'!$A$78:$S$212,17,FALSE)</f>
        <v>44580</v>
      </c>
      <c r="AC36" s="996">
        <f t="shared" si="10"/>
        <v>2699365</v>
      </c>
      <c r="AD36" s="997">
        <f>VLOOKUP($A36,'4_Level 4'!$A$78:$S$212,10,FALSE)</f>
        <v>0</v>
      </c>
      <c r="AE36" s="997">
        <f>VLOOKUP($A36,'4_Level 4'!$A$78:$S$212,12,FALSE)</f>
        <v>10000</v>
      </c>
      <c r="AF36" s="1245">
        <f>VLOOKUP($A36,'4_Level 4'!$A$78:$S$212,13,FALSE)</f>
        <v>179695</v>
      </c>
      <c r="AG36" s="996">
        <f t="shared" si="11"/>
        <v>2889060</v>
      </c>
      <c r="AH36" s="1245">
        <f>'Source Data'!$M$42</f>
        <v>5339</v>
      </c>
      <c r="AI36" s="1245"/>
      <c r="AJ36" s="1246">
        <f t="shared" si="26"/>
        <v>2979162</v>
      </c>
      <c r="AK36" s="1226">
        <f>VLOOKUP($A36,'[3]October Mid-Year Adj'!$A$128:$J$157,6,FALSE)</f>
        <v>33</v>
      </c>
      <c r="AL36" s="1245">
        <f t="shared" si="13"/>
        <v>176187</v>
      </c>
      <c r="AM36" s="1226">
        <f>VLOOKUP($A36,'[3]February Mid-Year Adj'!$A$128:$J$157,6,FALSE)</f>
        <v>-17</v>
      </c>
      <c r="AN36" s="1229">
        <f t="shared" si="23"/>
        <v>-45381.5</v>
      </c>
      <c r="AO36" s="1247">
        <f t="shared" si="15"/>
        <v>130805.5</v>
      </c>
      <c r="AP36" s="1246">
        <f t="shared" si="16"/>
        <v>3109967.5</v>
      </c>
      <c r="AQ36" s="1245"/>
      <c r="AR36" s="1245">
        <f t="shared" si="25"/>
        <v>-7775</v>
      </c>
      <c r="AS36" s="1245">
        <f t="shared" si="17"/>
        <v>-7775</v>
      </c>
      <c r="AT36" s="1246">
        <f t="shared" si="18"/>
        <v>3102192.5</v>
      </c>
      <c r="AU36" s="994">
        <f>'[2]Summary FY17-18 MFP'!$M$177</f>
        <v>-2193.1251975115738</v>
      </c>
      <c r="AV36" s="1246">
        <f t="shared" si="19"/>
        <v>3099999</v>
      </c>
      <c r="AW36" s="1245">
        <f>IFERROR(VLOOKUP($A36,[4]MFP!$A$145:$HK$212,218,FALSE),VLOOKUP($B36,[4]MFP!$A$145:$HK$212,218,FALSE))</f>
        <v>2774077</v>
      </c>
      <c r="AX36" s="1245">
        <f t="shared" si="20"/>
        <v>325922</v>
      </c>
      <c r="AY36" s="1246">
        <f t="shared" si="21"/>
        <v>325922</v>
      </c>
    </row>
    <row r="37" spans="1:51" s="206" customFormat="1" ht="30" customHeight="1" thickBot="1" x14ac:dyDescent="0.25">
      <c r="A37" s="1017" t="s">
        <v>1259</v>
      </c>
      <c r="B37" s="1055"/>
      <c r="C37" s="1055"/>
      <c r="D37" s="1248">
        <f>SUM(D7:D36)</f>
        <v>19209</v>
      </c>
      <c r="E37" s="1249"/>
      <c r="F37" s="1250">
        <f>SUM(F7:F36)</f>
        <v>50551531.391801998</v>
      </c>
      <c r="G37" s="1250"/>
      <c r="H37" s="1250">
        <f>SUM(H7:H36)</f>
        <v>14195390.270175098</v>
      </c>
      <c r="I37" s="1248">
        <f>SUM(I7:I36)</f>
        <v>14949</v>
      </c>
      <c r="J37" s="1249"/>
      <c r="K37" s="1250">
        <f>SUM(K7:K36)</f>
        <v>6889277.7497697081</v>
      </c>
      <c r="L37" s="1248">
        <f>SUM(L7:L36)</f>
        <v>4266.5</v>
      </c>
      <c r="M37" s="1249"/>
      <c r="N37" s="1250">
        <f>SUM(N7:N36)</f>
        <v>536243.29117896233</v>
      </c>
      <c r="O37" s="1248">
        <f>SUM(O7:O36)</f>
        <v>1939</v>
      </c>
      <c r="P37" s="1249"/>
      <c r="Q37" s="1250">
        <f>SUM(Q7:Q36)</f>
        <v>6092673.9809914911</v>
      </c>
      <c r="R37" s="1248">
        <f>SUM(R7:R36)</f>
        <v>1822</v>
      </c>
      <c r="S37" s="1249"/>
      <c r="T37" s="1250">
        <f>SUM(T7:T36)</f>
        <v>2290015.8831080962</v>
      </c>
      <c r="U37" s="1251">
        <f t="shared" ref="U37:AY37" si="27">SUM(U7:U36)</f>
        <v>80555133</v>
      </c>
      <c r="V37" s="1249">
        <f t="shared" si="27"/>
        <v>651967</v>
      </c>
      <c r="W37" s="1249">
        <f t="shared" si="27"/>
        <v>366539</v>
      </c>
      <c r="X37" s="1252">
        <f t="shared" si="27"/>
        <v>1018506</v>
      </c>
      <c r="Y37" s="1251">
        <f t="shared" si="27"/>
        <v>81573639</v>
      </c>
      <c r="Z37" s="1250">
        <f t="shared" si="27"/>
        <v>107637.84769244031</v>
      </c>
      <c r="AA37" s="1249">
        <f t="shared" si="27"/>
        <v>0</v>
      </c>
      <c r="AB37" s="1249">
        <f t="shared" si="27"/>
        <v>292370.75</v>
      </c>
      <c r="AC37" s="1251">
        <f t="shared" si="27"/>
        <v>81973647</v>
      </c>
      <c r="AD37" s="1249">
        <f t="shared" si="27"/>
        <v>0</v>
      </c>
      <c r="AE37" s="1249">
        <f t="shared" si="27"/>
        <v>107132</v>
      </c>
      <c r="AF37" s="1253">
        <f t="shared" si="27"/>
        <v>1350336</v>
      </c>
      <c r="AG37" s="1251">
        <f t="shared" si="27"/>
        <v>83431115</v>
      </c>
      <c r="AH37" s="1253"/>
      <c r="AI37" s="1253"/>
      <c r="AJ37" s="1254">
        <f t="shared" si="27"/>
        <v>104961995</v>
      </c>
      <c r="AK37" s="1248">
        <f t="shared" si="27"/>
        <v>320</v>
      </c>
      <c r="AL37" s="1253">
        <f t="shared" si="27"/>
        <v>1714164</v>
      </c>
      <c r="AM37" s="1248">
        <f t="shared" si="27"/>
        <v>16</v>
      </c>
      <c r="AN37" s="1249">
        <f t="shared" si="27"/>
        <v>47178</v>
      </c>
      <c r="AO37" s="1252">
        <f t="shared" si="27"/>
        <v>1761342</v>
      </c>
      <c r="AP37" s="1254">
        <f t="shared" si="27"/>
        <v>106723337</v>
      </c>
      <c r="AQ37" s="1253">
        <f>SUM(AQ7:AQ36)</f>
        <v>0</v>
      </c>
      <c r="AR37" s="1253">
        <f t="shared" si="27"/>
        <v>-118567</v>
      </c>
      <c r="AS37" s="1253">
        <f t="shared" si="27"/>
        <v>-118567</v>
      </c>
      <c r="AT37" s="1254">
        <f t="shared" si="27"/>
        <v>106604770</v>
      </c>
      <c r="AU37" s="1249">
        <f t="shared" si="27"/>
        <v>-35741.457167212517</v>
      </c>
      <c r="AV37" s="1254">
        <f t="shared" si="27"/>
        <v>106569036</v>
      </c>
      <c r="AW37" s="1253">
        <f t="shared" si="27"/>
        <v>97072130</v>
      </c>
      <c r="AX37" s="1253">
        <f t="shared" si="27"/>
        <v>9496906</v>
      </c>
      <c r="AY37" s="1254">
        <f t="shared" si="27"/>
        <v>9496906</v>
      </c>
    </row>
    <row r="38" spans="1:51" customFormat="1" ht="30" customHeight="1" thickTop="1" x14ac:dyDescent="0.2"/>
    <row r="39" spans="1:51" s="206" customFormat="1" ht="30" customHeight="1" x14ac:dyDescent="0.2">
      <c r="A39" s="1110">
        <v>36079</v>
      </c>
      <c r="B39" s="1110">
        <v>36079</v>
      </c>
      <c r="C39" s="1111" t="s">
        <v>1260</v>
      </c>
      <c r="D39" s="1112">
        <v>163</v>
      </c>
      <c r="E39" s="1153"/>
      <c r="F39" s="1153"/>
      <c r="G39" s="1153"/>
      <c r="H39" s="1153"/>
      <c r="I39" s="1153"/>
      <c r="J39" s="1153"/>
      <c r="K39" s="1153"/>
      <c r="L39" s="1153"/>
      <c r="M39" s="1153"/>
      <c r="N39" s="1153"/>
      <c r="O39" s="1153"/>
      <c r="P39" s="1153"/>
      <c r="Q39" s="1153"/>
      <c r="R39" s="1153"/>
      <c r="S39" s="1153"/>
      <c r="T39" s="1153"/>
      <c r="U39" s="1153"/>
      <c r="V39" s="1153"/>
      <c r="W39" s="1153"/>
      <c r="X39" s="1153"/>
      <c r="Y39" s="1153"/>
      <c r="Z39" s="1153"/>
      <c r="AA39" s="1153"/>
      <c r="AB39" s="1153"/>
      <c r="AC39" s="1153"/>
      <c r="AD39" s="1153"/>
      <c r="AE39" s="1153"/>
      <c r="AF39" s="1153"/>
      <c r="AG39" s="1153"/>
      <c r="AH39" s="1118"/>
      <c r="AI39" s="1118">
        <f>$AI$2</f>
        <v>6151</v>
      </c>
      <c r="AJ39" s="1119">
        <f t="shared" ref="AJ39:AJ40" si="28">IF(AH39=0,AI39*D39,AH39*D39)</f>
        <v>1002613</v>
      </c>
      <c r="AK39" s="1120">
        <v>0</v>
      </c>
      <c r="AL39" s="1116">
        <f t="shared" ref="AL39:AL40" si="29">IF(AH39=0,AI39*AK39,AH39*AK39)</f>
        <v>0</v>
      </c>
      <c r="AM39" s="1120">
        <v>0</v>
      </c>
      <c r="AN39" s="1116">
        <f t="shared" ref="AN39:AN40" si="30">IF(AH39=0,AI39*AM39*0.5,AH39*AM39*0.5)</f>
        <v>0</v>
      </c>
      <c r="AO39" s="1117">
        <f t="shared" ref="AO39:AO40" si="31">+AL39+AN39</f>
        <v>0</v>
      </c>
      <c r="AP39" s="1155"/>
      <c r="AQ39" s="1155"/>
      <c r="AR39" s="1155"/>
      <c r="AS39" s="1155"/>
      <c r="AT39" s="1155"/>
      <c r="AU39" s="1155"/>
      <c r="AV39" s="1155"/>
      <c r="AW39" s="1155"/>
      <c r="AX39" s="1155"/>
      <c r="AY39" s="1155"/>
    </row>
    <row r="40" spans="1:51" s="206" customFormat="1" ht="30" customHeight="1" x14ac:dyDescent="0.2">
      <c r="A40" s="1129">
        <v>36079</v>
      </c>
      <c r="B40" s="1129">
        <v>36079</v>
      </c>
      <c r="C40" s="1130" t="s">
        <v>1261</v>
      </c>
      <c r="D40" s="1131">
        <v>1569</v>
      </c>
      <c r="E40" s="1156"/>
      <c r="F40" s="1156"/>
      <c r="G40" s="1156"/>
      <c r="H40" s="1156"/>
      <c r="I40" s="1156"/>
      <c r="J40" s="1156"/>
      <c r="K40" s="1156"/>
      <c r="L40" s="1156"/>
      <c r="M40" s="1156"/>
      <c r="N40" s="1156"/>
      <c r="O40" s="1156"/>
      <c r="P40" s="1156"/>
      <c r="Q40" s="1156"/>
      <c r="R40" s="1156"/>
      <c r="S40" s="1156"/>
      <c r="T40" s="1156"/>
      <c r="U40" s="1156"/>
      <c r="V40" s="1156"/>
      <c r="W40" s="1156"/>
      <c r="X40" s="1156"/>
      <c r="Y40" s="1156"/>
      <c r="Z40" s="1156"/>
      <c r="AA40" s="1156"/>
      <c r="AB40" s="1156"/>
      <c r="AC40" s="1156"/>
      <c r="AD40" s="1156"/>
      <c r="AE40" s="1156"/>
      <c r="AF40" s="1156"/>
      <c r="AG40" s="1156"/>
      <c r="AH40" s="1136">
        <f>'Source Data'!$M$42</f>
        <v>5339</v>
      </c>
      <c r="AI40" s="1136"/>
      <c r="AJ40" s="1137">
        <f t="shared" si="28"/>
        <v>8376891</v>
      </c>
      <c r="AK40" s="1138">
        <f>AK12</f>
        <v>29</v>
      </c>
      <c r="AL40" s="1134">
        <f t="shared" si="29"/>
        <v>154831</v>
      </c>
      <c r="AM40" s="1138">
        <f>AM12</f>
        <v>-5</v>
      </c>
      <c r="AN40" s="1134">
        <f t="shared" si="30"/>
        <v>-13347.5</v>
      </c>
      <c r="AO40" s="1135">
        <f t="shared" si="31"/>
        <v>141483.5</v>
      </c>
      <c r="AP40" s="1158"/>
      <c r="AQ40" s="1158"/>
      <c r="AR40" s="1158"/>
      <c r="AS40" s="1158"/>
      <c r="AT40" s="1158"/>
      <c r="AU40" s="1158"/>
      <c r="AV40" s="1158"/>
      <c r="AW40" s="1158"/>
      <c r="AX40" s="1158"/>
      <c r="AY40" s="1158"/>
    </row>
    <row r="41" spans="1:51" s="206" customFormat="1" ht="30" customHeight="1" x14ac:dyDescent="0.2">
      <c r="A41" s="1255"/>
      <c r="B41" s="1255"/>
      <c r="C41" s="1255"/>
      <c r="D41" s="1256"/>
      <c r="E41" s="1257"/>
      <c r="F41" s="1258"/>
      <c r="G41" s="1258"/>
      <c r="H41" s="1258"/>
      <c r="I41" s="1256"/>
      <c r="J41" s="1257"/>
      <c r="K41" s="1258"/>
      <c r="L41" s="1256"/>
      <c r="M41" s="1257"/>
      <c r="N41" s="1258"/>
      <c r="O41" s="1256"/>
      <c r="P41" s="1257"/>
      <c r="Q41" s="1258"/>
      <c r="R41" s="1256"/>
      <c r="S41" s="1257"/>
      <c r="T41" s="1258"/>
      <c r="U41" s="1259"/>
      <c r="V41" s="1257"/>
      <c r="W41" s="1257"/>
      <c r="X41" s="1260"/>
      <c r="Y41" s="1259"/>
      <c r="Z41" s="1258"/>
      <c r="AA41" s="1257"/>
      <c r="AB41" s="1257"/>
      <c r="AC41" s="1259"/>
      <c r="AD41" s="1257"/>
      <c r="AE41" s="1257"/>
      <c r="AF41" s="1261"/>
      <c r="AG41" s="1259"/>
      <c r="AH41" s="1261"/>
      <c r="AI41" s="1261"/>
      <c r="AJ41" s="1262"/>
      <c r="AK41" s="1256"/>
      <c r="AL41" s="1261"/>
      <c r="AM41" s="1256"/>
      <c r="AN41" s="1257"/>
      <c r="AO41" s="1260"/>
      <c r="AP41" s="1262"/>
      <c r="AQ41" s="1261"/>
      <c r="AR41" s="1261"/>
      <c r="AS41" s="1261"/>
      <c r="AT41" s="1262"/>
      <c r="AU41" s="1257"/>
      <c r="AV41" s="1262"/>
      <c r="AW41" s="1261"/>
      <c r="AX41" s="1261"/>
      <c r="AY41" s="1262"/>
    </row>
    <row r="42" spans="1:51" s="206" customFormat="1" ht="30" customHeight="1" x14ac:dyDescent="0.2">
      <c r="A42" s="1255"/>
      <c r="B42" s="1255"/>
      <c r="C42" s="1255"/>
      <c r="D42" s="1256"/>
      <c r="E42" s="1257"/>
      <c r="F42" s="1258"/>
      <c r="G42" s="1258"/>
      <c r="H42" s="1258"/>
      <c r="I42" s="1256"/>
      <c r="J42" s="1257"/>
      <c r="K42" s="1258"/>
      <c r="L42" s="1256"/>
      <c r="M42" s="1257"/>
      <c r="N42" s="1258"/>
      <c r="O42" s="1256"/>
      <c r="P42" s="1257"/>
      <c r="Q42" s="1258"/>
      <c r="R42" s="1256"/>
      <c r="S42" s="1257"/>
      <c r="T42" s="1258"/>
      <c r="U42" s="1259"/>
      <c r="V42" s="1257"/>
      <c r="W42" s="1257"/>
      <c r="X42" s="1260"/>
      <c r="Y42" s="1259"/>
      <c r="Z42" s="1258"/>
      <c r="AA42" s="1257"/>
      <c r="AB42" s="1257"/>
      <c r="AC42" s="1259"/>
      <c r="AD42" s="1257"/>
      <c r="AE42" s="1257"/>
      <c r="AF42" s="1261"/>
      <c r="AG42" s="1259"/>
      <c r="AH42" s="1261"/>
      <c r="AI42" s="1261"/>
      <c r="AJ42" s="1262"/>
      <c r="AK42" s="1256"/>
      <c r="AL42" s="1261"/>
      <c r="AM42" s="1256"/>
      <c r="AN42" s="1257"/>
      <c r="AO42" s="1260"/>
      <c r="AP42" s="1262"/>
      <c r="AQ42" s="1261"/>
      <c r="AR42" s="1263">
        <v>-123733</v>
      </c>
      <c r="AS42" s="1261"/>
      <c r="AT42" s="1262"/>
      <c r="AU42" s="1257"/>
      <c r="AV42" s="1262"/>
      <c r="AW42" s="1261"/>
      <c r="AX42" s="1261"/>
      <c r="AY42" s="1262"/>
    </row>
    <row r="43" spans="1:51" x14ac:dyDescent="0.2">
      <c r="D43" s="1264"/>
      <c r="AR43" s="1263">
        <f>AR37</f>
        <v>-118567</v>
      </c>
    </row>
    <row r="44" spans="1:51" x14ac:dyDescent="0.2">
      <c r="D44" s="1264"/>
      <c r="Z44" s="261">
        <f>'5B1_RSD Orleans'!N47</f>
        <v>-318846.23079909169</v>
      </c>
      <c r="AR44" s="1265">
        <f>AR43-AR42</f>
        <v>5166</v>
      </c>
      <c r="AU44" s="261">
        <f>'5B1_RSD Orleans'!AI47</f>
        <v>-450976.53902708291</v>
      </c>
      <c r="AY44" s="3">
        <v>1</v>
      </c>
    </row>
    <row r="45" spans="1:51" x14ac:dyDescent="0.2">
      <c r="D45" s="1264"/>
      <c r="Z45" s="261">
        <f>Z44+Z37</f>
        <v>-211208.38310665137</v>
      </c>
      <c r="AU45" s="261">
        <f>AU37+AU44</f>
        <v>-486717.99619429541</v>
      </c>
    </row>
  </sheetData>
  <sheetProtection formatCells="0" formatColumns="0" formatRows="0" sort="0"/>
  <mergeCells count="31">
    <mergeCell ref="AX2:AX3"/>
    <mergeCell ref="AY2:AY3"/>
    <mergeCell ref="A37:C37"/>
    <mergeCell ref="AR2:AR3"/>
    <mergeCell ref="AS2:AS3"/>
    <mergeCell ref="AT2:AT3"/>
    <mergeCell ref="AU2:AU3"/>
    <mergeCell ref="AV2:AV3"/>
    <mergeCell ref="AW2:AW3"/>
    <mergeCell ref="AD2:AF2"/>
    <mergeCell ref="AG2:AG3"/>
    <mergeCell ref="AJ2:AJ3"/>
    <mergeCell ref="AK2:AO2"/>
    <mergeCell ref="AP2:AP3"/>
    <mergeCell ref="AQ2:AQ3"/>
    <mergeCell ref="U2:U3"/>
    <mergeCell ref="V2:X2"/>
    <mergeCell ref="Y2:Y3"/>
    <mergeCell ref="Z2:Z3"/>
    <mergeCell ref="AA2:AB2"/>
    <mergeCell ref="AC2:AC3"/>
    <mergeCell ref="A1:C3"/>
    <mergeCell ref="D1:U1"/>
    <mergeCell ref="V1:AG1"/>
    <mergeCell ref="AH1:AY1"/>
    <mergeCell ref="D2:D3"/>
    <mergeCell ref="E2:H2"/>
    <mergeCell ref="I2:K2"/>
    <mergeCell ref="L2:N2"/>
    <mergeCell ref="O2:Q2"/>
    <mergeCell ref="R2:T2"/>
  </mergeCells>
  <printOptions horizontalCentered="1"/>
  <pageMargins left="0.3" right="0.3" top="0.85" bottom="0.5" header="0.3" footer="0.3"/>
  <pageSetup paperSize="5" scale="70" firstPageNumber="50" orientation="landscape" r:id="rId1"/>
  <headerFooter alignWithMargins="0">
    <oddHeader>&amp;L&amp;"Arial,Bold"&amp;20&amp;K000000FY2017-18 Budget Letter</oddHeader>
    <oddFooter>&amp;R&amp;P</oddFooter>
  </headerFooter>
  <colBreaks count="2" manualBreakCount="2">
    <brk id="21" max="1048575" man="1"/>
    <brk id="33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1"/>
  <sheetViews>
    <sheetView view="pageBreakPreview" zoomScaleNormal="100" zoomScaleSheetLayoutView="100" workbookViewId="0">
      <pane xSplit="3" ySplit="6" topLeftCell="D7" activePane="bottomRight" state="frozen"/>
      <selection activeCell="I1" sqref="I1:J1048576"/>
      <selection pane="topRight" activeCell="I1" sqref="I1:J1048576"/>
      <selection pane="bottomLeft" activeCell="I1" sqref="I1:J1048576"/>
      <selection pane="bottomRight" activeCell="I1" sqref="I1:J1048576"/>
    </sheetView>
  </sheetViews>
  <sheetFormatPr defaultColWidth="8.85546875" defaultRowHeight="12.75" x14ac:dyDescent="0.2"/>
  <cols>
    <col min="1" max="1" width="9" style="154" bestFit="1" customWidth="1"/>
    <col min="2" max="2" width="9.42578125" style="154" bestFit="1" customWidth="1"/>
    <col min="3" max="3" width="31.7109375" style="3" bestFit="1" customWidth="1"/>
    <col min="4" max="4" width="13.140625" style="3" customWidth="1"/>
    <col min="5" max="5" width="13.5703125" style="3" customWidth="1"/>
    <col min="6" max="6" width="16.140625" style="3" bestFit="1" customWidth="1"/>
    <col min="7" max="8" width="12.28515625" style="3" bestFit="1" customWidth="1"/>
    <col min="9" max="9" width="13.28515625" style="3" customWidth="1"/>
    <col min="10" max="13" width="13.140625" style="3" customWidth="1"/>
    <col min="14" max="14" width="11.85546875" style="3" bestFit="1" customWidth="1"/>
    <col min="15" max="15" width="12.7109375" style="3" customWidth="1"/>
    <col min="16" max="16" width="12.85546875" style="3" bestFit="1" customWidth="1"/>
    <col min="17" max="18" width="14.28515625" style="3" customWidth="1"/>
    <col min="19" max="19" width="15.5703125" style="3" customWidth="1"/>
    <col min="20" max="21" width="18.28515625" style="3" customWidth="1"/>
    <col min="22" max="22" width="17.140625" style="3" customWidth="1"/>
    <col min="23" max="23" width="15.28515625" style="3" customWidth="1"/>
    <col min="24" max="24" width="14.42578125" style="3" bestFit="1" customWidth="1"/>
    <col min="25" max="25" width="16" style="3" customWidth="1"/>
    <col min="26" max="28" width="16.5703125" style="3" customWidth="1"/>
    <col min="29" max="29" width="17.140625" style="3" customWidth="1"/>
    <col min="30" max="30" width="15.7109375" style="3" bestFit="1" customWidth="1"/>
    <col min="31" max="31" width="14.85546875" style="3" bestFit="1" customWidth="1"/>
    <col min="32" max="32" width="12.7109375" style="3" customWidth="1"/>
    <col min="33" max="33" width="15.28515625" style="3" customWidth="1"/>
    <col min="34" max="34" width="12.7109375" style="3" customWidth="1"/>
    <col min="35" max="35" width="10.85546875" style="3" bestFit="1" customWidth="1"/>
    <col min="36" max="36" width="15" style="3" customWidth="1"/>
    <col min="37" max="37" width="14.42578125" style="3" bestFit="1" customWidth="1"/>
    <col min="38" max="38" width="13" style="3" bestFit="1" customWidth="1"/>
    <col min="39" max="40" width="10.7109375" style="3" customWidth="1"/>
    <col min="41" max="41" width="14.42578125" style="3" bestFit="1" customWidth="1"/>
    <col min="42" max="42" width="14.140625" style="3" customWidth="1"/>
    <col min="43" max="43" width="14.42578125" style="3" bestFit="1" customWidth="1"/>
    <col min="44" max="44" width="17.7109375" style="3" bestFit="1" customWidth="1"/>
    <col min="45" max="45" width="12" style="3" customWidth="1"/>
    <col min="46" max="46" width="14.42578125" style="3" bestFit="1" customWidth="1"/>
    <col min="47" max="47" width="14.85546875" style="3" bestFit="1" customWidth="1"/>
    <col min="48" max="48" width="14.42578125" style="3" bestFit="1" customWidth="1"/>
    <col min="49" max="49" width="3" style="3" bestFit="1" customWidth="1"/>
    <col min="50" max="51" width="8.85546875" style="3"/>
    <col min="52" max="52" width="3" style="3" bestFit="1" customWidth="1"/>
    <col min="53" max="54" width="8.85546875" style="3"/>
    <col min="55" max="55" width="3" style="3" bestFit="1" customWidth="1"/>
    <col min="56" max="57" width="8.85546875" style="3"/>
    <col min="58" max="58" width="3" style="3" bestFit="1" customWidth="1"/>
    <col min="59" max="16384" width="8.85546875" style="3"/>
  </cols>
  <sheetData>
    <row r="1" spans="1:60" ht="22.15" customHeight="1" x14ac:dyDescent="0.2">
      <c r="A1" s="702" t="s">
        <v>1262</v>
      </c>
      <c r="B1" s="702"/>
      <c r="C1" s="1266"/>
      <c r="D1" s="1267" t="s">
        <v>942</v>
      </c>
      <c r="E1" s="1267"/>
      <c r="F1" s="1267"/>
      <c r="G1" s="1267"/>
      <c r="H1" s="1267"/>
      <c r="I1" s="1267"/>
      <c r="J1" s="1268"/>
      <c r="K1" s="1268"/>
      <c r="L1" s="1268"/>
      <c r="M1" s="1267"/>
      <c r="N1" s="1267"/>
      <c r="O1" s="1267"/>
      <c r="P1" s="1267"/>
      <c r="Q1" s="1267"/>
      <c r="R1" s="1267"/>
      <c r="S1" s="1267"/>
      <c r="T1" s="1268" t="s">
        <v>942</v>
      </c>
      <c r="U1" s="1268"/>
      <c r="V1" s="1267"/>
      <c r="W1" s="1267"/>
      <c r="X1" s="1267"/>
      <c r="Y1" s="1267"/>
      <c r="Z1" s="1268"/>
      <c r="AA1" s="1268"/>
      <c r="AB1" s="1268"/>
      <c r="AC1" s="1267"/>
      <c r="AD1" s="1269" t="s">
        <v>1114</v>
      </c>
      <c r="AE1" s="1269"/>
      <c r="AF1" s="1270"/>
      <c r="AG1" s="1270"/>
      <c r="AH1" s="1270"/>
      <c r="AI1" s="1270"/>
      <c r="AJ1" s="1270"/>
      <c r="AK1" s="1269"/>
      <c r="AL1" s="1269"/>
      <c r="AM1" s="1269"/>
      <c r="AN1" s="1269"/>
      <c r="AO1" s="1269"/>
      <c r="AP1" s="1269"/>
      <c r="AQ1" s="1269"/>
      <c r="AR1" s="1269"/>
      <c r="AS1" s="1269"/>
      <c r="AT1" s="1269"/>
      <c r="AU1" s="1271" t="s">
        <v>1263</v>
      </c>
      <c r="AV1" s="1271" t="s">
        <v>1264</v>
      </c>
    </row>
    <row r="2" spans="1:60" ht="21.6" customHeight="1" x14ac:dyDescent="0.25">
      <c r="A2" s="1266"/>
      <c r="B2" s="1266"/>
      <c r="C2" s="1266"/>
      <c r="D2" s="1272"/>
      <c r="E2" s="1273"/>
      <c r="F2" s="1274"/>
      <c r="G2" s="1275"/>
      <c r="H2" s="1276"/>
      <c r="I2" s="1277"/>
      <c r="J2" s="764" t="s">
        <v>135</v>
      </c>
      <c r="K2" s="764"/>
      <c r="L2" s="764"/>
      <c r="M2" s="1277"/>
      <c r="N2" s="1278"/>
      <c r="O2" s="1278"/>
      <c r="P2" s="1278"/>
      <c r="Q2" s="1279"/>
      <c r="R2" s="1277"/>
      <c r="S2" s="1280"/>
      <c r="T2" s="1281" t="s">
        <v>137</v>
      </c>
      <c r="U2" s="1281"/>
      <c r="V2" s="1277"/>
      <c r="W2" s="1277"/>
      <c r="X2" s="1277"/>
      <c r="Y2" s="1277"/>
      <c r="Z2" s="1281" t="s">
        <v>142</v>
      </c>
      <c r="AA2" s="1281"/>
      <c r="AB2" s="1281"/>
      <c r="AC2" s="1280"/>
      <c r="AD2" s="1282"/>
      <c r="AE2" s="1283"/>
      <c r="AF2" s="1284" t="s">
        <v>135</v>
      </c>
      <c r="AG2" s="1284"/>
      <c r="AH2" s="1284"/>
      <c r="AI2" s="1284"/>
      <c r="AJ2" s="1284"/>
      <c r="AK2" s="1283"/>
      <c r="AL2" s="1285"/>
      <c r="AM2" s="1285"/>
      <c r="AN2" s="1285"/>
      <c r="AO2" s="1283"/>
      <c r="AP2" s="1283"/>
      <c r="AQ2" s="1283"/>
      <c r="AR2" s="1283"/>
      <c r="AS2" s="1283"/>
      <c r="AT2" s="1286"/>
      <c r="AU2" s="1271"/>
      <c r="AV2" s="1271"/>
    </row>
    <row r="3" spans="1:60" ht="136.9" customHeight="1" x14ac:dyDescent="0.2">
      <c r="A3" s="1266"/>
      <c r="B3" s="1266"/>
      <c r="C3" s="1266"/>
      <c r="D3" s="1287" t="s">
        <v>1265</v>
      </c>
      <c r="E3" s="771" t="s">
        <v>1266</v>
      </c>
      <c r="F3" s="771" t="s">
        <v>1117</v>
      </c>
      <c r="G3" s="1288" t="s">
        <v>947</v>
      </c>
      <c r="H3" s="1288" t="s">
        <v>1119</v>
      </c>
      <c r="I3" s="1288" t="s">
        <v>949</v>
      </c>
      <c r="J3" s="772" t="s">
        <v>950</v>
      </c>
      <c r="K3" s="772" t="s">
        <v>951</v>
      </c>
      <c r="L3" s="772" t="s">
        <v>952</v>
      </c>
      <c r="M3" s="1289" t="s">
        <v>989</v>
      </c>
      <c r="N3" s="1288" t="s">
        <v>1267</v>
      </c>
      <c r="O3" s="1288" t="s">
        <v>1268</v>
      </c>
      <c r="P3" s="1288" t="s">
        <v>1269</v>
      </c>
      <c r="Q3" s="1288" t="s">
        <v>991</v>
      </c>
      <c r="R3" s="721" t="s">
        <v>1095</v>
      </c>
      <c r="S3" s="1288" t="s">
        <v>1270</v>
      </c>
      <c r="T3" s="1290" t="s">
        <v>185</v>
      </c>
      <c r="U3" s="1290" t="s">
        <v>186</v>
      </c>
      <c r="V3" s="1291" t="s">
        <v>1271</v>
      </c>
      <c r="W3" s="1291" t="s">
        <v>957</v>
      </c>
      <c r="X3" s="1291" t="s">
        <v>995</v>
      </c>
      <c r="Y3" s="1291" t="s">
        <v>1272</v>
      </c>
      <c r="Z3" s="1292" t="s">
        <v>1217</v>
      </c>
      <c r="AA3" s="1292" t="s">
        <v>189</v>
      </c>
      <c r="AB3" s="1292" t="s">
        <v>190</v>
      </c>
      <c r="AC3" s="1291" t="s">
        <v>1273</v>
      </c>
      <c r="AD3" s="1293" t="s">
        <v>1274</v>
      </c>
      <c r="AE3" s="1294" t="s">
        <v>1124</v>
      </c>
      <c r="AF3" s="721" t="s">
        <v>1125</v>
      </c>
      <c r="AG3" s="721" t="s">
        <v>1126</v>
      </c>
      <c r="AH3" s="721" t="s">
        <v>1127</v>
      </c>
      <c r="AI3" s="721" t="s">
        <v>1128</v>
      </c>
      <c r="AJ3" s="721" t="s">
        <v>952</v>
      </c>
      <c r="AK3" s="1295" t="s">
        <v>1129</v>
      </c>
      <c r="AL3" s="1294" t="s">
        <v>1275</v>
      </c>
      <c r="AM3" s="1294" t="s">
        <v>1214</v>
      </c>
      <c r="AN3" s="1294" t="s">
        <v>1132</v>
      </c>
      <c r="AO3" s="1294" t="s">
        <v>1133</v>
      </c>
      <c r="AP3" s="721" t="s">
        <v>1095</v>
      </c>
      <c r="AQ3" s="1296" t="s">
        <v>1276</v>
      </c>
      <c r="AR3" s="1294" t="s">
        <v>1061</v>
      </c>
      <c r="AS3" s="1294" t="s">
        <v>995</v>
      </c>
      <c r="AT3" s="1294" t="s">
        <v>1135</v>
      </c>
      <c r="AU3" s="1271"/>
      <c r="AV3" s="1271"/>
      <c r="AX3" s="1288" t="s">
        <v>1277</v>
      </c>
      <c r="AY3" s="1288" t="s">
        <v>1008</v>
      </c>
      <c r="AZ3" s="1294"/>
      <c r="BA3" s="1288" t="s">
        <v>1278</v>
      </c>
      <c r="BB3" s="1288" t="s">
        <v>1008</v>
      </c>
      <c r="BD3" s="1296" t="s">
        <v>1136</v>
      </c>
      <c r="BE3" s="1296" t="s">
        <v>1008</v>
      </c>
      <c r="BG3" s="1296" t="s">
        <v>1137</v>
      </c>
      <c r="BH3" s="1296" t="s">
        <v>1008</v>
      </c>
    </row>
    <row r="4" spans="1:60" x14ac:dyDescent="0.2">
      <c r="A4" s="1297"/>
      <c r="B4" s="1297"/>
      <c r="C4" s="1298"/>
      <c r="D4" s="836">
        <v>1</v>
      </c>
      <c r="E4" s="836">
        <f t="shared" ref="E4:BH4" si="0">D4+1</f>
        <v>2</v>
      </c>
      <c r="F4" s="836">
        <f t="shared" si="0"/>
        <v>3</v>
      </c>
      <c r="G4" s="836">
        <f t="shared" si="0"/>
        <v>4</v>
      </c>
      <c r="H4" s="836">
        <f t="shared" si="0"/>
        <v>5</v>
      </c>
      <c r="I4" s="836">
        <f t="shared" si="0"/>
        <v>6</v>
      </c>
      <c r="J4" s="836">
        <f t="shared" si="0"/>
        <v>7</v>
      </c>
      <c r="K4" s="836">
        <f t="shared" si="0"/>
        <v>8</v>
      </c>
      <c r="L4" s="836">
        <f t="shared" si="0"/>
        <v>9</v>
      </c>
      <c r="M4" s="836">
        <f t="shared" si="0"/>
        <v>10</v>
      </c>
      <c r="N4" s="836">
        <f t="shared" si="0"/>
        <v>11</v>
      </c>
      <c r="O4" s="836">
        <f t="shared" si="0"/>
        <v>12</v>
      </c>
      <c r="P4" s="836">
        <f t="shared" si="0"/>
        <v>13</v>
      </c>
      <c r="Q4" s="836">
        <f t="shared" si="0"/>
        <v>14</v>
      </c>
      <c r="R4" s="836">
        <f t="shared" si="0"/>
        <v>15</v>
      </c>
      <c r="S4" s="836">
        <f t="shared" si="0"/>
        <v>16</v>
      </c>
      <c r="T4" s="836">
        <f t="shared" si="0"/>
        <v>17</v>
      </c>
      <c r="U4" s="836">
        <f t="shared" si="0"/>
        <v>18</v>
      </c>
      <c r="V4" s="836">
        <f t="shared" si="0"/>
        <v>19</v>
      </c>
      <c r="W4" s="836">
        <f t="shared" si="0"/>
        <v>20</v>
      </c>
      <c r="X4" s="836">
        <f t="shared" si="0"/>
        <v>21</v>
      </c>
      <c r="Y4" s="836">
        <f t="shared" si="0"/>
        <v>22</v>
      </c>
      <c r="Z4" s="836">
        <f t="shared" si="0"/>
        <v>23</v>
      </c>
      <c r="AA4" s="836">
        <f t="shared" si="0"/>
        <v>24</v>
      </c>
      <c r="AB4" s="836">
        <f t="shared" si="0"/>
        <v>25</v>
      </c>
      <c r="AC4" s="836">
        <f t="shared" si="0"/>
        <v>26</v>
      </c>
      <c r="AD4" s="836">
        <f t="shared" si="0"/>
        <v>27</v>
      </c>
      <c r="AE4" s="836">
        <f t="shared" si="0"/>
        <v>28</v>
      </c>
      <c r="AF4" s="836">
        <f t="shared" si="0"/>
        <v>29</v>
      </c>
      <c r="AG4" s="836">
        <f t="shared" si="0"/>
        <v>30</v>
      </c>
      <c r="AH4" s="836">
        <f t="shared" si="0"/>
        <v>31</v>
      </c>
      <c r="AI4" s="836">
        <f t="shared" si="0"/>
        <v>32</v>
      </c>
      <c r="AJ4" s="836">
        <f t="shared" si="0"/>
        <v>33</v>
      </c>
      <c r="AK4" s="836">
        <f t="shared" si="0"/>
        <v>34</v>
      </c>
      <c r="AL4" s="836">
        <f t="shared" si="0"/>
        <v>35</v>
      </c>
      <c r="AM4" s="836">
        <f t="shared" si="0"/>
        <v>36</v>
      </c>
      <c r="AN4" s="836">
        <f t="shared" si="0"/>
        <v>37</v>
      </c>
      <c r="AO4" s="836">
        <f t="shared" si="0"/>
        <v>38</v>
      </c>
      <c r="AP4" s="836">
        <f t="shared" si="0"/>
        <v>39</v>
      </c>
      <c r="AQ4" s="836">
        <f t="shared" si="0"/>
        <v>40</v>
      </c>
      <c r="AR4" s="836">
        <f t="shared" si="0"/>
        <v>41</v>
      </c>
      <c r="AS4" s="836">
        <f t="shared" si="0"/>
        <v>42</v>
      </c>
      <c r="AT4" s="836">
        <f t="shared" si="0"/>
        <v>43</v>
      </c>
      <c r="AU4" s="1299">
        <f t="shared" si="0"/>
        <v>44</v>
      </c>
      <c r="AV4" s="836">
        <f t="shared" si="0"/>
        <v>45</v>
      </c>
      <c r="AW4" s="836">
        <f t="shared" si="0"/>
        <v>46</v>
      </c>
      <c r="AX4" s="836">
        <f t="shared" si="0"/>
        <v>47</v>
      </c>
      <c r="AY4" s="836">
        <f t="shared" si="0"/>
        <v>48</v>
      </c>
      <c r="AZ4" s="836">
        <f t="shared" si="0"/>
        <v>49</v>
      </c>
      <c r="BA4" s="836">
        <f t="shared" si="0"/>
        <v>50</v>
      </c>
      <c r="BB4" s="836">
        <f t="shared" si="0"/>
        <v>51</v>
      </c>
      <c r="BC4" s="836">
        <f t="shared" si="0"/>
        <v>52</v>
      </c>
      <c r="BD4" s="836">
        <f t="shared" si="0"/>
        <v>53</v>
      </c>
      <c r="BE4" s="836">
        <f t="shared" si="0"/>
        <v>54</v>
      </c>
      <c r="BF4" s="836">
        <f t="shared" si="0"/>
        <v>55</v>
      </c>
      <c r="BG4" s="836">
        <f t="shared" si="0"/>
        <v>56</v>
      </c>
      <c r="BH4" s="836">
        <f t="shared" si="0"/>
        <v>57</v>
      </c>
    </row>
    <row r="5" spans="1:60" ht="25.5" hidden="1" x14ac:dyDescent="0.2">
      <c r="A5" s="1300"/>
      <c r="B5" s="1300"/>
      <c r="C5" s="1301"/>
      <c r="D5" s="551" t="s">
        <v>1279</v>
      </c>
      <c r="E5" s="551" t="s">
        <v>962</v>
      </c>
      <c r="F5" s="551" t="s">
        <v>963</v>
      </c>
      <c r="G5" s="551" t="s">
        <v>622</v>
      </c>
      <c r="H5" s="551" t="s">
        <v>964</v>
      </c>
      <c r="I5" s="551" t="s">
        <v>965</v>
      </c>
      <c r="J5" s="729" t="s">
        <v>966</v>
      </c>
      <c r="K5" s="729" t="s">
        <v>967</v>
      </c>
      <c r="L5" s="551" t="s">
        <v>968</v>
      </c>
      <c r="M5" s="551" t="s">
        <v>969</v>
      </c>
      <c r="N5" s="729" t="s">
        <v>1280</v>
      </c>
      <c r="O5" s="729" t="s">
        <v>1281</v>
      </c>
      <c r="P5" s="729" t="s">
        <v>1282</v>
      </c>
      <c r="Q5" s="729" t="s">
        <v>1283</v>
      </c>
      <c r="R5" s="551"/>
      <c r="S5" s="551" t="s">
        <v>1284</v>
      </c>
      <c r="T5" s="729" t="s">
        <v>87</v>
      </c>
      <c r="U5" s="729" t="s">
        <v>96</v>
      </c>
      <c r="V5" s="551" t="s">
        <v>1285</v>
      </c>
      <c r="W5" s="551" t="s">
        <v>1286</v>
      </c>
      <c r="X5" s="551" t="s">
        <v>1287</v>
      </c>
      <c r="Y5" s="551" t="s">
        <v>1288</v>
      </c>
      <c r="Z5" s="729" t="s">
        <v>90</v>
      </c>
      <c r="AA5" s="729" t="s">
        <v>92</v>
      </c>
      <c r="AB5" s="729" t="s">
        <v>94</v>
      </c>
      <c r="AC5" s="551" t="s">
        <v>1289</v>
      </c>
      <c r="AD5" s="729" t="s">
        <v>1141</v>
      </c>
      <c r="AE5" s="729" t="s">
        <v>1290</v>
      </c>
      <c r="AF5" s="729" t="s">
        <v>966</v>
      </c>
      <c r="AG5" s="729" t="s">
        <v>1144</v>
      </c>
      <c r="AH5" s="729" t="s">
        <v>967</v>
      </c>
      <c r="AI5" s="729" t="s">
        <v>1145</v>
      </c>
      <c r="AJ5" s="729" t="s">
        <v>1291</v>
      </c>
      <c r="AK5" s="729" t="s">
        <v>1292</v>
      </c>
      <c r="AL5" s="729" t="s">
        <v>1293</v>
      </c>
      <c r="AM5" s="729" t="s">
        <v>1294</v>
      </c>
      <c r="AN5" s="729" t="s">
        <v>1295</v>
      </c>
      <c r="AO5" s="729" t="s">
        <v>1296</v>
      </c>
      <c r="AP5" s="729"/>
      <c r="AQ5" s="729" t="s">
        <v>1297</v>
      </c>
      <c r="AR5" s="729" t="s">
        <v>1298</v>
      </c>
      <c r="AS5" s="729" t="s">
        <v>1299</v>
      </c>
      <c r="AT5" s="729" t="s">
        <v>1300</v>
      </c>
      <c r="AU5" s="729" t="s">
        <v>1301</v>
      </c>
      <c r="AV5" s="729" t="s">
        <v>1302</v>
      </c>
      <c r="AW5" s="729"/>
      <c r="AX5" s="729" t="s">
        <v>1303</v>
      </c>
      <c r="AY5" s="729" t="s">
        <v>1304</v>
      </c>
      <c r="AZ5" s="729"/>
      <c r="BA5" s="729" t="s">
        <v>1305</v>
      </c>
      <c r="BB5" s="729" t="s">
        <v>1306</v>
      </c>
      <c r="BC5" s="729"/>
      <c r="BD5" s="729" t="s">
        <v>1307</v>
      </c>
      <c r="BE5" s="729" t="s">
        <v>1308</v>
      </c>
      <c r="BF5" s="729"/>
      <c r="BG5" s="729" t="s">
        <v>1309</v>
      </c>
      <c r="BH5" s="729" t="s">
        <v>1310</v>
      </c>
    </row>
    <row r="6" spans="1:60" ht="25.5" hidden="1" x14ac:dyDescent="0.2">
      <c r="A6" s="1300"/>
      <c r="B6" s="1300"/>
      <c r="C6" s="1301"/>
      <c r="D6" s="551" t="s">
        <v>191</v>
      </c>
      <c r="E6" s="551" t="s">
        <v>191</v>
      </c>
      <c r="F6" s="551" t="s">
        <v>192</v>
      </c>
      <c r="G6" s="551" t="s">
        <v>629</v>
      </c>
      <c r="H6" s="551" t="s">
        <v>192</v>
      </c>
      <c r="I6" s="551" t="s">
        <v>192</v>
      </c>
      <c r="J6" s="551" t="s">
        <v>976</v>
      </c>
      <c r="K6" s="551" t="s">
        <v>976</v>
      </c>
      <c r="L6" s="551" t="s">
        <v>192</v>
      </c>
      <c r="M6" s="551" t="s">
        <v>192</v>
      </c>
      <c r="N6" s="551" t="s">
        <v>192</v>
      </c>
      <c r="O6" s="551" t="s">
        <v>192</v>
      </c>
      <c r="P6" s="551" t="s">
        <v>192</v>
      </c>
      <c r="Q6" s="551" t="s">
        <v>192</v>
      </c>
      <c r="R6" s="551" t="s">
        <v>977</v>
      </c>
      <c r="S6" s="551" t="s">
        <v>192</v>
      </c>
      <c r="T6" s="551" t="s">
        <v>191</v>
      </c>
      <c r="U6" s="551" t="s">
        <v>191</v>
      </c>
      <c r="V6" s="551" t="s">
        <v>192</v>
      </c>
      <c r="W6" s="551" t="s">
        <v>1108</v>
      </c>
      <c r="X6" s="551" t="s">
        <v>192</v>
      </c>
      <c r="Y6" s="551" t="s">
        <v>192</v>
      </c>
      <c r="Z6" s="551" t="s">
        <v>191</v>
      </c>
      <c r="AA6" s="551" t="s">
        <v>191</v>
      </c>
      <c r="AB6" s="551" t="s">
        <v>191</v>
      </c>
      <c r="AC6" s="551" t="s">
        <v>192</v>
      </c>
      <c r="AD6" s="551" t="s">
        <v>191</v>
      </c>
      <c r="AE6" s="551" t="s">
        <v>192</v>
      </c>
      <c r="AF6" s="551" t="s">
        <v>976</v>
      </c>
      <c r="AG6" s="551" t="s">
        <v>192</v>
      </c>
      <c r="AH6" s="551" t="s">
        <v>976</v>
      </c>
      <c r="AI6" s="551" t="s">
        <v>192</v>
      </c>
      <c r="AJ6" s="551" t="s">
        <v>192</v>
      </c>
      <c r="AK6" s="551" t="s">
        <v>192</v>
      </c>
      <c r="AL6" s="551" t="s">
        <v>192</v>
      </c>
      <c r="AM6" s="551" t="s">
        <v>192</v>
      </c>
      <c r="AN6" s="551" t="s">
        <v>192</v>
      </c>
      <c r="AO6" s="551" t="s">
        <v>192</v>
      </c>
      <c r="AP6" s="551" t="s">
        <v>977</v>
      </c>
      <c r="AQ6" s="551" t="s">
        <v>192</v>
      </c>
      <c r="AR6" s="551" t="s">
        <v>1108</v>
      </c>
      <c r="AS6" s="551" t="s">
        <v>192</v>
      </c>
      <c r="AT6" s="551" t="s">
        <v>192</v>
      </c>
      <c r="AU6" s="551" t="s">
        <v>192</v>
      </c>
      <c r="AV6" s="551" t="s">
        <v>192</v>
      </c>
      <c r="AW6" s="551"/>
      <c r="AX6" s="551" t="s">
        <v>1107</v>
      </c>
      <c r="AY6" s="551" t="s">
        <v>192</v>
      </c>
      <c r="AZ6" s="551"/>
      <c r="BA6" s="551" t="s">
        <v>1107</v>
      </c>
      <c r="BB6" s="551" t="s">
        <v>192</v>
      </c>
      <c r="BC6" s="551"/>
      <c r="BD6" s="551" t="s">
        <v>1107</v>
      </c>
      <c r="BE6" s="551" t="s">
        <v>192</v>
      </c>
      <c r="BF6" s="551"/>
      <c r="BG6" s="551" t="s">
        <v>1107</v>
      </c>
      <c r="BH6" s="551" t="s">
        <v>192</v>
      </c>
    </row>
    <row r="7" spans="1:60" s="415" customFormat="1" ht="30" customHeight="1" x14ac:dyDescent="0.2">
      <c r="A7" s="1302" t="s">
        <v>835</v>
      </c>
      <c r="B7" s="1302">
        <v>396211</v>
      </c>
      <c r="C7" s="1303" t="s">
        <v>1311</v>
      </c>
      <c r="D7" s="1304">
        <f>VLOOKUP($A7,'8A_2.1.17 3B&amp;5'!$A$3:$G$71,7,FALSE)</f>
        <v>669</v>
      </c>
      <c r="E7" s="1305">
        <f>'3_Levels 1&amp;2'!$AM$15</f>
        <v>4691.9793219403246</v>
      </c>
      <c r="F7" s="1306">
        <f>D7*E7</f>
        <v>3138934.1663780771</v>
      </c>
      <c r="G7" s="1307">
        <v>744.76</v>
      </c>
      <c r="H7" s="1306">
        <f>G7*D7</f>
        <v>498244.44</v>
      </c>
      <c r="I7" s="1308">
        <f>ROUND(F7+H7,0)</f>
        <v>3637179</v>
      </c>
      <c r="J7" s="1309">
        <f>VLOOKUP($B7,'[3]October Mid-Year Adj'!$A$160:$J$168,10,FALSE)</f>
        <v>1261324</v>
      </c>
      <c r="K7" s="1309">
        <f>VLOOKUP($B7,'[3]February Mid-Year Adj'!$A$160:$J$168,10,FALSE)</f>
        <v>-135918</v>
      </c>
      <c r="L7" s="1310">
        <f>SUM(J7:K7)</f>
        <v>1125406</v>
      </c>
      <c r="M7" s="1308">
        <f>+L7+I7</f>
        <v>4762585</v>
      </c>
      <c r="N7" s="1311"/>
      <c r="O7" s="1311"/>
      <c r="P7" s="1309">
        <f>N7+O7</f>
        <v>0</v>
      </c>
      <c r="Q7" s="1308">
        <f>M7+P7</f>
        <v>4762585</v>
      </c>
      <c r="R7" s="1309">
        <f>'[2]Summary FY17-18 MFP'!$M$131</f>
        <v>-5358.7485276909738</v>
      </c>
      <c r="S7" s="1308">
        <f>SUM(Q7:R7)</f>
        <v>4757226.2514723092</v>
      </c>
      <c r="T7" s="1309">
        <f>VLOOKUP($A7,'4_Level 4'!$A$78:$S$212,5,FALSE)</f>
        <v>0</v>
      </c>
      <c r="U7" s="1309">
        <f>VLOOKUP($A7,'4_Level 4'!$A$78:$S$212,17,FALSE)</f>
        <v>0</v>
      </c>
      <c r="V7" s="1308">
        <f>ROUND(SUM(S7:U7),0)</f>
        <v>4757226</v>
      </c>
      <c r="W7" s="1312">
        <f>[21]MFP!$HI$290-N22</f>
        <v>4177931</v>
      </c>
      <c r="X7" s="1312">
        <f>V7-W7</f>
        <v>579295</v>
      </c>
      <c r="Y7" s="1308">
        <f>ROUND(X7/$Y$27,0)</f>
        <v>579295</v>
      </c>
      <c r="Z7" s="1309">
        <f>VLOOKUP($A7,'4_Level 4'!$A$78:$S$212,10,FALSE)</f>
        <v>0</v>
      </c>
      <c r="AA7" s="1309">
        <f>VLOOKUP($A7,'4_Level 4'!$A$78:$S$212,12,FALSE)</f>
        <v>0</v>
      </c>
      <c r="AB7" s="1309">
        <f>VLOOKUP($A7,'4_Level 4'!$A$78:$S$212,13,FALSE)</f>
        <v>0</v>
      </c>
      <c r="AC7" s="1308">
        <f>+V7+Z7+AA7+AB7</f>
        <v>4757226</v>
      </c>
      <c r="AD7" s="1309">
        <f>'Source Data'!M15</f>
        <v>4284</v>
      </c>
      <c r="AE7" s="1313">
        <f>AD7*D7</f>
        <v>2865996</v>
      </c>
      <c r="AF7" s="1314">
        <f>VLOOKUP($B7,'[3]October Mid-Year Adj'!$A$160:$J$168,6,FALSE)</f>
        <v>232</v>
      </c>
      <c r="AG7" s="1306">
        <f>AD7*AF7</f>
        <v>993888</v>
      </c>
      <c r="AH7" s="1314">
        <f>VLOOKUP($B7,'[3]February Mid-Year Adj'!$A$160:$J$168,6,FALSE)</f>
        <v>-50</v>
      </c>
      <c r="AI7" s="1306">
        <f>+AD7*AH7*0.5</f>
        <v>-107100</v>
      </c>
      <c r="AJ7" s="1310">
        <f>+AI7+AG7</f>
        <v>886788</v>
      </c>
      <c r="AK7" s="1313">
        <f>AE7+AG7</f>
        <v>3859884</v>
      </c>
      <c r="AL7" s="1311"/>
      <c r="AM7" s="1311"/>
      <c r="AN7" s="1306">
        <f>AL7+AM7</f>
        <v>0</v>
      </c>
      <c r="AO7" s="1313">
        <f>AK7+AN7</f>
        <v>3859884</v>
      </c>
      <c r="AP7" s="1309">
        <f>'[2]Summary FY17-18 MFP'!$X$131</f>
        <v>-2092.5</v>
      </c>
      <c r="AQ7" s="1313">
        <f>ROUND(SUM(AO7:AP7),0)</f>
        <v>3857792</v>
      </c>
      <c r="AR7" s="1312">
        <f>[21]MFP!$HJ$290-AL22</f>
        <v>3861222</v>
      </c>
      <c r="AS7" s="1312">
        <f>AQ7-AR7</f>
        <v>-3430</v>
      </c>
      <c r="AT7" s="1313">
        <f>ROUND(AS7/$AT$27,0)</f>
        <v>-3430</v>
      </c>
      <c r="AU7" s="1315">
        <f>V7+AQ7</f>
        <v>8615018</v>
      </c>
      <c r="AV7" s="1315">
        <f>Y7+AT7</f>
        <v>575865</v>
      </c>
    </row>
    <row r="8" spans="1:60" s="474" customFormat="1" ht="30" customHeight="1" x14ac:dyDescent="0.2">
      <c r="B8" s="1316">
        <v>396211</v>
      </c>
      <c r="C8" s="1317" t="s">
        <v>1312</v>
      </c>
      <c r="D8" s="1318">
        <f>SUM(D7:D7)</f>
        <v>669</v>
      </c>
      <c r="E8" s="1319"/>
      <c r="F8" s="1320">
        <f>SUM(F7:F7)</f>
        <v>3138934.1663780771</v>
      </c>
      <c r="G8" s="1321"/>
      <c r="H8" s="1320">
        <f t="shared" ref="H8:AV8" si="1">SUM(H7:H7)</f>
        <v>498244.44</v>
      </c>
      <c r="I8" s="1322">
        <f t="shared" si="1"/>
        <v>3637179</v>
      </c>
      <c r="J8" s="1321">
        <f t="shared" si="1"/>
        <v>1261324</v>
      </c>
      <c r="K8" s="1321">
        <f t="shared" si="1"/>
        <v>-135918</v>
      </c>
      <c r="L8" s="1323">
        <f t="shared" si="1"/>
        <v>1125406</v>
      </c>
      <c r="M8" s="1322">
        <f t="shared" si="1"/>
        <v>4762585</v>
      </c>
      <c r="N8" s="1321">
        <f t="shared" si="1"/>
        <v>0</v>
      </c>
      <c r="O8" s="1321">
        <f t="shared" si="1"/>
        <v>0</v>
      </c>
      <c r="P8" s="1321">
        <f t="shared" si="1"/>
        <v>0</v>
      </c>
      <c r="Q8" s="1322">
        <f>SUM(Q7:Q7)</f>
        <v>4762585</v>
      </c>
      <c r="R8" s="1320">
        <f t="shared" si="1"/>
        <v>-5358.7485276909738</v>
      </c>
      <c r="S8" s="1322">
        <f>SUM(S7)</f>
        <v>4757226.2514723092</v>
      </c>
      <c r="T8" s="1320">
        <f>SUM(T7)</f>
        <v>0</v>
      </c>
      <c r="U8" s="1320">
        <f>SUM(U7)</f>
        <v>0</v>
      </c>
      <c r="V8" s="1322">
        <f>SUM(V7)</f>
        <v>4757226</v>
      </c>
      <c r="W8" s="1324">
        <f>SUM(W7)</f>
        <v>4177931</v>
      </c>
      <c r="X8" s="1324">
        <f t="shared" si="1"/>
        <v>579295</v>
      </c>
      <c r="Y8" s="1322">
        <f t="shared" si="1"/>
        <v>579295</v>
      </c>
      <c r="Z8" s="1320">
        <f t="shared" si="1"/>
        <v>0</v>
      </c>
      <c r="AA8" s="1320">
        <f t="shared" si="1"/>
        <v>0</v>
      </c>
      <c r="AB8" s="1320">
        <f t="shared" si="1"/>
        <v>0</v>
      </c>
      <c r="AC8" s="1322">
        <f t="shared" si="1"/>
        <v>4757226</v>
      </c>
      <c r="AD8" s="1320"/>
      <c r="AE8" s="1325">
        <f t="shared" si="1"/>
        <v>2865996</v>
      </c>
      <c r="AF8" s="1326">
        <f t="shared" si="1"/>
        <v>232</v>
      </c>
      <c r="AG8" s="1320">
        <f t="shared" si="1"/>
        <v>993888</v>
      </c>
      <c r="AH8" s="1326">
        <f t="shared" si="1"/>
        <v>-50</v>
      </c>
      <c r="AI8" s="1320">
        <f t="shared" si="1"/>
        <v>-107100</v>
      </c>
      <c r="AJ8" s="1323">
        <f t="shared" si="1"/>
        <v>886788</v>
      </c>
      <c r="AK8" s="1325">
        <f t="shared" si="1"/>
        <v>3859884</v>
      </c>
      <c r="AL8" s="1320">
        <f t="shared" si="1"/>
        <v>0</v>
      </c>
      <c r="AM8" s="1320">
        <f t="shared" si="1"/>
        <v>0</v>
      </c>
      <c r="AN8" s="1320">
        <f t="shared" si="1"/>
        <v>0</v>
      </c>
      <c r="AO8" s="1325">
        <f t="shared" si="1"/>
        <v>3859884</v>
      </c>
      <c r="AP8" s="1320">
        <f t="shared" si="1"/>
        <v>-2092.5</v>
      </c>
      <c r="AQ8" s="1325">
        <f t="shared" si="1"/>
        <v>3857792</v>
      </c>
      <c r="AR8" s="1324">
        <f t="shared" si="1"/>
        <v>3861222</v>
      </c>
      <c r="AS8" s="1324">
        <f t="shared" si="1"/>
        <v>-3430</v>
      </c>
      <c r="AT8" s="1325">
        <f t="shared" si="1"/>
        <v>-3430</v>
      </c>
      <c r="AU8" s="1327">
        <f t="shared" si="1"/>
        <v>8615018</v>
      </c>
      <c r="AV8" s="1327">
        <f t="shared" si="1"/>
        <v>575865</v>
      </c>
    </row>
    <row r="9" spans="1:60" s="415" customFormat="1" ht="15" customHeight="1" x14ac:dyDescent="0.2">
      <c r="A9" s="1328"/>
      <c r="B9" s="1328"/>
      <c r="C9" s="1329"/>
      <c r="D9" s="1330"/>
      <c r="E9" s="1331"/>
      <c r="F9" s="1331"/>
      <c r="G9" s="1331"/>
      <c r="H9" s="1331"/>
      <c r="I9" s="1331"/>
      <c r="J9" s="1331"/>
      <c r="K9" s="1331"/>
      <c r="L9" s="1331"/>
      <c r="M9" s="1331"/>
      <c r="N9" s="1331"/>
      <c r="O9" s="1331"/>
      <c r="P9" s="1331"/>
      <c r="Q9" s="1331"/>
      <c r="R9" s="1331"/>
      <c r="S9" s="1332"/>
      <c r="T9" s="1333"/>
      <c r="U9" s="1331"/>
      <c r="V9" s="1331"/>
      <c r="W9" s="1331"/>
      <c r="X9" s="1331"/>
      <c r="Y9" s="1331"/>
      <c r="Z9" s="1331"/>
      <c r="AA9" s="1331"/>
      <c r="AB9" s="1331"/>
      <c r="AC9" s="1332"/>
      <c r="AD9" s="1333"/>
      <c r="AE9" s="1331"/>
      <c r="AF9" s="1334"/>
      <c r="AG9" s="1331"/>
      <c r="AH9" s="1334"/>
      <c r="AI9" s="1331"/>
      <c r="AJ9" s="1331"/>
      <c r="AK9" s="1331"/>
      <c r="AL9" s="1331"/>
      <c r="AM9" s="1331"/>
      <c r="AN9" s="1331"/>
      <c r="AO9" s="1331"/>
      <c r="AP9" s="1331"/>
      <c r="AQ9" s="1331"/>
      <c r="AR9" s="1331"/>
      <c r="AS9" s="1331"/>
      <c r="AT9" s="1332"/>
      <c r="AU9" s="1331"/>
      <c r="AV9" s="1331"/>
    </row>
    <row r="10" spans="1:60" s="415" customFormat="1" ht="29.45" customHeight="1" x14ac:dyDescent="0.2">
      <c r="A10" s="1335" t="s">
        <v>837</v>
      </c>
      <c r="B10" s="1335" t="s">
        <v>838</v>
      </c>
      <c r="C10" s="1303" t="s">
        <v>1313</v>
      </c>
      <c r="D10" s="1304">
        <f>VLOOKUP($A10,'8A_2.1.17 3B&amp;5'!$A$3:$G$71,7,FALSE)</f>
        <v>149</v>
      </c>
      <c r="E10" s="1305">
        <f>'3_Levels 1&amp;2'!$AM$23</f>
        <v>3374.8960563700421</v>
      </c>
      <c r="F10" s="1306">
        <f t="shared" ref="F10:F17" si="2">D10*E10</f>
        <v>502859.51239913626</v>
      </c>
      <c r="G10" s="1312">
        <v>801.47762416806802</v>
      </c>
      <c r="H10" s="1306">
        <f t="shared" ref="H10:H17" si="3">G10*D10</f>
        <v>119420.16600104213</v>
      </c>
      <c r="I10" s="1308">
        <f t="shared" ref="I10:I17" si="4">ROUND(F10+H10,0)</f>
        <v>622280</v>
      </c>
      <c r="J10" s="1309">
        <f>VLOOKUP($A10,'[3]October Mid-Year Adj'!$A$160:$J$168,10,FALSE)</f>
        <v>-192113</v>
      </c>
      <c r="K10" s="1309">
        <f>VLOOKUP($A10,'[3]February Mid-Year Adj'!$A$160:$J$168,10,FALSE)</f>
        <v>-14617</v>
      </c>
      <c r="L10" s="1310">
        <f t="shared" ref="L10:L17" si="5">SUM(J10:K10)</f>
        <v>-206730</v>
      </c>
      <c r="M10" s="1308">
        <f t="shared" ref="M10:M17" si="6">+L10+I10</f>
        <v>415550</v>
      </c>
      <c r="N10" s="1309">
        <f t="shared" ref="N10:N17" si="7">ROUND(M10*-1.75%,0)</f>
        <v>-7272</v>
      </c>
      <c r="O10" s="1309">
        <f t="shared" ref="O10:O17" si="8">ROUND(M10*-0.25%,0)</f>
        <v>-1039</v>
      </c>
      <c r="P10" s="1309">
        <f t="shared" ref="P10:P17" si="9">N10+O10</f>
        <v>-8311</v>
      </c>
      <c r="Q10" s="1308">
        <f t="shared" ref="Q10:Q17" si="10">M10+P10</f>
        <v>407239</v>
      </c>
      <c r="R10" s="1309">
        <f>'[2]Summary FY17-18 MFP'!M132</f>
        <v>0</v>
      </c>
      <c r="S10" s="1308">
        <f t="shared" ref="S10:S17" si="11">SUM(Q10:R10)</f>
        <v>407239</v>
      </c>
      <c r="T10" s="1309">
        <f>VLOOKUP($A10,'4_Level 4'!$A$78:$S$212,5,FALSE)</f>
        <v>0</v>
      </c>
      <c r="U10" s="1309">
        <f>VLOOKUP($A10,'4_Level 4'!$A$78:$S$212,17,FALSE)</f>
        <v>0</v>
      </c>
      <c r="V10" s="1308">
        <f t="shared" ref="V10:V17" si="12">ROUND(SUM(S10:U10),0)</f>
        <v>407239</v>
      </c>
      <c r="W10" s="1312">
        <f>[4]MFP!$HI133</f>
        <v>408707</v>
      </c>
      <c r="X10" s="1312">
        <f t="shared" ref="X10:X17" si="13">V10-W10</f>
        <v>-1468</v>
      </c>
      <c r="Y10" s="1308">
        <f t="shared" ref="Y10:Y17" si="14">ROUND(X10/$Y$27,0)</f>
        <v>-1468</v>
      </c>
      <c r="Z10" s="1309">
        <f>VLOOKUP($A10,'4_Level 4'!$A$78:$S$212,10,FALSE)</f>
        <v>0</v>
      </c>
      <c r="AA10" s="1309">
        <f>VLOOKUP($A10,'4_Level 4'!$A$78:$S$212,12,FALSE)</f>
        <v>0</v>
      </c>
      <c r="AB10" s="1309">
        <f>VLOOKUP($A10,'4_Level 4'!$A$78:$S$212,13,FALSE)</f>
        <v>0</v>
      </c>
      <c r="AC10" s="1308">
        <f t="shared" ref="AC10:AC17" si="15">+V10+Z10+AA10+AB10</f>
        <v>407239</v>
      </c>
      <c r="AD10" s="1309">
        <f>'Source Data'!$M$23</f>
        <v>6703</v>
      </c>
      <c r="AE10" s="1313">
        <f t="shared" ref="AE10:AE17" si="16">AD10*D10</f>
        <v>998747</v>
      </c>
      <c r="AF10" s="1314">
        <f>VLOOKUP($A10,'[3]October Mid-Year Adj'!$A$160:$J$168,6,FALSE)</f>
        <v>-46</v>
      </c>
      <c r="AG10" s="1306">
        <f t="shared" ref="AG10:AG17" si="17">AD10*AF10</f>
        <v>-308338</v>
      </c>
      <c r="AH10" s="1314">
        <f>VLOOKUP($A10,'[3]February Mid-Year Adj'!$A$160:$J$168,6,FALSE)</f>
        <v>-7</v>
      </c>
      <c r="AI10" s="1306">
        <f t="shared" ref="AI10:AI17" si="18">+AD10*AH10*0.5</f>
        <v>-23460.5</v>
      </c>
      <c r="AJ10" s="1310">
        <f t="shared" ref="AJ10:AJ17" si="19">+AI10+AG10</f>
        <v>-331798.5</v>
      </c>
      <c r="AK10" s="1313">
        <f t="shared" ref="AK10:AK17" si="20">AE10+AJ10</f>
        <v>666948.5</v>
      </c>
      <c r="AL10" s="1306">
        <f t="shared" ref="AL10:AL17" si="21">ROUND(-AK10*0.0175,0)</f>
        <v>-11672</v>
      </c>
      <c r="AM10" s="1306">
        <f t="shared" ref="AM10:AM17" si="22">ROUND(-AK10*0.0025,0)</f>
        <v>-1667</v>
      </c>
      <c r="AN10" s="1306">
        <f t="shared" ref="AN10:AN17" si="23">AL10+AM10</f>
        <v>-13339</v>
      </c>
      <c r="AO10" s="1313">
        <f t="shared" ref="AO10:AO17" si="24">AK10+AN10</f>
        <v>653609.5</v>
      </c>
      <c r="AP10" s="1309">
        <f>'[2]Summary FY17-18 MFP'!X132</f>
        <v>0</v>
      </c>
      <c r="AQ10" s="1313">
        <f t="shared" ref="AQ10:AQ17" si="25">ROUND(SUM(AO10:AP10),0)</f>
        <v>653610</v>
      </c>
      <c r="AR10" s="1312">
        <f>[4]MFP!$HJ133</f>
        <v>682466</v>
      </c>
      <c r="AS10" s="1312">
        <f t="shared" ref="AS10:AS17" si="26">AQ10-AR10</f>
        <v>-28856</v>
      </c>
      <c r="AT10" s="1313">
        <f t="shared" ref="AT10:AT17" si="27">ROUND(AS10/$AT$27,0)</f>
        <v>-28856</v>
      </c>
      <c r="AU10" s="1315">
        <f t="shared" ref="AU10:AU17" si="28">V10+AQ10</f>
        <v>1060849</v>
      </c>
      <c r="AV10" s="1315">
        <f t="shared" ref="AV10:AV17" si="29">Y10+AT10</f>
        <v>-30324</v>
      </c>
    </row>
    <row r="11" spans="1:60" s="415" customFormat="1" ht="29.45" customHeight="1" x14ac:dyDescent="0.2">
      <c r="A11" s="1335" t="s">
        <v>840</v>
      </c>
      <c r="B11" s="1335" t="s">
        <v>841</v>
      </c>
      <c r="C11" s="1303" t="s">
        <v>1314</v>
      </c>
      <c r="D11" s="1304">
        <f>VLOOKUP($A11,'8A_2.1.17 3B&amp;5'!$A$3:$G$71,7,FALSE)</f>
        <v>410</v>
      </c>
      <c r="E11" s="1305">
        <f>'3_Levels 1&amp;2'!$AM$23</f>
        <v>3374.8960563700421</v>
      </c>
      <c r="F11" s="1306">
        <f t="shared" si="2"/>
        <v>1383707.3831117172</v>
      </c>
      <c r="G11" s="1312">
        <v>801.47762416806802</v>
      </c>
      <c r="H11" s="1306">
        <f t="shared" si="3"/>
        <v>328605.82590890786</v>
      </c>
      <c r="I11" s="1308">
        <f t="shared" si="4"/>
        <v>1712313</v>
      </c>
      <c r="J11" s="1309">
        <f>VLOOKUP($A11,'[3]October Mid-Year Adj'!$A$160:$J$168,10,FALSE)</f>
        <v>-54293</v>
      </c>
      <c r="K11" s="1309">
        <f>VLOOKUP($A11,'[3]February Mid-Year Adj'!$A$160:$J$168,10,FALSE)</f>
        <v>0</v>
      </c>
      <c r="L11" s="1310">
        <f t="shared" si="5"/>
        <v>-54293</v>
      </c>
      <c r="M11" s="1308">
        <f t="shared" si="6"/>
        <v>1658020</v>
      </c>
      <c r="N11" s="1309">
        <f t="shared" si="7"/>
        <v>-29015</v>
      </c>
      <c r="O11" s="1309">
        <f t="shared" si="8"/>
        <v>-4145</v>
      </c>
      <c r="P11" s="1309">
        <f t="shared" si="9"/>
        <v>-33160</v>
      </c>
      <c r="Q11" s="1308">
        <f t="shared" si="10"/>
        <v>1624860</v>
      </c>
      <c r="R11" s="1309">
        <f>'[2]Summary FY17-18 MFP'!M133</f>
        <v>-58807.793806522794</v>
      </c>
      <c r="S11" s="1308">
        <f t="shared" si="11"/>
        <v>1566052.2061934771</v>
      </c>
      <c r="T11" s="1309">
        <f>VLOOKUP($A11,'4_Level 4'!$A$78:$S$212,5,FALSE)</f>
        <v>0</v>
      </c>
      <c r="U11" s="1309">
        <f>VLOOKUP($A11,'4_Level 4'!$A$78:$S$212,17,FALSE)</f>
        <v>24050</v>
      </c>
      <c r="V11" s="1308">
        <f t="shared" si="12"/>
        <v>1590102</v>
      </c>
      <c r="W11" s="1312">
        <f>[4]MFP!$HI134</f>
        <v>1465648</v>
      </c>
      <c r="X11" s="1312">
        <f t="shared" si="13"/>
        <v>124454</v>
      </c>
      <c r="Y11" s="1308">
        <f t="shared" si="14"/>
        <v>124454</v>
      </c>
      <c r="Z11" s="1309">
        <f>VLOOKUP($A11,'4_Level 4'!$A$78:$S$212,10,FALSE)</f>
        <v>0</v>
      </c>
      <c r="AA11" s="1309">
        <f>VLOOKUP($A11,'4_Level 4'!$A$78:$S$212,12,FALSE)</f>
        <v>10000</v>
      </c>
      <c r="AB11" s="1309">
        <f>VLOOKUP($A11,'4_Level 4'!$A$78:$S$212,13,FALSE)</f>
        <v>0</v>
      </c>
      <c r="AC11" s="1308">
        <f t="shared" si="15"/>
        <v>1600102</v>
      </c>
      <c r="AD11" s="1309">
        <f>'Source Data'!$M$23</f>
        <v>6703</v>
      </c>
      <c r="AE11" s="1313">
        <f t="shared" si="16"/>
        <v>2748230</v>
      </c>
      <c r="AF11" s="1314">
        <f>VLOOKUP($A11,'[3]October Mid-Year Adj'!$A$160:$J$168,6,FALSE)</f>
        <v>-13</v>
      </c>
      <c r="AG11" s="1306">
        <f t="shared" si="17"/>
        <v>-87139</v>
      </c>
      <c r="AH11" s="1314">
        <f>VLOOKUP($A11,'[3]February Mid-Year Adj'!$A$160:$J$168,6,FALSE)</f>
        <v>0</v>
      </c>
      <c r="AI11" s="1306">
        <f t="shared" si="18"/>
        <v>0</v>
      </c>
      <c r="AJ11" s="1310">
        <f t="shared" si="19"/>
        <v>-87139</v>
      </c>
      <c r="AK11" s="1313">
        <f t="shared" si="20"/>
        <v>2661091</v>
      </c>
      <c r="AL11" s="1306">
        <f t="shared" si="21"/>
        <v>-46569</v>
      </c>
      <c r="AM11" s="1306">
        <f t="shared" si="22"/>
        <v>-6653</v>
      </c>
      <c r="AN11" s="1306">
        <f t="shared" si="23"/>
        <v>-53222</v>
      </c>
      <c r="AO11" s="1313">
        <f t="shared" si="24"/>
        <v>2607869</v>
      </c>
      <c r="AP11" s="1309">
        <f>'[2]Summary FY17-18 MFP'!X133</f>
        <v>-116747</v>
      </c>
      <c r="AQ11" s="1313">
        <f t="shared" si="25"/>
        <v>2491122</v>
      </c>
      <c r="AR11" s="1312">
        <f>[4]MFP!$HJ134</f>
        <v>2515998</v>
      </c>
      <c r="AS11" s="1312">
        <f t="shared" si="26"/>
        <v>-24876</v>
      </c>
      <c r="AT11" s="1313">
        <f t="shared" si="27"/>
        <v>-24876</v>
      </c>
      <c r="AU11" s="1315">
        <f t="shared" si="28"/>
        <v>4081224</v>
      </c>
      <c r="AV11" s="1315">
        <f t="shared" si="29"/>
        <v>99578</v>
      </c>
    </row>
    <row r="12" spans="1:60" s="415" customFormat="1" ht="29.45" customHeight="1" x14ac:dyDescent="0.2">
      <c r="A12" s="1335" t="s">
        <v>843</v>
      </c>
      <c r="B12" s="1335" t="s">
        <v>844</v>
      </c>
      <c r="C12" s="1303" t="s">
        <v>1315</v>
      </c>
      <c r="D12" s="1304">
        <f>VLOOKUP($A12,'8A_2.1.17 3B&amp;5'!$A$3:$G$71,7,FALSE)</f>
        <v>429</v>
      </c>
      <c r="E12" s="1305">
        <f>'3_Levels 1&amp;2'!$AM$23</f>
        <v>3374.8960563700421</v>
      </c>
      <c r="F12" s="1306">
        <f t="shared" si="2"/>
        <v>1447830.4081827481</v>
      </c>
      <c r="G12" s="1312">
        <v>801.47762416806802</v>
      </c>
      <c r="H12" s="1306">
        <f t="shared" si="3"/>
        <v>343833.90076810116</v>
      </c>
      <c r="I12" s="1308">
        <f t="shared" si="4"/>
        <v>1791664</v>
      </c>
      <c r="J12" s="1309">
        <f>VLOOKUP($A12,'[3]October Mid-Year Adj'!$A$160:$J$168,10,FALSE)</f>
        <v>-58469</v>
      </c>
      <c r="K12" s="1309">
        <f>VLOOKUP($A12,'[3]February Mid-Year Adj'!$A$160:$J$168,10,FALSE)</f>
        <v>-43852</v>
      </c>
      <c r="L12" s="1310">
        <f t="shared" si="5"/>
        <v>-102321</v>
      </c>
      <c r="M12" s="1308">
        <f t="shared" si="6"/>
        <v>1689343</v>
      </c>
      <c r="N12" s="1309">
        <f t="shared" si="7"/>
        <v>-29564</v>
      </c>
      <c r="O12" s="1309">
        <f t="shared" si="8"/>
        <v>-4223</v>
      </c>
      <c r="P12" s="1309">
        <f t="shared" si="9"/>
        <v>-33787</v>
      </c>
      <c r="Q12" s="1308">
        <f t="shared" si="10"/>
        <v>1655556</v>
      </c>
      <c r="R12" s="1309">
        <f>'[2]Summary FY17-18 MFP'!M134</f>
        <v>-6371.7971296436644</v>
      </c>
      <c r="S12" s="1308">
        <f t="shared" si="11"/>
        <v>1649184.2028703564</v>
      </c>
      <c r="T12" s="1309">
        <f>VLOOKUP($A12,'4_Level 4'!$A$78:$S$212,5,FALSE)</f>
        <v>0</v>
      </c>
      <c r="U12" s="1309">
        <f>VLOOKUP($A12,'4_Level 4'!$A$78:$S$212,17,FALSE)</f>
        <v>0</v>
      </c>
      <c r="V12" s="1308">
        <f t="shared" si="12"/>
        <v>1649184</v>
      </c>
      <c r="W12" s="1312">
        <f>[4]MFP!$HI135</f>
        <v>1524455</v>
      </c>
      <c r="X12" s="1312">
        <f t="shared" si="13"/>
        <v>124729</v>
      </c>
      <c r="Y12" s="1308">
        <f t="shared" si="14"/>
        <v>124729</v>
      </c>
      <c r="Z12" s="1309">
        <f>VLOOKUP($A12,'4_Level 4'!$A$78:$S$212,10,FALSE)</f>
        <v>0</v>
      </c>
      <c r="AA12" s="1309">
        <f>VLOOKUP($A12,'4_Level 4'!$A$78:$S$212,12,FALSE)</f>
        <v>0</v>
      </c>
      <c r="AB12" s="1309">
        <f>VLOOKUP($A12,'4_Level 4'!$A$78:$S$212,13,FALSE)</f>
        <v>0</v>
      </c>
      <c r="AC12" s="1308">
        <f t="shared" si="15"/>
        <v>1649184</v>
      </c>
      <c r="AD12" s="1309">
        <f>'Source Data'!$M$23</f>
        <v>6703</v>
      </c>
      <c r="AE12" s="1313">
        <f t="shared" si="16"/>
        <v>2875587</v>
      </c>
      <c r="AF12" s="1314">
        <f>VLOOKUP($A12,'[3]October Mid-Year Adj'!$A$160:$J$168,6,FALSE)</f>
        <v>-14</v>
      </c>
      <c r="AG12" s="1306">
        <f t="shared" si="17"/>
        <v>-93842</v>
      </c>
      <c r="AH12" s="1314">
        <f>VLOOKUP($A12,'[3]February Mid-Year Adj'!$A$160:$J$168,6,FALSE)</f>
        <v>-21</v>
      </c>
      <c r="AI12" s="1306">
        <f t="shared" si="18"/>
        <v>-70381.5</v>
      </c>
      <c r="AJ12" s="1310">
        <f t="shared" si="19"/>
        <v>-164223.5</v>
      </c>
      <c r="AK12" s="1313">
        <f t="shared" si="20"/>
        <v>2711363.5</v>
      </c>
      <c r="AL12" s="1306">
        <f t="shared" si="21"/>
        <v>-47449</v>
      </c>
      <c r="AM12" s="1306">
        <f t="shared" si="22"/>
        <v>-6778</v>
      </c>
      <c r="AN12" s="1306">
        <f t="shared" si="23"/>
        <v>-54227</v>
      </c>
      <c r="AO12" s="1313">
        <f t="shared" si="24"/>
        <v>2657136.5</v>
      </c>
      <c r="AP12" s="1309">
        <f>'[2]Summary FY17-18 MFP'!X134</f>
        <v>-12402</v>
      </c>
      <c r="AQ12" s="1313">
        <f t="shared" si="25"/>
        <v>2644735</v>
      </c>
      <c r="AR12" s="1312">
        <f>[4]MFP!$HJ135</f>
        <v>2575692</v>
      </c>
      <c r="AS12" s="1312">
        <f t="shared" si="26"/>
        <v>69043</v>
      </c>
      <c r="AT12" s="1313">
        <f t="shared" si="27"/>
        <v>69043</v>
      </c>
      <c r="AU12" s="1315">
        <f t="shared" si="28"/>
        <v>4293919</v>
      </c>
      <c r="AV12" s="1315">
        <f t="shared" si="29"/>
        <v>193772</v>
      </c>
    </row>
    <row r="13" spans="1:60" s="415" customFormat="1" ht="29.45" customHeight="1" x14ac:dyDescent="0.2">
      <c r="A13" s="1335" t="s">
        <v>846</v>
      </c>
      <c r="B13" s="1335" t="s">
        <v>847</v>
      </c>
      <c r="C13" s="1303" t="s">
        <v>1316</v>
      </c>
      <c r="D13" s="1304">
        <f>VLOOKUP($A13,'8A_2.1.17 3B&amp;5'!$A$3:$G$71,7,FALSE)</f>
        <v>339</v>
      </c>
      <c r="E13" s="1305">
        <f>'3_Levels 1&amp;2'!$AM$23</f>
        <v>3374.8960563700421</v>
      </c>
      <c r="F13" s="1306">
        <f t="shared" si="2"/>
        <v>1144089.7631094442</v>
      </c>
      <c r="G13" s="1306">
        <v>801.47762416806802</v>
      </c>
      <c r="H13" s="1306">
        <f t="shared" si="3"/>
        <v>271700.91459297505</v>
      </c>
      <c r="I13" s="1308">
        <f t="shared" si="4"/>
        <v>1415791</v>
      </c>
      <c r="J13" s="1309">
        <f>VLOOKUP($A13,'[3]October Mid-Year Adj'!$A$160:$J$168,10,FALSE)</f>
        <v>-346639</v>
      </c>
      <c r="K13" s="1309">
        <f>VLOOKUP($A13,'[3]February Mid-Year Adj'!$A$160:$J$168,10,FALSE)</f>
        <v>-18794</v>
      </c>
      <c r="L13" s="1310">
        <f t="shared" si="5"/>
        <v>-365433</v>
      </c>
      <c r="M13" s="1308">
        <f t="shared" si="6"/>
        <v>1050358</v>
      </c>
      <c r="N13" s="1309">
        <f t="shared" si="7"/>
        <v>-18381</v>
      </c>
      <c r="O13" s="1309">
        <f t="shared" si="8"/>
        <v>-2626</v>
      </c>
      <c r="P13" s="1309">
        <f t="shared" si="9"/>
        <v>-21007</v>
      </c>
      <c r="Q13" s="1308">
        <f t="shared" si="10"/>
        <v>1029351</v>
      </c>
      <c r="R13" s="1309">
        <f>'[2]Summary FY17-18 MFP'!M135</f>
        <v>0</v>
      </c>
      <c r="S13" s="1308">
        <f t="shared" si="11"/>
        <v>1029351</v>
      </c>
      <c r="T13" s="1309">
        <f>VLOOKUP($A13,'4_Level 4'!$A$78:$S$212,5,FALSE)</f>
        <v>0</v>
      </c>
      <c r="U13" s="1309">
        <f>VLOOKUP($A13,'4_Level 4'!$A$78:$S$212,17,FALSE)</f>
        <v>0</v>
      </c>
      <c r="V13" s="1308">
        <f t="shared" si="12"/>
        <v>1029351</v>
      </c>
      <c r="W13" s="1312">
        <f>[4]MFP!$HI136</f>
        <v>997421</v>
      </c>
      <c r="X13" s="1312">
        <f t="shared" si="13"/>
        <v>31930</v>
      </c>
      <c r="Y13" s="1308">
        <f t="shared" si="14"/>
        <v>31930</v>
      </c>
      <c r="Z13" s="1309">
        <f>VLOOKUP($A13,'4_Level 4'!$A$78:$S$212,10,FALSE)</f>
        <v>0</v>
      </c>
      <c r="AA13" s="1309">
        <f>VLOOKUP($A13,'4_Level 4'!$A$78:$S$212,12,FALSE)</f>
        <v>0</v>
      </c>
      <c r="AB13" s="1309">
        <f>VLOOKUP($A13,'4_Level 4'!$A$78:$S$212,13,FALSE)</f>
        <v>0</v>
      </c>
      <c r="AC13" s="1308">
        <f t="shared" si="15"/>
        <v>1029351</v>
      </c>
      <c r="AD13" s="1309">
        <f>'Source Data'!$M$23</f>
        <v>6703</v>
      </c>
      <c r="AE13" s="1313">
        <f t="shared" si="16"/>
        <v>2272317</v>
      </c>
      <c r="AF13" s="1314">
        <f>VLOOKUP($A13,'[3]October Mid-Year Adj'!$A$160:$J$168,6,FALSE)</f>
        <v>-83</v>
      </c>
      <c r="AG13" s="1306">
        <f t="shared" si="17"/>
        <v>-556349</v>
      </c>
      <c r="AH13" s="1314">
        <f>VLOOKUP($A13,'[3]February Mid-Year Adj'!$A$160:$J$168,6,FALSE)</f>
        <v>-9</v>
      </c>
      <c r="AI13" s="1306">
        <f t="shared" si="18"/>
        <v>-30163.5</v>
      </c>
      <c r="AJ13" s="1310">
        <f t="shared" si="19"/>
        <v>-586512.5</v>
      </c>
      <c r="AK13" s="1313">
        <f t="shared" si="20"/>
        <v>1685804.5</v>
      </c>
      <c r="AL13" s="1306">
        <f t="shared" si="21"/>
        <v>-29502</v>
      </c>
      <c r="AM13" s="1306">
        <f t="shared" si="22"/>
        <v>-4215</v>
      </c>
      <c r="AN13" s="1306">
        <f t="shared" si="23"/>
        <v>-33717</v>
      </c>
      <c r="AO13" s="1313">
        <f t="shared" si="24"/>
        <v>1652087.5</v>
      </c>
      <c r="AP13" s="1309">
        <f>'[2]Summary FY17-18 MFP'!X135</f>
        <v>0</v>
      </c>
      <c r="AQ13" s="1313">
        <f t="shared" si="25"/>
        <v>1652088</v>
      </c>
      <c r="AR13" s="1312">
        <f>[4]MFP!$HJ136</f>
        <v>1679719</v>
      </c>
      <c r="AS13" s="1312">
        <f t="shared" si="26"/>
        <v>-27631</v>
      </c>
      <c r="AT13" s="1313">
        <f t="shared" si="27"/>
        <v>-27631</v>
      </c>
      <c r="AU13" s="1315">
        <f t="shared" si="28"/>
        <v>2681439</v>
      </c>
      <c r="AV13" s="1315">
        <f t="shared" si="29"/>
        <v>4299</v>
      </c>
    </row>
    <row r="14" spans="1:60" s="415" customFormat="1" ht="29.45" customHeight="1" x14ac:dyDescent="0.2">
      <c r="A14" s="1335" t="s">
        <v>849</v>
      </c>
      <c r="B14" s="1335" t="s">
        <v>849</v>
      </c>
      <c r="C14" s="1303" t="s">
        <v>1317</v>
      </c>
      <c r="D14" s="1304">
        <f>VLOOKUP($A14,'8A_2.1.17 3B&amp;5'!$A$3:$G$71,7,FALSE)</f>
        <v>264</v>
      </c>
      <c r="E14" s="1305">
        <f>'3_Levels 1&amp;2'!$AM$23</f>
        <v>3374.8960563700421</v>
      </c>
      <c r="F14" s="1306">
        <f t="shared" si="2"/>
        <v>890972.55888169107</v>
      </c>
      <c r="G14" s="1312">
        <v>801.47762416806802</v>
      </c>
      <c r="H14" s="1306">
        <f t="shared" si="3"/>
        <v>211590.09278036995</v>
      </c>
      <c r="I14" s="1308">
        <f t="shared" si="4"/>
        <v>1102563</v>
      </c>
      <c r="J14" s="1309">
        <f>VLOOKUP($A14,'[3]October Mid-Year Adj'!$A$160:$J$168,10,FALSE)</f>
        <v>526223</v>
      </c>
      <c r="K14" s="1309">
        <f>VLOOKUP($A14,'[3]February Mid-Year Adj'!$A$160:$J$168,10,FALSE)</f>
        <v>6265</v>
      </c>
      <c r="L14" s="1310">
        <f t="shared" si="5"/>
        <v>532488</v>
      </c>
      <c r="M14" s="1308">
        <f t="shared" si="6"/>
        <v>1635051</v>
      </c>
      <c r="N14" s="1309">
        <f t="shared" si="7"/>
        <v>-28613</v>
      </c>
      <c r="O14" s="1309">
        <f t="shared" si="8"/>
        <v>-4088</v>
      </c>
      <c r="P14" s="1309">
        <f t="shared" si="9"/>
        <v>-32701</v>
      </c>
      <c r="Q14" s="1308">
        <f t="shared" si="10"/>
        <v>1602350</v>
      </c>
      <c r="R14" s="1309">
        <f>'[2]Summary FY17-18 MFP'!M137</f>
        <v>0</v>
      </c>
      <c r="S14" s="1308">
        <f t="shared" si="11"/>
        <v>1602350</v>
      </c>
      <c r="T14" s="1309">
        <f>VLOOKUP($A14,'4_Level 4'!$A$78:$S$212,5,FALSE)</f>
        <v>0</v>
      </c>
      <c r="U14" s="1309">
        <f>VLOOKUP($A14,'4_Level 4'!$A$78:$S$212,17,FALSE)</f>
        <v>0</v>
      </c>
      <c r="V14" s="1308">
        <f t="shared" si="12"/>
        <v>1602350</v>
      </c>
      <c r="W14" s="1312">
        <f>[4]MFP!$HI137</f>
        <v>1468028</v>
      </c>
      <c r="X14" s="1312">
        <f t="shared" si="13"/>
        <v>134322</v>
      </c>
      <c r="Y14" s="1308">
        <f t="shared" si="14"/>
        <v>134322</v>
      </c>
      <c r="Z14" s="1309">
        <f>VLOOKUP($A14,'4_Level 4'!$A$78:$S$212,10,FALSE)</f>
        <v>0</v>
      </c>
      <c r="AA14" s="1309">
        <f>VLOOKUP($A14,'4_Level 4'!$A$78:$S$212,12,FALSE)</f>
        <v>0</v>
      </c>
      <c r="AB14" s="1309">
        <f>VLOOKUP($A14,'4_Level 4'!$A$78:$S$212,13,FALSE)</f>
        <v>0</v>
      </c>
      <c r="AC14" s="1308">
        <f t="shared" si="15"/>
        <v>1602350</v>
      </c>
      <c r="AD14" s="1309">
        <f>'Source Data'!$M$23</f>
        <v>6703</v>
      </c>
      <c r="AE14" s="1313">
        <f t="shared" si="16"/>
        <v>1769592</v>
      </c>
      <c r="AF14" s="1314">
        <f>VLOOKUP($A14,'[3]October Mid-Year Adj'!$A$160:$J$168,6,FALSE)</f>
        <v>126</v>
      </c>
      <c r="AG14" s="1306">
        <f t="shared" si="17"/>
        <v>844578</v>
      </c>
      <c r="AH14" s="1314">
        <f>VLOOKUP($A14,'[3]February Mid-Year Adj'!$A$160:$J$168,6,FALSE)</f>
        <v>3</v>
      </c>
      <c r="AI14" s="1306">
        <f t="shared" si="18"/>
        <v>10054.5</v>
      </c>
      <c r="AJ14" s="1310">
        <f t="shared" si="19"/>
        <v>854632.5</v>
      </c>
      <c r="AK14" s="1313">
        <f t="shared" si="20"/>
        <v>2624224.5</v>
      </c>
      <c r="AL14" s="1306">
        <f t="shared" si="21"/>
        <v>-45924</v>
      </c>
      <c r="AM14" s="1306">
        <f t="shared" si="22"/>
        <v>-6561</v>
      </c>
      <c r="AN14" s="1306">
        <f t="shared" si="23"/>
        <v>-52485</v>
      </c>
      <c r="AO14" s="1313">
        <f t="shared" si="24"/>
        <v>2571739.5</v>
      </c>
      <c r="AP14" s="1309">
        <f>'[2]Summary FY17-18 MFP'!X137</f>
        <v>0</v>
      </c>
      <c r="AQ14" s="1313">
        <f t="shared" si="25"/>
        <v>2571740</v>
      </c>
      <c r="AR14" s="1312">
        <f>[4]MFP!$HJ137</f>
        <v>2464873</v>
      </c>
      <c r="AS14" s="1312">
        <f t="shared" si="26"/>
        <v>106867</v>
      </c>
      <c r="AT14" s="1313">
        <f t="shared" si="27"/>
        <v>106867</v>
      </c>
      <c r="AU14" s="1315">
        <f t="shared" si="28"/>
        <v>4174090</v>
      </c>
      <c r="AV14" s="1315">
        <f t="shared" si="29"/>
        <v>241189</v>
      </c>
    </row>
    <row r="15" spans="1:60" s="415" customFormat="1" ht="29.45" customHeight="1" x14ac:dyDescent="0.2">
      <c r="A15" s="1335" t="s">
        <v>851</v>
      </c>
      <c r="B15" s="1335" t="s">
        <v>851</v>
      </c>
      <c r="C15" s="1303" t="s">
        <v>1318</v>
      </c>
      <c r="D15" s="1304">
        <f>VLOOKUP($A15,'8A_2.1.17 3B&amp;5'!$A$3:$G$71,7,FALSE)</f>
        <v>141</v>
      </c>
      <c r="E15" s="1305">
        <f>'3_Levels 1&amp;2'!$AM$23</f>
        <v>3374.8960563700421</v>
      </c>
      <c r="F15" s="1306">
        <f t="shared" si="2"/>
        <v>475860.34394817596</v>
      </c>
      <c r="G15" s="1312">
        <v>801.47762416806802</v>
      </c>
      <c r="H15" s="1306">
        <f t="shared" si="3"/>
        <v>113008.34500769759</v>
      </c>
      <c r="I15" s="1308">
        <f t="shared" si="4"/>
        <v>588869</v>
      </c>
      <c r="J15" s="1309">
        <f>VLOOKUP($A15,'[3]October Mid-Year Adj'!$A$160:$J$168,10,FALSE)</f>
        <v>183760</v>
      </c>
      <c r="K15" s="1309">
        <f>VLOOKUP($A15,'[3]February Mid-Year Adj'!$A$160:$J$168,10,FALSE)</f>
        <v>-4176</v>
      </c>
      <c r="L15" s="1310">
        <f t="shared" si="5"/>
        <v>179584</v>
      </c>
      <c r="M15" s="1308">
        <f t="shared" si="6"/>
        <v>768453</v>
      </c>
      <c r="N15" s="1309">
        <f t="shared" si="7"/>
        <v>-13448</v>
      </c>
      <c r="O15" s="1309">
        <f t="shared" si="8"/>
        <v>-1921</v>
      </c>
      <c r="P15" s="1309">
        <f t="shared" si="9"/>
        <v>-15369</v>
      </c>
      <c r="Q15" s="1308">
        <f t="shared" si="10"/>
        <v>753084</v>
      </c>
      <c r="R15" s="1309">
        <f>'[2]Summary FY17-18 MFP'!M138</f>
        <v>0</v>
      </c>
      <c r="S15" s="1308">
        <f t="shared" si="11"/>
        <v>753084</v>
      </c>
      <c r="T15" s="1309">
        <f>VLOOKUP($A15,'4_Level 4'!$A$78:$S$212,5,FALSE)</f>
        <v>0</v>
      </c>
      <c r="U15" s="1309">
        <f>VLOOKUP($A15,'4_Level 4'!$A$78:$S$212,17,FALSE)</f>
        <v>0</v>
      </c>
      <c r="V15" s="1308">
        <f t="shared" si="12"/>
        <v>753084</v>
      </c>
      <c r="W15" s="1312">
        <f>[4]MFP!$HI138</f>
        <v>690279</v>
      </c>
      <c r="X15" s="1312">
        <f t="shared" si="13"/>
        <v>62805</v>
      </c>
      <c r="Y15" s="1308">
        <f t="shared" si="14"/>
        <v>62805</v>
      </c>
      <c r="Z15" s="1309">
        <f>VLOOKUP($A15,'4_Level 4'!$A$78:$S$212,10,FALSE)</f>
        <v>0</v>
      </c>
      <c r="AA15" s="1309">
        <f>VLOOKUP($A15,'4_Level 4'!$A$78:$S$212,12,FALSE)</f>
        <v>0</v>
      </c>
      <c r="AB15" s="1309">
        <f>VLOOKUP($A15,'4_Level 4'!$A$78:$S$212,13,FALSE)</f>
        <v>0</v>
      </c>
      <c r="AC15" s="1308">
        <f t="shared" si="15"/>
        <v>753084</v>
      </c>
      <c r="AD15" s="1309">
        <f>'Source Data'!$M$23</f>
        <v>6703</v>
      </c>
      <c r="AE15" s="1313">
        <f t="shared" si="16"/>
        <v>945123</v>
      </c>
      <c r="AF15" s="1314">
        <f>VLOOKUP($A15,'[3]October Mid-Year Adj'!$A$160:$J$168,6,FALSE)</f>
        <v>44</v>
      </c>
      <c r="AG15" s="1306">
        <f t="shared" si="17"/>
        <v>294932</v>
      </c>
      <c r="AH15" s="1314">
        <f>VLOOKUP($A15,'[3]February Mid-Year Adj'!$A$160:$J$168,6,FALSE)</f>
        <v>-2</v>
      </c>
      <c r="AI15" s="1306">
        <f t="shared" si="18"/>
        <v>-6703</v>
      </c>
      <c r="AJ15" s="1310">
        <f t="shared" si="19"/>
        <v>288229</v>
      </c>
      <c r="AK15" s="1313">
        <f t="shared" si="20"/>
        <v>1233352</v>
      </c>
      <c r="AL15" s="1306">
        <f t="shared" si="21"/>
        <v>-21584</v>
      </c>
      <c r="AM15" s="1306">
        <f t="shared" si="22"/>
        <v>-3083</v>
      </c>
      <c r="AN15" s="1306">
        <f t="shared" si="23"/>
        <v>-24667</v>
      </c>
      <c r="AO15" s="1313">
        <f t="shared" si="24"/>
        <v>1208685</v>
      </c>
      <c r="AP15" s="1309">
        <f>'[2]Summary FY17-18 MFP'!X138</f>
        <v>0</v>
      </c>
      <c r="AQ15" s="1313">
        <f t="shared" si="25"/>
        <v>1208685</v>
      </c>
      <c r="AR15" s="1312">
        <f>[4]MFP!$HJ138</f>
        <v>1158663</v>
      </c>
      <c r="AS15" s="1312">
        <f t="shared" si="26"/>
        <v>50022</v>
      </c>
      <c r="AT15" s="1313">
        <f t="shared" si="27"/>
        <v>50022</v>
      </c>
      <c r="AU15" s="1315">
        <f t="shared" si="28"/>
        <v>1961769</v>
      </c>
      <c r="AV15" s="1315">
        <f t="shared" si="29"/>
        <v>112827</v>
      </c>
    </row>
    <row r="16" spans="1:60" s="415" customFormat="1" ht="29.45" customHeight="1" x14ac:dyDescent="0.2">
      <c r="A16" s="1335" t="s">
        <v>853</v>
      </c>
      <c r="B16" s="1335" t="s">
        <v>853</v>
      </c>
      <c r="C16" s="1303" t="s">
        <v>1319</v>
      </c>
      <c r="D16" s="1304">
        <f>VLOOKUP($A16,'8A_2.1.17 3B&amp;5'!$A$3:$G$71,7,FALSE)</f>
        <v>173</v>
      </c>
      <c r="E16" s="1305">
        <f>'3_Levels 1&amp;2'!$AM$23</f>
        <v>3374.8960563700421</v>
      </c>
      <c r="F16" s="1306">
        <f t="shared" si="2"/>
        <v>583857.01775201724</v>
      </c>
      <c r="G16" s="1312">
        <v>801.47762416806802</v>
      </c>
      <c r="H16" s="1306">
        <f t="shared" si="3"/>
        <v>138655.62898107577</v>
      </c>
      <c r="I16" s="1308">
        <f t="shared" si="4"/>
        <v>722513</v>
      </c>
      <c r="J16" s="1309">
        <f>VLOOKUP($A16,'[3]October Mid-Year Adj'!$A$160:$J$168,10,FALSE)</f>
        <v>317404</v>
      </c>
      <c r="K16" s="1309">
        <f>VLOOKUP($A16,'[3]February Mid-Year Adj'!$A$160:$J$168,10,FALSE)</f>
        <v>-22970</v>
      </c>
      <c r="L16" s="1310">
        <f t="shared" si="5"/>
        <v>294434</v>
      </c>
      <c r="M16" s="1308">
        <f t="shared" si="6"/>
        <v>1016947</v>
      </c>
      <c r="N16" s="1309">
        <f t="shared" si="7"/>
        <v>-17797</v>
      </c>
      <c r="O16" s="1309">
        <f t="shared" si="8"/>
        <v>-2542</v>
      </c>
      <c r="P16" s="1309">
        <f t="shared" si="9"/>
        <v>-20339</v>
      </c>
      <c r="Q16" s="1308">
        <f t="shared" si="10"/>
        <v>996608</v>
      </c>
      <c r="R16" s="1309">
        <f>'[2]Summary FY17-18 MFP'!M139</f>
        <v>0</v>
      </c>
      <c r="S16" s="1308">
        <f t="shared" si="11"/>
        <v>996608</v>
      </c>
      <c r="T16" s="1309">
        <f>VLOOKUP($A16,'4_Level 4'!$A$78:$S$212,5,FALSE)</f>
        <v>0</v>
      </c>
      <c r="U16" s="1309">
        <f>VLOOKUP($A16,'4_Level 4'!$A$78:$S$212,17,FALSE)</f>
        <v>0</v>
      </c>
      <c r="V16" s="1308">
        <f t="shared" si="12"/>
        <v>996608</v>
      </c>
      <c r="W16" s="1312">
        <f>[4]MFP!$HI139</f>
        <v>910748</v>
      </c>
      <c r="X16" s="1312">
        <f t="shared" si="13"/>
        <v>85860</v>
      </c>
      <c r="Y16" s="1308">
        <f t="shared" si="14"/>
        <v>85860</v>
      </c>
      <c r="Z16" s="1309">
        <f>VLOOKUP($A16,'4_Level 4'!$A$78:$S$212,10,FALSE)</f>
        <v>0</v>
      </c>
      <c r="AA16" s="1309">
        <f>VLOOKUP($A16,'4_Level 4'!$A$78:$S$212,12,FALSE)</f>
        <v>0</v>
      </c>
      <c r="AB16" s="1309">
        <f>VLOOKUP($A16,'4_Level 4'!$A$78:$S$212,13,FALSE)</f>
        <v>0</v>
      </c>
      <c r="AC16" s="1308">
        <f t="shared" si="15"/>
        <v>996608</v>
      </c>
      <c r="AD16" s="1309">
        <f>'Source Data'!$M$23</f>
        <v>6703</v>
      </c>
      <c r="AE16" s="1313">
        <f t="shared" si="16"/>
        <v>1159619</v>
      </c>
      <c r="AF16" s="1314">
        <f>VLOOKUP($A16,'[3]October Mid-Year Adj'!$A$160:$J$168,6,FALSE)</f>
        <v>76</v>
      </c>
      <c r="AG16" s="1306">
        <f t="shared" si="17"/>
        <v>509428</v>
      </c>
      <c r="AH16" s="1314">
        <f>VLOOKUP($A16,'[3]February Mid-Year Adj'!$A$160:$J$168,6,FALSE)</f>
        <v>-11</v>
      </c>
      <c r="AI16" s="1306">
        <f t="shared" si="18"/>
        <v>-36866.5</v>
      </c>
      <c r="AJ16" s="1310">
        <f t="shared" si="19"/>
        <v>472561.5</v>
      </c>
      <c r="AK16" s="1313">
        <f t="shared" si="20"/>
        <v>1632180.5</v>
      </c>
      <c r="AL16" s="1306">
        <f t="shared" si="21"/>
        <v>-28563</v>
      </c>
      <c r="AM16" s="1306">
        <f t="shared" si="22"/>
        <v>-4080</v>
      </c>
      <c r="AN16" s="1306">
        <f t="shared" si="23"/>
        <v>-32643</v>
      </c>
      <c r="AO16" s="1313">
        <f t="shared" si="24"/>
        <v>1599537.5</v>
      </c>
      <c r="AP16" s="1309">
        <f>'[2]Summary FY17-18 MFP'!X139</f>
        <v>0</v>
      </c>
      <c r="AQ16" s="1313">
        <f t="shared" si="25"/>
        <v>1599538</v>
      </c>
      <c r="AR16" s="1312">
        <f>[4]MFP!$HJ139</f>
        <v>1531823</v>
      </c>
      <c r="AS16" s="1312">
        <f t="shared" si="26"/>
        <v>67715</v>
      </c>
      <c r="AT16" s="1313">
        <f t="shared" si="27"/>
        <v>67715</v>
      </c>
      <c r="AU16" s="1315">
        <f t="shared" si="28"/>
        <v>2596146</v>
      </c>
      <c r="AV16" s="1315">
        <f t="shared" si="29"/>
        <v>153575</v>
      </c>
    </row>
    <row r="17" spans="1:48" s="415" customFormat="1" ht="29.45" customHeight="1" x14ac:dyDescent="0.2">
      <c r="A17" s="1302" t="s">
        <v>855</v>
      </c>
      <c r="B17" s="1302">
        <v>389002</v>
      </c>
      <c r="C17" s="1303" t="s">
        <v>1320</v>
      </c>
      <c r="D17" s="1304">
        <f>VLOOKUP($A17,'8A_2.1.17 3B&amp;5'!$A$3:$G$71,7,FALSE)</f>
        <v>538</v>
      </c>
      <c r="E17" s="1305">
        <f>'3_Levels 1&amp;2'!$AM$23</f>
        <v>3374.8960563700421</v>
      </c>
      <c r="F17" s="1306">
        <f t="shared" si="2"/>
        <v>1815694.0783270826</v>
      </c>
      <c r="G17" s="1312">
        <v>801.47762416806802</v>
      </c>
      <c r="H17" s="1306">
        <f t="shared" si="3"/>
        <v>431194.96180242061</v>
      </c>
      <c r="I17" s="1308">
        <f t="shared" si="4"/>
        <v>2246889</v>
      </c>
      <c r="J17" s="1309">
        <f>VLOOKUP($A17,'[3]October Mid-Year Adj'!$A$160:$J$168,10,FALSE)</f>
        <v>-334110</v>
      </c>
      <c r="K17" s="1309">
        <f>VLOOKUP($A17,'[3]February Mid-Year Adj'!$A$160:$J$168,10,FALSE)</f>
        <v>-52205</v>
      </c>
      <c r="L17" s="1310">
        <f t="shared" si="5"/>
        <v>-386315</v>
      </c>
      <c r="M17" s="1308">
        <f t="shared" si="6"/>
        <v>1860574</v>
      </c>
      <c r="N17" s="1309">
        <f t="shared" si="7"/>
        <v>-32560</v>
      </c>
      <c r="O17" s="1309">
        <f t="shared" si="8"/>
        <v>-4651</v>
      </c>
      <c r="P17" s="1309">
        <f t="shared" si="9"/>
        <v>-37211</v>
      </c>
      <c r="Q17" s="1308">
        <f t="shared" si="10"/>
        <v>1823363</v>
      </c>
      <c r="R17" s="1309">
        <f>'[2]Summary FY17-18 MFP'!M140</f>
        <v>0</v>
      </c>
      <c r="S17" s="1308">
        <f t="shared" si="11"/>
        <v>1823363</v>
      </c>
      <c r="T17" s="1309">
        <f>VLOOKUP($A17,'4_Level 4'!$A$78:$S$212,5,FALSE)</f>
        <v>0</v>
      </c>
      <c r="U17" s="1309">
        <f>VLOOKUP($A17,'4_Level 4'!$A$78:$S$212,17,FALSE)</f>
        <v>0</v>
      </c>
      <c r="V17" s="1308">
        <f t="shared" si="12"/>
        <v>1823363</v>
      </c>
      <c r="W17" s="1312">
        <f>[4]MFP!$HI140</f>
        <v>1735962</v>
      </c>
      <c r="X17" s="1312">
        <f t="shared" si="13"/>
        <v>87401</v>
      </c>
      <c r="Y17" s="1308">
        <f t="shared" si="14"/>
        <v>87401</v>
      </c>
      <c r="Z17" s="1309">
        <f>VLOOKUP($A17,'4_Level 4'!$A$78:$S$212,10,FALSE)</f>
        <v>0</v>
      </c>
      <c r="AA17" s="1309">
        <f>VLOOKUP($A17,'4_Level 4'!$A$78:$S$212,12,FALSE)</f>
        <v>0</v>
      </c>
      <c r="AB17" s="1309">
        <f>VLOOKUP($A17,'4_Level 4'!$A$78:$S$212,13,FALSE)</f>
        <v>0</v>
      </c>
      <c r="AC17" s="1308">
        <f t="shared" si="15"/>
        <v>1823363</v>
      </c>
      <c r="AD17" s="1309">
        <f>'Source Data'!$M$23</f>
        <v>6703</v>
      </c>
      <c r="AE17" s="1313">
        <f t="shared" si="16"/>
        <v>3606214</v>
      </c>
      <c r="AF17" s="1314">
        <f>VLOOKUP($A17,'[3]October Mid-Year Adj'!$A$160:$J$168,6,FALSE)</f>
        <v>-80</v>
      </c>
      <c r="AG17" s="1306">
        <f t="shared" si="17"/>
        <v>-536240</v>
      </c>
      <c r="AH17" s="1314">
        <f>VLOOKUP($A17,'[3]February Mid-Year Adj'!$A$160:$J$168,6,FALSE)</f>
        <v>-25</v>
      </c>
      <c r="AI17" s="1306">
        <f t="shared" si="18"/>
        <v>-83787.5</v>
      </c>
      <c r="AJ17" s="1310">
        <f t="shared" si="19"/>
        <v>-620027.5</v>
      </c>
      <c r="AK17" s="1313">
        <f t="shared" si="20"/>
        <v>2986186.5</v>
      </c>
      <c r="AL17" s="1306">
        <f t="shared" si="21"/>
        <v>-52258</v>
      </c>
      <c r="AM17" s="1306">
        <f t="shared" si="22"/>
        <v>-7465</v>
      </c>
      <c r="AN17" s="1306">
        <f t="shared" si="23"/>
        <v>-59723</v>
      </c>
      <c r="AO17" s="1313">
        <f t="shared" si="24"/>
        <v>2926463.5</v>
      </c>
      <c r="AP17" s="1309">
        <f>'[2]Summary FY17-18 MFP'!X140</f>
        <v>0</v>
      </c>
      <c r="AQ17" s="1313">
        <f t="shared" si="25"/>
        <v>2926464</v>
      </c>
      <c r="AR17" s="1312">
        <f>[4]MFP!$HJ140</f>
        <v>2907892</v>
      </c>
      <c r="AS17" s="1312">
        <f t="shared" si="26"/>
        <v>18572</v>
      </c>
      <c r="AT17" s="1313">
        <f t="shared" si="27"/>
        <v>18572</v>
      </c>
      <c r="AU17" s="1315">
        <f t="shared" si="28"/>
        <v>4749827</v>
      </c>
      <c r="AV17" s="1315">
        <f t="shared" si="29"/>
        <v>105973</v>
      </c>
    </row>
    <row r="18" spans="1:48" s="474" customFormat="1" ht="29.45" customHeight="1" x14ac:dyDescent="0.2">
      <c r="A18" s="1316"/>
      <c r="B18" s="1316"/>
      <c r="C18" s="1317" t="s">
        <v>1321</v>
      </c>
      <c r="D18" s="1318">
        <f>SUM(D10:D17)</f>
        <v>2443</v>
      </c>
      <c r="E18" s="1319"/>
      <c r="F18" s="1320">
        <f>SUM(F10:F17)</f>
        <v>8244871.0657120124</v>
      </c>
      <c r="G18" s="1320"/>
      <c r="H18" s="1320">
        <f t="shared" ref="H18:AC18" si="30">SUM(H10:H17)</f>
        <v>1958009.8358425901</v>
      </c>
      <c r="I18" s="1322">
        <f t="shared" si="30"/>
        <v>10202882</v>
      </c>
      <c r="J18" s="1321">
        <f t="shared" si="30"/>
        <v>41763</v>
      </c>
      <c r="K18" s="1321">
        <f t="shared" si="30"/>
        <v>-150349</v>
      </c>
      <c r="L18" s="1323">
        <f t="shared" si="30"/>
        <v>-108586</v>
      </c>
      <c r="M18" s="1322">
        <f t="shared" si="30"/>
        <v>10094296</v>
      </c>
      <c r="N18" s="1321">
        <f t="shared" si="30"/>
        <v>-176650</v>
      </c>
      <c r="O18" s="1321">
        <f t="shared" si="30"/>
        <v>-25235</v>
      </c>
      <c r="P18" s="1321">
        <f t="shared" si="30"/>
        <v>-201885</v>
      </c>
      <c r="Q18" s="1322">
        <f t="shared" si="30"/>
        <v>9892411</v>
      </c>
      <c r="R18" s="1320">
        <f t="shared" si="30"/>
        <v>-65179.59093616646</v>
      </c>
      <c r="S18" s="1322">
        <f t="shared" si="30"/>
        <v>9827231.4090638347</v>
      </c>
      <c r="T18" s="1320">
        <f t="shared" si="30"/>
        <v>0</v>
      </c>
      <c r="U18" s="1320">
        <f t="shared" si="30"/>
        <v>24050</v>
      </c>
      <c r="V18" s="1322">
        <f t="shared" si="30"/>
        <v>9851281</v>
      </c>
      <c r="W18" s="1320">
        <f t="shared" si="30"/>
        <v>9201248</v>
      </c>
      <c r="X18" s="1320">
        <f t="shared" si="30"/>
        <v>650033</v>
      </c>
      <c r="Y18" s="1322">
        <f t="shared" si="30"/>
        <v>650033</v>
      </c>
      <c r="Z18" s="1320">
        <f t="shared" si="30"/>
        <v>0</v>
      </c>
      <c r="AA18" s="1320">
        <f t="shared" si="30"/>
        <v>10000</v>
      </c>
      <c r="AB18" s="1320">
        <f t="shared" si="30"/>
        <v>0</v>
      </c>
      <c r="AC18" s="1322">
        <f t="shared" si="30"/>
        <v>9861281</v>
      </c>
      <c r="AD18" s="1320"/>
      <c r="AE18" s="1325">
        <f>SUM(AE10:AE17)</f>
        <v>16375429</v>
      </c>
      <c r="AF18" s="1336">
        <f t="shared" ref="AF18:AV18" si="31">SUM(AF10:AF17)</f>
        <v>10</v>
      </c>
      <c r="AG18" s="1320">
        <f t="shared" si="31"/>
        <v>67030</v>
      </c>
      <c r="AH18" s="1326">
        <f t="shared" si="31"/>
        <v>-72</v>
      </c>
      <c r="AI18" s="1320">
        <f t="shared" si="31"/>
        <v>-241308</v>
      </c>
      <c r="AJ18" s="1323">
        <f t="shared" si="31"/>
        <v>-174278</v>
      </c>
      <c r="AK18" s="1325">
        <f t="shared" si="31"/>
        <v>16201151</v>
      </c>
      <c r="AL18" s="1320">
        <f t="shared" si="31"/>
        <v>-283521</v>
      </c>
      <c r="AM18" s="1320">
        <f t="shared" si="31"/>
        <v>-40502</v>
      </c>
      <c r="AN18" s="1320">
        <f t="shared" si="31"/>
        <v>-324023</v>
      </c>
      <c r="AO18" s="1325">
        <f t="shared" si="31"/>
        <v>15877128</v>
      </c>
      <c r="AP18" s="1320">
        <f t="shared" si="31"/>
        <v>-129149</v>
      </c>
      <c r="AQ18" s="1325">
        <f t="shared" si="31"/>
        <v>15747982</v>
      </c>
      <c r="AR18" s="1324">
        <f t="shared" si="31"/>
        <v>15517126</v>
      </c>
      <c r="AS18" s="1324">
        <f t="shared" si="31"/>
        <v>230856</v>
      </c>
      <c r="AT18" s="1325">
        <f t="shared" si="31"/>
        <v>230856</v>
      </c>
      <c r="AU18" s="1327">
        <f t="shared" si="31"/>
        <v>25599263</v>
      </c>
      <c r="AV18" s="1327">
        <f t="shared" si="31"/>
        <v>880889</v>
      </c>
    </row>
    <row r="19" spans="1:48" s="415" customFormat="1" ht="15" customHeight="1" x14ac:dyDescent="0.2">
      <c r="A19" s="1328"/>
      <c r="B19" s="1328"/>
      <c r="C19" s="1329"/>
      <c r="D19" s="1330"/>
      <c r="E19" s="1331"/>
      <c r="F19" s="1331"/>
      <c r="G19" s="1331"/>
      <c r="H19" s="1331"/>
      <c r="I19" s="1331"/>
      <c r="J19" s="1331"/>
      <c r="K19" s="1331"/>
      <c r="L19" s="1331"/>
      <c r="M19" s="1331"/>
      <c r="N19" s="1331"/>
      <c r="O19" s="1331"/>
      <c r="P19" s="1331"/>
      <c r="Q19" s="1331"/>
      <c r="R19" s="1331"/>
      <c r="S19" s="1332"/>
      <c r="T19" s="1333"/>
      <c r="U19" s="1331"/>
      <c r="V19" s="1331"/>
      <c r="W19" s="1331"/>
      <c r="X19" s="1331"/>
      <c r="Y19" s="1331"/>
      <c r="Z19" s="1331"/>
      <c r="AA19" s="1331"/>
      <c r="AB19" s="1331"/>
      <c r="AC19" s="1332"/>
      <c r="AD19" s="1333"/>
      <c r="AE19" s="1331"/>
      <c r="AF19" s="1334"/>
      <c r="AG19" s="1331"/>
      <c r="AH19" s="1334"/>
      <c r="AI19" s="1331"/>
      <c r="AJ19" s="1331"/>
      <c r="AK19" s="1331"/>
      <c r="AL19" s="1331"/>
      <c r="AM19" s="1331"/>
      <c r="AN19" s="1331"/>
      <c r="AO19" s="1331"/>
      <c r="AP19" s="1331"/>
      <c r="AQ19" s="1331"/>
      <c r="AR19" s="1331"/>
      <c r="AS19" s="1331"/>
      <c r="AT19" s="1332"/>
      <c r="AU19" s="1331"/>
      <c r="AV19" s="1331"/>
    </row>
    <row r="20" spans="1:48" s="474" customFormat="1" ht="30" customHeight="1" x14ac:dyDescent="0.2">
      <c r="A20" s="1337"/>
      <c r="B20" s="1337"/>
      <c r="C20" s="1338" t="s">
        <v>1322</v>
      </c>
      <c r="D20" s="1339">
        <f>D18+D8</f>
        <v>3112</v>
      </c>
      <c r="E20" s="1340"/>
      <c r="F20" s="1341">
        <f>F18+F8</f>
        <v>11383805.232090089</v>
      </c>
      <c r="G20" s="1341"/>
      <c r="H20" s="1341">
        <f t="shared" ref="H20:AC20" si="32">H18+H8</f>
        <v>2456254.2758425903</v>
      </c>
      <c r="I20" s="1342">
        <f t="shared" si="32"/>
        <v>13840061</v>
      </c>
      <c r="J20" s="1343">
        <f t="shared" si="32"/>
        <v>1303087</v>
      </c>
      <c r="K20" s="1343">
        <f t="shared" si="32"/>
        <v>-286267</v>
      </c>
      <c r="L20" s="1344">
        <f t="shared" si="32"/>
        <v>1016820</v>
      </c>
      <c r="M20" s="1342">
        <f t="shared" si="32"/>
        <v>14856881</v>
      </c>
      <c r="N20" s="1343">
        <f t="shared" si="32"/>
        <v>-176650</v>
      </c>
      <c r="O20" s="1343">
        <f t="shared" si="32"/>
        <v>-25235</v>
      </c>
      <c r="P20" s="1343">
        <f t="shared" si="32"/>
        <v>-201885</v>
      </c>
      <c r="Q20" s="1342">
        <f t="shared" si="32"/>
        <v>14654996</v>
      </c>
      <c r="R20" s="1345">
        <f t="shared" si="32"/>
        <v>-70538.339463857439</v>
      </c>
      <c r="S20" s="1342">
        <f t="shared" si="32"/>
        <v>14584457.660536144</v>
      </c>
      <c r="T20" s="1345">
        <f t="shared" si="32"/>
        <v>0</v>
      </c>
      <c r="U20" s="1345">
        <f t="shared" si="32"/>
        <v>24050</v>
      </c>
      <c r="V20" s="1342">
        <f t="shared" si="32"/>
        <v>14608507</v>
      </c>
      <c r="W20" s="1341">
        <f t="shared" si="32"/>
        <v>13379179</v>
      </c>
      <c r="X20" s="1341">
        <f t="shared" si="32"/>
        <v>1229328</v>
      </c>
      <c r="Y20" s="1342">
        <f t="shared" si="32"/>
        <v>1229328</v>
      </c>
      <c r="Z20" s="1345">
        <f t="shared" si="32"/>
        <v>0</v>
      </c>
      <c r="AA20" s="1345">
        <f t="shared" si="32"/>
        <v>10000</v>
      </c>
      <c r="AB20" s="1345">
        <f t="shared" si="32"/>
        <v>0</v>
      </c>
      <c r="AC20" s="1342">
        <f t="shared" si="32"/>
        <v>14618507</v>
      </c>
      <c r="AD20" s="1341"/>
      <c r="AE20" s="1346">
        <f t="shared" ref="AE20:AV20" si="33">AE18+AE8</f>
        <v>19241425</v>
      </c>
      <c r="AF20" s="1347">
        <f t="shared" si="33"/>
        <v>242</v>
      </c>
      <c r="AG20" s="1341">
        <f t="shared" si="33"/>
        <v>1060918</v>
      </c>
      <c r="AH20" s="1348">
        <f t="shared" si="33"/>
        <v>-122</v>
      </c>
      <c r="AI20" s="1341">
        <f t="shared" si="33"/>
        <v>-348408</v>
      </c>
      <c r="AJ20" s="1344">
        <f t="shared" si="33"/>
        <v>712510</v>
      </c>
      <c r="AK20" s="1346">
        <f t="shared" si="33"/>
        <v>20061035</v>
      </c>
      <c r="AL20" s="1341">
        <f t="shared" si="33"/>
        <v>-283521</v>
      </c>
      <c r="AM20" s="1341">
        <f t="shared" si="33"/>
        <v>-40502</v>
      </c>
      <c r="AN20" s="1341">
        <f t="shared" si="33"/>
        <v>-324023</v>
      </c>
      <c r="AO20" s="1346">
        <f t="shared" si="33"/>
        <v>19737012</v>
      </c>
      <c r="AP20" s="1341">
        <f t="shared" si="33"/>
        <v>-131241.5</v>
      </c>
      <c r="AQ20" s="1346">
        <f t="shared" si="33"/>
        <v>19605774</v>
      </c>
      <c r="AR20" s="1341">
        <f t="shared" si="33"/>
        <v>19378348</v>
      </c>
      <c r="AS20" s="1341">
        <f t="shared" si="33"/>
        <v>227426</v>
      </c>
      <c r="AT20" s="1346">
        <f t="shared" si="33"/>
        <v>227426</v>
      </c>
      <c r="AU20" s="1349">
        <f t="shared" si="33"/>
        <v>34214281</v>
      </c>
      <c r="AV20" s="1349">
        <f t="shared" si="33"/>
        <v>1456754</v>
      </c>
    </row>
    <row r="21" spans="1:48" s="1363" customFormat="1" ht="16.149999999999999" customHeight="1" x14ac:dyDescent="0.25">
      <c r="A21" s="1350"/>
      <c r="B21" s="1350"/>
      <c r="C21" s="1351"/>
      <c r="D21" s="1352"/>
      <c r="E21" s="1353"/>
      <c r="F21" s="1354"/>
      <c r="G21" s="1354"/>
      <c r="H21" s="1354"/>
      <c r="I21" s="1355"/>
      <c r="J21" s="1356"/>
      <c r="K21" s="1356"/>
      <c r="L21" s="1357"/>
      <c r="M21" s="1355"/>
      <c r="N21" s="1356">
        <f>-N20</f>
        <v>176650</v>
      </c>
      <c r="O21" s="1356">
        <f>-O20</f>
        <v>25235</v>
      </c>
      <c r="P21" s="1356"/>
      <c r="Q21" s="1355"/>
      <c r="R21" s="1358"/>
      <c r="S21" s="1355"/>
      <c r="T21" s="1358"/>
      <c r="U21" s="1358"/>
      <c r="V21" s="1355"/>
      <c r="W21" s="1354"/>
      <c r="X21" s="1354"/>
      <c r="Y21" s="1355"/>
      <c r="Z21" s="1358"/>
      <c r="AA21" s="1358"/>
      <c r="AB21" s="1358"/>
      <c r="AC21" s="1355"/>
      <c r="AD21" s="1354"/>
      <c r="AE21" s="1359"/>
      <c r="AF21" s="1360"/>
      <c r="AG21" s="1354"/>
      <c r="AH21" s="1361"/>
      <c r="AI21" s="1354"/>
      <c r="AJ21" s="1357"/>
      <c r="AK21" s="1359"/>
      <c r="AL21" s="1354">
        <f>-AL20</f>
        <v>283521</v>
      </c>
      <c r="AM21" s="1354">
        <f>-AM20</f>
        <v>40502</v>
      </c>
      <c r="AN21" s="1354"/>
      <c r="AO21" s="1359"/>
      <c r="AP21" s="1354"/>
      <c r="AQ21" s="1359"/>
      <c r="AR21" s="1354"/>
      <c r="AS21" s="1354"/>
      <c r="AT21" s="1359"/>
      <c r="AU21" s="1362"/>
      <c r="AV21" s="1362"/>
    </row>
    <row r="22" spans="1:48" s="1363" customFormat="1" ht="16.149999999999999" customHeight="1" x14ac:dyDescent="0.25">
      <c r="A22" s="1350"/>
      <c r="B22" s="1350"/>
      <c r="C22" s="1351"/>
      <c r="D22" s="1352"/>
      <c r="E22" s="1353"/>
      <c r="F22" s="1354"/>
      <c r="G22" s="1354"/>
      <c r="H22" s="1354"/>
      <c r="I22" s="1355"/>
      <c r="J22" s="1356"/>
      <c r="K22" s="1356"/>
      <c r="L22" s="1357"/>
      <c r="M22" s="1355"/>
      <c r="N22" s="1364">
        <v>178607</v>
      </c>
      <c r="O22" s="1364">
        <v>25516</v>
      </c>
      <c r="P22" s="1365" t="s">
        <v>1323</v>
      </c>
      <c r="Q22" s="1355"/>
      <c r="R22" s="1358"/>
      <c r="S22" s="1355"/>
      <c r="T22" s="1358"/>
      <c r="U22" s="1358"/>
      <c r="V22" s="1355"/>
      <c r="W22" s="1354"/>
      <c r="X22" s="1354"/>
      <c r="Y22" s="1355"/>
      <c r="Z22" s="1358"/>
      <c r="AA22" s="1358"/>
      <c r="AB22" s="1358"/>
      <c r="AC22" s="1355"/>
      <c r="AD22" s="1354"/>
      <c r="AE22" s="1359"/>
      <c r="AF22" s="1360"/>
      <c r="AG22" s="1354"/>
      <c r="AH22" s="1361"/>
      <c r="AI22" s="1354"/>
      <c r="AJ22" s="1357"/>
      <c r="AK22" s="1359"/>
      <c r="AL22" s="1364">
        <v>282766</v>
      </c>
      <c r="AM22" s="1364">
        <v>40395</v>
      </c>
      <c r="AN22" s="1365" t="s">
        <v>1323</v>
      </c>
      <c r="AO22" s="1359"/>
      <c r="AP22" s="1354"/>
      <c r="AQ22" s="1359"/>
      <c r="AR22" s="1354"/>
      <c r="AS22" s="1354"/>
      <c r="AT22" s="1359"/>
      <c r="AU22" s="1362"/>
      <c r="AV22" s="1362"/>
    </row>
    <row r="23" spans="1:48" s="1363" customFormat="1" ht="16.149999999999999" customHeight="1" x14ac:dyDescent="0.25">
      <c r="A23" s="1350"/>
      <c r="B23" s="1350"/>
      <c r="C23" s="1351"/>
      <c r="D23" s="1352"/>
      <c r="E23" s="1353"/>
      <c r="F23" s="1354"/>
      <c r="G23" s="1354"/>
      <c r="H23" s="1354"/>
      <c r="I23" s="1355"/>
      <c r="J23" s="1356"/>
      <c r="K23" s="1356"/>
      <c r="L23" s="1357"/>
      <c r="M23" s="1355"/>
      <c r="N23" s="1364">
        <f>N21-N22</f>
        <v>-1957</v>
      </c>
      <c r="O23" s="1364">
        <f>O21-O22</f>
        <v>-281</v>
      </c>
      <c r="P23" s="1365" t="s">
        <v>1008</v>
      </c>
      <c r="Q23" s="1355"/>
      <c r="R23" s="1358"/>
      <c r="S23" s="1355"/>
      <c r="T23" s="1358"/>
      <c r="U23" s="1358"/>
      <c r="V23" s="1355"/>
      <c r="W23" s="1354"/>
      <c r="X23" s="1354"/>
      <c r="Y23" s="1355"/>
      <c r="Z23" s="1358"/>
      <c r="AA23" s="1358"/>
      <c r="AB23" s="1358"/>
      <c r="AC23" s="1355"/>
      <c r="AD23" s="1354"/>
      <c r="AE23" s="1359"/>
      <c r="AF23" s="1360"/>
      <c r="AG23" s="1354"/>
      <c r="AH23" s="1361"/>
      <c r="AI23" s="1354"/>
      <c r="AJ23" s="1357"/>
      <c r="AK23" s="1359"/>
      <c r="AL23" s="1364">
        <f>AL21-AL22</f>
        <v>755</v>
      </c>
      <c r="AM23" s="1364">
        <f>AM21-AM22</f>
        <v>107</v>
      </c>
      <c r="AN23" s="1365" t="s">
        <v>1008</v>
      </c>
      <c r="AO23" s="1359"/>
      <c r="AP23" s="1354"/>
      <c r="AQ23" s="1359"/>
      <c r="AR23" s="1354"/>
      <c r="AS23" s="1354"/>
      <c r="AT23" s="1359"/>
      <c r="AU23" s="1362"/>
      <c r="AV23" s="1362"/>
    </row>
    <row r="24" spans="1:48" s="1363" customFormat="1" ht="16.149999999999999" customHeight="1" x14ac:dyDescent="0.25">
      <c r="A24" s="1350"/>
      <c r="B24" s="1350"/>
      <c r="C24" s="1351"/>
      <c r="D24" s="1352"/>
      <c r="E24" s="1353"/>
      <c r="F24" s="1354"/>
      <c r="G24" s="1354"/>
      <c r="H24" s="1354"/>
      <c r="I24" s="1355"/>
      <c r="J24" s="1356"/>
      <c r="K24" s="1356"/>
      <c r="L24" s="1357"/>
      <c r="M24" s="1355"/>
      <c r="N24" s="1354"/>
      <c r="O24" s="1354"/>
      <c r="P24" s="1354"/>
      <c r="Q24" s="1355"/>
      <c r="R24" s="1358"/>
      <c r="S24" s="1355"/>
      <c r="T24" s="1358"/>
      <c r="U24" s="1358"/>
      <c r="V24" s="1355"/>
      <c r="W24" s="1354"/>
      <c r="X24" s="1354"/>
      <c r="Y24" s="1355"/>
      <c r="Z24" s="1358"/>
      <c r="AA24" s="1358"/>
      <c r="AB24" s="1358"/>
      <c r="AC24" s="1355"/>
      <c r="AD24" s="1354"/>
      <c r="AE24" s="1359"/>
      <c r="AF24" s="1360"/>
      <c r="AG24" s="1354"/>
      <c r="AH24" s="1361"/>
      <c r="AI24" s="1354"/>
      <c r="AJ24" s="1357"/>
      <c r="AK24" s="1359"/>
      <c r="AL24" s="1354"/>
      <c r="AM24" s="1354"/>
      <c r="AN24" s="1354"/>
      <c r="AO24" s="1359"/>
      <c r="AP24" s="1354"/>
      <c r="AQ24" s="1359"/>
      <c r="AR24" s="1354"/>
      <c r="AS24" s="1354"/>
      <c r="AT24" s="1359"/>
      <c r="AU24" s="1362"/>
      <c r="AV24" s="1362"/>
    </row>
    <row r="25" spans="1:48" s="1363" customFormat="1" ht="16.149999999999999" customHeight="1" x14ac:dyDescent="0.25">
      <c r="A25" s="1350"/>
      <c r="B25" s="1350"/>
      <c r="C25" s="1351"/>
      <c r="D25" s="1352"/>
      <c r="E25" s="1353"/>
      <c r="F25" s="1354"/>
      <c r="G25" s="1354"/>
      <c r="H25" s="1354"/>
      <c r="I25" s="1355"/>
      <c r="J25" s="1356"/>
      <c r="K25" s="1356"/>
      <c r="L25" s="1357"/>
      <c r="M25" s="1355"/>
      <c r="N25" s="1364"/>
      <c r="O25" s="1364"/>
      <c r="P25" s="1365"/>
      <c r="Q25" s="1355"/>
      <c r="R25" s="1358"/>
      <c r="S25" s="1355"/>
      <c r="T25" s="1358"/>
      <c r="U25" s="1358"/>
      <c r="V25" s="1355"/>
      <c r="W25" s="1354"/>
      <c r="X25" s="1354"/>
      <c r="Y25" s="1355"/>
      <c r="Z25" s="1358"/>
      <c r="AA25" s="1358"/>
      <c r="AB25" s="1358"/>
      <c r="AC25" s="1355"/>
      <c r="AD25" s="1354"/>
      <c r="AE25" s="1359"/>
      <c r="AF25" s="1360"/>
      <c r="AG25" s="1354"/>
      <c r="AH25" s="1361"/>
      <c r="AI25" s="1354"/>
      <c r="AJ25" s="1357"/>
      <c r="AK25" s="1359"/>
      <c r="AL25" s="1364"/>
      <c r="AM25" s="1364"/>
      <c r="AN25" s="1365"/>
      <c r="AO25" s="1359"/>
      <c r="AP25" s="1354"/>
      <c r="AQ25" s="1359"/>
      <c r="AR25" s="1354"/>
      <c r="AS25" s="1354"/>
      <c r="AT25" s="1359"/>
      <c r="AU25" s="1362"/>
      <c r="AV25" s="1362"/>
    </row>
    <row r="26" spans="1:48" s="1367" customFormat="1" ht="16.149999999999999" customHeight="1" x14ac:dyDescent="0.2">
      <c r="A26" s="1366"/>
      <c r="B26" s="1366"/>
      <c r="F26" s="1368"/>
      <c r="G26" s="1369"/>
      <c r="H26" s="1369"/>
      <c r="I26" s="1369"/>
      <c r="J26" s="1369"/>
      <c r="K26" s="1369"/>
      <c r="L26" s="1369"/>
      <c r="M26" s="1369"/>
      <c r="N26" s="1364"/>
      <c r="O26" s="1364"/>
      <c r="P26" s="1365"/>
      <c r="Q26" s="1369"/>
      <c r="R26" s="1369"/>
      <c r="S26" s="1369"/>
      <c r="T26" s="1369"/>
      <c r="U26" s="1369"/>
      <c r="V26" s="1369"/>
      <c r="W26" s="1369"/>
      <c r="X26" s="1369"/>
      <c r="Y26" s="1369"/>
      <c r="Z26" s="1369"/>
      <c r="AA26" s="1369"/>
      <c r="AB26" s="1369"/>
      <c r="AC26" s="1369"/>
      <c r="AD26" s="1369"/>
      <c r="AE26" s="1369"/>
      <c r="AF26" s="1369"/>
      <c r="AG26" s="1369"/>
      <c r="AH26" s="1369"/>
      <c r="AI26" s="1369"/>
      <c r="AJ26" s="1369"/>
      <c r="AK26" s="1369"/>
      <c r="AL26" s="1364"/>
      <c r="AM26" s="1364"/>
      <c r="AN26" s="1365"/>
      <c r="AO26" s="1369"/>
      <c r="AP26" s="1369"/>
      <c r="AQ26" s="1369"/>
      <c r="AR26" s="1369"/>
      <c r="AS26" s="1369"/>
      <c r="AT26" s="1369"/>
    </row>
    <row r="27" spans="1:48" s="1367" customFormat="1" ht="20.45" customHeight="1" x14ac:dyDescent="0.25">
      <c r="A27" s="1366"/>
      <c r="B27" s="1366"/>
      <c r="C27" s="1370"/>
      <c r="D27" s="1370"/>
      <c r="E27" s="1370"/>
      <c r="F27" s="1370"/>
      <c r="G27" s="1370"/>
      <c r="H27" s="1370"/>
      <c r="I27" s="1370"/>
      <c r="J27" s="1371"/>
      <c r="K27" s="1371"/>
      <c r="L27" s="1371"/>
      <c r="M27" s="1371"/>
      <c r="N27" s="1371"/>
      <c r="O27" s="1371"/>
      <c r="P27" s="1371"/>
      <c r="Q27" s="1371"/>
      <c r="R27" s="1372"/>
      <c r="S27" s="1371"/>
      <c r="T27" s="1371"/>
      <c r="U27" s="1371"/>
      <c r="V27" s="1371"/>
      <c r="W27" s="1371"/>
      <c r="X27" s="1371"/>
      <c r="Y27" s="1372">
        <v>1</v>
      </c>
      <c r="Z27" s="1372"/>
      <c r="AA27" s="1372"/>
      <c r="AB27" s="1372"/>
      <c r="AC27" s="1372"/>
      <c r="AD27" s="1372"/>
      <c r="AE27" s="1372"/>
      <c r="AF27" s="1372"/>
      <c r="AG27" s="1372"/>
      <c r="AH27" s="1372"/>
      <c r="AI27" s="1372"/>
      <c r="AJ27" s="1372"/>
      <c r="AK27" s="1372"/>
      <c r="AL27" s="1372"/>
      <c r="AM27" s="1372"/>
      <c r="AN27" s="1372"/>
      <c r="AO27" s="1372"/>
      <c r="AP27" s="1372"/>
      <c r="AQ27" s="1372"/>
      <c r="AR27" s="1372"/>
      <c r="AS27" s="1372"/>
      <c r="AT27" s="1372">
        <f>Y27</f>
        <v>1</v>
      </c>
    </row>
    <row r="28" spans="1:48" s="415" customFormat="1" ht="29.45" customHeight="1" x14ac:dyDescent="0.2">
      <c r="A28" s="1373" t="s">
        <v>768</v>
      </c>
      <c r="B28" s="1373" t="s">
        <v>769</v>
      </c>
      <c r="C28" s="1374" t="s">
        <v>1324</v>
      </c>
      <c r="D28" s="1304">
        <f>VLOOKUP($A28,'8A_2.1.17 3B&amp;5'!$A$3:$G$71,7,FALSE)</f>
        <v>248</v>
      </c>
      <c r="E28" s="1305">
        <f>'3_Levels 1&amp;2'!$AM$23</f>
        <v>3374.8960563700421</v>
      </c>
      <c r="F28" s="1306">
        <f>D28*E28</f>
        <v>836974.22197977046</v>
      </c>
      <c r="G28" s="1312">
        <v>801.47762416806802</v>
      </c>
      <c r="H28" s="1306">
        <f>G28*D28</f>
        <v>198766.45079368088</v>
      </c>
      <c r="I28" s="1308">
        <f>ROUND(F28+H28,0)</f>
        <v>1035741</v>
      </c>
      <c r="J28" s="1309"/>
      <c r="K28" s="1309"/>
      <c r="L28" s="1310">
        <f>SUM(J28:K28)</f>
        <v>0</v>
      </c>
      <c r="M28" s="1308"/>
      <c r="N28" s="1309"/>
      <c r="O28" s="1309"/>
      <c r="P28" s="1309"/>
      <c r="Q28" s="1308"/>
      <c r="R28" s="1309">
        <f>'[2]Summary FY17-18 MFP'!$M$136</f>
        <v>-2082.537830496758</v>
      </c>
      <c r="S28" s="1308"/>
      <c r="T28" s="1309"/>
      <c r="U28" s="1309"/>
      <c r="V28" s="1308"/>
      <c r="W28" s="1312"/>
      <c r="X28" s="1312"/>
      <c r="Y28" s="1308"/>
      <c r="Z28" s="1309"/>
      <c r="AA28" s="1309"/>
      <c r="AB28" s="1309"/>
      <c r="AC28" s="1308"/>
      <c r="AD28" s="1309"/>
      <c r="AE28" s="1313">
        <f>AD28*D28</f>
        <v>0</v>
      </c>
      <c r="AF28" s="1314"/>
      <c r="AG28" s="1306">
        <f>AD28*AF28</f>
        <v>0</v>
      </c>
      <c r="AH28" s="1314"/>
      <c r="AI28" s="1306">
        <f>+AD28*AH28*0.5</f>
        <v>0</v>
      </c>
      <c r="AJ28" s="1310">
        <f>+AI28+AG28</f>
        <v>0</v>
      </c>
      <c r="AK28" s="1313">
        <f>AE28+AJ28</f>
        <v>0</v>
      </c>
      <c r="AL28" s="1306">
        <f>ROUND(-AK28*0.0175,0)</f>
        <v>0</v>
      </c>
      <c r="AM28" s="1306">
        <f>ROUND(-AK28*0.0025,0)</f>
        <v>0</v>
      </c>
      <c r="AN28" s="1306">
        <f>AL28+AM28</f>
        <v>0</v>
      </c>
      <c r="AO28" s="1313">
        <f>AK28+AN28</f>
        <v>0</v>
      </c>
      <c r="AP28" s="1309">
        <f>'[2]Summary FY17-18 MFP'!$M$136</f>
        <v>-2082.537830496758</v>
      </c>
      <c r="AQ28" s="1313">
        <f>ROUND(SUM(AO28:AP28),0)</f>
        <v>-2083</v>
      </c>
      <c r="AR28" s="1312"/>
      <c r="AS28" s="1312">
        <f>AQ28-AR28</f>
        <v>-2083</v>
      </c>
      <c r="AT28" s="1313">
        <f>ROUND(AS28/$AT$27,0)</f>
        <v>-2083</v>
      </c>
      <c r="AU28" s="1315">
        <f>V28+AQ28</f>
        <v>-2083</v>
      </c>
      <c r="AV28" s="1315">
        <f>Y28+AT28</f>
        <v>-2083</v>
      </c>
    </row>
    <row r="29" spans="1:48" ht="19.5" customHeight="1" x14ac:dyDescent="0.2"/>
    <row r="31" spans="1:48" x14ac:dyDescent="0.2">
      <c r="G31" s="1375"/>
    </row>
  </sheetData>
  <mergeCells count="11">
    <mergeCell ref="C27:I27"/>
    <mergeCell ref="A1:C3"/>
    <mergeCell ref="D1:S1"/>
    <mergeCell ref="T1:AC1"/>
    <mergeCell ref="AD1:AT1"/>
    <mergeCell ref="AU1:AU3"/>
    <mergeCell ref="AV1:AV3"/>
    <mergeCell ref="J2:L2"/>
    <mergeCell ref="T2:U2"/>
    <mergeCell ref="Z2:AB2"/>
    <mergeCell ref="AF2:AJ2"/>
  </mergeCells>
  <printOptions horizontalCentered="1"/>
  <pageMargins left="0.25" right="0.25" top="1" bottom="0.75" header="0.24" footer="0.31"/>
  <pageSetup paperSize="5" scale="65" firstPageNumber="48" orientation="landscape" r:id="rId1"/>
  <headerFooter alignWithMargins="0">
    <oddHeader xml:space="preserve">&amp;L&amp;"Arial,Bold"&amp;22&amp;K000000FY2017-18 MFP Budget Letter
June 2018&amp;R
</oddHeader>
    <oddFooter>&amp;R&amp;12&amp;P</oddFooter>
  </headerFooter>
  <colBreaks count="2" manualBreakCount="2">
    <brk id="19" max="18" man="1"/>
    <brk id="2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45"/>
  <sheetViews>
    <sheetView view="pageBreakPreview" zoomScaleNormal="100" zoomScaleSheetLayoutView="100" workbookViewId="0">
      <pane xSplit="3" ySplit="6" topLeftCell="D7" activePane="bottomRight" state="frozen"/>
      <selection activeCell="I1" sqref="I1:J1048576"/>
      <selection pane="topRight" activeCell="I1" sqref="I1:J1048576"/>
      <selection pane="bottomLeft" activeCell="I1" sqref="I1:J1048576"/>
      <selection pane="bottomRight" activeCell="I1" sqref="I1:J1048576"/>
    </sheetView>
  </sheetViews>
  <sheetFormatPr defaultColWidth="8.85546875" defaultRowHeight="12.75" x14ac:dyDescent="0.2"/>
  <cols>
    <col min="1" max="1" width="8.28515625" style="171" bestFit="1" customWidth="1"/>
    <col min="2" max="2" width="8.42578125" style="171" hidden="1" customWidth="1"/>
    <col min="3" max="3" width="35.42578125" style="3" customWidth="1"/>
    <col min="4" max="4" width="12.7109375" style="3" customWidth="1"/>
    <col min="5" max="5" width="6.42578125" style="3" customWidth="1"/>
    <col min="6" max="6" width="13.42578125" style="3" customWidth="1"/>
    <col min="7" max="7" width="8.85546875" style="3" customWidth="1"/>
    <col min="8" max="8" width="6.42578125" style="3" customWidth="1"/>
    <col min="9" max="9" width="13.42578125" style="3" customWidth="1"/>
    <col min="10" max="10" width="8.85546875" style="3" customWidth="1"/>
    <col min="11" max="11" width="6.42578125" style="3" customWidth="1"/>
    <col min="12" max="12" width="13.42578125" style="3" customWidth="1"/>
    <col min="13" max="13" width="8.85546875" style="3" customWidth="1"/>
    <col min="14" max="14" width="6.42578125" style="3" customWidth="1"/>
    <col min="15" max="15" width="13.42578125" style="3" customWidth="1"/>
    <col min="16" max="16" width="8.85546875" style="3" customWidth="1"/>
    <col min="17" max="17" width="6.42578125" style="3" customWidth="1"/>
    <col min="18" max="19" width="13.42578125" style="3" customWidth="1"/>
    <col min="20" max="22" width="12.85546875" style="3" customWidth="1"/>
    <col min="23" max="23" width="14.7109375" style="3" customWidth="1"/>
    <col min="24" max="24" width="11.85546875" style="3" customWidth="1"/>
    <col min="25" max="25" width="14.7109375" style="3" customWidth="1"/>
    <col min="26" max="26" width="13.85546875" style="3" customWidth="1"/>
    <col min="27" max="27" width="11.5703125" style="3" customWidth="1"/>
    <col min="28" max="28" width="14.5703125" style="3" customWidth="1"/>
    <col min="29" max="31" width="12.42578125" style="3" customWidth="1"/>
    <col min="32" max="32" width="11.5703125" style="3" customWidth="1"/>
    <col min="33" max="33" width="14.85546875" style="3" customWidth="1"/>
    <col min="34" max="34" width="9.140625" style="3" customWidth="1"/>
    <col min="35" max="35" width="14.42578125" style="3" customWidth="1"/>
    <col min="36" max="36" width="10.85546875" style="3" customWidth="1"/>
    <col min="37" max="37" width="12.85546875" style="3" customWidth="1"/>
    <col min="38" max="39" width="10.85546875" style="3" customWidth="1"/>
    <col min="40" max="40" width="11.5703125" style="3" customWidth="1"/>
    <col min="41" max="41" width="14.42578125" style="3" customWidth="1"/>
    <col min="42" max="42" width="11.28515625" style="3" customWidth="1"/>
    <col min="43" max="43" width="14.42578125" style="3" customWidth="1"/>
    <col min="44" max="44" width="11.85546875" style="3" customWidth="1"/>
    <col min="45" max="45" width="14.42578125" style="3" customWidth="1"/>
    <col min="46" max="46" width="11.7109375" style="3" bestFit="1" customWidth="1"/>
    <col min="47" max="47" width="12.7109375" style="3" customWidth="1"/>
    <col min="48" max="48" width="14.42578125" style="3" bestFit="1" customWidth="1"/>
    <col min="49" max="50" width="14.42578125" style="3" customWidth="1"/>
    <col min="51" max="51" width="6.7109375" style="3" customWidth="1"/>
    <col min="52" max="53" width="10.5703125" style="3" bestFit="1" customWidth="1"/>
    <col min="54" max="54" width="10" style="3" bestFit="1" customWidth="1"/>
    <col min="55" max="55" width="4.5703125" style="3" customWidth="1"/>
    <col min="56" max="57" width="10.5703125" style="3" bestFit="1" customWidth="1"/>
    <col min="58" max="58" width="10" style="3" bestFit="1" customWidth="1"/>
    <col min="59" max="16384" width="8.85546875" style="3"/>
  </cols>
  <sheetData>
    <row r="1" spans="1:58" s="5" customFormat="1" ht="15.75" x14ac:dyDescent="0.2">
      <c r="A1" s="1376" t="s">
        <v>1325</v>
      </c>
      <c r="B1" s="1376"/>
      <c r="C1" s="1377"/>
      <c r="D1" s="753" t="s">
        <v>942</v>
      </c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4"/>
      <c r="P1" s="754"/>
      <c r="Q1" s="754"/>
      <c r="R1" s="754"/>
      <c r="S1" s="755"/>
      <c r="T1" s="753" t="s">
        <v>942</v>
      </c>
      <c r="U1" s="754"/>
      <c r="V1" s="754"/>
      <c r="W1" s="754"/>
      <c r="X1" s="754"/>
      <c r="Y1" s="754"/>
      <c r="Z1" s="754"/>
      <c r="AA1" s="754"/>
      <c r="AB1" s="754"/>
      <c r="AC1" s="754"/>
      <c r="AD1" s="754"/>
      <c r="AE1" s="754"/>
      <c r="AF1" s="754"/>
      <c r="AG1" s="755"/>
      <c r="AH1" s="1378" t="s">
        <v>1114</v>
      </c>
      <c r="AI1" s="1378"/>
      <c r="AJ1" s="1378"/>
      <c r="AK1" s="1378"/>
      <c r="AL1" s="1378"/>
      <c r="AM1" s="1378"/>
      <c r="AN1" s="1378"/>
      <c r="AO1" s="1378"/>
      <c r="AP1" s="1378"/>
      <c r="AQ1" s="1378"/>
      <c r="AR1" s="1378"/>
      <c r="AS1" s="1378"/>
      <c r="AT1" s="1378"/>
      <c r="AU1" s="1378"/>
      <c r="AV1" s="1378"/>
      <c r="AW1" s="1379" t="s">
        <v>1326</v>
      </c>
      <c r="AX1" s="1379" t="s">
        <v>1327</v>
      </c>
    </row>
    <row r="2" spans="1:58" s="5" customFormat="1" x14ac:dyDescent="0.2">
      <c r="A2" s="1377"/>
      <c r="B2" s="1377"/>
      <c r="C2" s="1377"/>
      <c r="D2" s="758" t="s">
        <v>944</v>
      </c>
      <c r="E2" s="759" t="s">
        <v>1208</v>
      </c>
      <c r="F2" s="763"/>
      <c r="G2" s="1380" t="s">
        <v>984</v>
      </c>
      <c r="H2" s="1380"/>
      <c r="I2" s="1380"/>
      <c r="J2" s="1380" t="s">
        <v>985</v>
      </c>
      <c r="K2" s="1380"/>
      <c r="L2" s="1380"/>
      <c r="M2" s="1380" t="s">
        <v>986</v>
      </c>
      <c r="N2" s="1380"/>
      <c r="O2" s="1380"/>
      <c r="P2" s="1380" t="s">
        <v>987</v>
      </c>
      <c r="Q2" s="1380"/>
      <c r="R2" s="1380"/>
      <c r="S2" s="758" t="s">
        <v>988</v>
      </c>
      <c r="T2" s="764" t="s">
        <v>135</v>
      </c>
      <c r="U2" s="764"/>
      <c r="V2" s="764"/>
      <c r="W2" s="758" t="s">
        <v>989</v>
      </c>
      <c r="X2" s="765" t="s">
        <v>1328</v>
      </c>
      <c r="Y2" s="765" t="s">
        <v>991</v>
      </c>
      <c r="Z2" s="766" t="s">
        <v>992</v>
      </c>
      <c r="AA2" s="767" t="s">
        <v>993</v>
      </c>
      <c r="AB2" s="765" t="s">
        <v>994</v>
      </c>
      <c r="AC2" s="765" t="s">
        <v>957</v>
      </c>
      <c r="AD2" s="765" t="s">
        <v>995</v>
      </c>
      <c r="AE2" s="765" t="s">
        <v>996</v>
      </c>
      <c r="AF2" s="767" t="s">
        <v>997</v>
      </c>
      <c r="AG2" s="765" t="s">
        <v>1329</v>
      </c>
      <c r="AH2" s="1381" t="s">
        <v>1330</v>
      </c>
      <c r="AI2" s="1381" t="s">
        <v>1211</v>
      </c>
      <c r="AJ2" s="1284" t="s">
        <v>135</v>
      </c>
      <c r="AK2" s="1284"/>
      <c r="AL2" s="1284"/>
      <c r="AM2" s="1284"/>
      <c r="AN2" s="1284"/>
      <c r="AO2" s="1381" t="s">
        <v>1212</v>
      </c>
      <c r="AP2" s="1381" t="s">
        <v>1331</v>
      </c>
      <c r="AQ2" s="1381" t="s">
        <v>1332</v>
      </c>
      <c r="AR2" s="766" t="s">
        <v>992</v>
      </c>
      <c r="AS2" s="1381" t="s">
        <v>1333</v>
      </c>
      <c r="AT2" s="1381" t="s">
        <v>1061</v>
      </c>
      <c r="AU2" s="1381" t="s">
        <v>995</v>
      </c>
      <c r="AV2" s="1381" t="s">
        <v>1062</v>
      </c>
      <c r="AW2" s="1379"/>
      <c r="AX2" s="1379"/>
    </row>
    <row r="3" spans="1:58" s="5" customFormat="1" ht="102" x14ac:dyDescent="0.2">
      <c r="A3" s="1377"/>
      <c r="B3" s="1377"/>
      <c r="C3" s="1377"/>
      <c r="D3" s="770"/>
      <c r="E3" s="771" t="s">
        <v>999</v>
      </c>
      <c r="F3" s="771" t="s">
        <v>1334</v>
      </c>
      <c r="G3" s="771" t="s">
        <v>1002</v>
      </c>
      <c r="H3" s="771" t="s">
        <v>999</v>
      </c>
      <c r="I3" s="771" t="s">
        <v>1003</v>
      </c>
      <c r="J3" s="771" t="s">
        <v>1004</v>
      </c>
      <c r="K3" s="771" t="s">
        <v>999</v>
      </c>
      <c r="L3" s="771" t="s">
        <v>1003</v>
      </c>
      <c r="M3" s="771" t="s">
        <v>1005</v>
      </c>
      <c r="N3" s="771" t="s">
        <v>1335</v>
      </c>
      <c r="O3" s="771" t="s">
        <v>1003</v>
      </c>
      <c r="P3" s="771" t="s">
        <v>1005</v>
      </c>
      <c r="Q3" s="771" t="s">
        <v>1335</v>
      </c>
      <c r="R3" s="771" t="s">
        <v>1003</v>
      </c>
      <c r="S3" s="758"/>
      <c r="T3" s="772" t="s">
        <v>950</v>
      </c>
      <c r="U3" s="772" t="s">
        <v>951</v>
      </c>
      <c r="V3" s="772" t="s">
        <v>952</v>
      </c>
      <c r="W3" s="758"/>
      <c r="X3" s="1192"/>
      <c r="Y3" s="1192"/>
      <c r="Z3" s="1099"/>
      <c r="AA3" s="1382"/>
      <c r="AB3" s="1192"/>
      <c r="AC3" s="1192"/>
      <c r="AD3" s="1192"/>
      <c r="AE3" s="1192"/>
      <c r="AF3" s="1382"/>
      <c r="AG3" s="1192"/>
      <c r="AH3" s="1381"/>
      <c r="AI3" s="1381"/>
      <c r="AJ3" s="721" t="s">
        <v>1125</v>
      </c>
      <c r="AK3" s="721" t="s">
        <v>1126</v>
      </c>
      <c r="AL3" s="721" t="s">
        <v>1127</v>
      </c>
      <c r="AM3" s="721" t="s">
        <v>1128</v>
      </c>
      <c r="AN3" s="721" t="s">
        <v>952</v>
      </c>
      <c r="AO3" s="1381"/>
      <c r="AP3" s="1381"/>
      <c r="AQ3" s="1381"/>
      <c r="AR3" s="1099"/>
      <c r="AS3" s="1381"/>
      <c r="AT3" s="1381"/>
      <c r="AU3" s="1381"/>
      <c r="AV3" s="1381"/>
      <c r="AW3" s="1379"/>
      <c r="AX3" s="1379"/>
      <c r="AZ3" s="719" t="s">
        <v>1006</v>
      </c>
      <c r="BA3" s="719" t="s">
        <v>1007</v>
      </c>
      <c r="BB3" s="719" t="s">
        <v>1008</v>
      </c>
      <c r="BD3" s="719" t="s">
        <v>1336</v>
      </c>
      <c r="BE3" s="719" t="s">
        <v>1337</v>
      </c>
      <c r="BF3" s="719" t="s">
        <v>1008</v>
      </c>
    </row>
    <row r="4" spans="1:58" s="5" customFormat="1" ht="14.25" customHeight="1" x14ac:dyDescent="0.2">
      <c r="A4" s="1383"/>
      <c r="B4" s="1383"/>
      <c r="C4" s="1384"/>
      <c r="D4" s="1385">
        <v>1</v>
      </c>
      <c r="E4" s="1385">
        <f t="shared" ref="E4:Z4" si="0">D4+1</f>
        <v>2</v>
      </c>
      <c r="F4" s="1385">
        <f t="shared" si="0"/>
        <v>3</v>
      </c>
      <c r="G4" s="1385">
        <f t="shared" si="0"/>
        <v>4</v>
      </c>
      <c r="H4" s="1385">
        <f t="shared" si="0"/>
        <v>5</v>
      </c>
      <c r="I4" s="1385">
        <f t="shared" si="0"/>
        <v>6</v>
      </c>
      <c r="J4" s="1385">
        <f t="shared" si="0"/>
        <v>7</v>
      </c>
      <c r="K4" s="1385">
        <f t="shared" si="0"/>
        <v>8</v>
      </c>
      <c r="L4" s="1385">
        <f t="shared" si="0"/>
        <v>9</v>
      </c>
      <c r="M4" s="1385">
        <f t="shared" si="0"/>
        <v>10</v>
      </c>
      <c r="N4" s="1385">
        <f t="shared" si="0"/>
        <v>11</v>
      </c>
      <c r="O4" s="1385">
        <f t="shared" si="0"/>
        <v>12</v>
      </c>
      <c r="P4" s="1385">
        <f t="shared" si="0"/>
        <v>13</v>
      </c>
      <c r="Q4" s="1385">
        <f t="shared" si="0"/>
        <v>14</v>
      </c>
      <c r="R4" s="1385">
        <f t="shared" si="0"/>
        <v>15</v>
      </c>
      <c r="S4" s="1385">
        <f t="shared" si="0"/>
        <v>16</v>
      </c>
      <c r="T4" s="1385">
        <f t="shared" si="0"/>
        <v>17</v>
      </c>
      <c r="U4" s="1385">
        <f t="shared" si="0"/>
        <v>18</v>
      </c>
      <c r="V4" s="1385">
        <f t="shared" si="0"/>
        <v>19</v>
      </c>
      <c r="W4" s="1385">
        <f t="shared" si="0"/>
        <v>20</v>
      </c>
      <c r="X4" s="1385">
        <f t="shared" si="0"/>
        <v>21</v>
      </c>
      <c r="Y4" s="1385">
        <f t="shared" si="0"/>
        <v>22</v>
      </c>
      <c r="Z4" s="1385">
        <f t="shared" si="0"/>
        <v>23</v>
      </c>
      <c r="AA4" s="1385" t="s">
        <v>1338</v>
      </c>
      <c r="AB4" s="1385">
        <v>24</v>
      </c>
      <c r="AC4" s="1385">
        <f t="shared" ref="AC4:AE4" si="1">AB4+1</f>
        <v>25</v>
      </c>
      <c r="AD4" s="1385">
        <f t="shared" si="1"/>
        <v>26</v>
      </c>
      <c r="AE4" s="1385">
        <f t="shared" si="1"/>
        <v>27</v>
      </c>
      <c r="AF4" s="1385" t="s">
        <v>1339</v>
      </c>
      <c r="AG4" s="1385">
        <v>28</v>
      </c>
      <c r="AH4" s="1385">
        <f t="shared" ref="AH4:AV4" si="2">AG4+1</f>
        <v>29</v>
      </c>
      <c r="AI4" s="1385">
        <f t="shared" si="2"/>
        <v>30</v>
      </c>
      <c r="AJ4" s="1385">
        <f t="shared" si="2"/>
        <v>31</v>
      </c>
      <c r="AK4" s="1385">
        <f t="shared" si="2"/>
        <v>32</v>
      </c>
      <c r="AL4" s="1385">
        <f t="shared" si="2"/>
        <v>33</v>
      </c>
      <c r="AM4" s="1385">
        <f t="shared" si="2"/>
        <v>34</v>
      </c>
      <c r="AN4" s="1385">
        <f t="shared" si="2"/>
        <v>35</v>
      </c>
      <c r="AO4" s="1385">
        <f t="shared" si="2"/>
        <v>36</v>
      </c>
      <c r="AP4" s="1385">
        <f t="shared" si="2"/>
        <v>37</v>
      </c>
      <c r="AQ4" s="1385">
        <f t="shared" si="2"/>
        <v>38</v>
      </c>
      <c r="AR4" s="1385">
        <f t="shared" si="2"/>
        <v>39</v>
      </c>
      <c r="AS4" s="1385">
        <f t="shared" si="2"/>
        <v>40</v>
      </c>
      <c r="AT4" s="1385">
        <f t="shared" si="2"/>
        <v>41</v>
      </c>
      <c r="AU4" s="1385">
        <f t="shared" si="2"/>
        <v>42</v>
      </c>
      <c r="AV4" s="1385">
        <f t="shared" si="2"/>
        <v>43</v>
      </c>
      <c r="AW4" s="1386">
        <f>AV4+1</f>
        <v>44</v>
      </c>
      <c r="AX4" s="1386">
        <f>AW4+1</f>
        <v>45</v>
      </c>
      <c r="AY4" s="1386">
        <f t="shared" ref="AY4:BF4" si="3">AX4+1</f>
        <v>46</v>
      </c>
      <c r="AZ4" s="1386">
        <f t="shared" si="3"/>
        <v>47</v>
      </c>
      <c r="BA4" s="1386">
        <f t="shared" si="3"/>
        <v>48</v>
      </c>
      <c r="BB4" s="1386">
        <f t="shared" si="3"/>
        <v>49</v>
      </c>
      <c r="BC4" s="1386">
        <f t="shared" si="3"/>
        <v>50</v>
      </c>
      <c r="BD4" s="1386">
        <f t="shared" si="3"/>
        <v>51</v>
      </c>
      <c r="BE4" s="1386">
        <f t="shared" si="3"/>
        <v>52</v>
      </c>
      <c r="BF4" s="1386">
        <f t="shared" si="3"/>
        <v>53</v>
      </c>
    </row>
    <row r="5" spans="1:58" s="5" customFormat="1" ht="38.25" hidden="1" x14ac:dyDescent="0.2">
      <c r="A5" s="1383"/>
      <c r="B5" s="1383"/>
      <c r="C5" s="1384"/>
      <c r="D5" s="1387" t="s">
        <v>1340</v>
      </c>
      <c r="E5" s="1387"/>
      <c r="F5" s="1387" t="s">
        <v>1341</v>
      </c>
      <c r="G5" s="1387" t="s">
        <v>1342</v>
      </c>
      <c r="H5" s="1387"/>
      <c r="I5" s="1387" t="s">
        <v>1343</v>
      </c>
      <c r="J5" s="1387" t="s">
        <v>1344</v>
      </c>
      <c r="K5" s="1387"/>
      <c r="L5" s="1387" t="s">
        <v>1345</v>
      </c>
      <c r="M5" s="1387" t="s">
        <v>1346</v>
      </c>
      <c r="N5" s="1387"/>
      <c r="O5" s="1387" t="s">
        <v>1347</v>
      </c>
      <c r="P5" s="1387" t="s">
        <v>1348</v>
      </c>
      <c r="Q5" s="1387"/>
      <c r="R5" s="1387" t="s">
        <v>1349</v>
      </c>
      <c r="S5" s="1387" t="s">
        <v>1350</v>
      </c>
      <c r="T5" s="1387" t="s">
        <v>1351</v>
      </c>
      <c r="U5" s="1387" t="s">
        <v>1352</v>
      </c>
      <c r="V5" s="1387" t="s">
        <v>1353</v>
      </c>
      <c r="W5" s="1387" t="s">
        <v>1354</v>
      </c>
      <c r="X5" s="1387" t="s">
        <v>1355</v>
      </c>
      <c r="Y5" s="1387" t="s">
        <v>1356</v>
      </c>
      <c r="Z5" s="1387" t="s">
        <v>1357</v>
      </c>
      <c r="AA5" s="1387" t="s">
        <v>1358</v>
      </c>
      <c r="AB5" s="1387" t="s">
        <v>1359</v>
      </c>
      <c r="AC5" s="1387" t="s">
        <v>1360</v>
      </c>
      <c r="AD5" s="1387" t="s">
        <v>1361</v>
      </c>
      <c r="AE5" s="1387" t="s">
        <v>1362</v>
      </c>
      <c r="AF5" s="1387" t="s">
        <v>1363</v>
      </c>
      <c r="AG5" s="1387" t="s">
        <v>1364</v>
      </c>
      <c r="AH5" s="1387"/>
      <c r="AI5" s="1387" t="s">
        <v>1365</v>
      </c>
      <c r="AJ5" s="1387" t="s">
        <v>1366</v>
      </c>
      <c r="AK5" s="1387" t="s">
        <v>1367</v>
      </c>
      <c r="AL5" s="1387" t="s">
        <v>1368</v>
      </c>
      <c r="AM5" s="1387" t="s">
        <v>1369</v>
      </c>
      <c r="AN5" s="1387" t="s">
        <v>1370</v>
      </c>
      <c r="AO5" s="1387" t="s">
        <v>1371</v>
      </c>
      <c r="AP5" s="1387" t="s">
        <v>1372</v>
      </c>
      <c r="AQ5" s="1387" t="s">
        <v>1373</v>
      </c>
      <c r="AR5" s="1387" t="s">
        <v>1374</v>
      </c>
      <c r="AS5" s="1387" t="s">
        <v>1375</v>
      </c>
      <c r="AT5" s="1387" t="s">
        <v>1376</v>
      </c>
      <c r="AU5" s="1387" t="s">
        <v>1377</v>
      </c>
      <c r="AV5" s="1387" t="s">
        <v>1378</v>
      </c>
      <c r="AW5" s="1387" t="s">
        <v>1379</v>
      </c>
      <c r="AX5" s="1387" t="s">
        <v>1380</v>
      </c>
      <c r="AY5" s="1387"/>
      <c r="AZ5" s="1387" t="s">
        <v>1381</v>
      </c>
      <c r="BA5" s="1387" t="s">
        <v>1382</v>
      </c>
      <c r="BB5" s="1387" t="s">
        <v>1383</v>
      </c>
      <c r="BC5" s="1387"/>
      <c r="BD5" s="1387" t="s">
        <v>1384</v>
      </c>
      <c r="BE5" s="1387" t="s">
        <v>1385</v>
      </c>
      <c r="BF5" s="1387" t="s">
        <v>1386</v>
      </c>
    </row>
    <row r="6" spans="1:58" s="5" customFormat="1" ht="25.5" hidden="1" x14ac:dyDescent="0.2">
      <c r="A6" s="1388"/>
      <c r="B6" s="1388"/>
      <c r="C6" s="1389"/>
      <c r="D6" s="1387" t="s">
        <v>191</v>
      </c>
      <c r="E6" s="1387"/>
      <c r="F6" s="1387" t="s">
        <v>191</v>
      </c>
      <c r="G6" s="1387" t="s">
        <v>191</v>
      </c>
      <c r="H6" s="1387"/>
      <c r="I6" s="1387" t="s">
        <v>191</v>
      </c>
      <c r="J6" s="1387" t="s">
        <v>191</v>
      </c>
      <c r="K6" s="1387"/>
      <c r="L6" s="1387" t="s">
        <v>191</v>
      </c>
      <c r="M6" s="1387" t="s">
        <v>191</v>
      </c>
      <c r="N6" s="1387"/>
      <c r="O6" s="1387" t="s">
        <v>191</v>
      </c>
      <c r="P6" s="1387" t="s">
        <v>191</v>
      </c>
      <c r="Q6" s="1387"/>
      <c r="R6" s="1387" t="s">
        <v>191</v>
      </c>
      <c r="S6" s="1387" t="s">
        <v>191</v>
      </c>
      <c r="T6" s="1387" t="s">
        <v>191</v>
      </c>
      <c r="U6" s="1387" t="s">
        <v>191</v>
      </c>
      <c r="V6" s="1387" t="s">
        <v>191</v>
      </c>
      <c r="W6" s="1387" t="s">
        <v>191</v>
      </c>
      <c r="X6" s="1387" t="s">
        <v>191</v>
      </c>
      <c r="Y6" s="1387" t="s">
        <v>191</v>
      </c>
      <c r="Z6" s="1387" t="s">
        <v>191</v>
      </c>
      <c r="AA6" s="1387" t="s">
        <v>191</v>
      </c>
      <c r="AB6" s="1387" t="s">
        <v>191</v>
      </c>
      <c r="AC6" s="1387" t="s">
        <v>191</v>
      </c>
      <c r="AD6" s="1387" t="s">
        <v>191</v>
      </c>
      <c r="AE6" s="1387" t="s">
        <v>191</v>
      </c>
      <c r="AF6" s="1387" t="s">
        <v>191</v>
      </c>
      <c r="AG6" s="1387" t="s">
        <v>191</v>
      </c>
      <c r="AH6" s="1387"/>
      <c r="AI6" s="1387" t="s">
        <v>191</v>
      </c>
      <c r="AJ6" s="1387" t="s">
        <v>191</v>
      </c>
      <c r="AK6" s="1387" t="s">
        <v>191</v>
      </c>
      <c r="AL6" s="1387" t="s">
        <v>191</v>
      </c>
      <c r="AM6" s="1387" t="s">
        <v>191</v>
      </c>
      <c r="AN6" s="1387" t="s">
        <v>191</v>
      </c>
      <c r="AO6" s="1387" t="s">
        <v>191</v>
      </c>
      <c r="AP6" s="1387" t="s">
        <v>191</v>
      </c>
      <c r="AQ6" s="1387" t="s">
        <v>191</v>
      </c>
      <c r="AR6" s="1387" t="s">
        <v>191</v>
      </c>
      <c r="AS6" s="1387" t="s">
        <v>191</v>
      </c>
      <c r="AT6" s="1387" t="s">
        <v>191</v>
      </c>
      <c r="AU6" s="1387" t="s">
        <v>191</v>
      </c>
      <c r="AV6" s="1387" t="s">
        <v>191</v>
      </c>
      <c r="AW6" s="1387" t="s">
        <v>192</v>
      </c>
      <c r="AX6" s="1387" t="s">
        <v>192</v>
      </c>
      <c r="AY6" s="1387"/>
      <c r="AZ6" s="1387" t="s">
        <v>1107</v>
      </c>
      <c r="BA6" s="1387" t="s">
        <v>192</v>
      </c>
      <c r="BB6" s="1387" t="s">
        <v>192</v>
      </c>
      <c r="BC6" s="1387"/>
      <c r="BD6" s="1387" t="s">
        <v>1107</v>
      </c>
      <c r="BE6" s="1387" t="s">
        <v>192</v>
      </c>
      <c r="BF6" s="1387" t="s">
        <v>192</v>
      </c>
    </row>
    <row r="7" spans="1:58" s="5" customFormat="1" ht="16.149999999999999" customHeight="1" x14ac:dyDescent="0.2">
      <c r="A7" s="1390">
        <v>341001</v>
      </c>
      <c r="B7" s="1391">
        <v>341001</v>
      </c>
      <c r="C7" s="970" t="s">
        <v>695</v>
      </c>
      <c r="D7" s="1206">
        <f>'[1]5C1B_DArbonne'!C83</f>
        <v>936</v>
      </c>
      <c r="E7" s="975"/>
      <c r="F7" s="1207">
        <f>'[1]5C1B_DArbonne'!E83</f>
        <v>4572337.5179644516</v>
      </c>
      <c r="G7" s="1208">
        <f>'[1]5C1B_DArbonne'!F83</f>
        <v>447</v>
      </c>
      <c r="H7" s="975"/>
      <c r="I7" s="1207">
        <f>'[1]5C1B_DArbonne'!H83</f>
        <v>293319.29776255885</v>
      </c>
      <c r="J7" s="1208">
        <f>'[1]5C1B_DArbonne'!I83</f>
        <v>166</v>
      </c>
      <c r="K7" s="975"/>
      <c r="L7" s="1207">
        <f>'[1]5C1B_DArbonne'!K83</f>
        <v>29593.5738855333</v>
      </c>
      <c r="M7" s="1208">
        <f>'[1]5C1B_DArbonne'!L83</f>
        <v>57</v>
      </c>
      <c r="N7" s="975"/>
      <c r="O7" s="1207">
        <f>'[1]5C1B_DArbonne'!N83</f>
        <v>254123.11451542648</v>
      </c>
      <c r="P7" s="1208">
        <f>'[1]5C1B_DArbonne'!O83</f>
        <v>7</v>
      </c>
      <c r="Q7" s="975"/>
      <c r="R7" s="1207">
        <f>'[1]5C1B_DArbonne'!Q83</f>
        <v>11775.284973121152</v>
      </c>
      <c r="S7" s="977">
        <f>'[1]5C1B_DArbonne'!R83</f>
        <v>5161149</v>
      </c>
      <c r="T7" s="975">
        <f>'[1]5C1B_DArbonne'!S83</f>
        <v>213261</v>
      </c>
      <c r="U7" s="975">
        <f>'[1]5C1B_DArbonne'!T83</f>
        <v>-8123</v>
      </c>
      <c r="V7" s="976">
        <f>'[1]5C1B_DArbonne'!U83</f>
        <v>205138</v>
      </c>
      <c r="W7" s="977">
        <f>'[1]5C1B_DArbonne'!V83</f>
        <v>5366287</v>
      </c>
      <c r="X7" s="1207">
        <f>'[1]5C1B_DArbonne'!W83</f>
        <v>-13416</v>
      </c>
      <c r="Y7" s="977">
        <f>'[1]5C1B_DArbonne'!X83</f>
        <v>5352871</v>
      </c>
      <c r="Z7" s="975">
        <f>'[1]5C1B_DArbonne'!Y83</f>
        <v>-6003.386475549014</v>
      </c>
      <c r="AA7" s="1392">
        <f>('[1]5C1B_DArbonne'!Z78+'[1]5C1B_DArbonne'!Z82)</f>
        <v>27140</v>
      </c>
      <c r="AB7" s="977">
        <f>'[1]5C1B_DArbonne'!Z83</f>
        <v>5374008</v>
      </c>
      <c r="AC7" s="975">
        <f>'[1]5C1B_DArbonne'!AA83</f>
        <v>4917587.8800000008</v>
      </c>
      <c r="AD7" s="975">
        <f>'[1]5C1B_DArbonne'!AB83</f>
        <v>456420.11999999953</v>
      </c>
      <c r="AE7" s="977">
        <f>'[1]5C1B_DArbonne'!AC83</f>
        <v>456420</v>
      </c>
      <c r="AF7" s="1392">
        <f>('[1]5C1B_DArbonne'!AD79+'[1]5C1B_DArbonne'!AD80+'[1]5C1B_DArbonne'!AD81)</f>
        <v>14518</v>
      </c>
      <c r="AG7" s="978">
        <f>'[1]5C1B_DArbonne'!AD83</f>
        <v>5388526</v>
      </c>
      <c r="AH7" s="1210"/>
      <c r="AI7" s="1211">
        <f>'[1]5C1B_DArbonne'!AF83</f>
        <v>3838108</v>
      </c>
      <c r="AJ7" s="1206">
        <f>'[1]5C1B_DArbonne'!AG83</f>
        <v>29</v>
      </c>
      <c r="AK7" s="1210">
        <f>'[1]5C1B_DArbonne'!AH83</f>
        <v>132806</v>
      </c>
      <c r="AL7" s="1206">
        <f>'[1]5C1B_DArbonne'!AI83</f>
        <v>-10</v>
      </c>
      <c r="AM7" s="1212">
        <f>'[1]5C1B_DArbonne'!AJ83</f>
        <v>-19340.5</v>
      </c>
      <c r="AN7" s="1213">
        <f>'[1]5C1B_DArbonne'!AK83</f>
        <v>113465.5</v>
      </c>
      <c r="AO7" s="1211">
        <f>'[1]5C1B_DArbonne'!AL83</f>
        <v>3951575</v>
      </c>
      <c r="AP7" s="1393">
        <f>'[1]5C1B_DArbonne'!AM83</f>
        <v>-9879</v>
      </c>
      <c r="AQ7" s="1211">
        <f>'[1]5C1B_DArbonne'!AN83</f>
        <v>3941696</v>
      </c>
      <c r="AR7" s="1212">
        <f>'[1]5C1B_DArbonne'!AO83</f>
        <v>0</v>
      </c>
      <c r="AS7" s="1211">
        <f>'[1]5C1B_DArbonne'!AP83</f>
        <v>3941696</v>
      </c>
      <c r="AT7" s="1212">
        <f>'[1]5C1B_DArbonne'!AQ83</f>
        <v>3596370</v>
      </c>
      <c r="AU7" s="1212">
        <f>'[1]5C1B_DArbonne'!AR83</f>
        <v>345326</v>
      </c>
      <c r="AV7" s="1211">
        <f>'[1]5C1B_DArbonne'!AS83</f>
        <v>345326</v>
      </c>
      <c r="AW7" s="1212">
        <f t="shared" ref="AW7:AW41" si="4">AB7+AS7</f>
        <v>9315704</v>
      </c>
      <c r="AX7" s="1212">
        <f t="shared" ref="AX7:AX41" si="5">AE7+AV7</f>
        <v>801746</v>
      </c>
      <c r="AZ7" s="1393">
        <v>12904</v>
      </c>
      <c r="BA7" s="1393">
        <f t="shared" ref="BA7:BA41" si="6">X7*-1</f>
        <v>13416</v>
      </c>
      <c r="BB7" s="1393">
        <f t="shared" ref="BB7:BB41" si="7">BA7-AZ7</f>
        <v>512</v>
      </c>
      <c r="BD7" s="1393">
        <v>9349</v>
      </c>
      <c r="BE7" s="1393">
        <f t="shared" ref="BE7:BE41" si="8">AP7*-1</f>
        <v>9879</v>
      </c>
      <c r="BF7" s="1393">
        <f t="shared" ref="BF7:BF41" si="9">BE7-BD7</f>
        <v>530</v>
      </c>
    </row>
    <row r="8" spans="1:58" s="5" customFormat="1" ht="16.149999999999999" customHeight="1" x14ac:dyDescent="0.2">
      <c r="A8" s="1394">
        <v>343001</v>
      </c>
      <c r="B8" s="1395">
        <v>343001</v>
      </c>
      <c r="C8" s="980" t="s">
        <v>696</v>
      </c>
      <c r="D8" s="1219">
        <f>'[1]5C1A_Madison'!C83</f>
        <v>497</v>
      </c>
      <c r="E8" s="985"/>
      <c r="F8" s="1220">
        <f>'[1]5C1A_Madison'!E83</f>
        <v>1721138.4606703899</v>
      </c>
      <c r="G8" s="1221">
        <f>'[1]5C1A_Madison'!F83</f>
        <v>412</v>
      </c>
      <c r="H8" s="985"/>
      <c r="I8" s="1220">
        <f>'[1]5C1A_Madison'!H83</f>
        <v>179619.87479054075</v>
      </c>
      <c r="J8" s="1221">
        <f>'[1]5C1A_Madison'!I83</f>
        <v>745</v>
      </c>
      <c r="K8" s="985"/>
      <c r="L8" s="1220">
        <f>'[1]5C1A_Madison'!K83</f>
        <v>88530.18780546241</v>
      </c>
      <c r="M8" s="1221">
        <f>'[1]5C1A_Madison'!L83</f>
        <v>26</v>
      </c>
      <c r="N8" s="985"/>
      <c r="O8" s="1220">
        <f>'[1]5C1A_Madison'!N83</f>
        <v>77880.73178160144</v>
      </c>
      <c r="P8" s="1221">
        <f>'[1]5C1A_Madison'!O83</f>
        <v>0</v>
      </c>
      <c r="Q8" s="985"/>
      <c r="R8" s="1220">
        <f>'[1]5C1A_Madison'!Q83</f>
        <v>0</v>
      </c>
      <c r="S8" s="987">
        <f>'[1]5C1A_Madison'!R83</f>
        <v>2067170</v>
      </c>
      <c r="T8" s="985">
        <f>'[1]5C1A_Madison'!S83</f>
        <v>314775</v>
      </c>
      <c r="U8" s="985">
        <f>'[1]5C1A_Madison'!T83</f>
        <v>-13397</v>
      </c>
      <c r="V8" s="986">
        <f>'[1]5C1A_Madison'!U83</f>
        <v>301378</v>
      </c>
      <c r="W8" s="987">
        <f>'[1]5C1A_Madison'!V83</f>
        <v>2368548</v>
      </c>
      <c r="X8" s="1220">
        <f>'[1]5C1A_Madison'!W83</f>
        <v>-5921</v>
      </c>
      <c r="Y8" s="987">
        <f>'[1]5C1A_Madison'!X83</f>
        <v>2362627</v>
      </c>
      <c r="Z8" s="985">
        <f>'[1]5C1A_Madison'!Y83</f>
        <v>-19314.112509830251</v>
      </c>
      <c r="AA8" s="1396">
        <f>('[1]5C1A_Madison'!Z78+'[1]5C1A_Madison'!Z82)</f>
        <v>12900</v>
      </c>
      <c r="AB8" s="987">
        <f>'[1]5C1A_Madison'!Z83</f>
        <v>2356213</v>
      </c>
      <c r="AC8" s="985">
        <f>'[1]5C1A_Madison'!AA83</f>
        <v>2164591</v>
      </c>
      <c r="AD8" s="985">
        <f>'[1]5C1A_Madison'!AB83</f>
        <v>191622</v>
      </c>
      <c r="AE8" s="987">
        <f>'[1]5C1A_Madison'!AC83</f>
        <v>191622</v>
      </c>
      <c r="AF8" s="1396">
        <f>('[1]5C1A_Madison'!AD79+'[1]5C1A_Madison'!AD80+'[1]5C1A_Madison'!AD81)</f>
        <v>20230</v>
      </c>
      <c r="AG8" s="1397">
        <f>'[1]5C1A_Madison'!AD83</f>
        <v>2376443</v>
      </c>
      <c r="AH8" s="1238"/>
      <c r="AI8" s="1239">
        <f>'[1]5C1A_Madison'!AF83</f>
        <v>3763000</v>
      </c>
      <c r="AJ8" s="1219">
        <f>'[1]5C1A_Madison'!AG83</f>
        <v>79</v>
      </c>
      <c r="AK8" s="1238">
        <f>'[1]5C1A_Madison'!AH83</f>
        <v>600289</v>
      </c>
      <c r="AL8" s="1219">
        <f>'[1]5C1A_Madison'!AI83</f>
        <v>-7</v>
      </c>
      <c r="AM8" s="1222">
        <f>'[1]5C1A_Madison'!AJ83</f>
        <v>-21637.5</v>
      </c>
      <c r="AN8" s="1240">
        <f>'[1]5C1A_Madison'!AK83</f>
        <v>578651.5</v>
      </c>
      <c r="AO8" s="1239">
        <f>'[1]5C1A_Madison'!AL83</f>
        <v>4341653</v>
      </c>
      <c r="AP8" s="801">
        <f>'[1]5C1A_Madison'!AM83</f>
        <v>-10855</v>
      </c>
      <c r="AQ8" s="1239">
        <f>'[1]5C1A_Madison'!AN83</f>
        <v>4330798</v>
      </c>
      <c r="AR8" s="1222">
        <f>'[1]5C1A_Madison'!AO83</f>
        <v>-29034</v>
      </c>
      <c r="AS8" s="1239">
        <f>'[1]5C1A_Madison'!AP83</f>
        <v>4301764</v>
      </c>
      <c r="AT8" s="1222">
        <f>'[1]5C1A_Madison'!AQ83</f>
        <v>3969194</v>
      </c>
      <c r="AU8" s="1222">
        <f>'[1]5C1A_Madison'!AR83</f>
        <v>332570</v>
      </c>
      <c r="AV8" s="1239">
        <f>'[1]5C1A_Madison'!AS83</f>
        <v>332570</v>
      </c>
      <c r="AW8" s="1222">
        <f t="shared" si="4"/>
        <v>6657977</v>
      </c>
      <c r="AX8" s="1222">
        <f t="shared" si="5"/>
        <v>524192</v>
      </c>
      <c r="AZ8" s="801">
        <v>5168</v>
      </c>
      <c r="BA8" s="801">
        <f t="shared" si="6"/>
        <v>5921</v>
      </c>
      <c r="BB8" s="801">
        <f t="shared" si="7"/>
        <v>753</v>
      </c>
      <c r="BD8" s="801">
        <v>9199</v>
      </c>
      <c r="BE8" s="801">
        <f t="shared" si="8"/>
        <v>10855</v>
      </c>
      <c r="BF8" s="801">
        <f t="shared" si="9"/>
        <v>1656</v>
      </c>
    </row>
    <row r="9" spans="1:58" s="5" customFormat="1" ht="16.149999999999999" customHeight="1" x14ac:dyDescent="0.2">
      <c r="A9" s="1394">
        <v>344001</v>
      </c>
      <c r="B9" s="1395">
        <v>344001</v>
      </c>
      <c r="C9" s="980" t="s">
        <v>697</v>
      </c>
      <c r="D9" s="1219">
        <f>'[1]5C1C_Intl High'!C84</f>
        <v>569</v>
      </c>
      <c r="E9" s="985"/>
      <c r="F9" s="1220">
        <f>'[1]5C1C_Intl High'!E84</f>
        <v>1952703.4960465485</v>
      </c>
      <c r="G9" s="1221">
        <f>'[1]5C1C_Intl High'!F84</f>
        <v>412</v>
      </c>
      <c r="H9" s="985"/>
      <c r="I9" s="1220">
        <f>'[1]5C1C_Intl High'!H84</f>
        <v>190612.74728786453</v>
      </c>
      <c r="J9" s="1221">
        <f>'[1]5C1C_Intl High'!I84</f>
        <v>104.5</v>
      </c>
      <c r="K9" s="985"/>
      <c r="L9" s="1220">
        <f>'[1]5C1C_Intl High'!K84</f>
        <v>13197.323940133181</v>
      </c>
      <c r="M9" s="1221">
        <f>'[1]5C1C_Intl High'!L84</f>
        <v>48</v>
      </c>
      <c r="N9" s="985"/>
      <c r="O9" s="1220">
        <f>'[1]5C1C_Intl High'!N84</f>
        <v>152003.11513086405</v>
      </c>
      <c r="P9" s="1221">
        <f>'[1]5C1C_Intl High'!O84</f>
        <v>6</v>
      </c>
      <c r="Q9" s="985"/>
      <c r="R9" s="1220">
        <f>'[1]5C1C_Intl High'!Q84</f>
        <v>7563.912621670489</v>
      </c>
      <c r="S9" s="987">
        <f>'[1]5C1C_Intl High'!R84</f>
        <v>2316081</v>
      </c>
      <c r="T9" s="985">
        <f>'[1]5C1C_Intl High'!S84</f>
        <v>-54732</v>
      </c>
      <c r="U9" s="985">
        <f>'[1]5C1C_Intl High'!T84</f>
        <v>33461</v>
      </c>
      <c r="V9" s="986">
        <f>'[1]5C1C_Intl High'!U84</f>
        <v>-21271</v>
      </c>
      <c r="W9" s="987">
        <f>'[1]5C1C_Intl High'!V84</f>
        <v>2294810</v>
      </c>
      <c r="X9" s="1220">
        <f>'[1]5C1C_Intl High'!W84</f>
        <v>-5737</v>
      </c>
      <c r="Y9" s="987">
        <f>'[1]5C1C_Intl High'!X84</f>
        <v>2289073</v>
      </c>
      <c r="Z9" s="985">
        <f>'[1]5C1C_Intl High'!Y84</f>
        <v>-8697.4691181532435</v>
      </c>
      <c r="AA9" s="1396">
        <f>('[1]5C1C_Intl High'!Z78+'[1]5C1C_Intl High'!Z82)</f>
        <v>35083</v>
      </c>
      <c r="AB9" s="987">
        <f>'[1]5C1C_Intl High'!Z84</f>
        <v>2315459</v>
      </c>
      <c r="AC9" s="985">
        <f>'[1]5C1C_Intl High'!AA84</f>
        <v>2127600</v>
      </c>
      <c r="AD9" s="985">
        <f>'[1]5C1C_Intl High'!AB84</f>
        <v>187859</v>
      </c>
      <c r="AE9" s="987">
        <f>'[1]5C1C_Intl High'!AC84</f>
        <v>187859</v>
      </c>
      <c r="AF9" s="1396">
        <f>('[1]5C1C_Intl High'!AD79+'[1]5C1C_Intl High'!AD80+'[1]5C1C_Intl High'!AD81)</f>
        <v>93686</v>
      </c>
      <c r="AG9" s="1397">
        <f>'[1]5C1C_Intl High'!AD84</f>
        <v>2409145</v>
      </c>
      <c r="AH9" s="1238"/>
      <c r="AI9" s="1239">
        <f>'[1]5C1C_Intl High'!AF84</f>
        <v>3024904</v>
      </c>
      <c r="AJ9" s="1219">
        <f>'[1]5C1C_Intl High'!AG84</f>
        <v>-11</v>
      </c>
      <c r="AK9" s="1238">
        <f>'[1]5C1C_Intl High'!AH84</f>
        <v>-50227</v>
      </c>
      <c r="AL9" s="1219">
        <f>'[1]5C1C_Intl High'!AI84</f>
        <v>7</v>
      </c>
      <c r="AM9" s="1222">
        <f>'[1]5C1C_Intl High'!AJ84</f>
        <v>15027.5</v>
      </c>
      <c r="AN9" s="1240">
        <f>'[1]5C1C_Intl High'!AK84</f>
        <v>-35199.5</v>
      </c>
      <c r="AO9" s="1239">
        <f>'[1]5C1C_Intl High'!AL84</f>
        <v>2989705</v>
      </c>
      <c r="AP9" s="801">
        <f>'[1]5C1C_Intl High'!AM84</f>
        <v>-7474</v>
      </c>
      <c r="AQ9" s="1239">
        <f>'[1]5C1C_Intl High'!AN84</f>
        <v>2982231</v>
      </c>
      <c r="AR9" s="1222">
        <f>'[1]5C1C_Intl High'!AO84</f>
        <v>-9618</v>
      </c>
      <c r="AS9" s="1239">
        <f>'[1]5C1C_Intl High'!AP84</f>
        <v>2972613</v>
      </c>
      <c r="AT9" s="1222">
        <f>'[1]5C1C_Intl High'!AQ84</f>
        <v>2741036</v>
      </c>
      <c r="AU9" s="1222">
        <f>'[1]5C1C_Intl High'!AR84</f>
        <v>231577</v>
      </c>
      <c r="AV9" s="1239">
        <f>'[1]5C1C_Intl High'!AS84</f>
        <v>231577</v>
      </c>
      <c r="AW9" s="1222">
        <f t="shared" si="4"/>
        <v>5288072</v>
      </c>
      <c r="AX9" s="1222">
        <f t="shared" si="5"/>
        <v>419436</v>
      </c>
      <c r="AZ9" s="801">
        <v>5792</v>
      </c>
      <c r="BA9" s="801">
        <f t="shared" si="6"/>
        <v>5737</v>
      </c>
      <c r="BB9" s="801">
        <f t="shared" si="7"/>
        <v>-55</v>
      </c>
      <c r="BD9" s="801">
        <v>7677</v>
      </c>
      <c r="BE9" s="801">
        <f t="shared" si="8"/>
        <v>7474</v>
      </c>
      <c r="BF9" s="801">
        <f t="shared" si="9"/>
        <v>-203</v>
      </c>
    </row>
    <row r="10" spans="1:58" s="5" customFormat="1" ht="16.149999999999999" customHeight="1" x14ac:dyDescent="0.2">
      <c r="A10" s="1394">
        <v>345001</v>
      </c>
      <c r="B10" s="1395">
        <v>345001</v>
      </c>
      <c r="C10" s="980" t="s">
        <v>1387</v>
      </c>
      <c r="D10" s="1219">
        <f>'[1]5C3_UnvView'!C83</f>
        <v>2218</v>
      </c>
      <c r="E10" s="985"/>
      <c r="F10" s="1220">
        <f>'[1]5C3_UnvView'!E83</f>
        <v>8499495.7861060668</v>
      </c>
      <c r="G10" s="1221">
        <f>'[1]5C3_UnvView'!F83</f>
        <v>1331</v>
      </c>
      <c r="H10" s="985"/>
      <c r="I10" s="1220">
        <f>'[1]5C3_UnvView'!H83</f>
        <v>692955.98364704463</v>
      </c>
      <c r="J10" s="1221">
        <f>'[1]5C3_UnvView'!I83</f>
        <v>2432.5</v>
      </c>
      <c r="K10" s="985"/>
      <c r="L10" s="1220">
        <f>'[1]5C3_UnvView'!K83</f>
        <v>343050.29272361996</v>
      </c>
      <c r="M10" s="1221">
        <f>'[1]5C3_UnvView'!L83</f>
        <v>205</v>
      </c>
      <c r="N10" s="985"/>
      <c r="O10" s="1220">
        <f>'[1]5C3_UnvView'!N83</f>
        <v>741994.96111124253</v>
      </c>
      <c r="P10" s="1221">
        <f>'[1]5C3_UnvView'!O83</f>
        <v>50</v>
      </c>
      <c r="Q10" s="985"/>
      <c r="R10" s="1220">
        <f>'[1]5C3_UnvView'!Q83</f>
        <v>67342.21146302417</v>
      </c>
      <c r="S10" s="987">
        <f>'[1]5C3_UnvView'!R83</f>
        <v>10344838</v>
      </c>
      <c r="T10" s="985">
        <f>'[1]5C3_UnvView'!T83</f>
        <v>601829</v>
      </c>
      <c r="U10" s="985">
        <f>'[1]5C3_UnvView'!U83</f>
        <v>65619</v>
      </c>
      <c r="V10" s="986">
        <f>'[1]5C3_UnvView'!V83</f>
        <v>667448</v>
      </c>
      <c r="W10" s="987">
        <f>'[1]5C3_UnvView'!W83</f>
        <v>11012286</v>
      </c>
      <c r="X10" s="1220">
        <f>'[1]5C3_UnvView'!X83</f>
        <v>-27529</v>
      </c>
      <c r="Y10" s="987">
        <f>'[1]5C3_UnvView'!Y83</f>
        <v>10984757</v>
      </c>
      <c r="Z10" s="985">
        <f>'[1]5C3_UnvView'!Z83</f>
        <v>-51471.004109571964</v>
      </c>
      <c r="AA10" s="1396">
        <f>('[1]5C3_UnvView'!AA78+'[1]5C3_UnvView'!AA82)</f>
        <v>56568.480000000003</v>
      </c>
      <c r="AB10" s="987">
        <f>'[1]5C3_UnvView'!AA83</f>
        <v>10989854.48</v>
      </c>
      <c r="AC10" s="985">
        <f>'[1]5C3_UnvView'!AB83</f>
        <v>10016847</v>
      </c>
      <c r="AD10" s="985">
        <f>'[1]5C3_UnvView'!AC83</f>
        <v>973007.48</v>
      </c>
      <c r="AE10" s="987">
        <f>'[1]5C3_UnvView'!AD83</f>
        <v>973007</v>
      </c>
      <c r="AF10" s="1396">
        <f>'[1]5C3_UnvView'!AE79+'[1]5C3_UnvView'!AE80+'[1]5C3_UnvView'!AE81</f>
        <v>23324</v>
      </c>
      <c r="AG10" s="1397">
        <f>'[1]5C3_UnvView'!AE83</f>
        <v>11013178.48</v>
      </c>
      <c r="AH10" s="1238"/>
      <c r="AI10" s="1239">
        <f>'[1]5C3_UnvView'!AG83</f>
        <v>9785762</v>
      </c>
      <c r="AJ10" s="1219">
        <f>'[1]5C3_UnvView'!AH83</f>
        <v>144</v>
      </c>
      <c r="AK10" s="1238">
        <f>'[1]5C3_UnvView'!AI83</f>
        <v>476816.39999999997</v>
      </c>
      <c r="AL10" s="1219">
        <f>'[1]5C3_UnvView'!AJ83</f>
        <v>-4</v>
      </c>
      <c r="AM10" s="1222">
        <f>'[1]5C3_UnvView'!AK83</f>
        <v>-14754.149999999987</v>
      </c>
      <c r="AN10" s="1240">
        <f>'[1]5C3_UnvView'!AL83</f>
        <v>462062.25000000012</v>
      </c>
      <c r="AO10" s="1239">
        <f>'[1]5C3_UnvView'!AM83</f>
        <v>10247831</v>
      </c>
      <c r="AP10" s="801">
        <f>'[1]5C3_UnvView'!AN83</f>
        <v>-25619</v>
      </c>
      <c r="AQ10" s="1239">
        <f>'[1]5C3_UnvView'!AO83</f>
        <v>10222212</v>
      </c>
      <c r="AR10" s="1222">
        <f>'[1]5C3_UnvView'!AP83</f>
        <v>-25544.850000000002</v>
      </c>
      <c r="AS10" s="1239">
        <f>'[1]5C3_UnvView'!AQ83</f>
        <v>10196667</v>
      </c>
      <c r="AT10" s="1222">
        <f>'[1]5C3_UnvView'!AR83</f>
        <v>9273474</v>
      </c>
      <c r="AU10" s="1222">
        <f>'[1]5C3_UnvView'!AS83</f>
        <v>923193</v>
      </c>
      <c r="AV10" s="1239">
        <f>'[1]5C3_UnvView'!AT83</f>
        <v>923193</v>
      </c>
      <c r="AW10" s="1222">
        <f t="shared" si="4"/>
        <v>21186521.48</v>
      </c>
      <c r="AX10" s="1222">
        <f t="shared" si="5"/>
        <v>1896200</v>
      </c>
      <c r="AZ10" s="801">
        <v>25868</v>
      </c>
      <c r="BA10" s="801">
        <f t="shared" si="6"/>
        <v>27529</v>
      </c>
      <c r="BB10" s="801">
        <f t="shared" si="7"/>
        <v>1661</v>
      </c>
      <c r="BD10" s="801">
        <v>23934</v>
      </c>
      <c r="BE10" s="801">
        <f t="shared" si="8"/>
        <v>25619</v>
      </c>
      <c r="BF10" s="801">
        <f t="shared" si="9"/>
        <v>1685</v>
      </c>
    </row>
    <row r="11" spans="1:58" s="5" customFormat="1" ht="16.149999999999999" customHeight="1" x14ac:dyDescent="0.2">
      <c r="A11" s="1398">
        <v>346001</v>
      </c>
      <c r="B11" s="1399">
        <v>346001</v>
      </c>
      <c r="C11" s="989" t="s">
        <v>699</v>
      </c>
      <c r="D11" s="1226">
        <f>'[1]5C1F_L.C. Charter'!C83</f>
        <v>871</v>
      </c>
      <c r="E11" s="994"/>
      <c r="F11" s="1227">
        <f>'[1]5C1F_L.C. Charter'!E83</f>
        <v>3130963.7350118919</v>
      </c>
      <c r="G11" s="1228">
        <f>'[1]5C1F_L.C. Charter'!F83</f>
        <v>513</v>
      </c>
      <c r="H11" s="994"/>
      <c r="I11" s="1227">
        <f>'[1]5C1F_L.C. Charter'!H83</f>
        <v>259060.73112096475</v>
      </c>
      <c r="J11" s="1228">
        <f>'[1]5C1F_L.C. Charter'!I83</f>
        <v>185</v>
      </c>
      <c r="K11" s="994"/>
      <c r="L11" s="1227">
        <f>'[1]5C1F_L.C. Charter'!K83</f>
        <v>25443.523914701778</v>
      </c>
      <c r="M11" s="1228">
        <f>'[1]5C1F_L.C. Charter'!L83</f>
        <v>113</v>
      </c>
      <c r="N11" s="994"/>
      <c r="O11" s="1227">
        <f>'[1]5C1F_L.C. Charter'!N83</f>
        <v>388529.48680558125</v>
      </c>
      <c r="P11" s="1228">
        <f>'[1]5C1F_L.C. Charter'!O83</f>
        <v>14</v>
      </c>
      <c r="Q11" s="994"/>
      <c r="R11" s="1227">
        <f>'[1]5C1F_L.C. Charter'!Q83</f>
        <v>19254.558638152695</v>
      </c>
      <c r="S11" s="996">
        <f>'[1]5C1F_L.C. Charter'!R83</f>
        <v>3823252</v>
      </c>
      <c r="T11" s="994">
        <f>'[1]5C1F_L.C. Charter'!S83</f>
        <v>-27573</v>
      </c>
      <c r="U11" s="994">
        <f>'[1]5C1F_L.C. Charter'!T83</f>
        <v>57424</v>
      </c>
      <c r="V11" s="995">
        <f>'[1]5C1F_L.C. Charter'!U83</f>
        <v>29851</v>
      </c>
      <c r="W11" s="996">
        <f>'[1]5C1F_L.C. Charter'!V83</f>
        <v>3853103</v>
      </c>
      <c r="X11" s="1227">
        <f>'[1]5C1F_L.C. Charter'!W83</f>
        <v>-9632</v>
      </c>
      <c r="Y11" s="996">
        <f>'[1]5C1F_L.C. Charter'!X83</f>
        <v>3843471</v>
      </c>
      <c r="Z11" s="994">
        <f>'[1]5C1F_L.C. Charter'!Y83</f>
        <v>0</v>
      </c>
      <c r="AA11" s="1400">
        <f>('[1]5C1F_L.C. Charter'!Z78+'[1]5C1F_L.C. Charter'!Z82)</f>
        <v>11173</v>
      </c>
      <c r="AB11" s="996">
        <f>'[1]5C1F_L.C. Charter'!Z83</f>
        <v>3854644</v>
      </c>
      <c r="AC11" s="997">
        <f>'[1]5C1F_L.C. Charter'!AA83</f>
        <v>3521889</v>
      </c>
      <c r="AD11" s="994">
        <f>'[1]5C1F_L.C. Charter'!AB83</f>
        <v>332755</v>
      </c>
      <c r="AE11" s="998">
        <f>'[1]5C1F_L.C. Charter'!AC83</f>
        <v>332755</v>
      </c>
      <c r="AF11" s="1400">
        <f>('[1]5C1F_L.C. Charter'!AD79+'[1]5C1F_L.C. Charter'!AD80+'[1]5C1F_L.C. Charter'!AD81)</f>
        <v>0</v>
      </c>
      <c r="AG11" s="998">
        <f>'[1]5C1F_L.C. Charter'!AD83</f>
        <v>3854644</v>
      </c>
      <c r="AH11" s="1245"/>
      <c r="AI11" s="1246">
        <f>'[1]5C1F_L.C. Charter'!AF83</f>
        <v>5837703</v>
      </c>
      <c r="AJ11" s="1226">
        <f>'[1]5C1F_L.C. Charter'!AG83</f>
        <v>-18</v>
      </c>
      <c r="AK11" s="1245">
        <f>'[1]5C1F_L.C. Charter'!AH83</f>
        <v>-140967</v>
      </c>
      <c r="AL11" s="1226">
        <f>'[1]5C1F_L.C. Charter'!AI83</f>
        <v>-3</v>
      </c>
      <c r="AM11" s="1229">
        <f>'[1]5C1F_L.C. Charter'!AJ83</f>
        <v>2879</v>
      </c>
      <c r="AN11" s="1247">
        <f>'[1]5C1F_L.C. Charter'!AK83</f>
        <v>-138088</v>
      </c>
      <c r="AO11" s="1246">
        <f>'[1]5C1F_L.C. Charter'!AL83</f>
        <v>5699616</v>
      </c>
      <c r="AP11" s="813">
        <f>'[1]5C1F_L.C. Charter'!AM83</f>
        <v>-14249</v>
      </c>
      <c r="AQ11" s="1246">
        <f>'[1]5C1F_L.C. Charter'!AN83</f>
        <v>5685367</v>
      </c>
      <c r="AR11" s="1229">
        <f>'[1]5C1F_L.C. Charter'!AO83</f>
        <v>0</v>
      </c>
      <c r="AS11" s="1246">
        <f>'[1]5C1F_L.C. Charter'!AP83</f>
        <v>5685367</v>
      </c>
      <c r="AT11" s="1229">
        <f>'[1]5C1F_L.C. Charter'!AQ83</f>
        <v>5188725</v>
      </c>
      <c r="AU11" s="1229">
        <f>'[1]5C1F_L.C. Charter'!AR83</f>
        <v>496642</v>
      </c>
      <c r="AV11" s="1246">
        <f>'[1]5C1F_L.C. Charter'!AS83</f>
        <v>496642</v>
      </c>
      <c r="AW11" s="1229">
        <f t="shared" si="4"/>
        <v>9540011</v>
      </c>
      <c r="AX11" s="1229">
        <f t="shared" si="5"/>
        <v>829397</v>
      </c>
      <c r="AZ11" s="813">
        <v>9559</v>
      </c>
      <c r="BA11" s="813">
        <f t="shared" si="6"/>
        <v>9632</v>
      </c>
      <c r="BB11" s="813">
        <f t="shared" si="7"/>
        <v>73</v>
      </c>
      <c r="BD11" s="813">
        <v>13882</v>
      </c>
      <c r="BE11" s="813">
        <f t="shared" si="8"/>
        <v>14249</v>
      </c>
      <c r="BF11" s="813">
        <f t="shared" si="9"/>
        <v>367</v>
      </c>
    </row>
    <row r="12" spans="1:58" s="5" customFormat="1" ht="16.149999999999999" customHeight="1" x14ac:dyDescent="0.2">
      <c r="A12" s="1390">
        <v>347001</v>
      </c>
      <c r="B12" s="1391">
        <v>347001</v>
      </c>
      <c r="C12" s="970" t="s">
        <v>700</v>
      </c>
      <c r="D12" s="1206">
        <f>'[1]5C1E_LFNO'!C83</f>
        <v>672</v>
      </c>
      <c r="E12" s="975"/>
      <c r="F12" s="1207">
        <f>'[1]5C1E_LFNO'!E83</f>
        <v>2324329.9470041427</v>
      </c>
      <c r="G12" s="1208">
        <f>'[1]5C1E_LFNO'!F83</f>
        <v>304</v>
      </c>
      <c r="H12" s="975"/>
      <c r="I12" s="1207">
        <f>'[1]5C1E_LFNO'!H83</f>
        <v>140626.66058954102</v>
      </c>
      <c r="J12" s="1208">
        <f>'[1]5C1E_LFNO'!I83</f>
        <v>0</v>
      </c>
      <c r="K12" s="975"/>
      <c r="L12" s="1207">
        <f>'[1]5C1E_LFNO'!K83</f>
        <v>0</v>
      </c>
      <c r="M12" s="1208">
        <f>'[1]5C1E_LFNO'!L83</f>
        <v>61</v>
      </c>
      <c r="N12" s="975"/>
      <c r="O12" s="1207">
        <f>'[1]5C1E_LFNO'!N83</f>
        <v>188699.42468272033</v>
      </c>
      <c r="P12" s="1208">
        <f>'[1]5C1E_LFNO'!O83</f>
        <v>41</v>
      </c>
      <c r="Q12" s="975"/>
      <c r="R12" s="1207">
        <f>'[1]5C1E_LFNO'!Q83</f>
        <v>51577.035237926473</v>
      </c>
      <c r="S12" s="977">
        <f>'[1]5C1E_LFNO'!R83</f>
        <v>2705232</v>
      </c>
      <c r="T12" s="975">
        <f>'[1]5C1E_LFNO'!S83</f>
        <v>362140</v>
      </c>
      <c r="U12" s="975">
        <f>'[1]5C1E_LFNO'!T83</f>
        <v>29548</v>
      </c>
      <c r="V12" s="976">
        <f>'[1]5C1E_LFNO'!U83</f>
        <v>391688</v>
      </c>
      <c r="W12" s="977">
        <f>'[1]5C1E_LFNO'!V83</f>
        <v>3096920</v>
      </c>
      <c r="X12" s="1207">
        <f>'[1]5C1E_LFNO'!W83</f>
        <v>-7743</v>
      </c>
      <c r="Y12" s="977">
        <f>'[1]5C1E_LFNO'!X83</f>
        <v>3089177</v>
      </c>
      <c r="Z12" s="975">
        <f>'[1]5C1E_LFNO'!Y83</f>
        <v>0</v>
      </c>
      <c r="AA12" s="1392">
        <f>('[1]5C1E_LFNO'!Z78+'[1]5C1E_LFNO'!Z82)</f>
        <v>693000</v>
      </c>
      <c r="AB12" s="977">
        <f>'[1]5C1E_LFNO'!Z83</f>
        <v>3782177</v>
      </c>
      <c r="AC12" s="975">
        <f>'[1]5C1E_LFNO'!AA83</f>
        <v>3506310</v>
      </c>
      <c r="AD12" s="975">
        <f>'[1]5C1E_LFNO'!AB83</f>
        <v>275867</v>
      </c>
      <c r="AE12" s="977">
        <f>'[1]5C1E_LFNO'!AC83</f>
        <v>275867</v>
      </c>
      <c r="AF12" s="1392">
        <f>('[1]5C1E_LFNO'!AD79+'[1]5C1E_LFNO'!AD80+'[1]5C1E_LFNO'!AD81)</f>
        <v>104000</v>
      </c>
      <c r="AG12" s="978">
        <f>'[1]5C1E_LFNO'!AD83</f>
        <v>3886177</v>
      </c>
      <c r="AH12" s="1210"/>
      <c r="AI12" s="1211">
        <f>'[1]5C1E_LFNO'!AF83</f>
        <v>4022211</v>
      </c>
      <c r="AJ12" s="1206">
        <f>'[1]5C1E_LFNO'!AG83</f>
        <v>93</v>
      </c>
      <c r="AK12" s="1210">
        <f>'[1]5C1E_LFNO'!AH83</f>
        <v>553418</v>
      </c>
      <c r="AL12" s="1206">
        <f>'[1]5C1E_LFNO'!AI83</f>
        <v>-1</v>
      </c>
      <c r="AM12" s="1212">
        <f>'[1]5C1E_LFNO'!AJ83</f>
        <v>-4018.5</v>
      </c>
      <c r="AN12" s="1213">
        <f>'[1]5C1E_LFNO'!AK83</f>
        <v>549399.5</v>
      </c>
      <c r="AO12" s="1211">
        <f>'[1]5C1E_LFNO'!AL83</f>
        <v>4571611</v>
      </c>
      <c r="AP12" s="1393">
        <f>'[1]5C1E_LFNO'!AM83</f>
        <v>-11429</v>
      </c>
      <c r="AQ12" s="1211">
        <f>'[1]5C1E_LFNO'!AN83</f>
        <v>4560182</v>
      </c>
      <c r="AR12" s="1212">
        <f>'[1]5C1E_LFNO'!AO83</f>
        <v>0</v>
      </c>
      <c r="AS12" s="1211">
        <f>'[1]5C1E_LFNO'!AP83</f>
        <v>4560182</v>
      </c>
      <c r="AT12" s="1212">
        <f>'[1]5C1E_LFNO'!AQ83</f>
        <v>4245015</v>
      </c>
      <c r="AU12" s="1212">
        <f>'[1]5C1E_LFNO'!AR83</f>
        <v>315167</v>
      </c>
      <c r="AV12" s="1211">
        <f>'[1]5C1E_LFNO'!AS83</f>
        <v>315167</v>
      </c>
      <c r="AW12" s="1212">
        <f t="shared" si="4"/>
        <v>8342359</v>
      </c>
      <c r="AX12" s="1212">
        <f t="shared" si="5"/>
        <v>591034</v>
      </c>
      <c r="AZ12" s="1393">
        <v>6765</v>
      </c>
      <c r="BA12" s="1393">
        <f t="shared" si="6"/>
        <v>7743</v>
      </c>
      <c r="BB12" s="1393">
        <f t="shared" si="7"/>
        <v>978</v>
      </c>
      <c r="BD12" s="1393">
        <v>10172</v>
      </c>
      <c r="BE12" s="1393">
        <f t="shared" si="8"/>
        <v>11429</v>
      </c>
      <c r="BF12" s="1393">
        <f t="shared" si="9"/>
        <v>1257</v>
      </c>
    </row>
    <row r="13" spans="1:58" s="5" customFormat="1" ht="16.149999999999999" customHeight="1" x14ac:dyDescent="0.2">
      <c r="A13" s="1394">
        <v>348001</v>
      </c>
      <c r="B13" s="1395">
        <v>348001</v>
      </c>
      <c r="C13" s="980" t="s">
        <v>1388</v>
      </c>
      <c r="D13" s="1219">
        <f>'[1]5C1D_NOMMA'!C83</f>
        <v>741</v>
      </c>
      <c r="E13" s="985"/>
      <c r="F13" s="1220">
        <f>'[1]5C1D_NOMMA'!E83</f>
        <v>2645049.3651080886</v>
      </c>
      <c r="G13" s="1221">
        <f>'[1]5C1D_NOMMA'!F83</f>
        <v>481</v>
      </c>
      <c r="H13" s="985"/>
      <c r="I13" s="1220">
        <f>'[1]5C1D_NOMMA'!H83</f>
        <v>221747.99803647184</v>
      </c>
      <c r="J13" s="1221">
        <f>'[1]5C1D_NOMMA'!I83</f>
        <v>841</v>
      </c>
      <c r="K13" s="985"/>
      <c r="L13" s="1220">
        <f>'[1]5C1D_NOMMA'!K83</f>
        <v>105657.3944944525</v>
      </c>
      <c r="M13" s="1221">
        <f>'[1]5C1D_NOMMA'!L83</f>
        <v>56</v>
      </c>
      <c r="N13" s="985"/>
      <c r="O13" s="1220">
        <f>'[1]5C1D_NOMMA'!N83</f>
        <v>173215.52591296146</v>
      </c>
      <c r="P13" s="1221">
        <f>'[1]5C1D_NOMMA'!O83</f>
        <v>0</v>
      </c>
      <c r="Q13" s="985"/>
      <c r="R13" s="1220">
        <f>'[1]5C1D_NOMMA'!Q83</f>
        <v>0</v>
      </c>
      <c r="S13" s="987">
        <f>'[1]5C1D_NOMMA'!R83</f>
        <v>3145671</v>
      </c>
      <c r="T13" s="985">
        <f>'[1]5C1D_NOMMA'!S83</f>
        <v>109029</v>
      </c>
      <c r="U13" s="985">
        <f>'[1]5C1D_NOMMA'!T83</f>
        <v>-4503</v>
      </c>
      <c r="V13" s="986">
        <f>'[1]5C1D_NOMMA'!U83</f>
        <v>104526</v>
      </c>
      <c r="W13" s="987">
        <f>'[1]5C1D_NOMMA'!V83</f>
        <v>3250197</v>
      </c>
      <c r="X13" s="1220">
        <f>'[1]5C1D_NOMMA'!W83</f>
        <v>-8126</v>
      </c>
      <c r="Y13" s="987">
        <f>'[1]5C1D_NOMMA'!X83</f>
        <v>3242071</v>
      </c>
      <c r="Z13" s="985">
        <f>'[1]5C1D_NOMMA'!Y83</f>
        <v>-3236.3957534686015</v>
      </c>
      <c r="AA13" s="1396">
        <f>('[1]5C1D_NOMMA'!Z78+'[1]5C1D_NOMMA'!Z82)</f>
        <v>37015</v>
      </c>
      <c r="AB13" s="987">
        <f>'[1]5C1D_NOMMA'!Z83</f>
        <v>3275850</v>
      </c>
      <c r="AC13" s="985">
        <f>'[1]5C1D_NOMMA'!AA83</f>
        <v>2987459</v>
      </c>
      <c r="AD13" s="985">
        <f>'[1]5C1D_NOMMA'!AB83</f>
        <v>288391</v>
      </c>
      <c r="AE13" s="987">
        <f>'[1]5C1D_NOMMA'!AC83</f>
        <v>288391</v>
      </c>
      <c r="AF13" s="1396">
        <f>('[1]5C1D_NOMMA'!AD79+'[1]5C1D_NOMMA'!AD80+'[1]5C1D_NOMMA'!AD81)</f>
        <v>10000</v>
      </c>
      <c r="AG13" s="1397">
        <f>'[1]5C1D_NOMMA'!AD83</f>
        <v>3285850</v>
      </c>
      <c r="AH13" s="1238"/>
      <c r="AI13" s="1239">
        <f>'[1]5C1D_NOMMA'!AF83</f>
        <v>4215067</v>
      </c>
      <c r="AJ13" s="1219">
        <f>'[1]5C1D_NOMMA'!AG83</f>
        <v>22</v>
      </c>
      <c r="AK13" s="1238">
        <f>'[1]5C1D_NOMMA'!AH83</f>
        <v>85721</v>
      </c>
      <c r="AL13" s="1219">
        <f>'[1]5C1D_NOMMA'!AI83</f>
        <v>-9</v>
      </c>
      <c r="AM13" s="1222">
        <f>'[1]5C1D_NOMMA'!AJ83</f>
        <v>-26948</v>
      </c>
      <c r="AN13" s="1240">
        <f>'[1]5C1D_NOMMA'!AK83</f>
        <v>58773</v>
      </c>
      <c r="AO13" s="1239">
        <f>'[1]5C1D_NOMMA'!AL83</f>
        <v>4273840</v>
      </c>
      <c r="AP13" s="801">
        <f>'[1]5C1D_NOMMA'!AM83</f>
        <v>-10685</v>
      </c>
      <c r="AQ13" s="1239">
        <f>'[1]5C1D_NOMMA'!AN83</f>
        <v>4263155</v>
      </c>
      <c r="AR13" s="1222">
        <f>'[1]5C1D_NOMMA'!AO83</f>
        <v>0</v>
      </c>
      <c r="AS13" s="1239">
        <f>'[1]5C1D_NOMMA'!AP83</f>
        <v>4263155</v>
      </c>
      <c r="AT13" s="1222">
        <f>'[1]5C1D_NOMMA'!AQ83</f>
        <v>3902356</v>
      </c>
      <c r="AU13" s="1222">
        <f>'[1]5C1D_NOMMA'!AR83</f>
        <v>360799</v>
      </c>
      <c r="AV13" s="1239">
        <f>'[1]5C1D_NOMMA'!AS83</f>
        <v>360799</v>
      </c>
      <c r="AW13" s="1222">
        <f t="shared" si="4"/>
        <v>7539005</v>
      </c>
      <c r="AX13" s="1222">
        <f t="shared" si="5"/>
        <v>649190</v>
      </c>
      <c r="AZ13" s="801">
        <v>7865</v>
      </c>
      <c r="BA13" s="801">
        <f t="shared" si="6"/>
        <v>8126</v>
      </c>
      <c r="BB13" s="801">
        <f t="shared" si="7"/>
        <v>261</v>
      </c>
      <c r="BD13" s="801">
        <v>10579</v>
      </c>
      <c r="BE13" s="801">
        <f t="shared" si="8"/>
        <v>10685</v>
      </c>
      <c r="BF13" s="801">
        <f t="shared" si="9"/>
        <v>106</v>
      </c>
    </row>
    <row r="14" spans="1:58" s="5" customFormat="1" ht="16.149999999999999" customHeight="1" x14ac:dyDescent="0.2">
      <c r="A14" s="1394" t="s">
        <v>702</v>
      </c>
      <c r="B14" s="1395"/>
      <c r="C14" s="980" t="s">
        <v>377</v>
      </c>
      <c r="D14" s="1219">
        <f>'[1]5C1AE_Noble Minds'!C83</f>
        <v>0</v>
      </c>
      <c r="E14" s="985"/>
      <c r="F14" s="1220">
        <f>'[1]5C1AE_Noble Minds'!E83</f>
        <v>0</v>
      </c>
      <c r="G14" s="1221">
        <f>'[1]5C1AE_Noble Minds'!F83</f>
        <v>0</v>
      </c>
      <c r="H14" s="985"/>
      <c r="I14" s="1220">
        <f>'[1]5C1AE_Noble Minds'!H83</f>
        <v>0</v>
      </c>
      <c r="J14" s="1221">
        <f>'[1]5C1AE_Noble Minds'!I83</f>
        <v>0</v>
      </c>
      <c r="K14" s="985"/>
      <c r="L14" s="1220">
        <f>'[1]5C1AE_Noble Minds'!K83</f>
        <v>0</v>
      </c>
      <c r="M14" s="1221">
        <f>'[1]5C1AE_Noble Minds'!L83</f>
        <v>0</v>
      </c>
      <c r="N14" s="985"/>
      <c r="O14" s="1220">
        <f>'[1]5C1AE_Noble Minds'!N83</f>
        <v>0</v>
      </c>
      <c r="P14" s="1221">
        <f>'[1]5C1AE_Noble Minds'!O83</f>
        <v>0</v>
      </c>
      <c r="Q14" s="985"/>
      <c r="R14" s="1220">
        <f>'[1]5C1AE_Noble Minds'!Q83</f>
        <v>0</v>
      </c>
      <c r="S14" s="987">
        <f>'[1]5C1AE_Noble Minds'!R83</f>
        <v>0</v>
      </c>
      <c r="T14" s="985">
        <f>'[1]5C1AE_Noble Minds'!S83</f>
        <v>148004</v>
      </c>
      <c r="U14" s="985">
        <f>'[1]5C1AE_Noble Minds'!T83</f>
        <v>6542</v>
      </c>
      <c r="V14" s="986">
        <f>'[1]5C1AE_Noble Minds'!U83</f>
        <v>154546</v>
      </c>
      <c r="W14" s="987">
        <f>'[1]5C1AE_Noble Minds'!V83</f>
        <v>154546</v>
      </c>
      <c r="X14" s="1220">
        <f>'[1]5C1AE_Noble Minds'!W83</f>
        <v>-386</v>
      </c>
      <c r="Y14" s="987">
        <f>'[1]5C1AE_Noble Minds'!X83</f>
        <v>154160</v>
      </c>
      <c r="Z14" s="985">
        <f>'[1]5C1AE_Noble Minds'!Y83</f>
        <v>0</v>
      </c>
      <c r="AA14" s="1396">
        <f>'[1]5C1AE_Noble Minds'!Z78+'[1]5C1AE_Noble Minds'!Z82</f>
        <v>0</v>
      </c>
      <c r="AB14" s="987">
        <f>'[1]5C1AE_Noble Minds'!Z83</f>
        <v>154160</v>
      </c>
      <c r="AC14" s="985">
        <f>'[1]5C1AE_Noble Minds'!AA83</f>
        <v>211906</v>
      </c>
      <c r="AD14" s="985">
        <f>'[1]5C1AE_Noble Minds'!AB83</f>
        <v>-57746</v>
      </c>
      <c r="AE14" s="987">
        <f>'[1]5C1AE_Noble Minds'!AC83</f>
        <v>-57746</v>
      </c>
      <c r="AF14" s="1396">
        <f>'[1]5C1AE_Noble Minds'!AD79+'[1]5C1AE_Noble Minds'!AD80+'[1]5C1AE_Noble Minds'!AD81</f>
        <v>77518</v>
      </c>
      <c r="AG14" s="1397">
        <f>'[1]5C1AE_Noble Minds'!AD83</f>
        <v>231678</v>
      </c>
      <c r="AH14" s="1238"/>
      <c r="AI14" s="1239">
        <f>'[1]5C1AE_Noble Minds'!AF83</f>
        <v>0</v>
      </c>
      <c r="AJ14" s="1219">
        <f>'[1]5C1AE_Noble Minds'!AG83</f>
        <v>34</v>
      </c>
      <c r="AK14" s="1238">
        <f>'[1]5C1AE_Noble Minds'!AH83</f>
        <v>202075</v>
      </c>
      <c r="AL14" s="1219">
        <f>'[1]5C1AE_Noble Minds'!AI83</f>
        <v>3</v>
      </c>
      <c r="AM14" s="1222">
        <f>'[1]5C1AE_Noble Minds'!AJ83</f>
        <v>9226.5</v>
      </c>
      <c r="AN14" s="1240">
        <f>'[1]5C1AE_Noble Minds'!AK83</f>
        <v>211301.5</v>
      </c>
      <c r="AO14" s="1239">
        <f>'[1]5C1AE_Noble Minds'!AL83</f>
        <v>211302</v>
      </c>
      <c r="AP14" s="801">
        <f>'[1]5C1AE_Noble Minds'!AM83</f>
        <v>-529</v>
      </c>
      <c r="AQ14" s="1239">
        <f>'[1]5C1AE_Noble Minds'!AN83</f>
        <v>210773</v>
      </c>
      <c r="AR14" s="1222">
        <f>'[1]5C1AE_Noble Minds'!AO83</f>
        <v>0</v>
      </c>
      <c r="AS14" s="1239">
        <f>'[1]5C1AE_Noble Minds'!AP83</f>
        <v>210773</v>
      </c>
      <c r="AT14" s="1222">
        <f>'[1]5C1AE_Noble Minds'!AQ83</f>
        <v>283465</v>
      </c>
      <c r="AU14" s="1222">
        <f>'[1]5C1AE_Noble Minds'!AR83</f>
        <v>-72692</v>
      </c>
      <c r="AV14" s="1239">
        <f>'[1]5C1AE_Noble Minds'!AS83</f>
        <v>-72692</v>
      </c>
      <c r="AW14" s="1222">
        <f t="shared" si="4"/>
        <v>364933</v>
      </c>
      <c r="AX14" s="1222">
        <f t="shared" si="5"/>
        <v>-130438</v>
      </c>
      <c r="AZ14" s="801">
        <v>1106</v>
      </c>
      <c r="BA14" s="801">
        <f t="shared" si="6"/>
        <v>386</v>
      </c>
      <c r="BB14" s="801">
        <f t="shared" si="7"/>
        <v>-720</v>
      </c>
      <c r="BD14" s="801">
        <v>1470</v>
      </c>
      <c r="BE14" s="801">
        <f t="shared" si="8"/>
        <v>529</v>
      </c>
      <c r="BF14" s="801">
        <f t="shared" si="9"/>
        <v>-941</v>
      </c>
    </row>
    <row r="15" spans="1:58" s="5" customFormat="1" ht="16.149999999999999" customHeight="1" x14ac:dyDescent="0.2">
      <c r="A15" s="1394" t="s">
        <v>703</v>
      </c>
      <c r="B15" s="1395" t="s">
        <v>704</v>
      </c>
      <c r="C15" s="980" t="s">
        <v>705</v>
      </c>
      <c r="D15" s="1219">
        <f>'[1]5C1J_Jeff Chamber'!C83</f>
        <v>297</v>
      </c>
      <c r="E15" s="985"/>
      <c r="F15" s="1220">
        <f>'[1]5C1J_Jeff Chamber'!E83</f>
        <v>1083298.5955101061</v>
      </c>
      <c r="G15" s="1221">
        <f>'[1]5C1J_Jeff Chamber'!F83</f>
        <v>227</v>
      </c>
      <c r="H15" s="985"/>
      <c r="I15" s="1220">
        <f>'[1]5C1J_Jeff Chamber'!H83</f>
        <v>104887.13586012241</v>
      </c>
      <c r="J15" s="1221">
        <f>'[1]5C1J_Jeff Chamber'!I83</f>
        <v>85</v>
      </c>
      <c r="K15" s="985"/>
      <c r="L15" s="1220">
        <f>'[1]5C1J_Jeff Chamber'!K83</f>
        <v>10739.286326311581</v>
      </c>
      <c r="M15" s="1221">
        <f>'[1]5C1J_Jeff Chamber'!L83</f>
        <v>25</v>
      </c>
      <c r="N15" s="985"/>
      <c r="O15" s="1220">
        <f>'[1]5C1J_Jeff Chamber'!N83</f>
        <v>79318.632746204137</v>
      </c>
      <c r="P15" s="1221">
        <f>'[1]5C1J_Jeff Chamber'!O83</f>
        <v>0</v>
      </c>
      <c r="Q15" s="985"/>
      <c r="R15" s="1220">
        <f>'[1]5C1J_Jeff Chamber'!Q83</f>
        <v>0</v>
      </c>
      <c r="S15" s="987">
        <f>'[1]5C1J_Jeff Chamber'!R83</f>
        <v>1278245</v>
      </c>
      <c r="T15" s="985">
        <f>'[1]5C1J_Jeff Chamber'!S83</f>
        <v>-95149</v>
      </c>
      <c r="U15" s="985">
        <f>'[1]5C1J_Jeff Chamber'!T83</f>
        <v>4293</v>
      </c>
      <c r="V15" s="986">
        <f>'[1]5C1J_Jeff Chamber'!U83</f>
        <v>-90856</v>
      </c>
      <c r="W15" s="987">
        <f>'[1]5C1J_Jeff Chamber'!V83</f>
        <v>1187389</v>
      </c>
      <c r="X15" s="1220">
        <f>'[1]5C1J_Jeff Chamber'!W83</f>
        <v>-2968</v>
      </c>
      <c r="Y15" s="987">
        <f>'[1]5C1J_Jeff Chamber'!X83</f>
        <v>1184421</v>
      </c>
      <c r="Z15" s="985">
        <f>'[1]5C1J_Jeff Chamber'!Y83</f>
        <v>-23908.836224033279</v>
      </c>
      <c r="AA15" s="1396">
        <f>('[1]5C1J_Jeff Chamber'!Z78+'[1]5C1J_Jeff Chamber'!Z82)</f>
        <v>0</v>
      </c>
      <c r="AB15" s="987">
        <f>'[1]5C1J_Jeff Chamber'!Z83</f>
        <v>1160512</v>
      </c>
      <c r="AC15" s="985">
        <f>'[1]5C1J_Jeff Chamber'!AA83</f>
        <v>1085815</v>
      </c>
      <c r="AD15" s="985">
        <f>'[1]5C1J_Jeff Chamber'!AB83</f>
        <v>74697</v>
      </c>
      <c r="AE15" s="987">
        <f>'[1]5C1J_Jeff Chamber'!AC83</f>
        <v>74697</v>
      </c>
      <c r="AF15" s="1396">
        <f>('[1]5C1J_Jeff Chamber'!AD79+'[1]5C1J_Jeff Chamber'!AD80+'[1]5C1J_Jeff Chamber'!AD81)</f>
        <v>18802</v>
      </c>
      <c r="AG15" s="1397">
        <f>'[1]5C1J_Jeff Chamber'!AD83</f>
        <v>1179314</v>
      </c>
      <c r="AH15" s="1238"/>
      <c r="AI15" s="1239">
        <f>'[1]5C1J_Jeff Chamber'!AF83</f>
        <v>1638673</v>
      </c>
      <c r="AJ15" s="1219">
        <f>'[1]5C1J_Jeff Chamber'!AG83</f>
        <v>-23</v>
      </c>
      <c r="AK15" s="1238">
        <f>'[1]5C1J_Jeff Chamber'!AH83</f>
        <v>-122113</v>
      </c>
      <c r="AL15" s="1219">
        <f>'[1]5C1J_Jeff Chamber'!AI83</f>
        <v>-4</v>
      </c>
      <c r="AM15" s="1222">
        <f>'[1]5C1J_Jeff Chamber'!AJ83</f>
        <v>-13684.5</v>
      </c>
      <c r="AN15" s="1240">
        <f>'[1]5C1J_Jeff Chamber'!AK83</f>
        <v>-135797.5</v>
      </c>
      <c r="AO15" s="1239">
        <f>'[1]5C1J_Jeff Chamber'!AL83</f>
        <v>1502876</v>
      </c>
      <c r="AP15" s="801">
        <f>'[1]5C1J_Jeff Chamber'!AM83</f>
        <v>-3756</v>
      </c>
      <c r="AQ15" s="1239">
        <f>'[1]5C1J_Jeff Chamber'!AN83</f>
        <v>1499120</v>
      </c>
      <c r="AR15" s="1222">
        <f>'[1]5C1J_Jeff Chamber'!AO83</f>
        <v>-30461.5</v>
      </c>
      <c r="AS15" s="1239">
        <f>'[1]5C1J_Jeff Chamber'!AP83</f>
        <v>1468659</v>
      </c>
      <c r="AT15" s="1222">
        <f>'[1]5C1J_Jeff Chamber'!AQ83</f>
        <v>1396912</v>
      </c>
      <c r="AU15" s="1222">
        <f>'[1]5C1J_Jeff Chamber'!AR83</f>
        <v>71747</v>
      </c>
      <c r="AV15" s="1239">
        <f>'[1]5C1J_Jeff Chamber'!AS83</f>
        <v>71747</v>
      </c>
      <c r="AW15" s="1222">
        <f t="shared" si="4"/>
        <v>2629171</v>
      </c>
      <c r="AX15" s="1222">
        <f t="shared" si="5"/>
        <v>146444</v>
      </c>
      <c r="AZ15" s="801">
        <v>3195</v>
      </c>
      <c r="BA15" s="801">
        <f t="shared" si="6"/>
        <v>2968</v>
      </c>
      <c r="BB15" s="801">
        <f t="shared" si="7"/>
        <v>-227</v>
      </c>
      <c r="BD15" s="801">
        <v>4092</v>
      </c>
      <c r="BE15" s="801">
        <f t="shared" si="8"/>
        <v>3756</v>
      </c>
      <c r="BF15" s="801">
        <f t="shared" si="9"/>
        <v>-336</v>
      </c>
    </row>
    <row r="16" spans="1:58" s="5" customFormat="1" ht="16.149999999999999" customHeight="1" x14ac:dyDescent="0.2">
      <c r="A16" s="1398" t="s">
        <v>706</v>
      </c>
      <c r="B16" s="1399" t="s">
        <v>707</v>
      </c>
      <c r="C16" s="989" t="s">
        <v>708</v>
      </c>
      <c r="D16" s="1226">
        <f>'[1]5C1Q_Advantage'!C83</f>
        <v>539</v>
      </c>
      <c r="E16" s="994"/>
      <c r="F16" s="1227">
        <f>'[1]5C1Q_Advantage'!E83</f>
        <v>2489991.5785318837</v>
      </c>
      <c r="G16" s="1228">
        <f>'[1]5C1Q_Advantage'!F83</f>
        <v>438</v>
      </c>
      <c r="H16" s="994"/>
      <c r="I16" s="1227">
        <f>'[1]5C1Q_Advantage'!H83</f>
        <v>262865.92839680274</v>
      </c>
      <c r="J16" s="1228">
        <f>'[1]5C1Q_Advantage'!I83</f>
        <v>553</v>
      </c>
      <c r="K16" s="994"/>
      <c r="L16" s="1227">
        <f>'[1]5C1Q_Advantage'!K83</f>
        <v>90519.210098066775</v>
      </c>
      <c r="M16" s="1228">
        <f>'[1]5C1Q_Advantage'!L83</f>
        <v>39</v>
      </c>
      <c r="N16" s="994"/>
      <c r="O16" s="1227">
        <f>'[1]5C1Q_Advantage'!N83</f>
        <v>160910.11613390467</v>
      </c>
      <c r="P16" s="1228">
        <f>'[1]5C1Q_Advantage'!O83</f>
        <v>0</v>
      </c>
      <c r="Q16" s="994"/>
      <c r="R16" s="1227">
        <f>'[1]5C1Q_Advantage'!Q83</f>
        <v>0</v>
      </c>
      <c r="S16" s="996">
        <f>'[1]5C1Q_Advantage'!R83</f>
        <v>3004287</v>
      </c>
      <c r="T16" s="994">
        <f>'[1]5C1Q_Advantage'!S83</f>
        <v>416834</v>
      </c>
      <c r="U16" s="994">
        <f>'[1]5C1Q_Advantage'!T83</f>
        <v>23580</v>
      </c>
      <c r="V16" s="995">
        <f>'[1]5C1Q_Advantage'!U83</f>
        <v>440414</v>
      </c>
      <c r="W16" s="996">
        <f>'[1]5C1Q_Advantage'!V83</f>
        <v>3444701</v>
      </c>
      <c r="X16" s="1227">
        <f>'[1]5C1Q_Advantage'!W83</f>
        <v>-8614</v>
      </c>
      <c r="Y16" s="996">
        <f>'[1]5C1Q_Advantage'!X83</f>
        <v>3436087</v>
      </c>
      <c r="Z16" s="994">
        <f>'[1]5C1Q_Advantage'!Y83</f>
        <v>62374.826065735811</v>
      </c>
      <c r="AA16" s="1400">
        <f>('[1]5C1Q_Advantage'!Z78+'[1]5C1Q_Advantage'!Z82)</f>
        <v>0</v>
      </c>
      <c r="AB16" s="996">
        <f>'[1]5C1Q_Advantage'!Z83</f>
        <v>3498463</v>
      </c>
      <c r="AC16" s="997">
        <f>'[1]5C1Q_Advantage'!AA83</f>
        <v>3137253</v>
      </c>
      <c r="AD16" s="994">
        <f>'[1]5C1Q_Advantage'!AB83</f>
        <v>361210</v>
      </c>
      <c r="AE16" s="998">
        <f>'[1]5C1Q_Advantage'!AC83</f>
        <v>361210</v>
      </c>
      <c r="AF16" s="1400">
        <f>('[1]5C1Q_Advantage'!AD79+'[1]5C1Q_Advantage'!AD80+'[1]5C1Q_Advantage'!AD81)</f>
        <v>0</v>
      </c>
      <c r="AG16" s="998">
        <f>'[1]5C1Q_Advantage'!AD83</f>
        <v>3498463</v>
      </c>
      <c r="AH16" s="1245"/>
      <c r="AI16" s="1246">
        <f>'[1]5C1Q_Advantage'!AF83</f>
        <v>2594277</v>
      </c>
      <c r="AJ16" s="1226">
        <f>'[1]5C1Q_Advantage'!AG83</f>
        <v>76</v>
      </c>
      <c r="AK16" s="1245">
        <f>'[1]5C1Q_Advantage'!AH83</f>
        <v>424499</v>
      </c>
      <c r="AL16" s="1226">
        <f>'[1]5C1Q_Advantage'!AI83</f>
        <v>0</v>
      </c>
      <c r="AM16" s="1229">
        <f>'[1]5C1Q_Advantage'!AJ83</f>
        <v>-24297.5</v>
      </c>
      <c r="AN16" s="1247">
        <f>'[1]5C1Q_Advantage'!AK83</f>
        <v>400201.5</v>
      </c>
      <c r="AO16" s="1246">
        <f>'[1]5C1Q_Advantage'!AL83</f>
        <v>2994480</v>
      </c>
      <c r="AP16" s="813">
        <f>'[1]5C1Q_Advantage'!AM83</f>
        <v>-7486</v>
      </c>
      <c r="AQ16" s="1246">
        <f>'[1]5C1Q_Advantage'!AN83</f>
        <v>2986994</v>
      </c>
      <c r="AR16" s="1229">
        <f>'[1]5C1Q_Advantage'!AO83</f>
        <v>37744</v>
      </c>
      <c r="AS16" s="1246">
        <f>'[1]5C1Q_Advantage'!AP83</f>
        <v>3024738</v>
      </c>
      <c r="AT16" s="1229">
        <f>'[1]5C1Q_Advantage'!AQ83</f>
        <v>2661146</v>
      </c>
      <c r="AU16" s="1229">
        <f>'[1]5C1Q_Advantage'!AR83</f>
        <v>363592</v>
      </c>
      <c r="AV16" s="1246">
        <f>'[1]5C1Q_Advantage'!AS83</f>
        <v>363592</v>
      </c>
      <c r="AW16" s="1229">
        <f t="shared" si="4"/>
        <v>6523201</v>
      </c>
      <c r="AX16" s="1229">
        <f t="shared" si="5"/>
        <v>724802</v>
      </c>
      <c r="AZ16" s="813">
        <v>7510</v>
      </c>
      <c r="BA16" s="813">
        <f t="shared" si="6"/>
        <v>8614</v>
      </c>
      <c r="BB16" s="813">
        <f t="shared" si="7"/>
        <v>1104</v>
      </c>
      <c r="BD16" s="813">
        <v>6138</v>
      </c>
      <c r="BE16" s="813">
        <f t="shared" si="8"/>
        <v>7486</v>
      </c>
      <c r="BF16" s="813">
        <f t="shared" si="9"/>
        <v>1348</v>
      </c>
    </row>
    <row r="17" spans="1:58" s="5" customFormat="1" ht="16.149999999999999" customHeight="1" x14ac:dyDescent="0.2">
      <c r="A17" s="1390" t="s">
        <v>709</v>
      </c>
      <c r="B17" s="1391"/>
      <c r="C17" s="970" t="s">
        <v>1389</v>
      </c>
      <c r="D17" s="1206">
        <f>'[1]5C1AF_JCFA-Laf'!C83</f>
        <v>0</v>
      </c>
      <c r="E17" s="975"/>
      <c r="F17" s="1207">
        <f>'[1]5C1AF_JCFA-Laf'!E83</f>
        <v>0</v>
      </c>
      <c r="G17" s="1208">
        <f>'[1]5C1AF_JCFA-Laf'!F83</f>
        <v>0</v>
      </c>
      <c r="H17" s="975"/>
      <c r="I17" s="1207">
        <f>'[1]5C1AF_JCFA-Laf'!H83</f>
        <v>0</v>
      </c>
      <c r="J17" s="1208">
        <f>'[1]5C1AF_JCFA-Laf'!I83</f>
        <v>0</v>
      </c>
      <c r="K17" s="975"/>
      <c r="L17" s="1207">
        <f>'[1]5C1AF_JCFA-Laf'!K83</f>
        <v>0</v>
      </c>
      <c r="M17" s="1208">
        <f>'[1]5C1AF_JCFA-Laf'!L83</f>
        <v>0</v>
      </c>
      <c r="N17" s="975"/>
      <c r="O17" s="1207">
        <f>'[1]5C1AF_JCFA-Laf'!N83</f>
        <v>0</v>
      </c>
      <c r="P17" s="1208">
        <f>'[1]5C1AF_JCFA-Laf'!O83</f>
        <v>0</v>
      </c>
      <c r="Q17" s="975"/>
      <c r="R17" s="1207">
        <f>'[1]5C1AF_JCFA-Laf'!Q83</f>
        <v>0</v>
      </c>
      <c r="S17" s="977">
        <f>'[1]5C1AF_JCFA-Laf'!R83</f>
        <v>0</v>
      </c>
      <c r="T17" s="975">
        <f>'[1]5C1AF_JCFA-Laf'!S83</f>
        <v>127145</v>
      </c>
      <c r="U17" s="975">
        <f>'[1]5C1AF_JCFA-Laf'!T83</f>
        <v>69969</v>
      </c>
      <c r="V17" s="976">
        <f>'[1]5C1AF_JCFA-Laf'!U83</f>
        <v>197114</v>
      </c>
      <c r="W17" s="977">
        <f>'[1]5C1AF_JCFA-Laf'!V83</f>
        <v>197114</v>
      </c>
      <c r="X17" s="1207">
        <f>'[1]5C1AF_JCFA-Laf'!W83</f>
        <v>-494</v>
      </c>
      <c r="Y17" s="977">
        <f>'[1]5C1AF_JCFA-Laf'!X83</f>
        <v>196620</v>
      </c>
      <c r="Z17" s="975">
        <f>'[1]5C1AF_JCFA-Laf'!Y83</f>
        <v>0</v>
      </c>
      <c r="AA17" s="1392">
        <f>'[1]5C1AF_JCFA-Laf'!Z78+'[1]5C1AF_JCFA-Laf'!Z82</f>
        <v>0</v>
      </c>
      <c r="AB17" s="977">
        <f>'[1]5C1AF_JCFA-Laf'!Z83</f>
        <v>196620</v>
      </c>
      <c r="AC17" s="975">
        <f>'[1]5C1AF_JCFA-Laf'!AA83</f>
        <v>254897</v>
      </c>
      <c r="AD17" s="975">
        <f>'[1]5C1AF_JCFA-Laf'!AB83</f>
        <v>-58277</v>
      </c>
      <c r="AE17" s="977">
        <f>'[1]5C1AF_JCFA-Laf'!AC83</f>
        <v>-58277</v>
      </c>
      <c r="AF17" s="1392">
        <f>'[1]5C1AF_JCFA-Laf'!AD79+'[1]5C1AF_JCFA-Laf'!AD80+'[1]5C1AF_JCFA-Laf'!AD81</f>
        <v>10476</v>
      </c>
      <c r="AG17" s="978">
        <f>'[1]5C1AF_JCFA-Laf'!AD83</f>
        <v>207096</v>
      </c>
      <c r="AH17" s="1210"/>
      <c r="AI17" s="1211">
        <f>'[1]5C1AF_JCFA-Laf'!AF83</f>
        <v>0</v>
      </c>
      <c r="AJ17" s="1206">
        <f>'[1]5C1AF_JCFA-Laf'!AG83</f>
        <v>27</v>
      </c>
      <c r="AK17" s="1210">
        <f>'[1]5C1AF_JCFA-Laf'!AH83</f>
        <v>148170</v>
      </c>
      <c r="AL17" s="1206">
        <f>'[1]5C1AF_JCFA-Laf'!AI83</f>
        <v>27</v>
      </c>
      <c r="AM17" s="1212">
        <f>'[1]5C1AF_JCFA-Laf'!AJ83</f>
        <v>72555.5</v>
      </c>
      <c r="AN17" s="1213">
        <f>'[1]5C1AF_JCFA-Laf'!AK83</f>
        <v>220725.5</v>
      </c>
      <c r="AO17" s="1211">
        <f>'[1]5C1AF_JCFA-Laf'!AL83</f>
        <v>220726</v>
      </c>
      <c r="AP17" s="1393">
        <f>'[1]5C1AF_JCFA-Laf'!AM83</f>
        <v>-552</v>
      </c>
      <c r="AQ17" s="1211">
        <f>'[1]5C1AF_JCFA-Laf'!AN83</f>
        <v>220174</v>
      </c>
      <c r="AR17" s="1212">
        <f>'[1]5C1AF_JCFA-Laf'!AO83</f>
        <v>0</v>
      </c>
      <c r="AS17" s="1211">
        <f>'[1]5C1AF_JCFA-Laf'!AP83</f>
        <v>220174</v>
      </c>
      <c r="AT17" s="1212">
        <f>'[1]5C1AF_JCFA-Laf'!AQ83</f>
        <v>226643</v>
      </c>
      <c r="AU17" s="1212">
        <f>'[1]5C1AF_JCFA-Laf'!AR83</f>
        <v>-6469</v>
      </c>
      <c r="AV17" s="1211">
        <f>'[1]5C1AF_JCFA-Laf'!AS83</f>
        <v>-6469</v>
      </c>
      <c r="AW17" s="1212">
        <f t="shared" si="4"/>
        <v>416794</v>
      </c>
      <c r="AX17" s="1212">
        <f t="shared" si="5"/>
        <v>-64746</v>
      </c>
      <c r="AZ17" s="1393">
        <v>1044</v>
      </c>
      <c r="BA17" s="1393">
        <f t="shared" si="6"/>
        <v>494</v>
      </c>
      <c r="BB17" s="1393">
        <f t="shared" si="7"/>
        <v>-550</v>
      </c>
      <c r="BD17" s="1393">
        <v>1233</v>
      </c>
      <c r="BE17" s="1393">
        <f t="shared" si="8"/>
        <v>552</v>
      </c>
      <c r="BF17" s="1393">
        <f t="shared" si="9"/>
        <v>-681</v>
      </c>
    </row>
    <row r="18" spans="1:58" s="5" customFormat="1" ht="16.149999999999999" customHeight="1" x14ac:dyDescent="0.2">
      <c r="A18" s="1394" t="s">
        <v>711</v>
      </c>
      <c r="B18" s="1395" t="s">
        <v>712</v>
      </c>
      <c r="C18" s="980" t="s">
        <v>713</v>
      </c>
      <c r="D18" s="1219">
        <f>'[1]5C1K_Tallulah'!C83</f>
        <v>395</v>
      </c>
      <c r="E18" s="985"/>
      <c r="F18" s="1220">
        <f>'[1]5C1K_Tallulah'!E83</f>
        <v>1823305.1329777883</v>
      </c>
      <c r="G18" s="1221">
        <f>'[1]5C1K_Tallulah'!F83</f>
        <v>354</v>
      </c>
      <c r="H18" s="985"/>
      <c r="I18" s="1220">
        <f>'[1]5C1K_Tallulah'!H83</f>
        <v>220409.96469472634</v>
      </c>
      <c r="J18" s="1221">
        <f>'[1]5C1K_Tallulah'!I83</f>
        <v>83</v>
      </c>
      <c r="K18" s="985"/>
      <c r="L18" s="1220">
        <f>'[1]5C1K_Tallulah'!K83</f>
        <v>14093.716326462774</v>
      </c>
      <c r="M18" s="1221">
        <f>'[1]5C1K_Tallulah'!L83</f>
        <v>15</v>
      </c>
      <c r="N18" s="985"/>
      <c r="O18" s="1220">
        <f>'[1]5C1K_Tallulah'!N83</f>
        <v>63676.429185825778</v>
      </c>
      <c r="P18" s="1221">
        <f>'[1]5C1K_Tallulah'!O83</f>
        <v>5</v>
      </c>
      <c r="Q18" s="985"/>
      <c r="R18" s="1220">
        <f>'[1]5C1K_Tallulah'!Q83</f>
        <v>8490.1905581101055</v>
      </c>
      <c r="S18" s="987">
        <f>'[1]5C1K_Tallulah'!R83</f>
        <v>2129976</v>
      </c>
      <c r="T18" s="985">
        <f>'[1]5C1K_Tallulah'!S83</f>
        <v>125263</v>
      </c>
      <c r="U18" s="985">
        <f>'[1]5C1K_Tallulah'!T83</f>
        <v>-8863</v>
      </c>
      <c r="V18" s="986">
        <f>'[1]5C1K_Tallulah'!U83</f>
        <v>116400</v>
      </c>
      <c r="W18" s="987">
        <f>'[1]5C1K_Tallulah'!V83</f>
        <v>2246376</v>
      </c>
      <c r="X18" s="1220">
        <f>'[1]5C1K_Tallulah'!W83</f>
        <v>-5616</v>
      </c>
      <c r="Y18" s="987">
        <f>'[1]5C1K_Tallulah'!X83</f>
        <v>2240760</v>
      </c>
      <c r="Z18" s="985">
        <f>'[1]5C1K_Tallulah'!Y83</f>
        <v>-13367.524016302756</v>
      </c>
      <c r="AA18" s="1396">
        <f>('[1]5C1K_Tallulah'!Z78+'[1]5C1K_Tallulah'!Z82)</f>
        <v>0</v>
      </c>
      <c r="AB18" s="987">
        <f>'[1]5C1K_Tallulah'!Z83</f>
        <v>2227392</v>
      </c>
      <c r="AC18" s="985">
        <f>'[1]5C1K_Tallulah'!AA83</f>
        <v>2023300</v>
      </c>
      <c r="AD18" s="985">
        <f>'[1]5C1K_Tallulah'!AB83</f>
        <v>204092</v>
      </c>
      <c r="AE18" s="987">
        <f>'[1]5C1K_Tallulah'!AC83</f>
        <v>204092</v>
      </c>
      <c r="AF18" s="1396">
        <f>('[1]5C1K_Tallulah'!AD79+'[1]5C1K_Tallulah'!AD80+'[1]5C1K_Tallulah'!AD81)</f>
        <v>29274</v>
      </c>
      <c r="AG18" s="1397">
        <f>'[1]5C1K_Tallulah'!AD83</f>
        <v>2256666</v>
      </c>
      <c r="AH18" s="1238"/>
      <c r="AI18" s="1239">
        <f>'[1]5C1K_Tallulah'!AF83</f>
        <v>1460825</v>
      </c>
      <c r="AJ18" s="1219">
        <f>'[1]5C1K_Tallulah'!AG83</f>
        <v>18</v>
      </c>
      <c r="AK18" s="1238">
        <f>'[1]5C1K_Tallulah'!AH83</f>
        <v>66438</v>
      </c>
      <c r="AL18" s="1219">
        <f>'[1]5C1K_Tallulah'!AI83</f>
        <v>-5</v>
      </c>
      <c r="AM18" s="1222">
        <f>'[1]5C1K_Tallulah'!AJ83</f>
        <v>-8277.5</v>
      </c>
      <c r="AN18" s="1240">
        <f>'[1]5C1K_Tallulah'!AK83</f>
        <v>58160.5</v>
      </c>
      <c r="AO18" s="1239">
        <f>'[1]5C1K_Tallulah'!AL83</f>
        <v>1518987</v>
      </c>
      <c r="AP18" s="801">
        <f>'[1]5C1K_Tallulah'!AM83</f>
        <v>-3798</v>
      </c>
      <c r="AQ18" s="1239">
        <f>'[1]5C1K_Tallulah'!AN83</f>
        <v>1515189</v>
      </c>
      <c r="AR18" s="1222">
        <f>'[1]5C1K_Tallulah'!AO83</f>
        <v>-9252</v>
      </c>
      <c r="AS18" s="1239">
        <f>'[1]5C1K_Tallulah'!AP83</f>
        <v>1505937</v>
      </c>
      <c r="AT18" s="1222">
        <f>'[1]5C1K_Tallulah'!AQ83</f>
        <v>1318647</v>
      </c>
      <c r="AU18" s="1222">
        <f>'[1]5C1K_Tallulah'!AR83</f>
        <v>187290</v>
      </c>
      <c r="AV18" s="1239">
        <f>'[1]5C1K_Tallulah'!AS83</f>
        <v>187290</v>
      </c>
      <c r="AW18" s="1222">
        <f t="shared" si="4"/>
        <v>3733329</v>
      </c>
      <c r="AX18" s="1222">
        <f t="shared" si="5"/>
        <v>391382</v>
      </c>
      <c r="AZ18" s="801">
        <v>5325</v>
      </c>
      <c r="BA18" s="801">
        <f t="shared" si="6"/>
        <v>5616</v>
      </c>
      <c r="BB18" s="801">
        <f t="shared" si="7"/>
        <v>291</v>
      </c>
      <c r="BD18" s="801">
        <v>2678</v>
      </c>
      <c r="BE18" s="801">
        <f t="shared" si="8"/>
        <v>3798</v>
      </c>
      <c r="BF18" s="801">
        <f t="shared" si="9"/>
        <v>1120</v>
      </c>
    </row>
    <row r="19" spans="1:58" s="5" customFormat="1" ht="16.149999999999999" customHeight="1" x14ac:dyDescent="0.2">
      <c r="A19" s="1394" t="s">
        <v>714</v>
      </c>
      <c r="B19" s="1395" t="s">
        <v>715</v>
      </c>
      <c r="C19" s="980" t="s">
        <v>716</v>
      </c>
      <c r="D19" s="1219">
        <f>'[1]5C1W_Willow'!C83</f>
        <v>463</v>
      </c>
      <c r="E19" s="985"/>
      <c r="F19" s="1220">
        <f>'[1]5C1W_Willow'!E83</f>
        <v>1671521.306426106</v>
      </c>
      <c r="G19" s="1221">
        <f>'[1]5C1W_Willow'!F83</f>
        <v>296</v>
      </c>
      <c r="H19" s="985"/>
      <c r="I19" s="1220">
        <f>'[1]5C1W_Willow'!H83</f>
        <v>148147.23653531907</v>
      </c>
      <c r="J19" s="1221">
        <f>'[1]5C1W_Willow'!I83</f>
        <v>475</v>
      </c>
      <c r="K19" s="985"/>
      <c r="L19" s="1220">
        <f>'[1]5C1W_Willow'!K83</f>
        <v>64540.512203879429</v>
      </c>
      <c r="M19" s="1221">
        <f>'[1]5C1W_Willow'!L83</f>
        <v>41</v>
      </c>
      <c r="N19" s="985"/>
      <c r="O19" s="1220">
        <f>'[1]5C1W_Willow'!N83</f>
        <v>141834.45815642169</v>
      </c>
      <c r="P19" s="1221">
        <f>'[1]5C1W_Willow'!O83</f>
        <v>0</v>
      </c>
      <c r="Q19" s="985"/>
      <c r="R19" s="1220">
        <f>'[1]5C1W_Willow'!Q83</f>
        <v>0</v>
      </c>
      <c r="S19" s="987">
        <f>'[1]5C1W_Willow'!R83</f>
        <v>2026044</v>
      </c>
      <c r="T19" s="985">
        <f>'[1]5C1W_Willow'!S83</f>
        <v>101065</v>
      </c>
      <c r="U19" s="985">
        <f>'[1]5C1W_Willow'!T83</f>
        <v>21787</v>
      </c>
      <c r="V19" s="986">
        <f>'[1]5C1W_Willow'!U83</f>
        <v>122852</v>
      </c>
      <c r="W19" s="987">
        <f>'[1]5C1W_Willow'!V83</f>
        <v>2148896</v>
      </c>
      <c r="X19" s="1220">
        <f>'[1]5C1W_Willow'!W83</f>
        <v>-5371</v>
      </c>
      <c r="Y19" s="987">
        <f>'[1]5C1W_Willow'!X83</f>
        <v>2143525</v>
      </c>
      <c r="Z19" s="985">
        <f>'[1]5C1W_Willow'!Y83</f>
        <v>-167555.04933815109</v>
      </c>
      <c r="AA19" s="1396">
        <f>('[1]5C1W_Willow'!Z78+'[1]5C1W_Willow'!Z82)</f>
        <v>0</v>
      </c>
      <c r="AB19" s="987">
        <f>'[1]5C1W_Willow'!Z83</f>
        <v>1975970</v>
      </c>
      <c r="AC19" s="985">
        <f>'[1]5C1W_Willow'!AA83</f>
        <v>1802390</v>
      </c>
      <c r="AD19" s="985">
        <f>'[1]5C1W_Willow'!AB83</f>
        <v>173580</v>
      </c>
      <c r="AE19" s="987">
        <f>'[1]5C1W_Willow'!AC83</f>
        <v>173580</v>
      </c>
      <c r="AF19" s="1396">
        <f>('[1]5C1W_Willow'!AD79+'[1]5C1W_Willow'!AD80+'[1]5C1W_Willow'!AD81)</f>
        <v>0</v>
      </c>
      <c r="AG19" s="1397">
        <f>'[1]5C1W_Willow'!AD83</f>
        <v>1975970</v>
      </c>
      <c r="AH19" s="1238"/>
      <c r="AI19" s="1239">
        <f>'[1]5C1W_Willow'!AF83</f>
        <v>2495269</v>
      </c>
      <c r="AJ19" s="1219">
        <f>'[1]5C1W_Willow'!AG83</f>
        <v>28</v>
      </c>
      <c r="AK19" s="1238">
        <f>'[1]5C1W_Willow'!AH83</f>
        <v>159281</v>
      </c>
      <c r="AL19" s="1219">
        <f>'[1]5C1W_Willow'!AI83</f>
        <v>-9</v>
      </c>
      <c r="AM19" s="1222">
        <f>'[1]5C1W_Willow'!AJ83</f>
        <v>-32541.5</v>
      </c>
      <c r="AN19" s="1240">
        <f>'[1]5C1W_Willow'!AK83</f>
        <v>126739.5</v>
      </c>
      <c r="AO19" s="1239">
        <f>'[1]5C1W_Willow'!AL83</f>
        <v>2622009</v>
      </c>
      <c r="AP19" s="801">
        <f>'[1]5C1W_Willow'!AM83</f>
        <v>-6556</v>
      </c>
      <c r="AQ19" s="1239">
        <f>'[1]5C1W_Willow'!AN83</f>
        <v>2615453</v>
      </c>
      <c r="AR19" s="1222">
        <f>'[1]5C1W_Willow'!AO83</f>
        <v>-225319</v>
      </c>
      <c r="AS19" s="1239">
        <f>'[1]5C1W_Willow'!AP83</f>
        <v>2390134</v>
      </c>
      <c r="AT19" s="1222">
        <f>'[1]5C1W_Willow'!AQ83</f>
        <v>2374711</v>
      </c>
      <c r="AU19" s="1222">
        <f>'[1]5C1W_Willow'!AR83</f>
        <v>15423</v>
      </c>
      <c r="AV19" s="1239">
        <f>'[1]5C1W_Willow'!AS83</f>
        <v>15423</v>
      </c>
      <c r="AW19" s="1222">
        <f t="shared" si="4"/>
        <v>4366104</v>
      </c>
      <c r="AX19" s="1222">
        <f t="shared" si="5"/>
        <v>189003</v>
      </c>
      <c r="AZ19" s="801">
        <v>5065</v>
      </c>
      <c r="BA19" s="801">
        <f t="shared" si="6"/>
        <v>5371</v>
      </c>
      <c r="BB19" s="801">
        <f t="shared" si="7"/>
        <v>306</v>
      </c>
      <c r="BD19" s="801">
        <v>6205</v>
      </c>
      <c r="BE19" s="801">
        <f t="shared" si="8"/>
        <v>6556</v>
      </c>
      <c r="BF19" s="801">
        <f t="shared" si="9"/>
        <v>351</v>
      </c>
    </row>
    <row r="20" spans="1:58" s="5" customFormat="1" ht="16.149999999999999" customHeight="1" x14ac:dyDescent="0.2">
      <c r="A20" s="1394" t="s">
        <v>717</v>
      </c>
      <c r="B20" s="1395" t="s">
        <v>717</v>
      </c>
      <c r="C20" s="980" t="s">
        <v>718</v>
      </c>
      <c r="D20" s="1219">
        <f>'[1]5C1Z_Lincoln Prep'!C83</f>
        <v>384</v>
      </c>
      <c r="E20" s="985"/>
      <c r="F20" s="1220">
        <f>'[1]5C1Z_Lincoln Prep'!E83</f>
        <v>1517525.5425800378</v>
      </c>
      <c r="G20" s="1221">
        <f>'[1]5C1Z_Lincoln Prep'!F83</f>
        <v>263</v>
      </c>
      <c r="H20" s="985"/>
      <c r="I20" s="1220">
        <f>'[1]5C1Z_Lincoln Prep'!H83</f>
        <v>143844.23805001972</v>
      </c>
      <c r="J20" s="1221">
        <f>'[1]5C1Z_Lincoln Prep'!I83</f>
        <v>253</v>
      </c>
      <c r="K20" s="985"/>
      <c r="L20" s="1220">
        <f>'[1]5C1Z_Lincoln Prep'!K83</f>
        <v>37422.938393741948</v>
      </c>
      <c r="M20" s="1221">
        <f>'[1]5C1Z_Lincoln Prep'!L83</f>
        <v>33</v>
      </c>
      <c r="N20" s="985"/>
      <c r="O20" s="1220">
        <f>'[1]5C1Z_Lincoln Prep'!N83</f>
        <v>121449.95285574064</v>
      </c>
      <c r="P20" s="1221">
        <f>'[1]5C1Z_Lincoln Prep'!O83</f>
        <v>4</v>
      </c>
      <c r="Q20" s="985"/>
      <c r="R20" s="1220">
        <f>'[1]5C1Z_Lincoln Prep'!Q83</f>
        <v>5223.354071052976</v>
      </c>
      <c r="S20" s="987">
        <f>'[1]5C1Z_Lincoln Prep'!R83</f>
        <v>1825466</v>
      </c>
      <c r="T20" s="985">
        <f>'[1]5C1Z_Lincoln Prep'!S83</f>
        <v>181586</v>
      </c>
      <c r="U20" s="985">
        <f>'[1]5C1Z_Lincoln Prep'!T83</f>
        <v>32930</v>
      </c>
      <c r="V20" s="986">
        <f>'[1]5C1Z_Lincoln Prep'!U83</f>
        <v>214516</v>
      </c>
      <c r="W20" s="987">
        <f>'[1]5C1Z_Lincoln Prep'!V83</f>
        <v>2039982</v>
      </c>
      <c r="X20" s="1220">
        <f>'[1]5C1Z_Lincoln Prep'!W83</f>
        <v>-5099</v>
      </c>
      <c r="Y20" s="987">
        <f>'[1]5C1Z_Lincoln Prep'!X83</f>
        <v>2034883</v>
      </c>
      <c r="Z20" s="985">
        <f>'[1]5C1Z_Lincoln Prep'!Y83</f>
        <v>0</v>
      </c>
      <c r="AA20" s="1396">
        <f>('[1]5C1Z_Lincoln Prep'!Z78+'[1]5C1Z_Lincoln Prep'!Z82)</f>
        <v>28086</v>
      </c>
      <c r="AB20" s="987">
        <f>'[1]5C1Z_Lincoln Prep'!Z83</f>
        <v>2062969</v>
      </c>
      <c r="AC20" s="985">
        <f>'[1]5C1Z_Lincoln Prep'!AA83</f>
        <v>1870144</v>
      </c>
      <c r="AD20" s="985">
        <f>'[1]5C1Z_Lincoln Prep'!AB83</f>
        <v>192825</v>
      </c>
      <c r="AE20" s="987">
        <f>'[1]5C1Z_Lincoln Prep'!AC83</f>
        <v>192825</v>
      </c>
      <c r="AF20" s="1396">
        <f>('[1]5C1Z_Lincoln Prep'!AD79+'[1]5C1Z_Lincoln Prep'!AD80+'[1]5C1Z_Lincoln Prep'!AD81)</f>
        <v>10000</v>
      </c>
      <c r="AG20" s="1397">
        <f>'[1]5C1Z_Lincoln Prep'!AD83</f>
        <v>2072969</v>
      </c>
      <c r="AH20" s="1238"/>
      <c r="AI20" s="1239">
        <f>'[1]5C1Z_Lincoln Prep'!AF83</f>
        <v>2184636</v>
      </c>
      <c r="AJ20" s="1219">
        <f>'[1]5C1Z_Lincoln Prep'!AG83</f>
        <v>31</v>
      </c>
      <c r="AK20" s="1238">
        <f>'[1]5C1Z_Lincoln Prep'!AH83</f>
        <v>239746</v>
      </c>
      <c r="AL20" s="1219">
        <f>'[1]5C1Z_Lincoln Prep'!AI83</f>
        <v>8</v>
      </c>
      <c r="AM20" s="1222">
        <f>'[1]5C1Z_Lincoln Prep'!AJ83</f>
        <v>26997.5</v>
      </c>
      <c r="AN20" s="1240">
        <f>'[1]5C1Z_Lincoln Prep'!AK83</f>
        <v>266743.5</v>
      </c>
      <c r="AO20" s="1239">
        <f>'[1]5C1Z_Lincoln Prep'!AL83</f>
        <v>2451381</v>
      </c>
      <c r="AP20" s="801">
        <f>'[1]5C1Z_Lincoln Prep'!AM83</f>
        <v>-6128</v>
      </c>
      <c r="AQ20" s="1239">
        <f>'[1]5C1Z_Lincoln Prep'!AN83</f>
        <v>2445253</v>
      </c>
      <c r="AR20" s="1222">
        <f>'[1]5C1Z_Lincoln Prep'!AO83</f>
        <v>0</v>
      </c>
      <c r="AS20" s="1239">
        <f>'[1]5C1Z_Lincoln Prep'!AP83</f>
        <v>2445253</v>
      </c>
      <c r="AT20" s="1222">
        <f>'[1]5C1Z_Lincoln Prep'!AQ83</f>
        <v>2197508</v>
      </c>
      <c r="AU20" s="1222">
        <f>'[1]5C1Z_Lincoln Prep'!AR83</f>
        <v>247745</v>
      </c>
      <c r="AV20" s="1239">
        <f>'[1]5C1Z_Lincoln Prep'!AS83</f>
        <v>247745</v>
      </c>
      <c r="AW20" s="1222">
        <f t="shared" si="4"/>
        <v>4508222</v>
      </c>
      <c r="AX20" s="1222">
        <f t="shared" si="5"/>
        <v>440570</v>
      </c>
      <c r="AZ20" s="801">
        <v>4564</v>
      </c>
      <c r="BA20" s="801">
        <f t="shared" si="6"/>
        <v>5099</v>
      </c>
      <c r="BB20" s="801">
        <f t="shared" si="7"/>
        <v>535</v>
      </c>
      <c r="BD20" s="801">
        <v>5071</v>
      </c>
      <c r="BE20" s="801">
        <f t="shared" si="8"/>
        <v>6128</v>
      </c>
      <c r="BF20" s="801">
        <f t="shared" si="9"/>
        <v>1057</v>
      </c>
    </row>
    <row r="21" spans="1:58" s="5" customFormat="1" ht="16.149999999999999" customHeight="1" x14ac:dyDescent="0.2">
      <c r="A21" s="1398" t="s">
        <v>719</v>
      </c>
      <c r="B21" s="1399" t="s">
        <v>719</v>
      </c>
      <c r="C21" s="989" t="s">
        <v>1390</v>
      </c>
      <c r="D21" s="1226">
        <f>'[1]5C1AA_Laurel'!C$83</f>
        <v>44</v>
      </c>
      <c r="E21" s="994"/>
      <c r="F21" s="1227">
        <f>'[1]5C1AA_Laurel'!E$83</f>
        <v>152524.68397087799</v>
      </c>
      <c r="G21" s="1228">
        <f>'[1]5C1AA_Laurel'!F$83</f>
        <v>40</v>
      </c>
      <c r="H21" s="994"/>
      <c r="I21" s="1227">
        <f>'[1]5C1AA_Laurel'!H$83</f>
        <v>17641.077583630995</v>
      </c>
      <c r="J21" s="1228">
        <f>'[1]5C1AA_Laurel'!I$83</f>
        <v>0</v>
      </c>
      <c r="K21" s="994"/>
      <c r="L21" s="1227">
        <f>'[1]5C1AA_Laurel'!K$83</f>
        <v>0</v>
      </c>
      <c r="M21" s="1228">
        <f>'[1]5C1AA_Laurel'!L$83</f>
        <v>0</v>
      </c>
      <c r="N21" s="994"/>
      <c r="O21" s="1227">
        <f>'[1]5C1AA_Laurel'!N$83</f>
        <v>0</v>
      </c>
      <c r="P21" s="1228">
        <f>'[1]5C1AA_Laurel'!O$83</f>
        <v>0</v>
      </c>
      <c r="Q21" s="994"/>
      <c r="R21" s="1227">
        <f>'[1]5C1AA_Laurel'!Q$83</f>
        <v>0</v>
      </c>
      <c r="S21" s="996">
        <f>'[1]5C1AA_Laurel'!R$83</f>
        <v>170166</v>
      </c>
      <c r="T21" s="994">
        <f>'[1]5C1AA_Laurel'!S$83</f>
        <v>119072</v>
      </c>
      <c r="U21" s="994">
        <f>'[1]5C1AA_Laurel'!T$83</f>
        <v>-2783</v>
      </c>
      <c r="V21" s="995">
        <f>'[1]5C1AA_Laurel'!U$83</f>
        <v>116289</v>
      </c>
      <c r="W21" s="996">
        <f>'[1]5C1AA_Laurel'!V$83</f>
        <v>286455</v>
      </c>
      <c r="X21" s="1227">
        <f>'[1]5C1AA_Laurel'!W$83</f>
        <v>-716</v>
      </c>
      <c r="Y21" s="996">
        <f>'[1]5C1AA_Laurel'!X$83</f>
        <v>285739</v>
      </c>
      <c r="Z21" s="994">
        <f>'[1]5C1AA_Laurel'!Y$83</f>
        <v>0</v>
      </c>
      <c r="AA21" s="1400">
        <f>('[1]5C1AA_Laurel'!Z$78+'[1]5C1AA_Laurel'!Z$82)</f>
        <v>0</v>
      </c>
      <c r="AB21" s="996">
        <f>'[1]5C1AA_Laurel'!Z$83</f>
        <v>285739</v>
      </c>
      <c r="AC21" s="997">
        <f>'[1]5C1AA_Laurel'!AA$83</f>
        <v>267286</v>
      </c>
      <c r="AD21" s="994">
        <f>'[1]5C1AA_Laurel'!AB$83</f>
        <v>18453</v>
      </c>
      <c r="AE21" s="998">
        <f>'[1]5C1AA_Laurel'!AC$83</f>
        <v>18453</v>
      </c>
      <c r="AF21" s="1400">
        <f>('[1]5C1AA_Laurel'!AD$79+'[1]5C1AA_Laurel'!AD$80+'[1]5C1AA_Laurel'!AD$81)</f>
        <v>0</v>
      </c>
      <c r="AG21" s="998">
        <f>'[1]5C1AA_Laurel'!AD$83</f>
        <v>285739</v>
      </c>
      <c r="AH21" s="1245"/>
      <c r="AI21" s="1246">
        <f>'[1]5C1AA_Laurel'!AF$83</f>
        <v>332819</v>
      </c>
      <c r="AJ21" s="1226">
        <f>'[1]5C1AA_Laurel'!AG$83</f>
        <v>29</v>
      </c>
      <c r="AK21" s="1245">
        <f>'[1]5C1AA_Laurel'!AH$83</f>
        <v>226063</v>
      </c>
      <c r="AL21" s="1226">
        <f>'[1]5C1AA_Laurel'!AI$83</f>
        <v>-3</v>
      </c>
      <c r="AM21" s="1229">
        <f>'[1]5C1AA_Laurel'!AJ$83</f>
        <v>-9206</v>
      </c>
      <c r="AN21" s="1247">
        <f>'[1]5C1AA_Laurel'!AK$83</f>
        <v>216857</v>
      </c>
      <c r="AO21" s="1246">
        <f>'[1]5C1AA_Laurel'!AL$83</f>
        <v>549676</v>
      </c>
      <c r="AP21" s="813">
        <f>'[1]5C1AA_Laurel'!AM$83</f>
        <v>-1374</v>
      </c>
      <c r="AQ21" s="1246">
        <f>'[1]5C1AA_Laurel'!AN$83</f>
        <v>548302</v>
      </c>
      <c r="AR21" s="1229">
        <f>'[1]5C1AA_Laurel'!AO$83</f>
        <v>0</v>
      </c>
      <c r="AS21" s="1246">
        <f>'[1]5C1AA_Laurel'!AP$83</f>
        <v>548302</v>
      </c>
      <c r="AT21" s="1229">
        <f>'[1]5C1AA_Laurel'!AQ$83</f>
        <v>513672</v>
      </c>
      <c r="AU21" s="1229">
        <f>'[1]5C1AA_Laurel'!AR$83</f>
        <v>34630</v>
      </c>
      <c r="AV21" s="1246">
        <f>'[1]5C1AA_Laurel'!AS$83</f>
        <v>34630</v>
      </c>
      <c r="AW21" s="1229">
        <f t="shared" si="4"/>
        <v>834041</v>
      </c>
      <c r="AX21" s="1229">
        <f t="shared" si="5"/>
        <v>53083</v>
      </c>
      <c r="AZ21" s="813">
        <v>426</v>
      </c>
      <c r="BA21" s="813">
        <f t="shared" si="6"/>
        <v>716</v>
      </c>
      <c r="BB21" s="813">
        <f t="shared" si="7"/>
        <v>290</v>
      </c>
      <c r="BD21" s="813">
        <v>815</v>
      </c>
      <c r="BE21" s="813">
        <f t="shared" si="8"/>
        <v>1374</v>
      </c>
      <c r="BF21" s="813">
        <f t="shared" si="9"/>
        <v>559</v>
      </c>
    </row>
    <row r="22" spans="1:58" s="5" customFormat="1" ht="16.149999999999999" customHeight="1" x14ac:dyDescent="0.2">
      <c r="A22" s="1390" t="s">
        <v>721</v>
      </c>
      <c r="B22" s="1391" t="s">
        <v>721</v>
      </c>
      <c r="C22" s="970" t="s">
        <v>722</v>
      </c>
      <c r="D22" s="1206">
        <f>'[1]5C1AB_Apex'!C$83</f>
        <v>92</v>
      </c>
      <c r="E22" s="975"/>
      <c r="F22" s="1207">
        <f>'[1]5C1AB_Apex'!E$83</f>
        <v>330652.80290687841</v>
      </c>
      <c r="G22" s="1208">
        <f>'[1]5C1AB_Apex'!F$83</f>
        <v>83</v>
      </c>
      <c r="H22" s="975"/>
      <c r="I22" s="1207">
        <f>'[1]5C1AB_Apex'!H$83</f>
        <v>37550.263341407393</v>
      </c>
      <c r="J22" s="1208">
        <f>'[1]5C1AB_Apex'!I$83</f>
        <v>0</v>
      </c>
      <c r="K22" s="975"/>
      <c r="L22" s="1207">
        <f>'[1]5C1AB_Apex'!K$83</f>
        <v>0</v>
      </c>
      <c r="M22" s="1208">
        <f>'[1]5C1AB_Apex'!L$83</f>
        <v>4</v>
      </c>
      <c r="N22" s="975"/>
      <c r="O22" s="1207">
        <f>'[1]5C1AB_Apex'!N$83</f>
        <v>13947.549619606823</v>
      </c>
      <c r="P22" s="1208">
        <f>'[1]5C1AB_Apex'!O$83</f>
        <v>0</v>
      </c>
      <c r="Q22" s="975"/>
      <c r="R22" s="1207">
        <f>'[1]5C1AB_Apex'!Q$83</f>
        <v>0</v>
      </c>
      <c r="S22" s="977">
        <f>'[1]5C1AB_Apex'!R$83</f>
        <v>382151</v>
      </c>
      <c r="T22" s="975">
        <f>'[1]5C1AB_Apex'!S$83</f>
        <v>160858</v>
      </c>
      <c r="U22" s="975">
        <f>'[1]5C1AB_Apex'!T$83</f>
        <v>-39547</v>
      </c>
      <c r="V22" s="976">
        <f>'[1]5C1AB_Apex'!U$83</f>
        <v>121311</v>
      </c>
      <c r="W22" s="977">
        <f>'[1]5C1AB_Apex'!V$83</f>
        <v>503462</v>
      </c>
      <c r="X22" s="1207">
        <f>'[1]5C1AB_Apex'!W$83</f>
        <v>-1258</v>
      </c>
      <c r="Y22" s="977">
        <f>'[1]5C1AB_Apex'!X$83</f>
        <v>502204</v>
      </c>
      <c r="Z22" s="975">
        <f>'[1]5C1AB_Apex'!Y$83</f>
        <v>0</v>
      </c>
      <c r="AA22" s="1392">
        <f>('[1]5C1AB_Apex'!Z$78+'[1]5C1AB_Apex'!Z$82)</f>
        <v>0</v>
      </c>
      <c r="AB22" s="977">
        <f>'[1]5C1AB_Apex'!Z$83</f>
        <v>502204</v>
      </c>
      <c r="AC22" s="975">
        <f>'[1]5C1AB_Apex'!AA$83</f>
        <v>486048</v>
      </c>
      <c r="AD22" s="975">
        <f>'[1]5C1AB_Apex'!AB$83</f>
        <v>16156</v>
      </c>
      <c r="AE22" s="977">
        <f>'[1]5C1AB_Apex'!AC$83</f>
        <v>16156</v>
      </c>
      <c r="AF22" s="1392">
        <f>('[1]5C1AB_Apex'!AD$79+'[1]5C1AB_Apex'!AD$80+'[1]5C1AB_Apex'!AD$81)</f>
        <v>0</v>
      </c>
      <c r="AG22" s="978">
        <f>'[1]5C1AB_Apex'!AD$83</f>
        <v>502204</v>
      </c>
      <c r="AH22" s="1210"/>
      <c r="AI22" s="1211">
        <f>'[1]5C1AB_Apex'!AF$83</f>
        <v>670326</v>
      </c>
      <c r="AJ22" s="1206">
        <f>'[1]5C1AB_Apex'!AG$83</f>
        <v>44</v>
      </c>
      <c r="AK22" s="1210">
        <f>'[1]5C1AB_Apex'!AH$83</f>
        <v>318707</v>
      </c>
      <c r="AL22" s="1206">
        <f>'[1]5C1AB_Apex'!AI$83</f>
        <v>-26</v>
      </c>
      <c r="AM22" s="1212">
        <f>'[1]5C1AB_Apex'!AJ$83</f>
        <v>-91038.5</v>
      </c>
      <c r="AN22" s="1213">
        <f>'[1]5C1AB_Apex'!AK$83</f>
        <v>227668.5</v>
      </c>
      <c r="AO22" s="1211">
        <f>'[1]5C1AB_Apex'!AL$83</f>
        <v>897995</v>
      </c>
      <c r="AP22" s="1393">
        <f>'[1]5C1AB_Apex'!AM$83</f>
        <v>-2245</v>
      </c>
      <c r="AQ22" s="1211">
        <f>'[1]5C1AB_Apex'!AN$83</f>
        <v>895750</v>
      </c>
      <c r="AR22" s="1212">
        <f>'[1]5C1AB_Apex'!AO$83</f>
        <v>0</v>
      </c>
      <c r="AS22" s="1211">
        <f>'[1]5C1AB_Apex'!AP$83</f>
        <v>895750</v>
      </c>
      <c r="AT22" s="1212">
        <f>'[1]5C1AB_Apex'!AQ$83</f>
        <v>880632</v>
      </c>
      <c r="AU22" s="1212">
        <f>'[1]5C1AB_Apex'!AR$83</f>
        <v>15118</v>
      </c>
      <c r="AV22" s="1211">
        <f>'[1]5C1AB_Apex'!AS$83</f>
        <v>15118</v>
      </c>
      <c r="AW22" s="1212">
        <f t="shared" si="4"/>
        <v>1397954</v>
      </c>
      <c r="AX22" s="1212">
        <f t="shared" si="5"/>
        <v>31274</v>
      </c>
      <c r="AZ22" s="1393">
        <v>957</v>
      </c>
      <c r="BA22" s="1393">
        <f t="shared" si="6"/>
        <v>1258</v>
      </c>
      <c r="BB22" s="1393">
        <f t="shared" si="7"/>
        <v>301</v>
      </c>
      <c r="BD22" s="1393">
        <v>1636</v>
      </c>
      <c r="BE22" s="1393">
        <f t="shared" si="8"/>
        <v>2245</v>
      </c>
      <c r="BF22" s="1393">
        <f t="shared" si="9"/>
        <v>609</v>
      </c>
    </row>
    <row r="23" spans="1:58" s="5" customFormat="1" ht="16.149999999999999" customHeight="1" x14ac:dyDescent="0.2">
      <c r="A23" s="1394" t="s">
        <v>723</v>
      </c>
      <c r="B23" s="1395" t="s">
        <v>723</v>
      </c>
      <c r="C23" s="980" t="s">
        <v>724</v>
      </c>
      <c r="D23" s="1219">
        <f>'[1]5C1AC_Smothers'!C$83</f>
        <v>340</v>
      </c>
      <c r="E23" s="985"/>
      <c r="F23" s="1220">
        <f>'[1]5C1AC_Smothers'!E$83</f>
        <v>1245663.4046962152</v>
      </c>
      <c r="G23" s="1221">
        <f>'[1]5C1AC_Smothers'!F$83</f>
        <v>218</v>
      </c>
      <c r="H23" s="985"/>
      <c r="I23" s="1220">
        <f>'[1]5C1AC_Smothers'!H$83</f>
        <v>101295.18464348165</v>
      </c>
      <c r="J23" s="1221">
        <f>'[1]5C1AC_Smothers'!I$83</f>
        <v>0</v>
      </c>
      <c r="K23" s="985"/>
      <c r="L23" s="1220">
        <f>'[1]5C1AC_Smothers'!K$83</f>
        <v>0</v>
      </c>
      <c r="M23" s="1221">
        <f>'[1]5C1AC_Smothers'!L$83</f>
        <v>31</v>
      </c>
      <c r="N23" s="985"/>
      <c r="O23" s="1220">
        <f>'[1]5C1AC_Smothers'!N$83</f>
        <v>98145.016260711694</v>
      </c>
      <c r="P23" s="1221">
        <f>'[1]5C1AC_Smothers'!O$83</f>
        <v>5</v>
      </c>
      <c r="Q23" s="985"/>
      <c r="R23" s="1220">
        <f>'[1]5C1AC_Smothers'!Q$83</f>
        <v>6329.7400722341335</v>
      </c>
      <c r="S23" s="987">
        <f>'[1]5C1AC_Smothers'!R$83</f>
        <v>1451434</v>
      </c>
      <c r="T23" s="985">
        <f>'[1]5C1AC_Smothers'!S$83</f>
        <v>417930</v>
      </c>
      <c r="U23" s="985">
        <f>'[1]5C1AC_Smothers'!T$83</f>
        <v>-15100</v>
      </c>
      <c r="V23" s="986">
        <f>'[1]5C1AC_Smothers'!U$83</f>
        <v>402830</v>
      </c>
      <c r="W23" s="987">
        <f>'[1]5C1AC_Smothers'!V$83</f>
        <v>1854264</v>
      </c>
      <c r="X23" s="1220">
        <f>'[1]5C1AC_Smothers'!W$83</f>
        <v>-4635</v>
      </c>
      <c r="Y23" s="987">
        <f>'[1]5C1AC_Smothers'!X$83</f>
        <v>1849629</v>
      </c>
      <c r="Z23" s="985">
        <f>'[1]5C1AC_Smothers'!Y$83</f>
        <v>0</v>
      </c>
      <c r="AA23" s="1396">
        <f>('[1]5C1AC_Smothers'!Z$78+'[1]5C1AC_Smothers'!Z$82)</f>
        <v>0</v>
      </c>
      <c r="AB23" s="987">
        <f>'[1]5C1AC_Smothers'!Z$83</f>
        <v>1849629</v>
      </c>
      <c r="AC23" s="985">
        <f>'[1]5C1AC_Smothers'!AA$83</f>
        <v>1696513</v>
      </c>
      <c r="AD23" s="985">
        <f>'[1]5C1AC_Smothers'!AB$83</f>
        <v>153116</v>
      </c>
      <c r="AE23" s="987">
        <f>'[1]5C1AC_Smothers'!AC$83</f>
        <v>153116</v>
      </c>
      <c r="AF23" s="1396">
        <f>('[1]5C1AC_Smothers'!AD$79+'[1]5C1AC_Smothers'!AD$80+'[1]5C1AC_Smothers'!AD$81)</f>
        <v>0</v>
      </c>
      <c r="AG23" s="1397">
        <f>'[1]5C1AC_Smothers'!AD$83</f>
        <v>1849629</v>
      </c>
      <c r="AH23" s="1238"/>
      <c r="AI23" s="1239">
        <f>'[1]5C1AC_Smothers'!AF$83</f>
        <v>1849123</v>
      </c>
      <c r="AJ23" s="1219">
        <f>'[1]5C1AC_Smothers'!AG$83</f>
        <v>102</v>
      </c>
      <c r="AK23" s="1238">
        <f>'[1]5C1AC_Smothers'!AH$83</f>
        <v>565577</v>
      </c>
      <c r="AL23" s="1219">
        <f>'[1]5C1AC_Smothers'!AI$83</f>
        <v>-10</v>
      </c>
      <c r="AM23" s="1222">
        <f>'[1]5C1AC_Smothers'!AJ$83</f>
        <v>-28497</v>
      </c>
      <c r="AN23" s="1240">
        <f>'[1]5C1AC_Smothers'!AK$83</f>
        <v>537080</v>
      </c>
      <c r="AO23" s="1239">
        <f>'[1]5C1AC_Smothers'!AL$83</f>
        <v>2386204</v>
      </c>
      <c r="AP23" s="801">
        <f>'[1]5C1AC_Smothers'!AM$83</f>
        <v>-5965</v>
      </c>
      <c r="AQ23" s="1239">
        <f>'[1]5C1AC_Smothers'!AN$83</f>
        <v>2380239</v>
      </c>
      <c r="AR23" s="1222">
        <f>'[1]5C1AC_Smothers'!AO$83</f>
        <v>0</v>
      </c>
      <c r="AS23" s="1239">
        <f>'[1]5C1AC_Smothers'!AP$83</f>
        <v>2380239</v>
      </c>
      <c r="AT23" s="1222">
        <f>'[1]5C1AC_Smothers'!AQ$83</f>
        <v>2177047</v>
      </c>
      <c r="AU23" s="1222">
        <f>'[1]5C1AC_Smothers'!AR$83</f>
        <v>203192</v>
      </c>
      <c r="AV23" s="1239">
        <f>'[1]5C1AC_Smothers'!AS$83</f>
        <v>203192</v>
      </c>
      <c r="AW23" s="1222">
        <f t="shared" si="4"/>
        <v>4229868</v>
      </c>
      <c r="AX23" s="1222">
        <f t="shared" si="5"/>
        <v>356308</v>
      </c>
      <c r="AZ23" s="801">
        <v>3628</v>
      </c>
      <c r="BA23" s="801">
        <f t="shared" si="6"/>
        <v>4635</v>
      </c>
      <c r="BB23" s="801">
        <f t="shared" si="7"/>
        <v>1007</v>
      </c>
      <c r="BD23" s="801">
        <v>4609</v>
      </c>
      <c r="BE23" s="801">
        <f t="shared" si="8"/>
        <v>5965</v>
      </c>
      <c r="BF23" s="801">
        <f t="shared" si="9"/>
        <v>1356</v>
      </c>
    </row>
    <row r="24" spans="1:58" s="5" customFormat="1" ht="16.149999999999999" customHeight="1" x14ac:dyDescent="0.2">
      <c r="A24" s="1394" t="s">
        <v>725</v>
      </c>
      <c r="B24" s="1395"/>
      <c r="C24" s="980" t="s">
        <v>1391</v>
      </c>
      <c r="D24" s="1219">
        <f>'[1]5C1AD_Greater'!C$84</f>
        <v>97</v>
      </c>
      <c r="E24" s="985"/>
      <c r="F24" s="1220">
        <f>'[1]5C1AD_Greater'!E$84</f>
        <v>295510.71103929862</v>
      </c>
      <c r="G24" s="1221">
        <f>'[1]5C1AD_Greater'!F$84</f>
        <v>60</v>
      </c>
      <c r="H24" s="985"/>
      <c r="I24" s="1220">
        <f>'[1]5C1AD_Greater'!H$84</f>
        <v>20871.29417563626</v>
      </c>
      <c r="J24" s="1221">
        <f>'[1]5C1AD_Greater'!I$84</f>
        <v>0</v>
      </c>
      <c r="K24" s="985"/>
      <c r="L24" s="1220">
        <f>'[1]5C1AD_Greater'!K$84</f>
        <v>0</v>
      </c>
      <c r="M24" s="1221">
        <f>'[1]5C1AD_Greater'!L$84</f>
        <v>14</v>
      </c>
      <c r="N24" s="985"/>
      <c r="O24" s="1220">
        <f>'[1]5C1AD_Greater'!N$84</f>
        <v>32432.760601992944</v>
      </c>
      <c r="P24" s="1221">
        <f>'[1]5C1AD_Greater'!O$84</f>
        <v>0</v>
      </c>
      <c r="Q24" s="985"/>
      <c r="R24" s="1220">
        <f>'[1]5C1AD_Greater'!Q$84</f>
        <v>0</v>
      </c>
      <c r="S24" s="987">
        <f>'[1]5C1AD_Greater'!R$84</f>
        <v>348814</v>
      </c>
      <c r="T24" s="985">
        <f>'[1]5C1AD_Greater'!S$84</f>
        <v>-1861</v>
      </c>
      <c r="U24" s="985">
        <f>'[1]5C1AD_Greater'!T$84</f>
        <v>-22390</v>
      </c>
      <c r="V24" s="986">
        <f>'[1]5C1AD_Greater'!U$84</f>
        <v>-24251</v>
      </c>
      <c r="W24" s="987">
        <f>'[1]5C1AD_Greater'!V$84</f>
        <v>324563</v>
      </c>
      <c r="X24" s="1220">
        <f>'[1]5C1AD_Greater'!W$84</f>
        <v>-811</v>
      </c>
      <c r="Y24" s="987">
        <f>'[1]5C1AD_Greater'!X$84</f>
        <v>323752</v>
      </c>
      <c r="Z24" s="985">
        <f>'[1]5C1AD_Greater'!Y$84</f>
        <v>0</v>
      </c>
      <c r="AA24" s="1396">
        <f>'[1]5C1AD_Greater'!Z$78+'[1]5C1AD_Greater'!Z$82</f>
        <v>0</v>
      </c>
      <c r="AB24" s="987">
        <f>'[1]5C1AD_Greater'!Z$84</f>
        <v>323752</v>
      </c>
      <c r="AC24" s="985">
        <f>'[1]5C1AD_Greater'!AA$84</f>
        <v>300891</v>
      </c>
      <c r="AD24" s="985">
        <f>'[1]5C1AD_Greater'!AB$84</f>
        <v>22861</v>
      </c>
      <c r="AE24" s="987">
        <f>'[1]5C1AD_Greater'!AC$84</f>
        <v>6194</v>
      </c>
      <c r="AF24" s="1396">
        <f>'[1]5C1AD_Greater'!AD$79+'[1]5C1AD_Greater'!AD$80+'[1]5C1AD_Greater'!AD$81</f>
        <v>0</v>
      </c>
      <c r="AG24" s="1397">
        <f>'[1]5C1AD_Greater'!AD$84</f>
        <v>323752</v>
      </c>
      <c r="AH24" s="1238"/>
      <c r="AI24" s="1239">
        <f>'[1]5C1AD_Greater'!AF$84</f>
        <v>961258</v>
      </c>
      <c r="AJ24" s="1219">
        <f>'[1]5C1AD_Greater'!AG$84</f>
        <v>-3</v>
      </c>
      <c r="AK24" s="1238">
        <f>'[1]5C1AD_Greater'!AH$84</f>
        <v>5232</v>
      </c>
      <c r="AL24" s="1219">
        <f>'[1]5C1AD_Greater'!AI$84</f>
        <v>-12</v>
      </c>
      <c r="AM24" s="1222">
        <f>'[1]5C1AD_Greater'!AJ$84</f>
        <v>-51284.5</v>
      </c>
      <c r="AN24" s="1240">
        <f>'[1]5C1AD_Greater'!AK$84</f>
        <v>-46052.5</v>
      </c>
      <c r="AO24" s="1239">
        <f>'[1]5C1AD_Greater'!AL$84</f>
        <v>915206</v>
      </c>
      <c r="AP24" s="801">
        <f>'[1]5C1AD_Greater'!AM$84</f>
        <v>-2289</v>
      </c>
      <c r="AQ24" s="1239">
        <f>'[1]5C1AD_Greater'!AN$84</f>
        <v>912917</v>
      </c>
      <c r="AR24" s="1222">
        <f>'[1]5C1AD_Greater'!AO$84</f>
        <v>0</v>
      </c>
      <c r="AS24" s="1239">
        <f>'[1]5C1AD_Greater'!AP$84</f>
        <v>912917</v>
      </c>
      <c r="AT24" s="1222">
        <f>'[1]5C1AD_Greater'!AQ$84</f>
        <v>825908</v>
      </c>
      <c r="AU24" s="1222">
        <f>'[1]5C1AD_Greater'!AR$84</f>
        <v>87009</v>
      </c>
      <c r="AV24" s="1239">
        <f>'[1]5C1AD_Greater'!AS$84</f>
        <v>87009</v>
      </c>
      <c r="AW24" s="1222">
        <f t="shared" si="4"/>
        <v>1236669</v>
      </c>
      <c r="AX24" s="1222">
        <f t="shared" si="5"/>
        <v>93203</v>
      </c>
      <c r="AZ24" s="801">
        <v>872</v>
      </c>
      <c r="BA24" s="801">
        <f t="shared" si="6"/>
        <v>811</v>
      </c>
      <c r="BB24" s="801">
        <f t="shared" si="7"/>
        <v>-61</v>
      </c>
      <c r="BD24" s="801">
        <v>2121</v>
      </c>
      <c r="BE24" s="801">
        <f t="shared" si="8"/>
        <v>2289</v>
      </c>
      <c r="BF24" s="801">
        <f t="shared" si="9"/>
        <v>168</v>
      </c>
    </row>
    <row r="25" spans="1:58" s="5" customFormat="1" ht="16.149999999999999" customHeight="1" x14ac:dyDescent="0.2">
      <c r="A25" s="1394" t="s">
        <v>730</v>
      </c>
      <c r="B25" s="1395" t="s">
        <v>731</v>
      </c>
      <c r="C25" s="980" t="s">
        <v>732</v>
      </c>
      <c r="D25" s="1219">
        <f>'[1]5C1R_Iberville'!C83</f>
        <v>272</v>
      </c>
      <c r="E25" s="985"/>
      <c r="F25" s="1220">
        <f>'[1]5C1R_Iberville'!E83</f>
        <v>714555.05690806813</v>
      </c>
      <c r="G25" s="1221">
        <f>'[1]5C1R_Iberville'!F83</f>
        <v>220</v>
      </c>
      <c r="H25" s="985"/>
      <c r="I25" s="1220">
        <f>'[1]5C1R_Iberville'!H83</f>
        <v>65388.474732027338</v>
      </c>
      <c r="J25" s="1221">
        <f>'[1]5C1R_Iberville'!I83</f>
        <v>240</v>
      </c>
      <c r="K25" s="985"/>
      <c r="L25" s="1220">
        <f>'[1]5C1R_Iberville'!K83</f>
        <v>19620.676271074084</v>
      </c>
      <c r="M25" s="1221">
        <f>'[1]5C1R_Iberville'!L83</f>
        <v>30</v>
      </c>
      <c r="N25" s="985"/>
      <c r="O25" s="1220">
        <f>'[1]5C1R_Iberville'!N83</f>
        <v>61935.117548455586</v>
      </c>
      <c r="P25" s="1221">
        <f>'[1]5C1R_Iberville'!O83</f>
        <v>1</v>
      </c>
      <c r="Q25" s="985"/>
      <c r="R25" s="1220">
        <f>'[1]5C1R_Iberville'!Q83</f>
        <v>759.66221993273143</v>
      </c>
      <c r="S25" s="987">
        <f>'[1]5C1R_Iberville'!R83</f>
        <v>862259</v>
      </c>
      <c r="T25" s="985">
        <f>'[1]5C1R_Iberville'!S83</f>
        <v>-132467</v>
      </c>
      <c r="U25" s="985">
        <f>'[1]5C1R_Iberville'!T83</f>
        <v>24683</v>
      </c>
      <c r="V25" s="986">
        <f>'[1]5C1R_Iberville'!U83</f>
        <v>-107784</v>
      </c>
      <c r="W25" s="987">
        <f>'[1]5C1R_Iberville'!V83</f>
        <v>754475</v>
      </c>
      <c r="X25" s="1220">
        <f>'[1]5C1R_Iberville'!W83</f>
        <v>-1886</v>
      </c>
      <c r="Y25" s="987">
        <f>'[1]5C1R_Iberville'!X83</f>
        <v>752589</v>
      </c>
      <c r="Z25" s="985">
        <f>'[1]5C1R_Iberville'!Y83</f>
        <v>-163771.87174007593</v>
      </c>
      <c r="AA25" s="1396">
        <f>('[1]5C1R_Iberville'!Z78+'[1]5C1R_Iberville'!Z82)</f>
        <v>0</v>
      </c>
      <c r="AB25" s="987">
        <f>'[1]5C1R_Iberville'!Z83</f>
        <v>588818</v>
      </c>
      <c r="AC25" s="985">
        <f>'[1]5C1R_Iberville'!AA83</f>
        <v>592168</v>
      </c>
      <c r="AD25" s="985">
        <f>'[1]5C1R_Iberville'!AB83</f>
        <v>-3350</v>
      </c>
      <c r="AE25" s="987">
        <f>'[1]5C1R_Iberville'!AC83</f>
        <v>-3350</v>
      </c>
      <c r="AF25" s="1396">
        <f>('[1]5C1R_Iberville'!AD79+'[1]5C1R_Iberville'!AD80+'[1]5C1R_Iberville'!AD81)</f>
        <v>0</v>
      </c>
      <c r="AG25" s="1397">
        <f>'[1]5C1R_Iberville'!AD83</f>
        <v>588818</v>
      </c>
      <c r="AH25" s="1238"/>
      <c r="AI25" s="1239">
        <f>'[1]5C1R_Iberville'!AF83</f>
        <v>3369975</v>
      </c>
      <c r="AJ25" s="1219">
        <f>'[1]5C1R_Iberville'!AG83</f>
        <v>-45</v>
      </c>
      <c r="AK25" s="1238">
        <f>'[1]5C1R_Iberville'!AH83</f>
        <v>-646832</v>
      </c>
      <c r="AL25" s="1219">
        <f>'[1]5C1R_Iberville'!AI83</f>
        <v>11</v>
      </c>
      <c r="AM25" s="1222">
        <f>'[1]5C1R_Iberville'!AJ83</f>
        <v>89563.5</v>
      </c>
      <c r="AN25" s="1240">
        <f>'[1]5C1R_Iberville'!AK83</f>
        <v>-557268.5</v>
      </c>
      <c r="AO25" s="1239">
        <f>'[1]5C1R_Iberville'!AL83</f>
        <v>2812707</v>
      </c>
      <c r="AP25" s="801">
        <f>'[1]5C1R_Iberville'!AM83</f>
        <v>-7032</v>
      </c>
      <c r="AQ25" s="1239">
        <f>'[1]5C1R_Iberville'!AN83</f>
        <v>2805675</v>
      </c>
      <c r="AR25" s="1222">
        <f>'[1]5C1R_Iberville'!AO83</f>
        <v>0</v>
      </c>
      <c r="AS25" s="1239">
        <f>'[1]5C1R_Iberville'!AP83</f>
        <v>2805675</v>
      </c>
      <c r="AT25" s="1222">
        <f>'[1]5C1R_Iberville'!AQ83</f>
        <v>2596571</v>
      </c>
      <c r="AU25" s="1222">
        <f>'[1]5C1R_Iberville'!AR83</f>
        <v>209104</v>
      </c>
      <c r="AV25" s="1239">
        <f>'[1]5C1R_Iberville'!AS83</f>
        <v>209104</v>
      </c>
      <c r="AW25" s="1222">
        <f t="shared" si="4"/>
        <v>3394493</v>
      </c>
      <c r="AX25" s="1222">
        <f t="shared" si="5"/>
        <v>205754</v>
      </c>
      <c r="AZ25" s="801">
        <v>2157</v>
      </c>
      <c r="BA25" s="801">
        <f t="shared" si="6"/>
        <v>1886</v>
      </c>
      <c r="BB25" s="801">
        <f t="shared" si="7"/>
        <v>-271</v>
      </c>
      <c r="BD25" s="801">
        <v>7400</v>
      </c>
      <c r="BE25" s="801">
        <f t="shared" si="8"/>
        <v>7032</v>
      </c>
      <c r="BF25" s="801">
        <f t="shared" si="9"/>
        <v>-368</v>
      </c>
    </row>
    <row r="26" spans="1:58" s="5" customFormat="1" ht="16.149999999999999" customHeight="1" x14ac:dyDescent="0.2">
      <c r="A26" s="1398" t="s">
        <v>733</v>
      </c>
      <c r="B26" s="1399" t="s">
        <v>734</v>
      </c>
      <c r="C26" s="989" t="s">
        <v>735</v>
      </c>
      <c r="D26" s="1226">
        <f>'[1]5C1N_Delta'!C83</f>
        <v>461</v>
      </c>
      <c r="E26" s="994"/>
      <c r="F26" s="1227">
        <f>'[1]5C1N_Delta'!E83</f>
        <v>2351616.0601085192</v>
      </c>
      <c r="G26" s="1228">
        <f>'[1]5C1N_Delta'!F83</f>
        <v>208</v>
      </c>
      <c r="H26" s="994"/>
      <c r="I26" s="1227">
        <f>'[1]5C1N_Delta'!H83</f>
        <v>145729.56152453859</v>
      </c>
      <c r="J26" s="1228">
        <f>'[1]5C1N_Delta'!I83</f>
        <v>107</v>
      </c>
      <c r="K26" s="994"/>
      <c r="L26" s="1227">
        <f>'[1]5C1N_Delta'!K83</f>
        <v>20479.491755955914</v>
      </c>
      <c r="M26" s="1228">
        <f>'[1]5C1N_Delta'!L83</f>
        <v>37</v>
      </c>
      <c r="N26" s="994"/>
      <c r="O26" s="1227">
        <f>'[1]5C1N_Delta'!N83</f>
        <v>175638.07891016811</v>
      </c>
      <c r="P26" s="1228">
        <f>'[1]5C1N_Delta'!O83</f>
        <v>9</v>
      </c>
      <c r="Q26" s="994"/>
      <c r="R26" s="1227">
        <f>'[1]5C1N_Delta'!Q83</f>
        <v>17253.092826072087</v>
      </c>
      <c r="S26" s="996">
        <f>'[1]5C1N_Delta'!R83</f>
        <v>2710715</v>
      </c>
      <c r="T26" s="994">
        <f>'[1]5C1N_Delta'!S83</f>
        <v>41207</v>
      </c>
      <c r="U26" s="994">
        <f>'[1]5C1N_Delta'!T83</f>
        <v>8583</v>
      </c>
      <c r="V26" s="995">
        <f>'[1]5C1N_Delta'!U83</f>
        <v>49790</v>
      </c>
      <c r="W26" s="996">
        <f>'[1]5C1N_Delta'!V83</f>
        <v>2760505</v>
      </c>
      <c r="X26" s="1227">
        <f>'[1]5C1N_Delta'!W83</f>
        <v>-6902</v>
      </c>
      <c r="Y26" s="996">
        <f>'[1]5C1N_Delta'!X83</f>
        <v>2753603</v>
      </c>
      <c r="Z26" s="994">
        <f>'[1]5C1N_Delta'!Y83</f>
        <v>73356.269052605203</v>
      </c>
      <c r="AA26" s="1400">
        <f>('[1]5C1N_Delta'!Z78+'[1]5C1N_Delta'!Z82)</f>
        <v>15686</v>
      </c>
      <c r="AB26" s="996">
        <f>'[1]5C1N_Delta'!Z83</f>
        <v>2842646</v>
      </c>
      <c r="AC26" s="997">
        <f>'[1]5C1N_Delta'!AA83</f>
        <v>2637377</v>
      </c>
      <c r="AD26" s="994">
        <f>'[1]5C1N_Delta'!AB83</f>
        <v>205269</v>
      </c>
      <c r="AE26" s="998">
        <f>'[1]5C1N_Delta'!AC83</f>
        <v>205269</v>
      </c>
      <c r="AF26" s="1400">
        <f>('[1]5C1N_Delta'!AD79+'[1]5C1N_Delta'!AD80+'[1]5C1N_Delta'!AD81)</f>
        <v>10000</v>
      </c>
      <c r="AG26" s="998">
        <f>'[1]5C1N_Delta'!AD83</f>
        <v>2852646</v>
      </c>
      <c r="AH26" s="1245"/>
      <c r="AI26" s="1246">
        <f>'[1]5C1N_Delta'!AF83</f>
        <v>1382500</v>
      </c>
      <c r="AJ26" s="1226">
        <f>'[1]5C1N_Delta'!AG83</f>
        <v>0</v>
      </c>
      <c r="AK26" s="1245">
        <f>'[1]5C1N_Delta'!AH83</f>
        <v>25739</v>
      </c>
      <c r="AL26" s="1226">
        <f>'[1]5C1N_Delta'!AI83</f>
        <v>0</v>
      </c>
      <c r="AM26" s="1229">
        <f>'[1]5C1N_Delta'!AJ83</f>
        <v>4457</v>
      </c>
      <c r="AN26" s="1247">
        <f>'[1]5C1N_Delta'!AK83</f>
        <v>30196</v>
      </c>
      <c r="AO26" s="1246">
        <f>'[1]5C1N_Delta'!AL83</f>
        <v>1412697</v>
      </c>
      <c r="AP26" s="813">
        <f>'[1]5C1N_Delta'!AM83</f>
        <v>-3532</v>
      </c>
      <c r="AQ26" s="1246">
        <f>'[1]5C1N_Delta'!AN83</f>
        <v>1409165</v>
      </c>
      <c r="AR26" s="1229">
        <f>'[1]5C1N_Delta'!AO83</f>
        <v>23360</v>
      </c>
      <c r="AS26" s="1246">
        <f>'[1]5C1N_Delta'!AP83</f>
        <v>1432525</v>
      </c>
      <c r="AT26" s="1229">
        <f>'[1]5C1N_Delta'!AQ83</f>
        <v>1302554</v>
      </c>
      <c r="AU26" s="1229">
        <f>'[1]5C1N_Delta'!AR83</f>
        <v>129971</v>
      </c>
      <c r="AV26" s="1246">
        <f>'[1]5C1N_Delta'!AS83</f>
        <v>129971</v>
      </c>
      <c r="AW26" s="1229">
        <f t="shared" si="4"/>
        <v>4275171</v>
      </c>
      <c r="AX26" s="1229">
        <f t="shared" si="5"/>
        <v>335240</v>
      </c>
      <c r="AZ26" s="813">
        <v>7332</v>
      </c>
      <c r="BA26" s="813">
        <f t="shared" si="6"/>
        <v>6902</v>
      </c>
      <c r="BB26" s="813">
        <f t="shared" si="7"/>
        <v>-430</v>
      </c>
      <c r="BD26" s="813">
        <v>3593</v>
      </c>
      <c r="BE26" s="813">
        <f t="shared" si="8"/>
        <v>3532</v>
      </c>
      <c r="BF26" s="813">
        <f t="shared" si="9"/>
        <v>-61</v>
      </c>
    </row>
    <row r="27" spans="1:58" s="5" customFormat="1" ht="16.149999999999999" customHeight="1" x14ac:dyDescent="0.2">
      <c r="A27" s="1390" t="s">
        <v>736</v>
      </c>
      <c r="B27" s="1391">
        <v>328002</v>
      </c>
      <c r="C27" s="970" t="s">
        <v>737</v>
      </c>
      <c r="D27" s="1206">
        <f>'[1]5C1S_LC Col Prep'!C83</f>
        <v>370</v>
      </c>
      <c r="E27" s="975"/>
      <c r="F27" s="1207">
        <f>'[1]5C1S_LC Col Prep'!E83</f>
        <v>1331771.6122671515</v>
      </c>
      <c r="G27" s="1208">
        <f>'[1]5C1S_LC Col Prep'!F83</f>
        <v>215</v>
      </c>
      <c r="H27" s="975"/>
      <c r="I27" s="1207">
        <f>'[1]5C1S_LC Col Prep'!H83</f>
        <v>108836.14762341131</v>
      </c>
      <c r="J27" s="1208">
        <f>'[1]5C1S_LC Col Prep'!I83</f>
        <v>311</v>
      </c>
      <c r="K27" s="975"/>
      <c r="L27" s="1207">
        <f>'[1]5C1S_LC Col Prep'!K83</f>
        <v>42871.349205733699</v>
      </c>
      <c r="M27" s="1208">
        <f>'[1]5C1S_LC Col Prep'!L83</f>
        <v>48</v>
      </c>
      <c r="N27" s="975"/>
      <c r="O27" s="1207">
        <f>'[1]5C1S_LC Col Prep'!N83</f>
        <v>165039.07404130884</v>
      </c>
      <c r="P27" s="1208">
        <f>'[1]5C1S_LC Col Prep'!O83</f>
        <v>0</v>
      </c>
      <c r="Q27" s="975"/>
      <c r="R27" s="1207">
        <f>'[1]5C1S_LC Col Prep'!Q83</f>
        <v>0</v>
      </c>
      <c r="S27" s="977">
        <f>'[1]5C1S_LC Col Prep'!R83</f>
        <v>1648518</v>
      </c>
      <c r="T27" s="975">
        <f>'[1]5C1S_LC Col Prep'!S83</f>
        <v>276914</v>
      </c>
      <c r="U27" s="975">
        <f>'[1]5C1S_LC Col Prep'!T83</f>
        <v>19538</v>
      </c>
      <c r="V27" s="976">
        <f>'[1]5C1S_LC Col Prep'!U83</f>
        <v>296452</v>
      </c>
      <c r="W27" s="977">
        <f>'[1]5C1S_LC Col Prep'!V83</f>
        <v>1944970</v>
      </c>
      <c r="X27" s="1207">
        <f>'[1]5C1S_LC Col Prep'!W83</f>
        <v>-4862</v>
      </c>
      <c r="Y27" s="977">
        <f>'[1]5C1S_LC Col Prep'!X83</f>
        <v>1940108</v>
      </c>
      <c r="Z27" s="975">
        <f>'[1]5C1S_LC Col Prep'!Y83</f>
        <v>5044.4882045704226</v>
      </c>
      <c r="AA27" s="1392">
        <f>('[1]5C1S_LC Col Prep'!Z78+'[1]5C1S_LC Col Prep'!Z82)</f>
        <v>2400</v>
      </c>
      <c r="AB27" s="977">
        <f>'[1]5C1S_LC Col Prep'!Z83</f>
        <v>1947552</v>
      </c>
      <c r="AC27" s="975">
        <f>'[1]5C1S_LC Col Prep'!AA83</f>
        <v>1739179</v>
      </c>
      <c r="AD27" s="975">
        <f>'[1]5C1S_LC Col Prep'!AB83</f>
        <v>208373</v>
      </c>
      <c r="AE27" s="977">
        <f>'[1]5C1S_LC Col Prep'!AC83</f>
        <v>208373</v>
      </c>
      <c r="AF27" s="1392">
        <f>('[1]5C1S_LC Col Prep'!AD79+'[1]5C1S_LC Col Prep'!AD80+'[1]5C1S_LC Col Prep'!AD81)</f>
        <v>10000</v>
      </c>
      <c r="AG27" s="978">
        <f>'[1]5C1S_LC Col Prep'!AD83</f>
        <v>1957552</v>
      </c>
      <c r="AH27" s="1210"/>
      <c r="AI27" s="1211">
        <f>'[1]5C1S_LC Col Prep'!AF83</f>
        <v>2476992</v>
      </c>
      <c r="AJ27" s="1206">
        <f>'[1]5C1S_LC Col Prep'!AG83</f>
        <v>73</v>
      </c>
      <c r="AK27" s="1210">
        <f>'[1]5C1S_LC Col Prep'!AH83</f>
        <v>497310</v>
      </c>
      <c r="AL27" s="1206">
        <f>'[1]5C1S_LC Col Prep'!AI83</f>
        <v>-6</v>
      </c>
      <c r="AM27" s="1212">
        <f>'[1]5C1S_LC Col Prep'!AJ83</f>
        <v>-21840.5</v>
      </c>
      <c r="AN27" s="1213">
        <f>'[1]5C1S_LC Col Prep'!AK83</f>
        <v>475469.5</v>
      </c>
      <c r="AO27" s="1211">
        <f>'[1]5C1S_LC Col Prep'!AL83</f>
        <v>2952462</v>
      </c>
      <c r="AP27" s="1393">
        <f>'[1]5C1S_LC Col Prep'!AM83</f>
        <v>-7381</v>
      </c>
      <c r="AQ27" s="1211">
        <f>'[1]5C1S_LC Col Prep'!AN83</f>
        <v>2945081</v>
      </c>
      <c r="AR27" s="1212">
        <f>'[1]5C1S_LC Col Prep'!AO83</f>
        <v>5125</v>
      </c>
      <c r="AS27" s="1211">
        <f>'[1]5C1S_LC Col Prep'!AP83</f>
        <v>2950206</v>
      </c>
      <c r="AT27" s="1212">
        <f>'[1]5C1S_LC Col Prep'!AQ83</f>
        <v>2601731</v>
      </c>
      <c r="AU27" s="1212">
        <f>'[1]5C1S_LC Col Prep'!AR83</f>
        <v>348475</v>
      </c>
      <c r="AV27" s="1211">
        <f>'[1]5C1S_LC Col Prep'!AS83</f>
        <v>348475</v>
      </c>
      <c r="AW27" s="1212">
        <f t="shared" si="4"/>
        <v>4897758</v>
      </c>
      <c r="AX27" s="1212">
        <f t="shared" si="5"/>
        <v>556848</v>
      </c>
      <c r="AZ27" s="1393">
        <v>4122</v>
      </c>
      <c r="BA27" s="1393">
        <f t="shared" si="6"/>
        <v>4862</v>
      </c>
      <c r="BB27" s="1393">
        <f t="shared" si="7"/>
        <v>740</v>
      </c>
      <c r="BD27" s="1393">
        <v>5890</v>
      </c>
      <c r="BE27" s="1393">
        <f t="shared" si="8"/>
        <v>7381</v>
      </c>
      <c r="BF27" s="1393">
        <f t="shared" si="9"/>
        <v>1491</v>
      </c>
    </row>
    <row r="28" spans="1:58" s="5" customFormat="1" ht="16.149999999999999" customHeight="1" x14ac:dyDescent="0.2">
      <c r="A28" s="1394" t="s">
        <v>738</v>
      </c>
      <c r="B28" s="1395" t="s">
        <v>739</v>
      </c>
      <c r="C28" s="980" t="s">
        <v>740</v>
      </c>
      <c r="D28" s="1219">
        <f>'[1]5C1T_Northeast'!C83</f>
        <v>168</v>
      </c>
      <c r="E28" s="985"/>
      <c r="F28" s="1220">
        <f>'[1]5C1T_Northeast'!E83</f>
        <v>817155.1391782125</v>
      </c>
      <c r="G28" s="1221">
        <f>'[1]5C1T_Northeast'!F83</f>
        <v>124</v>
      </c>
      <c r="H28" s="985"/>
      <c r="I28" s="1220">
        <f>'[1]5C1T_Northeast'!H83</f>
        <v>80060.743101445143</v>
      </c>
      <c r="J28" s="1221">
        <f>'[1]5C1T_Northeast'!I83</f>
        <v>102.5</v>
      </c>
      <c r="K28" s="985"/>
      <c r="L28" s="1220">
        <f>'[1]5C1T_Northeast'!K83</f>
        <v>17996.967701173657</v>
      </c>
      <c r="M28" s="1221">
        <f>'[1]5C1T_Northeast'!L83</f>
        <v>13</v>
      </c>
      <c r="N28" s="985"/>
      <c r="O28" s="1220">
        <f>'[1]5C1T_Northeast'!N83</f>
        <v>56654.361001868609</v>
      </c>
      <c r="P28" s="1221">
        <f>'[1]5C1T_Northeast'!O83</f>
        <v>0</v>
      </c>
      <c r="Q28" s="985"/>
      <c r="R28" s="1220">
        <f>'[1]5C1T_Northeast'!Q83</f>
        <v>0</v>
      </c>
      <c r="S28" s="987">
        <f>'[1]5C1T_Northeast'!R83</f>
        <v>971868</v>
      </c>
      <c r="T28" s="985">
        <f>'[1]5C1T_Northeast'!S83</f>
        <v>33137</v>
      </c>
      <c r="U28" s="985">
        <f>'[1]5C1T_Northeast'!T83</f>
        <v>4892</v>
      </c>
      <c r="V28" s="986">
        <f>'[1]5C1T_Northeast'!U83</f>
        <v>38029</v>
      </c>
      <c r="W28" s="987">
        <f>'[1]5C1T_Northeast'!V83</f>
        <v>1009897</v>
      </c>
      <c r="X28" s="1220">
        <f>'[1]5C1T_Northeast'!W83</f>
        <v>-2526</v>
      </c>
      <c r="Y28" s="987">
        <f>'[1]5C1T_Northeast'!X83</f>
        <v>1007371</v>
      </c>
      <c r="Z28" s="985">
        <f>'[1]5C1T_Northeast'!Y83</f>
        <v>-7842.0126641447423</v>
      </c>
      <c r="AA28" s="1396">
        <f>('[1]5C1T_Northeast'!Z78+'[1]5C1T_Northeast'!Z82)</f>
        <v>0</v>
      </c>
      <c r="AB28" s="987">
        <f>'[1]5C1T_Northeast'!Z83</f>
        <v>999529</v>
      </c>
      <c r="AC28" s="985">
        <f>'[1]5C1T_Northeast'!AA83</f>
        <v>973757</v>
      </c>
      <c r="AD28" s="985">
        <f>'[1]5C1T_Northeast'!AB83</f>
        <v>25772</v>
      </c>
      <c r="AE28" s="987">
        <f>'[1]5C1T_Northeast'!AC83</f>
        <v>25772</v>
      </c>
      <c r="AF28" s="1396">
        <f>('[1]5C1T_Northeast'!AD79+'[1]5C1T_Northeast'!AD80+'[1]5C1T_Northeast'!AD81)</f>
        <v>10000</v>
      </c>
      <c r="AG28" s="1397">
        <f>'[1]5C1T_Northeast'!AD83</f>
        <v>1009529</v>
      </c>
      <c r="AH28" s="1238"/>
      <c r="AI28" s="1239">
        <f>'[1]5C1T_Northeast'!AF83</f>
        <v>665158</v>
      </c>
      <c r="AJ28" s="1219">
        <f>'[1]5C1T_Northeast'!AG83</f>
        <v>0</v>
      </c>
      <c r="AK28" s="1238">
        <f>'[1]5C1T_Northeast'!AH83</f>
        <v>-2873</v>
      </c>
      <c r="AL28" s="1219">
        <f>'[1]5C1T_Northeast'!AI83</f>
        <v>0</v>
      </c>
      <c r="AM28" s="1222">
        <f>'[1]5C1T_Northeast'!AJ83</f>
        <v>0</v>
      </c>
      <c r="AN28" s="1240">
        <f>'[1]5C1T_Northeast'!AK83</f>
        <v>-2873</v>
      </c>
      <c r="AO28" s="1239">
        <f>'[1]5C1T_Northeast'!AL83</f>
        <v>662285</v>
      </c>
      <c r="AP28" s="801">
        <f>'[1]5C1T_Northeast'!AM83</f>
        <v>-1656</v>
      </c>
      <c r="AQ28" s="1239">
        <f>'[1]5C1T_Northeast'!AN83</f>
        <v>660629</v>
      </c>
      <c r="AR28" s="1222">
        <f>'[1]5C1T_Northeast'!AO83</f>
        <v>3168</v>
      </c>
      <c r="AS28" s="1239">
        <f>'[1]5C1T_Northeast'!AP83</f>
        <v>663797</v>
      </c>
      <c r="AT28" s="1222">
        <f>'[1]5C1T_Northeast'!AQ83</f>
        <v>643255</v>
      </c>
      <c r="AU28" s="1222">
        <f>'[1]5C1T_Northeast'!AR83</f>
        <v>20542</v>
      </c>
      <c r="AV28" s="1239">
        <f>'[1]5C1T_Northeast'!AS83</f>
        <v>20542</v>
      </c>
      <c r="AW28" s="1222">
        <f t="shared" si="4"/>
        <v>1663326</v>
      </c>
      <c r="AX28" s="1222">
        <f t="shared" si="5"/>
        <v>46314</v>
      </c>
      <c r="AZ28" s="801">
        <v>2430</v>
      </c>
      <c r="BA28" s="801">
        <f t="shared" si="6"/>
        <v>2526</v>
      </c>
      <c r="BB28" s="801">
        <f t="shared" si="7"/>
        <v>96</v>
      </c>
      <c r="BD28" s="801">
        <v>1605</v>
      </c>
      <c r="BE28" s="801">
        <f t="shared" si="8"/>
        <v>1656</v>
      </c>
      <c r="BF28" s="801">
        <f t="shared" si="9"/>
        <v>51</v>
      </c>
    </row>
    <row r="29" spans="1:58" s="5" customFormat="1" ht="16.149999999999999" customHeight="1" x14ac:dyDescent="0.2">
      <c r="A29" s="1394" t="s">
        <v>741</v>
      </c>
      <c r="B29" s="1395" t="s">
        <v>742</v>
      </c>
      <c r="C29" s="980" t="s">
        <v>743</v>
      </c>
      <c r="D29" s="1219">
        <f>'[1]5C1U_Acadiana Ren'!C83</f>
        <v>885</v>
      </c>
      <c r="E29" s="985"/>
      <c r="F29" s="1220">
        <f>'[1]5C1U_Acadiana Ren'!E83</f>
        <v>3233946.9131965754</v>
      </c>
      <c r="G29" s="1221">
        <f>'[1]5C1U_Acadiana Ren'!F83</f>
        <v>401</v>
      </c>
      <c r="H29" s="985"/>
      <c r="I29" s="1220">
        <f>'[1]5C1U_Acadiana Ren'!H83</f>
        <v>203782.45062291718</v>
      </c>
      <c r="J29" s="1221">
        <f>'[1]5C1U_Acadiana Ren'!I83</f>
        <v>831</v>
      </c>
      <c r="K29" s="985"/>
      <c r="L29" s="1220">
        <f>'[1]5C1U_Acadiana Ren'!K83</f>
        <v>112636.76559246381</v>
      </c>
      <c r="M29" s="1221">
        <f>'[1]5C1U_Acadiana Ren'!L83</f>
        <v>46</v>
      </c>
      <c r="N29" s="985"/>
      <c r="O29" s="1220">
        <f>'[1]5C1U_Acadiana Ren'!N83</f>
        <v>161413.01968324877</v>
      </c>
      <c r="P29" s="1221">
        <f>'[1]5C1U_Acadiana Ren'!O83</f>
        <v>25</v>
      </c>
      <c r="Q29" s="985"/>
      <c r="R29" s="1220">
        <f>'[1]5C1U_Acadiana Ren'!Q83</f>
        <v>33887.975921927537</v>
      </c>
      <c r="S29" s="987">
        <f>'[1]5C1U_Acadiana Ren'!R83</f>
        <v>3745667</v>
      </c>
      <c r="T29" s="985">
        <f>'[1]5C1U_Acadiana Ren'!S83</f>
        <v>-55940</v>
      </c>
      <c r="U29" s="985">
        <f>'[1]5C1U_Acadiana Ren'!T83</f>
        <v>27860</v>
      </c>
      <c r="V29" s="986">
        <f>'[1]5C1U_Acadiana Ren'!U83</f>
        <v>-28080</v>
      </c>
      <c r="W29" s="987">
        <f>'[1]5C1U_Acadiana Ren'!V83</f>
        <v>3717587</v>
      </c>
      <c r="X29" s="1220">
        <f>'[1]5C1U_Acadiana Ren'!W83</f>
        <v>-9295</v>
      </c>
      <c r="Y29" s="987">
        <f>'[1]5C1U_Acadiana Ren'!X83</f>
        <v>3708292</v>
      </c>
      <c r="Z29" s="985">
        <f>'[1]5C1U_Acadiana Ren'!Y83</f>
        <v>53147.83928510332</v>
      </c>
      <c r="AA29" s="1396">
        <f>('[1]5C1U_Acadiana Ren'!Z78+'[1]5C1U_Acadiana Ren'!Z82)</f>
        <v>0</v>
      </c>
      <c r="AB29" s="987">
        <f>'[1]5C1U_Acadiana Ren'!Z83</f>
        <v>3761441</v>
      </c>
      <c r="AC29" s="985">
        <f>'[1]5C1U_Acadiana Ren'!AA83</f>
        <v>3453794</v>
      </c>
      <c r="AD29" s="985">
        <f>'[1]5C1U_Acadiana Ren'!AB83</f>
        <v>307647</v>
      </c>
      <c r="AE29" s="987">
        <f>'[1]5C1U_Acadiana Ren'!AC83</f>
        <v>307647</v>
      </c>
      <c r="AF29" s="1396">
        <f>('[1]5C1U_Acadiana Ren'!AD79+'[1]5C1U_Acadiana Ren'!AD80+'[1]5C1U_Acadiana Ren'!AD81)</f>
        <v>0</v>
      </c>
      <c r="AG29" s="1397">
        <f>'[1]5C1U_Acadiana Ren'!AD83</f>
        <v>3761441</v>
      </c>
      <c r="AH29" s="1238"/>
      <c r="AI29" s="1239">
        <f>'[1]5C1U_Acadiana Ren'!AF83</f>
        <v>4733172</v>
      </c>
      <c r="AJ29" s="1219">
        <f>'[1]5C1U_Acadiana Ren'!AG83</f>
        <v>2</v>
      </c>
      <c r="AK29" s="1238">
        <f>'[1]5C1U_Acadiana Ren'!AH83</f>
        <v>41824</v>
      </c>
      <c r="AL29" s="1219">
        <f>'[1]5C1U_Acadiana Ren'!AI83</f>
        <v>-4</v>
      </c>
      <c r="AM29" s="1222">
        <f>'[1]5C1U_Acadiana Ren'!AJ83</f>
        <v>-8218</v>
      </c>
      <c r="AN29" s="1240">
        <f>'[1]5C1U_Acadiana Ren'!AK83</f>
        <v>33606</v>
      </c>
      <c r="AO29" s="1239">
        <f>'[1]5C1U_Acadiana Ren'!AL83</f>
        <v>4766779</v>
      </c>
      <c r="AP29" s="801">
        <f>'[1]5C1U_Acadiana Ren'!AM83</f>
        <v>-11917</v>
      </c>
      <c r="AQ29" s="1239">
        <f>'[1]5C1U_Acadiana Ren'!AN83</f>
        <v>4754862</v>
      </c>
      <c r="AR29" s="1222">
        <f>'[1]5C1U_Acadiana Ren'!AO83</f>
        <v>-8597</v>
      </c>
      <c r="AS29" s="1239">
        <f>'[1]5C1U_Acadiana Ren'!AP83</f>
        <v>4746265</v>
      </c>
      <c r="AT29" s="1222">
        <f>'[1]5C1U_Acadiana Ren'!AQ83</f>
        <v>4349534</v>
      </c>
      <c r="AU29" s="1222">
        <f>'[1]5C1U_Acadiana Ren'!AR83</f>
        <v>396731</v>
      </c>
      <c r="AV29" s="1239">
        <f>'[1]5C1U_Acadiana Ren'!AS83</f>
        <v>396731</v>
      </c>
      <c r="AW29" s="1222">
        <f t="shared" si="4"/>
        <v>8507706</v>
      </c>
      <c r="AX29" s="1222">
        <f t="shared" si="5"/>
        <v>704378</v>
      </c>
      <c r="AZ29" s="801">
        <v>9368</v>
      </c>
      <c r="BA29" s="801">
        <f t="shared" si="6"/>
        <v>9295</v>
      </c>
      <c r="BB29" s="801">
        <f t="shared" si="7"/>
        <v>-73</v>
      </c>
      <c r="BD29" s="801">
        <v>11773</v>
      </c>
      <c r="BE29" s="801">
        <f t="shared" si="8"/>
        <v>11917</v>
      </c>
      <c r="BF29" s="801">
        <f t="shared" si="9"/>
        <v>144</v>
      </c>
    </row>
    <row r="30" spans="1:58" s="5" customFormat="1" ht="16.149999999999999" customHeight="1" x14ac:dyDescent="0.2">
      <c r="A30" s="1398" t="s">
        <v>744</v>
      </c>
      <c r="B30" s="1399" t="s">
        <v>745</v>
      </c>
      <c r="C30" s="989" t="s">
        <v>746</v>
      </c>
      <c r="D30" s="1226">
        <f>'[1]5C1I_LA Key'!C83</f>
        <v>303</v>
      </c>
      <c r="E30" s="994"/>
      <c r="F30" s="1227">
        <f>'[1]5C1I_LA Key'!E83</f>
        <v>1096856.5878950511</v>
      </c>
      <c r="G30" s="1228">
        <f>'[1]5C1I_LA Key'!F83</f>
        <v>235</v>
      </c>
      <c r="H30" s="994"/>
      <c r="I30" s="1227">
        <f>'[1]5C1I_LA Key'!H83</f>
        <v>107085.5372099277</v>
      </c>
      <c r="J30" s="1228">
        <f>'[1]5C1I_LA Key'!I83</f>
        <v>0</v>
      </c>
      <c r="K30" s="994"/>
      <c r="L30" s="1227">
        <f>'[1]5C1I_LA Key'!K83</f>
        <v>0</v>
      </c>
      <c r="M30" s="1228">
        <f>'[1]5C1I_LA Key'!L83</f>
        <v>104</v>
      </c>
      <c r="N30" s="994"/>
      <c r="O30" s="1227">
        <f>'[1]5C1I_LA Key'!N83</f>
        <v>326218.14878090116</v>
      </c>
      <c r="P30" s="1228">
        <f>'[1]5C1I_LA Key'!O83</f>
        <v>0</v>
      </c>
      <c r="Q30" s="994"/>
      <c r="R30" s="1227">
        <f>'[1]5C1I_LA Key'!Q83</f>
        <v>0</v>
      </c>
      <c r="S30" s="996">
        <f>'[1]5C1I_LA Key'!R83</f>
        <v>1530161</v>
      </c>
      <c r="T30" s="994">
        <f>'[1]5C1I_LA Key'!S83</f>
        <v>83814</v>
      </c>
      <c r="U30" s="994">
        <f>'[1]5C1I_LA Key'!T83</f>
        <v>125822</v>
      </c>
      <c r="V30" s="995">
        <f>'[1]5C1I_LA Key'!U83</f>
        <v>209636</v>
      </c>
      <c r="W30" s="996">
        <f>'[1]5C1I_LA Key'!V83</f>
        <v>1739797</v>
      </c>
      <c r="X30" s="1227">
        <f>'[1]5C1I_LA Key'!W83</f>
        <v>-4347</v>
      </c>
      <c r="Y30" s="996">
        <f>'[1]5C1I_LA Key'!X83</f>
        <v>1735450</v>
      </c>
      <c r="Z30" s="994">
        <f>'[1]5C1I_LA Key'!Y83</f>
        <v>36850.703181115598</v>
      </c>
      <c r="AA30" s="1400">
        <f>('[1]5C1I_LA Key'!Z78+'[1]5C1I_LA Key'!Z82)</f>
        <v>0</v>
      </c>
      <c r="AB30" s="996">
        <f>'[1]5C1I_LA Key'!Z83</f>
        <v>1772299</v>
      </c>
      <c r="AC30" s="997">
        <f>'[1]5C1I_LA Key'!AA83</f>
        <v>1615357</v>
      </c>
      <c r="AD30" s="994">
        <f>'[1]5C1I_LA Key'!AB83</f>
        <v>156942</v>
      </c>
      <c r="AE30" s="998">
        <f>'[1]5C1I_LA Key'!AC83</f>
        <v>156942</v>
      </c>
      <c r="AF30" s="1400">
        <f>('[1]5C1I_LA Key'!AD79+'[1]5C1I_LA Key'!AD80+'[1]5C1I_LA Key'!AD81)</f>
        <v>0</v>
      </c>
      <c r="AG30" s="998">
        <f>'[1]5C1I_LA Key'!AD83</f>
        <v>1772299</v>
      </c>
      <c r="AH30" s="1245"/>
      <c r="AI30" s="1246">
        <f>'[1]5C1I_LA Key'!AF83</f>
        <v>2164539</v>
      </c>
      <c r="AJ30" s="1226">
        <f>'[1]5C1I_LA Key'!AG83</f>
        <v>17</v>
      </c>
      <c r="AK30" s="1245">
        <f>'[1]5C1I_LA Key'!AH83</f>
        <v>158594</v>
      </c>
      <c r="AL30" s="1226">
        <f>'[1]5C1I_LA Key'!AI83</f>
        <v>16</v>
      </c>
      <c r="AM30" s="1229">
        <f>'[1]5C1I_LA Key'!AJ83</f>
        <v>53734.5</v>
      </c>
      <c r="AN30" s="1247">
        <f>'[1]5C1I_LA Key'!AK83</f>
        <v>212328.5</v>
      </c>
      <c r="AO30" s="1246">
        <f>'[1]5C1I_LA Key'!AL83</f>
        <v>2376868</v>
      </c>
      <c r="AP30" s="813">
        <f>'[1]5C1I_LA Key'!AM83</f>
        <v>-5942</v>
      </c>
      <c r="AQ30" s="1246">
        <f>'[1]5C1I_LA Key'!AN83</f>
        <v>2370926</v>
      </c>
      <c r="AR30" s="1229">
        <f>'[1]5C1I_LA Key'!AO83</f>
        <v>0</v>
      </c>
      <c r="AS30" s="1246">
        <f>'[1]5C1I_LA Key'!AP83</f>
        <v>2370926</v>
      </c>
      <c r="AT30" s="1229">
        <f>'[1]5C1I_LA Key'!AQ83</f>
        <v>2157823</v>
      </c>
      <c r="AU30" s="1229">
        <f>'[1]5C1I_LA Key'!AR83</f>
        <v>213103</v>
      </c>
      <c r="AV30" s="1246">
        <f>'[1]5C1I_LA Key'!AS83</f>
        <v>213103</v>
      </c>
      <c r="AW30" s="1229">
        <f t="shared" si="4"/>
        <v>4143225</v>
      </c>
      <c r="AX30" s="1229">
        <f t="shared" si="5"/>
        <v>370045</v>
      </c>
      <c r="AZ30" s="813">
        <v>3825</v>
      </c>
      <c r="BA30" s="813">
        <f t="shared" si="6"/>
        <v>4347</v>
      </c>
      <c r="BB30" s="813">
        <f t="shared" si="7"/>
        <v>522</v>
      </c>
      <c r="BD30" s="813">
        <v>5247</v>
      </c>
      <c r="BE30" s="813">
        <f t="shared" si="8"/>
        <v>5942</v>
      </c>
      <c r="BF30" s="813">
        <f t="shared" si="9"/>
        <v>695</v>
      </c>
    </row>
    <row r="31" spans="1:58" s="5" customFormat="1" ht="16.149999999999999" customHeight="1" x14ac:dyDescent="0.2">
      <c r="A31" s="1390" t="s">
        <v>747</v>
      </c>
      <c r="B31" s="1391" t="s">
        <v>748</v>
      </c>
      <c r="C31" s="970" t="s">
        <v>749</v>
      </c>
      <c r="D31" s="1206">
        <f>'[1]5C1V_Laf Ren'!C83</f>
        <v>777</v>
      </c>
      <c r="E31" s="975"/>
      <c r="F31" s="1207">
        <f>'[1]5C1V_Laf Ren'!E83</f>
        <v>2886562.6551603293</v>
      </c>
      <c r="G31" s="1208">
        <f>'[1]5C1V_Laf Ren'!F83</f>
        <v>605</v>
      </c>
      <c r="H31" s="975"/>
      <c r="I31" s="1207">
        <f>'[1]5C1V_Laf Ren'!H83</f>
        <v>309877.45699361042</v>
      </c>
      <c r="J31" s="1208">
        <f>'[1]5C1V_Laf Ren'!I83</f>
        <v>711</v>
      </c>
      <c r="K31" s="975"/>
      <c r="L31" s="1207">
        <f>'[1]5C1V_Laf Ren'!K83</f>
        <v>102829.81021001194</v>
      </c>
      <c r="M31" s="1208">
        <f>'[1]5C1V_Laf Ren'!L83</f>
        <v>54</v>
      </c>
      <c r="N31" s="975"/>
      <c r="O31" s="1207">
        <f>'[1]5C1V_Laf Ren'!N83</f>
        <v>184717.47932948542</v>
      </c>
      <c r="P31" s="1208">
        <f>'[1]5C1V_Laf Ren'!O83</f>
        <v>1</v>
      </c>
      <c r="Q31" s="975"/>
      <c r="R31" s="1207">
        <f>'[1]5C1V_Laf Ren'!Q83</f>
        <v>1284.1737352098526</v>
      </c>
      <c r="S31" s="977">
        <f>'[1]5C1V_Laf Ren'!R83</f>
        <v>3485272</v>
      </c>
      <c r="T31" s="975">
        <f>'[1]5C1V_Laf Ren'!S83</f>
        <v>209340</v>
      </c>
      <c r="U31" s="975">
        <f>'[1]5C1V_Laf Ren'!T83</f>
        <v>69156</v>
      </c>
      <c r="V31" s="976">
        <f>'[1]5C1V_Laf Ren'!U83</f>
        <v>278496</v>
      </c>
      <c r="W31" s="977">
        <f>'[1]5C1V_Laf Ren'!V83</f>
        <v>3763768</v>
      </c>
      <c r="X31" s="1207">
        <f>'[1]5C1V_Laf Ren'!W83</f>
        <v>-9409</v>
      </c>
      <c r="Y31" s="977">
        <f>'[1]5C1V_Laf Ren'!X83</f>
        <v>3754359</v>
      </c>
      <c r="Z31" s="975">
        <f>'[1]5C1V_Laf Ren'!Y83</f>
        <v>10397.333347756143</v>
      </c>
      <c r="AA31" s="1392">
        <f>('[1]5C1V_Laf Ren'!Z78+'[1]5C1V_Laf Ren'!Z82)</f>
        <v>0</v>
      </c>
      <c r="AB31" s="977">
        <f>'[1]5C1V_Laf Ren'!Z83</f>
        <v>3764756</v>
      </c>
      <c r="AC31" s="975">
        <f>'[1]5C1V_Laf Ren'!AA83</f>
        <v>3405637</v>
      </c>
      <c r="AD31" s="975">
        <f>'[1]5C1V_Laf Ren'!AB83</f>
        <v>359119</v>
      </c>
      <c r="AE31" s="977">
        <f>'[1]5C1V_Laf Ren'!AC83</f>
        <v>359119</v>
      </c>
      <c r="AF31" s="1392">
        <f>('[1]5C1V_Laf Ren'!AD79+'[1]5C1V_Laf Ren'!AD80+'[1]5C1V_Laf Ren'!AD81)</f>
        <v>0</v>
      </c>
      <c r="AG31" s="978">
        <f>'[1]5C1V_Laf Ren'!AD83</f>
        <v>3764756</v>
      </c>
      <c r="AH31" s="1210"/>
      <c r="AI31" s="1211">
        <f>'[1]5C1V_Laf Ren'!AF83</f>
        <v>3945480</v>
      </c>
      <c r="AJ31" s="1206">
        <f>'[1]5C1V_Laf Ren'!AG83</f>
        <v>70</v>
      </c>
      <c r="AK31" s="1210">
        <f>'[1]5C1V_Laf Ren'!AH83</f>
        <v>349106</v>
      </c>
      <c r="AL31" s="1206">
        <f>'[1]5C1V_Laf Ren'!AI83</f>
        <v>-1</v>
      </c>
      <c r="AM31" s="1212">
        <f>'[1]5C1V_Laf Ren'!AJ83</f>
        <v>7149</v>
      </c>
      <c r="AN31" s="1213">
        <f>'[1]5C1V_Laf Ren'!AK83</f>
        <v>356255</v>
      </c>
      <c r="AO31" s="1211">
        <f>'[1]5C1V_Laf Ren'!AL83</f>
        <v>4301736</v>
      </c>
      <c r="AP31" s="1393">
        <f>'[1]5C1V_Laf Ren'!AM83</f>
        <v>-10754</v>
      </c>
      <c r="AQ31" s="1211">
        <f>'[1]5C1V_Laf Ren'!AN83</f>
        <v>4290982</v>
      </c>
      <c r="AR31" s="1212">
        <f>'[1]5C1V_Laf Ren'!AO83</f>
        <v>-39550</v>
      </c>
      <c r="AS31" s="1211">
        <f>'[1]5C1V_Laf Ren'!AP83</f>
        <v>4251432</v>
      </c>
      <c r="AT31" s="1212">
        <f>'[1]5C1V_Laf Ren'!AQ83</f>
        <v>3870373</v>
      </c>
      <c r="AU31" s="1212">
        <f>'[1]5C1V_Laf Ren'!AR83</f>
        <v>381059</v>
      </c>
      <c r="AV31" s="1211">
        <f>'[1]5C1V_Laf Ren'!AS83</f>
        <v>381059</v>
      </c>
      <c r="AW31" s="1212">
        <f t="shared" si="4"/>
        <v>8016188</v>
      </c>
      <c r="AX31" s="1212">
        <f t="shared" si="5"/>
        <v>740178</v>
      </c>
      <c r="AZ31" s="1393">
        <v>8715</v>
      </c>
      <c r="BA31" s="1393">
        <f t="shared" si="6"/>
        <v>9409</v>
      </c>
      <c r="BB31" s="1393">
        <f t="shared" si="7"/>
        <v>694</v>
      </c>
      <c r="BD31" s="1393">
        <v>9801</v>
      </c>
      <c r="BE31" s="1393">
        <f t="shared" si="8"/>
        <v>10754</v>
      </c>
      <c r="BF31" s="1393">
        <f t="shared" si="9"/>
        <v>953</v>
      </c>
    </row>
    <row r="32" spans="1:58" s="5" customFormat="1" ht="16.149999999999999" customHeight="1" x14ac:dyDescent="0.2">
      <c r="A32" s="1394" t="s">
        <v>750</v>
      </c>
      <c r="B32" s="1395" t="s">
        <v>751</v>
      </c>
      <c r="C32" s="980" t="s">
        <v>752</v>
      </c>
      <c r="D32" s="1219">
        <f>'[1]5C1O_Impact'!C83</f>
        <v>313</v>
      </c>
      <c r="E32" s="985"/>
      <c r="F32" s="1220">
        <f>'[1]5C1O_Impact'!E83</f>
        <v>1375300.0615520556</v>
      </c>
      <c r="G32" s="1221">
        <f>'[1]5C1O_Impact'!F83</f>
        <v>259</v>
      </c>
      <c r="H32" s="985"/>
      <c r="I32" s="1220">
        <f>'[1]5C1O_Impact'!H83</f>
        <v>146864.54790849998</v>
      </c>
      <c r="J32" s="1221">
        <f>'[1]5C1O_Impact'!I83</f>
        <v>0</v>
      </c>
      <c r="K32" s="985"/>
      <c r="L32" s="1220">
        <f>'[1]5C1O_Impact'!K83</f>
        <v>0</v>
      </c>
      <c r="M32" s="1221">
        <f>'[1]5C1O_Impact'!L83</f>
        <v>22</v>
      </c>
      <c r="N32" s="985"/>
      <c r="O32" s="1220">
        <f>'[1]5C1O_Impact'!N83</f>
        <v>89115.566553532364</v>
      </c>
      <c r="P32" s="1221">
        <f>'[1]5C1O_Impact'!O83</f>
        <v>0</v>
      </c>
      <c r="Q32" s="985"/>
      <c r="R32" s="1220">
        <f>'[1]5C1O_Impact'!Q83</f>
        <v>0</v>
      </c>
      <c r="S32" s="987">
        <f>'[1]5C1O_Impact'!R83</f>
        <v>1611280</v>
      </c>
      <c r="T32" s="985">
        <f>'[1]5C1O_Impact'!S83</f>
        <v>339723</v>
      </c>
      <c r="U32" s="985">
        <f>'[1]5C1O_Impact'!T83</f>
        <v>-36668</v>
      </c>
      <c r="V32" s="986">
        <f>'[1]5C1O_Impact'!U83</f>
        <v>303055</v>
      </c>
      <c r="W32" s="987">
        <f>'[1]5C1O_Impact'!V83</f>
        <v>1914335</v>
      </c>
      <c r="X32" s="1220">
        <f>'[1]5C1O_Impact'!W83</f>
        <v>-4787</v>
      </c>
      <c r="Y32" s="987">
        <f>'[1]5C1O_Impact'!X83</f>
        <v>1909548</v>
      </c>
      <c r="Z32" s="985">
        <f>'[1]5C1O_Impact'!Y83</f>
        <v>-13642.317652139827</v>
      </c>
      <c r="AA32" s="1396">
        <f>('[1]5C1O_Impact'!Z78+'[1]5C1O_Impact'!Z82)</f>
        <v>0</v>
      </c>
      <c r="AB32" s="987">
        <f>'[1]5C1O_Impact'!Z83</f>
        <v>1895906</v>
      </c>
      <c r="AC32" s="985">
        <f>'[1]5C1O_Impact'!AA83</f>
        <v>1687685</v>
      </c>
      <c r="AD32" s="985">
        <f>'[1]5C1O_Impact'!AB83</f>
        <v>208221</v>
      </c>
      <c r="AE32" s="987">
        <f>'[1]5C1O_Impact'!AC83</f>
        <v>208221</v>
      </c>
      <c r="AF32" s="1396">
        <f>('[1]5C1O_Impact'!AD79+'[1]5C1O_Impact'!AD80+'[1]5C1O_Impact'!AD81)</f>
        <v>0</v>
      </c>
      <c r="AG32" s="1397">
        <f>'[1]5C1O_Impact'!AD83</f>
        <v>1895906</v>
      </c>
      <c r="AH32" s="1238"/>
      <c r="AI32" s="1239">
        <f>'[1]5C1O_Impact'!AF83</f>
        <v>1702609</v>
      </c>
      <c r="AJ32" s="1219">
        <f>'[1]5C1O_Impact'!AG83</f>
        <v>77</v>
      </c>
      <c r="AK32" s="1238">
        <f>'[1]5C1O_Impact'!AH83</f>
        <v>462969</v>
      </c>
      <c r="AL32" s="1219">
        <f>'[1]5C1O_Impact'!AI83</f>
        <v>-21</v>
      </c>
      <c r="AM32" s="1222">
        <f>'[1]5C1O_Impact'!AJ83</f>
        <v>-45942.5</v>
      </c>
      <c r="AN32" s="1240">
        <f>'[1]5C1O_Impact'!AK83</f>
        <v>417026.5</v>
      </c>
      <c r="AO32" s="1239">
        <f>'[1]5C1O_Impact'!AL83</f>
        <v>2119636</v>
      </c>
      <c r="AP32" s="801">
        <f>'[1]5C1O_Impact'!AM83</f>
        <v>-5299</v>
      </c>
      <c r="AQ32" s="1239">
        <f>'[1]5C1O_Impact'!AN83</f>
        <v>2114337</v>
      </c>
      <c r="AR32" s="1222">
        <f>'[1]5C1O_Impact'!AO83</f>
        <v>7654</v>
      </c>
      <c r="AS32" s="1239">
        <f>'[1]5C1O_Impact'!AP83</f>
        <v>2121991</v>
      </c>
      <c r="AT32" s="1222">
        <f>'[1]5C1O_Impact'!AQ83</f>
        <v>1870419</v>
      </c>
      <c r="AU32" s="1222">
        <f>'[1]5C1O_Impact'!AR83</f>
        <v>251572</v>
      </c>
      <c r="AV32" s="1239">
        <f>'[1]5C1O_Impact'!AS83</f>
        <v>251572</v>
      </c>
      <c r="AW32" s="1222">
        <f t="shared" si="4"/>
        <v>4017897</v>
      </c>
      <c r="AX32" s="1222">
        <f t="shared" si="5"/>
        <v>459793</v>
      </c>
      <c r="AZ32" s="801">
        <v>4028</v>
      </c>
      <c r="BA32" s="801">
        <f t="shared" si="6"/>
        <v>4787</v>
      </c>
      <c r="BB32" s="801">
        <f t="shared" si="7"/>
        <v>759</v>
      </c>
      <c r="BD32" s="801">
        <v>4092</v>
      </c>
      <c r="BE32" s="801">
        <f t="shared" si="8"/>
        <v>5299</v>
      </c>
      <c r="BF32" s="801">
        <f t="shared" si="9"/>
        <v>1207</v>
      </c>
    </row>
    <row r="33" spans="1:58" s="5" customFormat="1" ht="16.149999999999999" customHeight="1" x14ac:dyDescent="0.2">
      <c r="A33" s="1394" t="s">
        <v>753</v>
      </c>
      <c r="B33" s="1395" t="s">
        <v>754</v>
      </c>
      <c r="C33" s="980" t="s">
        <v>755</v>
      </c>
      <c r="D33" s="1219">
        <f>'[1]5C1P_Vision'!C83</f>
        <v>160</v>
      </c>
      <c r="E33" s="985"/>
      <c r="F33" s="1220">
        <f>'[1]5C1P_Vision'!E83</f>
        <v>731696.07108863676</v>
      </c>
      <c r="G33" s="1221">
        <f>'[1]5C1P_Vision'!F83</f>
        <v>122</v>
      </c>
      <c r="H33" s="985"/>
      <c r="I33" s="1220">
        <f>'[1]5C1P_Vision'!H83</f>
        <v>72540.760379581159</v>
      </c>
      <c r="J33" s="1221">
        <f>'[1]5C1P_Vision'!I83</f>
        <v>266</v>
      </c>
      <c r="K33" s="985"/>
      <c r="L33" s="1220">
        <f>'[1]5C1P_Vision'!K83</f>
        <v>45968.747654273422</v>
      </c>
      <c r="M33" s="1221">
        <f>'[1]5C1P_Vision'!L83</f>
        <v>0</v>
      </c>
      <c r="N33" s="985"/>
      <c r="O33" s="1220">
        <f>'[1]5C1P_Vision'!N83</f>
        <v>0</v>
      </c>
      <c r="P33" s="1221">
        <f>'[1]5C1P_Vision'!O83</f>
        <v>1</v>
      </c>
      <c r="Q33" s="985"/>
      <c r="R33" s="1220">
        <f>'[1]5C1P_Vision'!Q83</f>
        <v>1537.7902680927136</v>
      </c>
      <c r="S33" s="987">
        <f>'[1]5C1P_Vision'!R83</f>
        <v>851743</v>
      </c>
      <c r="T33" s="985">
        <f>'[1]5C1P_Vision'!S83</f>
        <v>-142711</v>
      </c>
      <c r="U33" s="985">
        <f>'[1]5C1P_Vision'!T83</f>
        <v>31370</v>
      </c>
      <c r="V33" s="986">
        <f>'[1]5C1P_Vision'!U83</f>
        <v>-111341</v>
      </c>
      <c r="W33" s="987">
        <f>'[1]5C1P_Vision'!V83</f>
        <v>740402</v>
      </c>
      <c r="X33" s="1220">
        <f>'[1]5C1P_Vision'!W83</f>
        <v>-1851</v>
      </c>
      <c r="Y33" s="987">
        <f>'[1]5C1P_Vision'!X83</f>
        <v>738551</v>
      </c>
      <c r="Z33" s="985">
        <f>'[1]5C1P_Vision'!Y83</f>
        <v>107461.44190650753</v>
      </c>
      <c r="AA33" s="1396">
        <f>('[1]5C1P_Vision'!Z78+'[1]5C1P_Vision'!Z82)</f>
        <v>0</v>
      </c>
      <c r="AB33" s="987">
        <f>'[1]5C1P_Vision'!Z83</f>
        <v>846012</v>
      </c>
      <c r="AC33" s="985">
        <f>'[1]5C1P_Vision'!AA83</f>
        <v>797810</v>
      </c>
      <c r="AD33" s="985">
        <f>'[1]5C1P_Vision'!AB83</f>
        <v>48202</v>
      </c>
      <c r="AE33" s="987">
        <f>'[1]5C1P_Vision'!AC83</f>
        <v>48202</v>
      </c>
      <c r="AF33" s="1396">
        <f>('[1]5C1P_Vision'!AD79+'[1]5C1P_Vision'!AD80+'[1]5C1P_Vision'!AD81)</f>
        <v>10000</v>
      </c>
      <c r="AG33" s="1397">
        <f>'[1]5C1P_Vision'!AD83</f>
        <v>856012</v>
      </c>
      <c r="AH33" s="1238"/>
      <c r="AI33" s="1239">
        <f>'[1]5C1P_Vision'!AF83</f>
        <v>799155</v>
      </c>
      <c r="AJ33" s="1219">
        <f>'[1]5C1P_Vision'!AG83</f>
        <v>-39</v>
      </c>
      <c r="AK33" s="1238">
        <f>'[1]5C1P_Vision'!AH83</f>
        <v>-199221</v>
      </c>
      <c r="AL33" s="1219">
        <f>'[1]5C1P_Vision'!AI83</f>
        <v>12</v>
      </c>
      <c r="AM33" s="1222">
        <f>'[1]5C1P_Vision'!AJ83</f>
        <v>26774.5</v>
      </c>
      <c r="AN33" s="1240">
        <f>'[1]5C1P_Vision'!AK83</f>
        <v>-172446.5</v>
      </c>
      <c r="AO33" s="1239">
        <f>'[1]5C1P_Vision'!AL83</f>
        <v>626709</v>
      </c>
      <c r="AP33" s="801">
        <f>'[1]5C1P_Vision'!AM83</f>
        <v>-1567</v>
      </c>
      <c r="AQ33" s="1239">
        <f>'[1]5C1P_Vision'!AN83</f>
        <v>625142</v>
      </c>
      <c r="AR33" s="1222">
        <f>'[1]5C1P_Vision'!AO83</f>
        <v>35256</v>
      </c>
      <c r="AS33" s="1239">
        <f>'[1]5C1P_Vision'!AP83</f>
        <v>660399</v>
      </c>
      <c r="AT33" s="1222">
        <f>'[1]5C1P_Vision'!AQ83</f>
        <v>596498</v>
      </c>
      <c r="AU33" s="1222">
        <f>'[1]5C1P_Vision'!AR83</f>
        <v>63901</v>
      </c>
      <c r="AV33" s="1239">
        <f>'[1]5C1P_Vision'!AS83</f>
        <v>63901</v>
      </c>
      <c r="AW33" s="1222">
        <f t="shared" si="4"/>
        <v>1506411</v>
      </c>
      <c r="AX33" s="1222">
        <f t="shared" si="5"/>
        <v>112103</v>
      </c>
      <c r="AZ33" s="801">
        <v>2130</v>
      </c>
      <c r="BA33" s="801">
        <f t="shared" si="6"/>
        <v>1851</v>
      </c>
      <c r="BB33" s="801">
        <f t="shared" si="7"/>
        <v>-279</v>
      </c>
      <c r="BD33" s="801">
        <v>1918</v>
      </c>
      <c r="BE33" s="801">
        <f t="shared" si="8"/>
        <v>1567</v>
      </c>
      <c r="BF33" s="801">
        <f t="shared" si="9"/>
        <v>-351</v>
      </c>
    </row>
    <row r="34" spans="1:58" s="5" customFormat="1" ht="16.149999999999999" customHeight="1" x14ac:dyDescent="0.2">
      <c r="A34" s="1394" t="s">
        <v>756</v>
      </c>
      <c r="B34" s="1395">
        <v>343002</v>
      </c>
      <c r="C34" s="980" t="s">
        <v>1392</v>
      </c>
      <c r="D34" s="1219">
        <f>'[1]5C2_LAVCA'!C83</f>
        <v>1823</v>
      </c>
      <c r="E34" s="985"/>
      <c r="F34" s="1220">
        <f>'[1]5C2_LAVCA'!E83</f>
        <v>7027031.3990050601</v>
      </c>
      <c r="G34" s="1221">
        <f>'[1]5C2_LAVCA'!F83</f>
        <v>1430</v>
      </c>
      <c r="H34" s="985"/>
      <c r="I34" s="1220">
        <f>'[1]5C2_LAVCA'!H83</f>
        <v>750297.8588923678</v>
      </c>
      <c r="J34" s="1221">
        <f>'[1]5C2_LAVCA'!I83</f>
        <v>195.5</v>
      </c>
      <c r="K34" s="985"/>
      <c r="L34" s="1220">
        <f>'[1]5C2_LAVCA'!K83</f>
        <v>27615.25418569602</v>
      </c>
      <c r="M34" s="1221">
        <f>'[1]5C2_LAVCA'!L83</f>
        <v>205</v>
      </c>
      <c r="N34" s="985"/>
      <c r="O34" s="1220">
        <f>'[1]5C2_LAVCA'!N83</f>
        <v>748183.54963289504</v>
      </c>
      <c r="P34" s="1221">
        <f>'[1]5C2_LAVCA'!O83</f>
        <v>52</v>
      </c>
      <c r="Q34" s="985"/>
      <c r="R34" s="1220">
        <f>'[1]5C2_LAVCA'!Q83</f>
        <v>75659.218336545498</v>
      </c>
      <c r="S34" s="987">
        <f>'[1]5C2_LAVCA'!R83</f>
        <v>8628789</v>
      </c>
      <c r="T34" s="985">
        <f>'[1]5C2_LAVCA'!T83</f>
        <v>341317</v>
      </c>
      <c r="U34" s="985">
        <f>'[1]5C2_LAVCA'!U83</f>
        <v>23747</v>
      </c>
      <c r="V34" s="986">
        <f>'[1]5C2_LAVCA'!V83</f>
        <v>365064</v>
      </c>
      <c r="W34" s="987">
        <f>'[1]5C2_LAVCA'!W83</f>
        <v>8993853</v>
      </c>
      <c r="X34" s="1220">
        <f>'[1]5C2_LAVCA'!X83</f>
        <v>-22485</v>
      </c>
      <c r="Y34" s="987">
        <f>'[1]5C2_LAVCA'!Y83</f>
        <v>8971368</v>
      </c>
      <c r="Z34" s="985">
        <f>'[1]5C2_LAVCA'!Z83</f>
        <v>-131367.97239930334</v>
      </c>
      <c r="AA34" s="1396">
        <f>'[1]5C2_LAVCA'!AA78+'[1]5C2_LAVCA'!AA82</f>
        <v>15254.729999999996</v>
      </c>
      <c r="AB34" s="987">
        <f>'[1]5C2_LAVCA'!AA83</f>
        <v>8855252.7300000004</v>
      </c>
      <c r="AC34" s="985">
        <f>'[1]5C2_LAVCA'!AB83</f>
        <v>8156195.9999999991</v>
      </c>
      <c r="AD34" s="985">
        <f>'[1]5C2_LAVCA'!AC83</f>
        <v>699056.72999999975</v>
      </c>
      <c r="AE34" s="987">
        <f>'[1]5C2_LAVCA'!AD83</f>
        <v>699058</v>
      </c>
      <c r="AF34" s="1396">
        <f>'[1]5C2_LAVCA'!AE79+'[1]5C2_LAVCA'!AE80+'[1]5C2_LAVCA'!AE81</f>
        <v>10000</v>
      </c>
      <c r="AG34" s="1397">
        <f>'[1]5C2_LAVCA'!AE83</f>
        <v>8865252.7300000004</v>
      </c>
      <c r="AH34" s="1238"/>
      <c r="AI34" s="1239">
        <f>'[1]5C2_LAVCA'!AG83</f>
        <v>7847771</v>
      </c>
      <c r="AJ34" s="1219">
        <f>'[1]5C2_LAVCA'!AH83</f>
        <v>82</v>
      </c>
      <c r="AK34" s="1238">
        <f>'[1]5C2_LAVCA'!AI83</f>
        <v>478472.4</v>
      </c>
      <c r="AL34" s="1219">
        <f>'[1]5C2_LAVCA'!AJ83</f>
        <v>6</v>
      </c>
      <c r="AM34" s="1222">
        <f>'[1]5C2_LAVCA'!AK83</f>
        <v>17076.150000000001</v>
      </c>
      <c r="AN34" s="1240">
        <f>'[1]5C2_LAVCA'!AL83</f>
        <v>495548.54999999993</v>
      </c>
      <c r="AO34" s="1239">
        <f>'[1]5C2_LAVCA'!AM83</f>
        <v>8343323</v>
      </c>
      <c r="AP34" s="801">
        <f>'[1]5C2_LAVCA'!AN83</f>
        <v>-20859</v>
      </c>
      <c r="AQ34" s="1239">
        <f>'[1]5C2_LAVCA'!AO83</f>
        <v>8322464</v>
      </c>
      <c r="AR34" s="1222">
        <f>'[1]5C2_LAVCA'!AP83</f>
        <v>-71252.400000000009</v>
      </c>
      <c r="AS34" s="1239">
        <f>'[1]5C2_LAVCA'!AQ83</f>
        <v>8251212</v>
      </c>
      <c r="AT34" s="1222">
        <f>'[1]5C2_LAVCA'!AR83</f>
        <v>7585493</v>
      </c>
      <c r="AU34" s="1222">
        <f>'[1]5C2_LAVCA'!AS83</f>
        <v>665719</v>
      </c>
      <c r="AV34" s="1239">
        <f>'[1]5C2_LAVCA'!AT83</f>
        <v>665719</v>
      </c>
      <c r="AW34" s="1222">
        <f t="shared" si="4"/>
        <v>17106464.73</v>
      </c>
      <c r="AX34" s="1222">
        <f t="shared" si="5"/>
        <v>1364777</v>
      </c>
      <c r="AZ34" s="801">
        <v>21574</v>
      </c>
      <c r="BA34" s="801">
        <f t="shared" si="6"/>
        <v>22485</v>
      </c>
      <c r="BB34" s="801">
        <f t="shared" si="7"/>
        <v>911</v>
      </c>
      <c r="BD34" s="801">
        <v>19252</v>
      </c>
      <c r="BE34" s="801">
        <f t="shared" si="8"/>
        <v>20859</v>
      </c>
      <c r="BF34" s="801">
        <f t="shared" si="9"/>
        <v>1607</v>
      </c>
    </row>
    <row r="35" spans="1:58" s="5" customFormat="1" ht="16.149999999999999" customHeight="1" x14ac:dyDescent="0.2">
      <c r="A35" s="1398" t="s">
        <v>758</v>
      </c>
      <c r="B35" s="1399">
        <v>328001</v>
      </c>
      <c r="C35" s="989" t="s">
        <v>759</v>
      </c>
      <c r="D35" s="1226">
        <f>'[1]5C1H_Southwest'!C83</f>
        <v>613</v>
      </c>
      <c r="E35" s="994"/>
      <c r="F35" s="1227">
        <f>'[1]5C1H_Southwest'!E83</f>
        <v>2200134.1437043273</v>
      </c>
      <c r="G35" s="1228">
        <f>'[1]5C1H_Southwest'!F83</f>
        <v>361</v>
      </c>
      <c r="H35" s="994"/>
      <c r="I35" s="1227">
        <f>'[1]5C1H_Southwest'!H83</f>
        <v>182047.26750501039</v>
      </c>
      <c r="J35" s="1228">
        <f>'[1]5C1H_Southwest'!I83</f>
        <v>568</v>
      </c>
      <c r="K35" s="994"/>
      <c r="L35" s="1227">
        <f>'[1]5C1H_Southwest'!K83</f>
        <v>78118.495046219512</v>
      </c>
      <c r="M35" s="1228">
        <f>'[1]5C1H_Southwest'!L83</f>
        <v>71</v>
      </c>
      <c r="N35" s="994"/>
      <c r="O35" s="1227">
        <f>'[1]5C1H_Southwest'!N83</f>
        <v>244120.297019436</v>
      </c>
      <c r="P35" s="1228">
        <f>'[1]5C1H_Southwest'!O83</f>
        <v>2</v>
      </c>
      <c r="Q35" s="994"/>
      <c r="R35" s="1227">
        <f>'[1]5C1H_Southwest'!Q83</f>
        <v>2750.6512340218137</v>
      </c>
      <c r="S35" s="996">
        <f>'[1]5C1H_Southwest'!R83</f>
        <v>2707171</v>
      </c>
      <c r="T35" s="994">
        <f>'[1]5C1H_Southwest'!S83</f>
        <v>-356275</v>
      </c>
      <c r="U35" s="994">
        <f>'[1]5C1H_Southwest'!T83</f>
        <v>74244</v>
      </c>
      <c r="V35" s="995">
        <f>'[1]5C1H_Southwest'!U83</f>
        <v>-282031</v>
      </c>
      <c r="W35" s="996">
        <f>'[1]5C1H_Southwest'!V83</f>
        <v>2425140</v>
      </c>
      <c r="X35" s="1227">
        <f>'[1]5C1H_Southwest'!W83</f>
        <v>-6063</v>
      </c>
      <c r="Y35" s="996">
        <f>'[1]5C1H_Southwest'!X83</f>
        <v>2419077</v>
      </c>
      <c r="Z35" s="994">
        <f>'[1]5C1H_Southwest'!Y83</f>
        <v>0</v>
      </c>
      <c r="AA35" s="1400">
        <f>('[1]5C1H_Southwest'!Z78+'[1]5C1H_Southwest'!Z82)</f>
        <v>0</v>
      </c>
      <c r="AB35" s="996">
        <f>'[1]5C1H_Southwest'!Z83</f>
        <v>2419077</v>
      </c>
      <c r="AC35" s="997">
        <f>'[1]5C1H_Southwest'!AA83</f>
        <v>2265785</v>
      </c>
      <c r="AD35" s="994">
        <f>'[1]5C1H_Southwest'!AB83</f>
        <v>153292</v>
      </c>
      <c r="AE35" s="998">
        <f>'[1]5C1H_Southwest'!AC83</f>
        <v>153292</v>
      </c>
      <c r="AF35" s="1400">
        <f>('[1]5C1H_Southwest'!AD79+'[1]5C1H_Southwest'!AD80+'[1]5C1H_Southwest'!AD81)</f>
        <v>0</v>
      </c>
      <c r="AG35" s="998">
        <f>'[1]5C1H_Southwest'!AD83</f>
        <v>2419077</v>
      </c>
      <c r="AH35" s="1245"/>
      <c r="AI35" s="1246">
        <f>'[1]5C1H_Southwest'!AF83</f>
        <v>4115682</v>
      </c>
      <c r="AJ35" s="1226">
        <f>'[1]5C1H_Southwest'!AG83</f>
        <v>-80</v>
      </c>
      <c r="AK35" s="1245">
        <f>'[1]5C1H_Southwest'!AH83</f>
        <v>-538057</v>
      </c>
      <c r="AL35" s="1226">
        <f>'[1]5C1H_Southwest'!AI83</f>
        <v>10</v>
      </c>
      <c r="AM35" s="1229">
        <f>'[1]5C1H_Southwest'!AJ83</f>
        <v>33570</v>
      </c>
      <c r="AN35" s="1247">
        <f>'[1]5C1H_Southwest'!AK83</f>
        <v>-504487</v>
      </c>
      <c r="AO35" s="1246">
        <f>'[1]5C1H_Southwest'!AL83</f>
        <v>3611195</v>
      </c>
      <c r="AP35" s="813">
        <f>'[1]5C1H_Southwest'!AM83</f>
        <v>-9028</v>
      </c>
      <c r="AQ35" s="1246">
        <f>'[1]5C1H_Southwest'!AN83</f>
        <v>3602167</v>
      </c>
      <c r="AR35" s="1229">
        <f>'[1]5C1H_Southwest'!AO83</f>
        <v>0</v>
      </c>
      <c r="AS35" s="1246">
        <f>'[1]5C1H_Southwest'!AP83</f>
        <v>3602167</v>
      </c>
      <c r="AT35" s="1229">
        <f>'[1]5C1H_Southwest'!AQ83</f>
        <v>3353753</v>
      </c>
      <c r="AU35" s="1229">
        <f>'[1]5C1H_Southwest'!AR83</f>
        <v>248414</v>
      </c>
      <c r="AV35" s="1246">
        <f>'[1]5C1H_Southwest'!AS83</f>
        <v>248414</v>
      </c>
      <c r="AW35" s="1229">
        <f t="shared" si="4"/>
        <v>6021244</v>
      </c>
      <c r="AX35" s="1229">
        <f t="shared" si="5"/>
        <v>401706</v>
      </c>
      <c r="AZ35" s="813">
        <v>6769</v>
      </c>
      <c r="BA35" s="813">
        <f t="shared" si="6"/>
        <v>6063</v>
      </c>
      <c r="BB35" s="813">
        <f t="shared" si="7"/>
        <v>-706</v>
      </c>
      <c r="BD35" s="813">
        <v>9787</v>
      </c>
      <c r="BE35" s="813">
        <f t="shared" si="8"/>
        <v>9028</v>
      </c>
      <c r="BF35" s="813">
        <f t="shared" si="9"/>
        <v>-759</v>
      </c>
    </row>
    <row r="36" spans="1:58" s="5" customFormat="1" ht="16.149999999999999" customHeight="1" x14ac:dyDescent="0.2">
      <c r="A36" s="1394" t="s">
        <v>760</v>
      </c>
      <c r="B36" s="1395">
        <v>349001</v>
      </c>
      <c r="C36" s="980" t="s">
        <v>761</v>
      </c>
      <c r="D36" s="1219">
        <f>'[1]5C1G_JS Clark'!C83</f>
        <v>282</v>
      </c>
      <c r="E36" s="985"/>
      <c r="F36" s="1220">
        <f>'[1]5C1G_JS Clark'!E83</f>
        <v>1261659.2831990451</v>
      </c>
      <c r="G36" s="1221">
        <f>'[1]5C1G_JS Clark'!F83</f>
        <v>224</v>
      </c>
      <c r="H36" s="985"/>
      <c r="I36" s="1220">
        <f>'[1]5C1G_JS Clark'!H83</f>
        <v>148850.22021385611</v>
      </c>
      <c r="J36" s="1221">
        <f>'[1]5C1G_JS Clark'!I83</f>
        <v>277</v>
      </c>
      <c r="K36" s="985"/>
      <c r="L36" s="1220">
        <f>'[1]5C1G_JS Clark'!K83</f>
        <v>50190.759122186697</v>
      </c>
      <c r="M36" s="1221">
        <f>'[1]5C1G_JS Clark'!L83</f>
        <v>15</v>
      </c>
      <c r="N36" s="985"/>
      <c r="O36" s="1220">
        <f>'[1]5C1G_JS Clark'!N83</f>
        <v>67947.778595018099</v>
      </c>
      <c r="P36" s="1221">
        <f>'[1]5C1G_JS Clark'!O83</f>
        <v>2</v>
      </c>
      <c r="Q36" s="985"/>
      <c r="R36" s="1220">
        <f>'[1]5C1G_JS Clark'!Q83</f>
        <v>3623.8815250676316</v>
      </c>
      <c r="S36" s="987">
        <f>'[1]5C1G_JS Clark'!R83</f>
        <v>1532272</v>
      </c>
      <c r="T36" s="985">
        <f>'[1]5C1G_JS Clark'!S83</f>
        <v>-175890</v>
      </c>
      <c r="U36" s="985">
        <f>'[1]5C1G_JS Clark'!T83</f>
        <v>9791</v>
      </c>
      <c r="V36" s="986">
        <f>'[1]5C1G_JS Clark'!U83</f>
        <v>-166099</v>
      </c>
      <c r="W36" s="987">
        <f>'[1]5C1G_JS Clark'!V83</f>
        <v>1366173</v>
      </c>
      <c r="X36" s="1220">
        <f>'[1]5C1G_JS Clark'!W83</f>
        <v>-3415</v>
      </c>
      <c r="Y36" s="987">
        <f>'[1]5C1G_JS Clark'!X83</f>
        <v>1362758</v>
      </c>
      <c r="Z36" s="985">
        <f>'[1]5C1G_JS Clark'!Y83</f>
        <v>-2994.7620107156972</v>
      </c>
      <c r="AA36" s="1396">
        <f>('[1]5C1G_JS Clark'!Z78+'[1]5C1G_JS Clark'!Z82)</f>
        <v>144839</v>
      </c>
      <c r="AB36" s="987">
        <f>'[1]5C1G_JS Clark'!Z83</f>
        <v>1504602</v>
      </c>
      <c r="AC36" s="985">
        <f>'[1]5C1G_JS Clark'!AA83</f>
        <v>1375179</v>
      </c>
      <c r="AD36" s="985">
        <f>'[1]5C1G_JS Clark'!AB83</f>
        <v>129423</v>
      </c>
      <c r="AE36" s="987">
        <f>'[1]5C1G_JS Clark'!AC83</f>
        <v>129423</v>
      </c>
      <c r="AF36" s="1396">
        <f>('[1]5C1G_JS Clark'!AD79+'[1]5C1G_JS Clark'!AD80+'[1]5C1G_JS Clark'!AD81)</f>
        <v>41888</v>
      </c>
      <c r="AG36" s="1397">
        <f>'[1]5C1G_JS Clark'!AD83</f>
        <v>1546490</v>
      </c>
      <c r="AH36" s="1238"/>
      <c r="AI36" s="1239">
        <f>'[1]5C1G_JS Clark'!AF83</f>
        <v>738234</v>
      </c>
      <c r="AJ36" s="1219">
        <f>'[1]5C1G_JS Clark'!AG83</f>
        <v>-33</v>
      </c>
      <c r="AK36" s="1238">
        <f>'[1]5C1G_JS Clark'!AH83</f>
        <v>-80186</v>
      </c>
      <c r="AL36" s="1219">
        <f>'[1]5C1G_JS Clark'!AI83</f>
        <v>0</v>
      </c>
      <c r="AM36" s="1222">
        <f>'[1]5C1G_JS Clark'!AJ83</f>
        <v>4627.5</v>
      </c>
      <c r="AN36" s="1240">
        <f>'[1]5C1G_JS Clark'!AK83</f>
        <v>-75558.5</v>
      </c>
      <c r="AO36" s="1239">
        <f>'[1]5C1G_JS Clark'!AL83</f>
        <v>662676</v>
      </c>
      <c r="AP36" s="801">
        <f>'[1]5C1G_JS Clark'!AM83</f>
        <v>-1657</v>
      </c>
      <c r="AQ36" s="1239">
        <f>'[1]5C1G_JS Clark'!AN83</f>
        <v>661019</v>
      </c>
      <c r="AR36" s="1222">
        <f>'[1]5C1G_JS Clark'!AO83</f>
        <v>-705.5</v>
      </c>
      <c r="AS36" s="1239">
        <f>'[1]5C1G_JS Clark'!AP83</f>
        <v>660314</v>
      </c>
      <c r="AT36" s="1222">
        <f>'[1]5C1G_JS Clark'!AQ83</f>
        <v>615457</v>
      </c>
      <c r="AU36" s="1222">
        <f>'[1]5C1G_JS Clark'!AR83</f>
        <v>44857</v>
      </c>
      <c r="AV36" s="1239">
        <f>'[1]5C1G_JS Clark'!AS83</f>
        <v>44857</v>
      </c>
      <c r="AW36" s="1222">
        <f t="shared" si="4"/>
        <v>2164916</v>
      </c>
      <c r="AX36" s="1222">
        <f t="shared" si="5"/>
        <v>174280</v>
      </c>
      <c r="AZ36" s="801">
        <v>3827</v>
      </c>
      <c r="BA36" s="801">
        <f t="shared" si="6"/>
        <v>3415</v>
      </c>
      <c r="BB36" s="801">
        <f t="shared" si="7"/>
        <v>-412</v>
      </c>
      <c r="BD36" s="801">
        <v>1799</v>
      </c>
      <c r="BE36" s="801">
        <f t="shared" si="8"/>
        <v>1657</v>
      </c>
      <c r="BF36" s="801">
        <f t="shared" si="9"/>
        <v>-142</v>
      </c>
    </row>
    <row r="37" spans="1:58" s="5" customFormat="1" ht="16.149999999999999" customHeight="1" x14ac:dyDescent="0.2">
      <c r="A37" s="1394" t="s">
        <v>768</v>
      </c>
      <c r="B37" s="1395"/>
      <c r="C37" s="980" t="s">
        <v>770</v>
      </c>
      <c r="D37" s="1219">
        <f>'[1]5C1AH_BRUP'!C83</f>
        <v>248</v>
      </c>
      <c r="E37" s="985"/>
      <c r="F37" s="1220">
        <f>'[1]5C1AH_BRUP'!E83</f>
        <v>841313.49468147359</v>
      </c>
      <c r="G37" s="1221">
        <f>'[1]5C1AH_BRUP'!F83</f>
        <v>241</v>
      </c>
      <c r="H37" s="985"/>
      <c r="I37" s="1220">
        <f>'[1]5C1AH_BRUP'!H83</f>
        <v>103189.02608581797</v>
      </c>
      <c r="J37" s="1221">
        <f>'[1]5C1AH_BRUP'!I83</f>
        <v>0</v>
      </c>
      <c r="K37" s="985"/>
      <c r="L37" s="1220">
        <f>'[1]5C1AH_BRUP'!K83</f>
        <v>0</v>
      </c>
      <c r="M37" s="1221">
        <f>'[1]5C1AH_BRUP'!L83</f>
        <v>17</v>
      </c>
      <c r="N37" s="985"/>
      <c r="O37" s="1220">
        <f>'[1]5C1AH_BRUP'!N83</f>
        <v>49628.822429052409</v>
      </c>
      <c r="P37" s="1221">
        <f>'[1]5C1AH_BRUP'!O83</f>
        <v>0</v>
      </c>
      <c r="Q37" s="985"/>
      <c r="R37" s="1220">
        <f>'[1]5C1AH_BRUP'!Q83</f>
        <v>0</v>
      </c>
      <c r="S37" s="987">
        <f>'[1]5C1AH_BRUP'!R83</f>
        <v>994131</v>
      </c>
      <c r="T37" s="985">
        <f>'[1]5C1AH_BRUP'!S83</f>
        <v>96006</v>
      </c>
      <c r="U37" s="985">
        <f>'[1]5C1AH_BRUP'!T83</f>
        <v>5089</v>
      </c>
      <c r="V37" s="986">
        <f>'[1]5C1AH_BRUP'!U83</f>
        <v>101095</v>
      </c>
      <c r="W37" s="987">
        <f>'[1]5C1AH_BRUP'!V83</f>
        <v>1095226</v>
      </c>
      <c r="X37" s="1220">
        <f>'[1]5C1AH_BRUP'!W83</f>
        <v>-2739</v>
      </c>
      <c r="Y37" s="987">
        <f>'[1]5C1AH_BRUP'!X83</f>
        <v>1092487</v>
      </c>
      <c r="Z37" s="985">
        <f>'[1]5C1AH_BRUP'!Y83</f>
        <v>-2082.537830496758</v>
      </c>
      <c r="AA37" s="1396">
        <f>'[1]5C1AH_BRUP'!Z78+'[1]5C1AH_BRUP'!Z82</f>
        <v>0</v>
      </c>
      <c r="AB37" s="987">
        <f>'[1]5C1AH_BRUP'!Z83</f>
        <v>1090404</v>
      </c>
      <c r="AC37" s="985">
        <f>'[1]5C1AH_BRUP'!AA83</f>
        <v>1100922</v>
      </c>
      <c r="AD37" s="985">
        <f>'[1]5C1AH_BRUP'!AB83</f>
        <v>-10518</v>
      </c>
      <c r="AE37" s="987">
        <f>'[1]5C1AH_BRUP'!AC83</f>
        <v>-10518</v>
      </c>
      <c r="AF37" s="1396">
        <f>'[1]5C1AH_BRUP'!AD79+'[1]5C1AH_BRUP'!AD80+'[1]5C1AH_BRUP'!AD81</f>
        <v>0</v>
      </c>
      <c r="AG37" s="1397">
        <f>'[1]5C1AH_BRUP'!AD83</f>
        <v>1090404</v>
      </c>
      <c r="AH37" s="1238"/>
      <c r="AI37" s="1239">
        <f>'[1]5C1AH_BRUP'!AF83</f>
        <v>1914808</v>
      </c>
      <c r="AJ37" s="1219">
        <f>'[1]5C1AH_BRUP'!AG83</f>
        <v>28</v>
      </c>
      <c r="AK37" s="1238">
        <f>'[1]5C1AH_BRUP'!AH83</f>
        <v>211401</v>
      </c>
      <c r="AL37" s="1219">
        <f>'[1]5C1AH_BRUP'!AI83</f>
        <v>-10</v>
      </c>
      <c r="AM37" s="1222">
        <f>'[1]5C1AH_BRUP'!AJ83</f>
        <v>-38605</v>
      </c>
      <c r="AN37" s="1240">
        <f>'[1]5C1AH_BRUP'!AK83</f>
        <v>172796</v>
      </c>
      <c r="AO37" s="1239">
        <f>'[1]5C1AH_BRUP'!AL83</f>
        <v>2087604</v>
      </c>
      <c r="AP37" s="801">
        <f>'[1]5C1AH_BRUP'!AM83</f>
        <v>-5219</v>
      </c>
      <c r="AQ37" s="1239">
        <f>'[1]5C1AH_BRUP'!AN83</f>
        <v>2082385</v>
      </c>
      <c r="AR37" s="1222">
        <f>'[1]5C1AH_BRUP'!AO83</f>
        <v>-3033.5</v>
      </c>
      <c r="AS37" s="1239">
        <f>'[1]5C1AH_BRUP'!AP83</f>
        <v>2079352</v>
      </c>
      <c r="AT37" s="1222">
        <f>'[1]5C1AH_BRUP'!AQ83</f>
        <v>1888195</v>
      </c>
      <c r="AU37" s="1222">
        <f>'[1]5C1AH_BRUP'!AR83</f>
        <v>191157</v>
      </c>
      <c r="AV37" s="1239">
        <f>'[1]5C1AH_BRUP'!AS83</f>
        <v>191157</v>
      </c>
      <c r="AW37" s="1222">
        <f t="shared" si="4"/>
        <v>3169756</v>
      </c>
      <c r="AX37" s="1222">
        <f t="shared" si="5"/>
        <v>180639</v>
      </c>
      <c r="AZ37" s="801">
        <v>2486</v>
      </c>
      <c r="BA37" s="801">
        <f t="shared" si="6"/>
        <v>2739</v>
      </c>
      <c r="BB37" s="801">
        <f t="shared" si="7"/>
        <v>253</v>
      </c>
      <c r="BD37" s="801">
        <v>4686</v>
      </c>
      <c r="BE37" s="801">
        <f t="shared" si="8"/>
        <v>5219</v>
      </c>
      <c r="BF37" s="801">
        <f t="shared" si="9"/>
        <v>533</v>
      </c>
    </row>
    <row r="38" spans="1:58" s="5" customFormat="1" ht="16.149999999999999" customHeight="1" x14ac:dyDescent="0.2">
      <c r="A38" s="1394" t="s">
        <v>762</v>
      </c>
      <c r="B38" s="1395" t="s">
        <v>762</v>
      </c>
      <c r="C38" s="980" t="s">
        <v>763</v>
      </c>
      <c r="D38" s="1219">
        <f>'[1]5C1X_Tangi'!C83</f>
        <v>250</v>
      </c>
      <c r="E38" s="985"/>
      <c r="F38" s="1220">
        <f>'[1]5C1X_Tangi'!E83</f>
        <v>1173676.7357877921</v>
      </c>
      <c r="G38" s="1221">
        <f>'[1]5C1X_Tangi'!F83</f>
        <v>147</v>
      </c>
      <c r="H38" s="985"/>
      <c r="I38" s="1220">
        <f>'[1]5C1X_Tangi'!H83</f>
        <v>98945.416742616406</v>
      </c>
      <c r="J38" s="1221">
        <f>'[1]5C1X_Tangi'!I83</f>
        <v>0</v>
      </c>
      <c r="K38" s="985"/>
      <c r="L38" s="1220">
        <f>'[1]5C1X_Tangi'!K83</f>
        <v>0</v>
      </c>
      <c r="M38" s="1221">
        <f>'[1]5C1X_Tangi'!L83</f>
        <v>29</v>
      </c>
      <c r="N38" s="985"/>
      <c r="O38" s="1220">
        <f>'[1]5C1X_Tangi'!N83</f>
        <v>132900.23106085736</v>
      </c>
      <c r="P38" s="1221">
        <f>'[1]5C1X_Tangi'!O83</f>
        <v>0</v>
      </c>
      <c r="Q38" s="985"/>
      <c r="R38" s="1220">
        <f>'[1]5C1X_Tangi'!Q83</f>
        <v>0</v>
      </c>
      <c r="S38" s="987">
        <f>'[1]5C1X_Tangi'!R83</f>
        <v>1405522</v>
      </c>
      <c r="T38" s="985">
        <f>'[1]5C1X_Tangi'!S83</f>
        <v>471623</v>
      </c>
      <c r="U38" s="985">
        <f>'[1]5C1X_Tangi'!T83</f>
        <v>-43083</v>
      </c>
      <c r="V38" s="986">
        <f>'[1]5C1X_Tangi'!U83</f>
        <v>428540</v>
      </c>
      <c r="W38" s="987">
        <f>'[1]5C1X_Tangi'!V83</f>
        <v>1834062</v>
      </c>
      <c r="X38" s="1220">
        <f>'[1]5C1X_Tangi'!W83</f>
        <v>-4585</v>
      </c>
      <c r="Y38" s="987">
        <f>'[1]5C1X_Tangi'!X83</f>
        <v>1829477</v>
      </c>
      <c r="Z38" s="985">
        <f>'[1]5C1X_Tangi'!Y83</f>
        <v>-123.10689466829626</v>
      </c>
      <c r="AA38" s="1396">
        <f>('[1]5C1X_Tangi'!Z78+'[1]5C1X_Tangi'!Z82)</f>
        <v>0</v>
      </c>
      <c r="AB38" s="987">
        <f>'[1]5C1X_Tangi'!Z83</f>
        <v>1829354</v>
      </c>
      <c r="AC38" s="985">
        <f>'[1]5C1X_Tangi'!AA83</f>
        <v>1688983</v>
      </c>
      <c r="AD38" s="985">
        <f>'[1]5C1X_Tangi'!AB83</f>
        <v>140371</v>
      </c>
      <c r="AE38" s="987">
        <f>'[1]5C1X_Tangi'!AC83</f>
        <v>140371</v>
      </c>
      <c r="AF38" s="1396">
        <f>('[1]5C1X_Tangi'!AD79+'[1]5C1X_Tangi'!AD80+'[1]5C1X_Tangi'!AD81)</f>
        <v>0</v>
      </c>
      <c r="AG38" s="1397">
        <f>'[1]5C1X_Tangi'!AD83</f>
        <v>1829354</v>
      </c>
      <c r="AH38" s="1238"/>
      <c r="AI38" s="1239">
        <f>'[1]5C1X_Tangi'!AF83</f>
        <v>674970</v>
      </c>
      <c r="AJ38" s="1219">
        <f>'[1]5C1X_Tangi'!AG83</f>
        <v>79</v>
      </c>
      <c r="AK38" s="1238">
        <f>'[1]5C1X_Tangi'!AH83</f>
        <v>210437</v>
      </c>
      <c r="AL38" s="1219">
        <f>'[1]5C1X_Tangi'!AI83</f>
        <v>-8</v>
      </c>
      <c r="AM38" s="1222">
        <f>'[1]5C1X_Tangi'!AJ83</f>
        <v>-12476</v>
      </c>
      <c r="AN38" s="1240">
        <f>'[1]5C1X_Tangi'!AK83</f>
        <v>197961</v>
      </c>
      <c r="AO38" s="1239">
        <f>'[1]5C1X_Tangi'!AL83</f>
        <v>872932</v>
      </c>
      <c r="AP38" s="801">
        <f>'[1]5C1X_Tangi'!AM83</f>
        <v>-2182</v>
      </c>
      <c r="AQ38" s="1239">
        <f>'[1]5C1X_Tangi'!AN83</f>
        <v>870750</v>
      </c>
      <c r="AR38" s="1222">
        <f>'[1]5C1X_Tangi'!AO83</f>
        <v>357</v>
      </c>
      <c r="AS38" s="1239">
        <f>'[1]5C1X_Tangi'!AP83</f>
        <v>871107</v>
      </c>
      <c r="AT38" s="1222">
        <f>'[1]5C1X_Tangi'!AQ83</f>
        <v>802095</v>
      </c>
      <c r="AU38" s="1222">
        <f>'[1]5C1X_Tangi'!AR83</f>
        <v>69012</v>
      </c>
      <c r="AV38" s="1239">
        <f>'[1]5C1X_Tangi'!AS83</f>
        <v>69012</v>
      </c>
      <c r="AW38" s="1222">
        <f t="shared" si="4"/>
        <v>2700461</v>
      </c>
      <c r="AX38" s="1222">
        <f t="shared" si="5"/>
        <v>209383</v>
      </c>
      <c r="AZ38" s="801">
        <v>3514</v>
      </c>
      <c r="BA38" s="801">
        <f t="shared" si="6"/>
        <v>4585</v>
      </c>
      <c r="BB38" s="801">
        <f t="shared" si="7"/>
        <v>1071</v>
      </c>
      <c r="BD38" s="801">
        <v>1663</v>
      </c>
      <c r="BE38" s="801">
        <f t="shared" si="8"/>
        <v>2182</v>
      </c>
      <c r="BF38" s="801">
        <f t="shared" si="9"/>
        <v>519</v>
      </c>
    </row>
    <row r="39" spans="1:58" s="5" customFormat="1" ht="16.149999999999999" customHeight="1" x14ac:dyDescent="0.2">
      <c r="A39" s="1394" t="s">
        <v>764</v>
      </c>
      <c r="B39" s="1395" t="s">
        <v>764</v>
      </c>
      <c r="C39" s="980" t="s">
        <v>765</v>
      </c>
      <c r="D39" s="1219">
        <f>'[1]5C1Y_GEO'!C83</f>
        <v>246</v>
      </c>
      <c r="E39" s="985"/>
      <c r="F39" s="1220">
        <f>'[1]5C1Y_GEO'!E83</f>
        <v>856407.14064302412</v>
      </c>
      <c r="G39" s="1221">
        <f>'[1]5C1Y_GEO'!F83</f>
        <v>205</v>
      </c>
      <c r="H39" s="985"/>
      <c r="I39" s="1220">
        <f>'[1]5C1Y_GEO'!H83</f>
        <v>90045.576263848969</v>
      </c>
      <c r="J39" s="1221">
        <f>'[1]5C1Y_GEO'!I83</f>
        <v>0</v>
      </c>
      <c r="K39" s="985"/>
      <c r="L39" s="1220">
        <f>'[1]5C1Y_GEO'!K83</f>
        <v>0</v>
      </c>
      <c r="M39" s="1221">
        <f>'[1]5C1Y_GEO'!L83</f>
        <v>34</v>
      </c>
      <c r="N39" s="985"/>
      <c r="O39" s="1220">
        <f>'[1]5C1Y_GEO'!N83</f>
        <v>105205.49829884274</v>
      </c>
      <c r="P39" s="1221">
        <f>'[1]5C1Y_GEO'!O83</f>
        <v>1</v>
      </c>
      <c r="Q39" s="985"/>
      <c r="R39" s="1220">
        <f>'[1]5C1Y_GEO'!Q83</f>
        <v>1167.7369983306451</v>
      </c>
      <c r="S39" s="987">
        <f>'[1]5C1Y_GEO'!R83</f>
        <v>1052827</v>
      </c>
      <c r="T39" s="985">
        <f>'[1]5C1Y_GEO'!S83</f>
        <v>163463</v>
      </c>
      <c r="U39" s="985">
        <f>'[1]5C1Y_GEO'!T83</f>
        <v>17113</v>
      </c>
      <c r="V39" s="986">
        <f>'[1]5C1Y_GEO'!U83</f>
        <v>180576</v>
      </c>
      <c r="W39" s="987">
        <f>'[1]5C1Y_GEO'!V83</f>
        <v>1233403</v>
      </c>
      <c r="X39" s="1220">
        <f>'[1]5C1Y_GEO'!W83</f>
        <v>-3084</v>
      </c>
      <c r="Y39" s="987">
        <f>'[1]5C1Y_GEO'!X83</f>
        <v>1230319</v>
      </c>
      <c r="Z39" s="985">
        <f>'[1]5C1Y_GEO'!Y83</f>
        <v>-2957.2959420086481</v>
      </c>
      <c r="AA39" s="1396">
        <f>('[1]5C1Y_GEO'!Z78+'[1]5C1Y_GEO'!Z82)</f>
        <v>0</v>
      </c>
      <c r="AB39" s="987">
        <f>'[1]5C1Y_GEO'!Z83</f>
        <v>1227362</v>
      </c>
      <c r="AC39" s="985">
        <f>'[1]5C1Y_GEO'!AA83</f>
        <v>1150547</v>
      </c>
      <c r="AD39" s="985">
        <f>'[1]5C1Y_GEO'!AB83</f>
        <v>76815</v>
      </c>
      <c r="AE39" s="987">
        <f>'[1]5C1Y_GEO'!AC83</f>
        <v>76815</v>
      </c>
      <c r="AF39" s="1396">
        <f>('[1]5C1Y_GEO'!AD79+'[1]5C1Y_GEO'!AD80+'[1]5C1Y_GEO'!AD81)</f>
        <v>0</v>
      </c>
      <c r="AG39" s="1397">
        <f>'[1]5C1Y_GEO'!AD83</f>
        <v>1227362</v>
      </c>
      <c r="AH39" s="1238"/>
      <c r="AI39" s="1239">
        <f>'[1]5C1Y_GEO'!AF83</f>
        <v>1849837</v>
      </c>
      <c r="AJ39" s="1219">
        <f>'[1]5C1Y_GEO'!AG83</f>
        <v>43</v>
      </c>
      <c r="AK39" s="1238">
        <f>'[1]5C1Y_GEO'!AH83</f>
        <v>282758</v>
      </c>
      <c r="AL39" s="1219">
        <f>'[1]5C1Y_GEO'!AI83</f>
        <v>-3</v>
      </c>
      <c r="AM39" s="1222">
        <f>'[1]5C1Y_GEO'!AJ83</f>
        <v>-14753.5</v>
      </c>
      <c r="AN39" s="1240">
        <f>'[1]5C1Y_GEO'!AK83</f>
        <v>268004.5</v>
      </c>
      <c r="AO39" s="1239">
        <f>'[1]5C1Y_GEO'!AL83</f>
        <v>2117843</v>
      </c>
      <c r="AP39" s="801">
        <f>'[1]5C1Y_GEO'!AM83</f>
        <v>-5295</v>
      </c>
      <c r="AQ39" s="1239">
        <f>'[1]5C1Y_GEO'!AN83</f>
        <v>2112548</v>
      </c>
      <c r="AR39" s="1222">
        <f>'[1]5C1Y_GEO'!AO83</f>
        <v>0</v>
      </c>
      <c r="AS39" s="1239">
        <f>'[1]5C1Y_GEO'!AP83</f>
        <v>2112548</v>
      </c>
      <c r="AT39" s="1222">
        <f>'[1]5C1Y_GEO'!AQ83</f>
        <v>1964227</v>
      </c>
      <c r="AU39" s="1222">
        <f>'[1]5C1Y_GEO'!AR83</f>
        <v>148321</v>
      </c>
      <c r="AV39" s="1239">
        <f>'[1]5C1Y_GEO'!AS83</f>
        <v>148321</v>
      </c>
      <c r="AW39" s="1222">
        <f t="shared" si="4"/>
        <v>3339910</v>
      </c>
      <c r="AX39" s="1222">
        <f t="shared" si="5"/>
        <v>225136</v>
      </c>
      <c r="AZ39" s="801">
        <v>2633</v>
      </c>
      <c r="BA39" s="801">
        <f t="shared" si="6"/>
        <v>3084</v>
      </c>
      <c r="BB39" s="801">
        <f t="shared" si="7"/>
        <v>451</v>
      </c>
      <c r="BD39" s="801">
        <v>4522</v>
      </c>
      <c r="BE39" s="801">
        <f t="shared" si="8"/>
        <v>5295</v>
      </c>
      <c r="BF39" s="801">
        <f t="shared" si="9"/>
        <v>773</v>
      </c>
    </row>
    <row r="40" spans="1:58" s="5" customFormat="1" x14ac:dyDescent="0.2">
      <c r="A40" s="1394" t="s">
        <v>766</v>
      </c>
      <c r="B40" s="1395"/>
      <c r="C40" s="980" t="s">
        <v>1393</v>
      </c>
      <c r="D40" s="1219">
        <f>'[1]5C1AG_Collegiate'!C83</f>
        <v>0</v>
      </c>
      <c r="E40" s="985"/>
      <c r="F40" s="1220">
        <f>'[1]5C1AG_Collegiate'!E83</f>
        <v>0</v>
      </c>
      <c r="G40" s="1221">
        <f>'[1]5C1AG_Collegiate'!F83</f>
        <v>0</v>
      </c>
      <c r="H40" s="985"/>
      <c r="I40" s="1220">
        <f>'[1]5C1AG_Collegiate'!H83</f>
        <v>0</v>
      </c>
      <c r="J40" s="1221">
        <f>'[1]5C1AG_Collegiate'!I83</f>
        <v>0</v>
      </c>
      <c r="K40" s="985"/>
      <c r="L40" s="1220">
        <f>'[1]5C1AG_Collegiate'!K83</f>
        <v>0</v>
      </c>
      <c r="M40" s="1221">
        <f>'[1]5C1AG_Collegiate'!L83</f>
        <v>0</v>
      </c>
      <c r="N40" s="985"/>
      <c r="O40" s="1220">
        <f>'[1]5C1AG_Collegiate'!N83</f>
        <v>0</v>
      </c>
      <c r="P40" s="1221">
        <f>'[1]5C1AG_Collegiate'!O83</f>
        <v>0</v>
      </c>
      <c r="Q40" s="985"/>
      <c r="R40" s="1220">
        <f>'[1]5C1AG_Collegiate'!Q83</f>
        <v>0</v>
      </c>
      <c r="S40" s="987">
        <f>'[1]5C1AG_Collegiate'!R83</f>
        <v>0</v>
      </c>
      <c r="T40" s="985">
        <f>'[1]5C1AG_Collegiate'!S83</f>
        <v>549297</v>
      </c>
      <c r="U40" s="985">
        <f>'[1]5C1AG_Collegiate'!T83</f>
        <v>-1804</v>
      </c>
      <c r="V40" s="986">
        <f>'[1]5C1AG_Collegiate'!U83</f>
        <v>547493</v>
      </c>
      <c r="W40" s="987">
        <f>'[1]5C1AG_Collegiate'!V83</f>
        <v>547493</v>
      </c>
      <c r="X40" s="1220">
        <f>'[1]5C1AG_Collegiate'!W83</f>
        <v>-1369</v>
      </c>
      <c r="Y40" s="987">
        <f>'[1]5C1AG_Collegiate'!X83</f>
        <v>546124</v>
      </c>
      <c r="Z40" s="985">
        <f>'[1]5C1AG_Collegiate'!Y83</f>
        <v>0</v>
      </c>
      <c r="AA40" s="1396">
        <f>+'[1]5C1AG_Collegiate'!Z78+'[1]5C1AG_Collegiate'!Z82</f>
        <v>0</v>
      </c>
      <c r="AB40" s="987">
        <f>'[1]5C1AG_Collegiate'!Z83</f>
        <v>546124</v>
      </c>
      <c r="AC40" s="985">
        <f>'[1]5C1AG_Collegiate'!AA83</f>
        <v>553306</v>
      </c>
      <c r="AD40" s="985">
        <f>'[1]5C1AG_Collegiate'!AB83</f>
        <v>-7182</v>
      </c>
      <c r="AE40" s="987">
        <f>'[1]5C1AG_Collegiate'!AC83</f>
        <v>-7182</v>
      </c>
      <c r="AF40" s="1396">
        <f>'[1]5C1AG_Collegiate'!AD79+'[1]5C1AG_Collegiate'!AD80+'[1]5C1AG_Collegiate'!AD81</f>
        <v>71284</v>
      </c>
      <c r="AG40" s="1397">
        <f>'[1]5C1AG_Collegiate'!AD83</f>
        <v>617408</v>
      </c>
      <c r="AH40" s="1238"/>
      <c r="AI40" s="1239">
        <f>'[1]5C1AG_Collegiate'!AF83</f>
        <v>0</v>
      </c>
      <c r="AJ40" s="1219">
        <f>'[1]5C1AG_Collegiate'!AG83</f>
        <v>128</v>
      </c>
      <c r="AK40" s="1238">
        <f>'[1]5C1AG_Collegiate'!AH83</f>
        <v>966986</v>
      </c>
      <c r="AL40" s="1219">
        <f>'[1]5C1AG_Collegiate'!AI83</f>
        <v>-4</v>
      </c>
      <c r="AM40" s="1222">
        <f>'[1]5C1AG_Collegiate'!AJ83</f>
        <v>-21545.5</v>
      </c>
      <c r="AN40" s="1240">
        <f>'[1]5C1AG_Collegiate'!AK83</f>
        <v>945440.5</v>
      </c>
      <c r="AO40" s="1239">
        <f>'[1]5C1AG_Collegiate'!AL83</f>
        <v>945441</v>
      </c>
      <c r="AP40" s="801">
        <f>'[1]5C1AG_Collegiate'!AM83</f>
        <v>-2363</v>
      </c>
      <c r="AQ40" s="1239">
        <f>'[1]5C1AG_Collegiate'!AN83</f>
        <v>943078</v>
      </c>
      <c r="AR40" s="1222">
        <f>'[1]5C1AG_Collegiate'!AO83</f>
        <v>0</v>
      </c>
      <c r="AS40" s="1239">
        <f>'[1]5C1AG_Collegiate'!AP83</f>
        <v>943078</v>
      </c>
      <c r="AT40" s="1222">
        <f>'[1]5C1AG_Collegiate'!AQ83</f>
        <v>864389</v>
      </c>
      <c r="AU40" s="1222">
        <f>'[1]5C1AG_Collegiate'!AR83</f>
        <v>78689</v>
      </c>
      <c r="AV40" s="1239">
        <f>'[1]5C1AG_Collegiate'!AS83</f>
        <v>78689</v>
      </c>
      <c r="AW40" s="1222">
        <f t="shared" si="4"/>
        <v>1489202</v>
      </c>
      <c r="AX40" s="1222">
        <f t="shared" si="5"/>
        <v>71507</v>
      </c>
      <c r="AZ40" s="801">
        <v>1214</v>
      </c>
      <c r="BA40" s="801">
        <f t="shared" si="6"/>
        <v>1369</v>
      </c>
      <c r="BB40" s="801">
        <f t="shared" si="7"/>
        <v>155</v>
      </c>
      <c r="BD40" s="801">
        <v>2267</v>
      </c>
      <c r="BE40" s="801">
        <f t="shared" si="8"/>
        <v>2363</v>
      </c>
      <c r="BF40" s="801">
        <f t="shared" si="9"/>
        <v>96</v>
      </c>
    </row>
    <row r="41" spans="1:58" s="5" customFormat="1" x14ac:dyDescent="0.2">
      <c r="A41" s="1398" t="s">
        <v>727</v>
      </c>
      <c r="B41" s="1399" t="s">
        <v>1394</v>
      </c>
      <c r="C41" s="989" t="s">
        <v>1395</v>
      </c>
      <c r="D41" s="1226">
        <f>'[1]5C1M_GEO Mid'!C83</f>
        <v>630</v>
      </c>
      <c r="E41" s="994"/>
      <c r="F41" s="1227">
        <f>'[1]5C1M_GEO Mid'!E83</f>
        <v>2159370.546214344</v>
      </c>
      <c r="G41" s="1228">
        <f>'[1]5C1M_GEO Mid'!F83</f>
        <v>527</v>
      </c>
      <c r="H41" s="994"/>
      <c r="I41" s="1227">
        <f>'[1]5C1M_GEO Mid'!H83</f>
        <v>228111.10462748056</v>
      </c>
      <c r="J41" s="1228">
        <f>'[1]5C1M_GEO Mid'!I83</f>
        <v>666</v>
      </c>
      <c r="K41" s="994"/>
      <c r="L41" s="1227">
        <f>'[1]5C1M_GEO Mid'!K83</f>
        <v>78705.362518857044</v>
      </c>
      <c r="M41" s="1228">
        <f>'[1]5C1M_GEO Mid'!L83</f>
        <v>45</v>
      </c>
      <c r="N41" s="994"/>
      <c r="O41" s="1227">
        <f>'[1]5C1M_GEO Mid'!N83</f>
        <v>137373.26854419915</v>
      </c>
      <c r="P41" s="1228">
        <f>'[1]5C1M_GEO Mid'!O83</f>
        <v>0</v>
      </c>
      <c r="Q41" s="994"/>
      <c r="R41" s="1227">
        <f>'[1]5C1M_GEO Mid'!Q83</f>
        <v>0</v>
      </c>
      <c r="S41" s="996">
        <f>'[1]5C1M_GEO Mid'!R83</f>
        <v>2603560</v>
      </c>
      <c r="T41" s="994">
        <f>'[1]5C1M_GEO Mid'!S83</f>
        <v>306577</v>
      </c>
      <c r="U41" s="994">
        <f>'[1]5C1M_GEO Mid'!T83</f>
        <v>4145</v>
      </c>
      <c r="V41" s="995">
        <f>'[1]5C1M_GEO Mid'!U83</f>
        <v>310722</v>
      </c>
      <c r="W41" s="996">
        <f>'[1]5C1M_GEO Mid'!V83</f>
        <v>2914282</v>
      </c>
      <c r="X41" s="1227">
        <f>'[1]5C1M_GEO Mid'!W83</f>
        <v>-7286</v>
      </c>
      <c r="Y41" s="996">
        <f>'[1]5C1M_GEO Mid'!X83</f>
        <v>2906996</v>
      </c>
      <c r="Z41" s="994">
        <f>'[1]5C1M_GEO Mid'!Y83</f>
        <v>-105237.97991488743</v>
      </c>
      <c r="AA41" s="1400">
        <f>('[1]5C1M_GEO Mid'!Z78+'[1]5C1M_GEO Mid'!Z82)</f>
        <v>0</v>
      </c>
      <c r="AB41" s="996">
        <f>'[1]5C1M_GEO Mid'!Z83</f>
        <v>2801758</v>
      </c>
      <c r="AC41" s="997">
        <f>'[1]5C1M_GEO Mid'!AA83</f>
        <v>2552463</v>
      </c>
      <c r="AD41" s="994">
        <f>'[1]5C1M_GEO Mid'!AB83</f>
        <v>249295</v>
      </c>
      <c r="AE41" s="998">
        <f>'[1]5C1M_GEO Mid'!AC83</f>
        <v>249295</v>
      </c>
      <c r="AF41" s="1400">
        <f>('[1]5C1M_GEO Mid'!AD79+'[1]5C1M_GEO Mid'!AD80+'[1]5C1M_GEO Mid'!AD81)</f>
        <v>0</v>
      </c>
      <c r="AG41" s="998">
        <f>'[1]5C1M_GEO Mid'!AD83</f>
        <v>2801758</v>
      </c>
      <c r="AH41" s="1245"/>
      <c r="AI41" s="1246">
        <f>'[1]5C1M_GEO Mid'!AF83</f>
        <v>4819209</v>
      </c>
      <c r="AJ41" s="1226">
        <f>'[1]5C1M_GEO Mid'!AG83</f>
        <v>81</v>
      </c>
      <c r="AK41" s="1245">
        <f>'[1]5C1M_GEO Mid'!AH83</f>
        <v>580769</v>
      </c>
      <c r="AL41" s="1226">
        <f>'[1]5C1M_GEO Mid'!AI83</f>
        <v>-21</v>
      </c>
      <c r="AM41" s="1229">
        <f>'[1]5C1M_GEO Mid'!AJ83</f>
        <v>-72340</v>
      </c>
      <c r="AN41" s="1247">
        <f>'[1]5C1M_GEO Mid'!AK83</f>
        <v>508429</v>
      </c>
      <c r="AO41" s="1246">
        <f>'[1]5C1M_GEO Mid'!AL83</f>
        <v>5327638</v>
      </c>
      <c r="AP41" s="813">
        <f>'[1]5C1M_GEO Mid'!AM83</f>
        <v>-13319</v>
      </c>
      <c r="AQ41" s="1246">
        <f>'[1]5C1M_GEO Mid'!AN83</f>
        <v>5314319</v>
      </c>
      <c r="AR41" s="1229">
        <f>'[1]5C1M_GEO Mid'!AO83</f>
        <v>-200364</v>
      </c>
      <c r="AS41" s="1246">
        <f>'[1]5C1M_GEO Mid'!AP83</f>
        <v>5113955</v>
      </c>
      <c r="AT41" s="1229">
        <f>'[1]5C1M_GEO Mid'!AQ83</f>
        <v>4863707</v>
      </c>
      <c r="AU41" s="1229">
        <f>'[1]5C1M_GEO Mid'!AR83</f>
        <v>250248</v>
      </c>
      <c r="AV41" s="1246">
        <f>'[1]5C1M_GEO Mid'!AS83</f>
        <v>250248</v>
      </c>
      <c r="AW41" s="1229">
        <f t="shared" si="4"/>
        <v>7915713</v>
      </c>
      <c r="AX41" s="1229">
        <f t="shared" si="5"/>
        <v>499543</v>
      </c>
      <c r="AZ41" s="813">
        <v>6512</v>
      </c>
      <c r="BA41" s="813">
        <f t="shared" si="6"/>
        <v>7286</v>
      </c>
      <c r="BB41" s="813">
        <f t="shared" si="7"/>
        <v>774</v>
      </c>
      <c r="BD41" s="813">
        <v>11777</v>
      </c>
      <c r="BE41" s="813">
        <f t="shared" si="8"/>
        <v>13319</v>
      </c>
      <c r="BF41" s="813">
        <f t="shared" si="9"/>
        <v>1542</v>
      </c>
    </row>
    <row r="42" spans="1:58" s="206" customFormat="1" ht="16.149999999999999" customHeight="1" thickBot="1" x14ac:dyDescent="0.25">
      <c r="A42" s="1017" t="s">
        <v>1042</v>
      </c>
      <c r="B42" s="1055"/>
      <c r="C42" s="1018"/>
      <c r="D42" s="1401">
        <f>SUM(D7:D41)</f>
        <v>16956</v>
      </c>
      <c r="E42" s="1023"/>
      <c r="F42" s="1025">
        <f>SUM(F7:F41)</f>
        <v>65515064.967140429</v>
      </c>
      <c r="G42" s="1401">
        <f>SUM(G7:G41)</f>
        <v>11403</v>
      </c>
      <c r="H42" s="1023"/>
      <c r="I42" s="1025">
        <f>SUM(I7:I41)</f>
        <v>5877107.7669430915</v>
      </c>
      <c r="J42" s="1401">
        <f>SUM(J7:J41)</f>
        <v>10198</v>
      </c>
      <c r="K42" s="1023"/>
      <c r="L42" s="1025">
        <f>SUM(L7:L41)</f>
        <v>1419821.6393760117</v>
      </c>
      <c r="M42" s="1401">
        <f>SUM(M7:M41)</f>
        <v>1538</v>
      </c>
      <c r="N42" s="1023"/>
      <c r="O42" s="1025">
        <f>SUM(O7:O41)</f>
        <v>5394251.5669300742</v>
      </c>
      <c r="P42" s="1401">
        <f>SUM(P7:P41)</f>
        <v>226</v>
      </c>
      <c r="Q42" s="1023"/>
      <c r="R42" s="1025">
        <f t="shared" ref="R42:AG42" si="10">SUM(R7:R41)</f>
        <v>315480.47070049267</v>
      </c>
      <c r="S42" s="1026">
        <f t="shared" si="10"/>
        <v>78521731</v>
      </c>
      <c r="T42" s="1023">
        <f t="shared" si="10"/>
        <v>5268611</v>
      </c>
      <c r="U42" s="1023">
        <f t="shared" si="10"/>
        <v>594925</v>
      </c>
      <c r="V42" s="1024">
        <f t="shared" si="10"/>
        <v>5863536</v>
      </c>
      <c r="W42" s="1026">
        <f t="shared" si="10"/>
        <v>84385267</v>
      </c>
      <c r="X42" s="1025">
        <f t="shared" si="10"/>
        <v>-210963</v>
      </c>
      <c r="Y42" s="1026">
        <f t="shared" si="10"/>
        <v>84174304</v>
      </c>
      <c r="Z42" s="1025">
        <f t="shared" si="10"/>
        <v>-374940.73355010676</v>
      </c>
      <c r="AA42" s="1402">
        <f t="shared" si="10"/>
        <v>1079145.21</v>
      </c>
      <c r="AB42" s="1026">
        <f t="shared" si="10"/>
        <v>84878508.210000008</v>
      </c>
      <c r="AC42" s="1023">
        <f t="shared" si="10"/>
        <v>78124871.879999995</v>
      </c>
      <c r="AD42" s="1023">
        <f t="shared" si="10"/>
        <v>6753636.3299999991</v>
      </c>
      <c r="AE42" s="1026">
        <f t="shared" si="10"/>
        <v>6736970</v>
      </c>
      <c r="AF42" s="1402">
        <f t="shared" si="10"/>
        <v>575000</v>
      </c>
      <c r="AG42" s="1251">
        <f t="shared" si="10"/>
        <v>85453508.210000008</v>
      </c>
      <c r="AH42" s="1403"/>
      <c r="AI42" s="1404">
        <f t="shared" ref="AI42:BF42" si="11">SUM(AI7:AI41)</f>
        <v>91874052</v>
      </c>
      <c r="AJ42" s="1401">
        <f t="shared" si="11"/>
        <v>1184</v>
      </c>
      <c r="AK42" s="1403">
        <f t="shared" si="11"/>
        <v>6690727.8000000007</v>
      </c>
      <c r="AL42" s="1401">
        <f t="shared" si="11"/>
        <v>-81</v>
      </c>
      <c r="AM42" s="1405">
        <f t="shared" si="11"/>
        <v>-217608.5</v>
      </c>
      <c r="AN42" s="1406">
        <f t="shared" si="11"/>
        <v>6473119.2999999998</v>
      </c>
      <c r="AO42" s="1404">
        <f t="shared" si="11"/>
        <v>98347204</v>
      </c>
      <c r="AP42" s="1407">
        <f t="shared" si="11"/>
        <v>-245870</v>
      </c>
      <c r="AQ42" s="1404">
        <f t="shared" si="11"/>
        <v>98101334</v>
      </c>
      <c r="AR42" s="1405">
        <f t="shared" si="11"/>
        <v>-540067.75</v>
      </c>
      <c r="AS42" s="1404">
        <f t="shared" si="11"/>
        <v>97561269</v>
      </c>
      <c r="AT42" s="1405">
        <f t="shared" si="11"/>
        <v>89698535</v>
      </c>
      <c r="AU42" s="1405">
        <f t="shared" si="11"/>
        <v>7862734</v>
      </c>
      <c r="AV42" s="1404">
        <f t="shared" si="11"/>
        <v>7862734</v>
      </c>
      <c r="AW42" s="1405">
        <f t="shared" si="11"/>
        <v>182439777.21000001</v>
      </c>
      <c r="AX42" s="1405">
        <f t="shared" si="11"/>
        <v>14599704</v>
      </c>
      <c r="AZ42" s="1407">
        <f t="shared" si="11"/>
        <v>200249</v>
      </c>
      <c r="BA42" s="1407">
        <f t="shared" si="11"/>
        <v>210963</v>
      </c>
      <c r="BB42" s="1407">
        <f t="shared" si="11"/>
        <v>10714</v>
      </c>
      <c r="BD42" s="1407">
        <f t="shared" si="11"/>
        <v>227932</v>
      </c>
      <c r="BE42" s="1407">
        <f t="shared" si="11"/>
        <v>245870</v>
      </c>
      <c r="BF42" s="1407">
        <f t="shared" si="11"/>
        <v>17938</v>
      </c>
    </row>
    <row r="43" spans="1:58" ht="13.5" thickTop="1" x14ac:dyDescent="0.2">
      <c r="A43" s="1390" t="s">
        <v>756</v>
      </c>
      <c r="B43" s="1391">
        <v>343002</v>
      </c>
      <c r="C43" s="970" t="s">
        <v>1396</v>
      </c>
      <c r="D43" s="1206"/>
      <c r="E43" s="975"/>
      <c r="F43" s="1207"/>
      <c r="G43" s="1208"/>
      <c r="H43" s="975"/>
      <c r="I43" s="1207"/>
      <c r="J43" s="1208"/>
      <c r="K43" s="975"/>
      <c r="L43" s="1207"/>
      <c r="M43" s="1208"/>
      <c r="N43" s="975"/>
      <c r="O43" s="1207"/>
      <c r="P43" s="1208"/>
      <c r="Q43" s="975"/>
      <c r="R43" s="1207"/>
      <c r="S43" s="977">
        <f>'[1]5C2_LAVCA'!S76</f>
        <v>958756</v>
      </c>
    </row>
    <row r="44" spans="1:58" x14ac:dyDescent="0.2">
      <c r="A44" s="1398">
        <v>345001</v>
      </c>
      <c r="B44" s="1399">
        <v>345001</v>
      </c>
      <c r="C44" s="989" t="s">
        <v>1397</v>
      </c>
      <c r="D44" s="1226"/>
      <c r="E44" s="994"/>
      <c r="F44" s="1227"/>
      <c r="G44" s="1228"/>
      <c r="H44" s="994"/>
      <c r="I44" s="1227"/>
      <c r="J44" s="1228"/>
      <c r="K44" s="994"/>
      <c r="L44" s="1227"/>
      <c r="M44" s="1228"/>
      <c r="N44" s="994"/>
      <c r="O44" s="1227"/>
      <c r="P44" s="1228"/>
      <c r="Q44" s="994"/>
      <c r="R44" s="1227"/>
      <c r="S44" s="996">
        <f>'[1]5C3_UnvView'!S76</f>
        <v>1149430</v>
      </c>
    </row>
    <row r="45" spans="1:58" x14ac:dyDescent="0.2">
      <c r="G45" s="1264"/>
      <c r="J45" s="1264"/>
      <c r="M45" s="1264"/>
    </row>
  </sheetData>
  <sheetProtection formatCells="0" formatColumns="0" formatRows="0" sort="0"/>
  <mergeCells count="37">
    <mergeCell ref="AU2:AU3"/>
    <mergeCell ref="AV2:AV3"/>
    <mergeCell ref="A42:C42"/>
    <mergeCell ref="AO2:AO3"/>
    <mergeCell ref="AP2:AP3"/>
    <mergeCell ref="AQ2:AQ3"/>
    <mergeCell ref="AR2:AR3"/>
    <mergeCell ref="AS2:AS3"/>
    <mergeCell ref="AT2:AT3"/>
    <mergeCell ref="AE2:AE3"/>
    <mergeCell ref="AF2:AF3"/>
    <mergeCell ref="AG2:AG3"/>
    <mergeCell ref="AH2:AH3"/>
    <mergeCell ref="AI2:AI3"/>
    <mergeCell ref="AJ2:AN2"/>
    <mergeCell ref="Y2:Y3"/>
    <mergeCell ref="Z2:Z3"/>
    <mergeCell ref="AA2:AA3"/>
    <mergeCell ref="AB2:AB3"/>
    <mergeCell ref="AC2:AC3"/>
    <mergeCell ref="AD2:AD3"/>
    <mergeCell ref="M2:O2"/>
    <mergeCell ref="P2:R2"/>
    <mergeCell ref="S2:S3"/>
    <mergeCell ref="T2:V2"/>
    <mergeCell ref="W2:W3"/>
    <mergeCell ref="X2:X3"/>
    <mergeCell ref="A1:C3"/>
    <mergeCell ref="D1:S1"/>
    <mergeCell ref="T1:AG1"/>
    <mergeCell ref="AH1:AV1"/>
    <mergeCell ref="AW1:AW3"/>
    <mergeCell ref="AX1:AX3"/>
    <mergeCell ref="D2:D3"/>
    <mergeCell ref="E2:F2"/>
    <mergeCell ref="G2:I2"/>
    <mergeCell ref="J2:L2"/>
  </mergeCells>
  <printOptions horizontalCentered="1"/>
  <pageMargins left="0.3" right="0.3" top="0.6" bottom="0.5" header="0.3" footer="0.3"/>
  <pageSetup paperSize="5" scale="74" firstPageNumber="50" fitToWidth="0" orientation="landscape" r:id="rId1"/>
  <headerFooter alignWithMargins="0">
    <oddHeader>&amp;L&amp;"Arial,Bold"&amp;20&amp;K000000FY2017-18 Budget Letter - June 2018</oddHeader>
    <oddFooter>&amp;R&amp;P</oddFooter>
  </headerFooter>
  <colBreaks count="2" manualBreakCount="2">
    <brk id="19" max="40" man="1"/>
    <brk id="33" max="40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view="pageBreakPreview" zoomScaleNormal="100" zoomScaleSheetLayoutView="100" workbookViewId="0">
      <pane xSplit="2" ySplit="6" topLeftCell="C7" activePane="bottomRight" state="frozen"/>
      <selection activeCell="I1" sqref="I1:J1048576"/>
      <selection pane="topRight" activeCell="I1" sqref="I1:J1048576"/>
      <selection pane="bottomLeft" activeCell="I1" sqref="I1:J1048576"/>
      <selection pane="bottomRight" activeCell="I1" sqref="I1:J1048576"/>
    </sheetView>
  </sheetViews>
  <sheetFormatPr defaultColWidth="8.85546875" defaultRowHeight="12.75" x14ac:dyDescent="0.2"/>
  <cols>
    <col min="1" max="1" width="4.7109375" style="5" customWidth="1"/>
    <col min="2" max="2" width="18.5703125" style="5" customWidth="1"/>
    <col min="3" max="3" width="16.28515625" style="5" customWidth="1"/>
    <col min="4" max="4" width="16.7109375" style="5" customWidth="1"/>
    <col min="5" max="5" width="16.5703125" style="5" bestFit="1" customWidth="1"/>
    <col min="6" max="6" width="17.42578125" style="5" customWidth="1"/>
    <col min="7" max="7" width="17.7109375" style="5" bestFit="1" customWidth="1"/>
    <col min="8" max="8" width="13.7109375" style="5" bestFit="1" customWidth="1"/>
    <col min="9" max="9" width="14.42578125" style="5" bestFit="1" customWidth="1"/>
    <col min="10" max="10" width="15.5703125" style="5" bestFit="1" customWidth="1"/>
    <col min="11" max="11" width="13.7109375" style="5" customWidth="1"/>
    <col min="12" max="12" width="8.85546875" style="5"/>
    <col min="13" max="13" width="12.7109375" style="5" customWidth="1"/>
    <col min="14" max="16384" width="8.85546875" style="5"/>
  </cols>
  <sheetData>
    <row r="1" spans="1:13" ht="18.600000000000001" customHeight="1" x14ac:dyDescent="0.2">
      <c r="A1" s="1408" t="s">
        <v>1398</v>
      </c>
      <c r="B1" s="1409"/>
      <c r="C1" s="1410" t="s">
        <v>1399</v>
      </c>
      <c r="D1" s="1411"/>
      <c r="E1" s="1412"/>
      <c r="F1" s="1413" t="s">
        <v>1400</v>
      </c>
      <c r="G1" s="1414"/>
      <c r="H1" s="1415"/>
      <c r="I1" s="1416" t="s">
        <v>1401</v>
      </c>
      <c r="J1" s="1417" t="s">
        <v>1402</v>
      </c>
    </row>
    <row r="2" spans="1:13" ht="72.599999999999994" customHeight="1" x14ac:dyDescent="0.2">
      <c r="A2" s="416"/>
      <c r="B2" s="290"/>
      <c r="C2" s="1418" t="s">
        <v>1403</v>
      </c>
      <c r="D2" s="1418" t="s">
        <v>1404</v>
      </c>
      <c r="E2" s="1419" t="s">
        <v>1405</v>
      </c>
      <c r="F2" s="1103" t="s">
        <v>1406</v>
      </c>
      <c r="G2" s="1103" t="s">
        <v>1407</v>
      </c>
      <c r="H2" s="1420" t="s">
        <v>1408</v>
      </c>
      <c r="I2" s="1421"/>
      <c r="J2" s="291"/>
    </row>
    <row r="3" spans="1:13" ht="15.75" customHeight="1" x14ac:dyDescent="0.2">
      <c r="A3" s="423"/>
      <c r="B3" s="424"/>
      <c r="C3" s="1418"/>
      <c r="D3" s="1418"/>
      <c r="E3" s="1422">
        <f>'7_Local Revenue'!AD76*J78</f>
        <v>15.436908000000001</v>
      </c>
      <c r="F3" s="1103"/>
      <c r="G3" s="1103"/>
      <c r="H3" s="1423">
        <f>'7_Local Revenue'!AF76*J78</f>
        <v>7.6315599999999999E-3</v>
      </c>
      <c r="I3" s="1424"/>
      <c r="J3" s="426"/>
    </row>
    <row r="4" spans="1:13" x14ac:dyDescent="0.2">
      <c r="A4" s="1425"/>
      <c r="B4" s="1425"/>
      <c r="C4" s="1426">
        <v>1</v>
      </c>
      <c r="D4" s="1427">
        <f t="shared" ref="D4:J4" si="0">1+C4</f>
        <v>2</v>
      </c>
      <c r="E4" s="1427">
        <f t="shared" si="0"/>
        <v>3</v>
      </c>
      <c r="F4" s="1427">
        <f t="shared" si="0"/>
        <v>4</v>
      </c>
      <c r="G4" s="1427">
        <f t="shared" si="0"/>
        <v>5</v>
      </c>
      <c r="H4" s="1427">
        <f t="shared" si="0"/>
        <v>6</v>
      </c>
      <c r="I4" s="1428">
        <f t="shared" si="0"/>
        <v>7</v>
      </c>
      <c r="J4" s="1427">
        <f t="shared" si="0"/>
        <v>8</v>
      </c>
    </row>
    <row r="5" spans="1:13" hidden="1" x14ac:dyDescent="0.2">
      <c r="A5" s="1425"/>
      <c r="B5" s="1425"/>
      <c r="C5" s="1426" t="s">
        <v>51</v>
      </c>
      <c r="D5" s="1427" t="s">
        <v>45</v>
      </c>
      <c r="E5" s="1427" t="s">
        <v>1409</v>
      </c>
      <c r="F5" s="1427" t="s">
        <v>58</v>
      </c>
      <c r="G5" s="1427" t="s">
        <v>54</v>
      </c>
      <c r="H5" s="1427" t="s">
        <v>1410</v>
      </c>
      <c r="I5" s="1427" t="s">
        <v>60</v>
      </c>
      <c r="J5" s="1427" t="s">
        <v>1411</v>
      </c>
    </row>
    <row r="6" spans="1:13" hidden="1" x14ac:dyDescent="0.2">
      <c r="A6" s="1425"/>
      <c r="B6" s="1425"/>
      <c r="C6" s="1426" t="s">
        <v>191</v>
      </c>
      <c r="D6" s="1427" t="s">
        <v>191</v>
      </c>
      <c r="E6" s="1427" t="s">
        <v>192</v>
      </c>
      <c r="F6" s="1427" t="s">
        <v>191</v>
      </c>
      <c r="G6" s="1427" t="s">
        <v>191</v>
      </c>
      <c r="H6" s="1427" t="s">
        <v>192</v>
      </c>
      <c r="I6" s="1427" t="s">
        <v>191</v>
      </c>
      <c r="J6" s="1427" t="s">
        <v>192</v>
      </c>
    </row>
    <row r="7" spans="1:13" ht="16.899999999999999" customHeight="1" x14ac:dyDescent="0.2">
      <c r="A7" s="1429">
        <v>1</v>
      </c>
      <c r="B7" s="1430" t="s">
        <v>242</v>
      </c>
      <c r="C7" s="1431">
        <f>'7_Local Revenue'!AE7</f>
        <v>11265709</v>
      </c>
      <c r="D7" s="1431">
        <f>'7_Local Revenue'!H7</f>
        <v>385019569</v>
      </c>
      <c r="E7" s="1431">
        <f t="shared" ref="E7:E70" si="1">ROUND(D7*$E$3/1000,0)</f>
        <v>5943512</v>
      </c>
      <c r="F7" s="1431">
        <f>'7_Local Revenue'!AI7</f>
        <v>11679008</v>
      </c>
      <c r="G7" s="1431">
        <f>'7_Local Revenue'!AM7</f>
        <v>778600533</v>
      </c>
      <c r="H7" s="1431">
        <f t="shared" ref="H7:H70" si="2">ROUND(G7*$H$3,0)</f>
        <v>5941937</v>
      </c>
      <c r="I7" s="1431">
        <f>'7_Local Revenue'!AP7</f>
        <v>417226</v>
      </c>
      <c r="J7" s="1432">
        <f t="shared" ref="J7:J70" si="3">E7+H7+I7</f>
        <v>12302675</v>
      </c>
    </row>
    <row r="8" spans="1:13" ht="16.899999999999999" customHeight="1" x14ac:dyDescent="0.2">
      <c r="A8" s="1433">
        <v>2</v>
      </c>
      <c r="B8" s="312" t="s">
        <v>243</v>
      </c>
      <c r="C8" s="320">
        <f>'7_Local Revenue'!AE8</f>
        <v>4371663</v>
      </c>
      <c r="D8" s="320">
        <f>'7_Local Revenue'!H8</f>
        <v>92829594</v>
      </c>
      <c r="E8" s="320">
        <f t="shared" si="1"/>
        <v>1433002</v>
      </c>
      <c r="F8" s="320">
        <f>'7_Local Revenue'!AI8</f>
        <v>7749625</v>
      </c>
      <c r="G8" s="320">
        <f>'7_Local Revenue'!AM8</f>
        <v>258320833</v>
      </c>
      <c r="H8" s="320">
        <f t="shared" si="2"/>
        <v>1971391</v>
      </c>
      <c r="I8" s="320">
        <f>'7_Local Revenue'!AP8</f>
        <v>86037</v>
      </c>
      <c r="J8" s="1434">
        <f t="shared" si="3"/>
        <v>3490430</v>
      </c>
    </row>
    <row r="9" spans="1:13" ht="16.899999999999999" customHeight="1" x14ac:dyDescent="0.2">
      <c r="A9" s="1433">
        <v>3</v>
      </c>
      <c r="B9" s="312" t="s">
        <v>244</v>
      </c>
      <c r="C9" s="320">
        <f>'7_Local Revenue'!AE9</f>
        <v>71417940</v>
      </c>
      <c r="D9" s="320">
        <f>'7_Local Revenue'!H9</f>
        <v>1165857719</v>
      </c>
      <c r="E9" s="320">
        <f t="shared" si="1"/>
        <v>17997238</v>
      </c>
      <c r="F9" s="320">
        <f>'7_Local Revenue'!AI9</f>
        <v>72536482</v>
      </c>
      <c r="G9" s="320">
        <f>'7_Local Revenue'!AM9</f>
        <v>3626824100</v>
      </c>
      <c r="H9" s="320">
        <f t="shared" si="2"/>
        <v>27678326</v>
      </c>
      <c r="I9" s="320">
        <f>'7_Local Revenue'!AP9</f>
        <v>184677</v>
      </c>
      <c r="J9" s="1434">
        <f t="shared" si="3"/>
        <v>45860241</v>
      </c>
    </row>
    <row r="10" spans="1:13" ht="16.899999999999999" customHeight="1" x14ac:dyDescent="0.2">
      <c r="A10" s="1433">
        <v>4</v>
      </c>
      <c r="B10" s="312" t="s">
        <v>245</v>
      </c>
      <c r="C10" s="320">
        <f>'7_Local Revenue'!AE10</f>
        <v>7897202</v>
      </c>
      <c r="D10" s="320">
        <f>'7_Local Revenue'!H10</f>
        <v>177071483</v>
      </c>
      <c r="E10" s="320">
        <f t="shared" si="1"/>
        <v>2733436</v>
      </c>
      <c r="F10" s="320">
        <f>'7_Local Revenue'!AI10</f>
        <v>6488331</v>
      </c>
      <c r="G10" s="320">
        <f>'7_Local Revenue'!AM10</f>
        <v>216277700</v>
      </c>
      <c r="H10" s="320">
        <f t="shared" si="2"/>
        <v>1650536</v>
      </c>
      <c r="I10" s="320">
        <f>'7_Local Revenue'!AP10</f>
        <v>105040</v>
      </c>
      <c r="J10" s="1434">
        <f t="shared" si="3"/>
        <v>4489012</v>
      </c>
    </row>
    <row r="11" spans="1:13" ht="16.899999999999999" customHeight="1" x14ac:dyDescent="0.2">
      <c r="A11" s="1435">
        <v>5</v>
      </c>
      <c r="B11" s="331" t="s">
        <v>246</v>
      </c>
      <c r="C11" s="340">
        <f>'7_Local Revenue'!AE11</f>
        <v>3138590</v>
      </c>
      <c r="D11" s="340">
        <f>'7_Local Revenue'!H11</f>
        <v>136227336</v>
      </c>
      <c r="E11" s="340">
        <f t="shared" si="1"/>
        <v>2102929</v>
      </c>
      <c r="F11" s="340">
        <f>'7_Local Revenue'!AI11</f>
        <v>7750257</v>
      </c>
      <c r="G11" s="340">
        <f>'7_Local Revenue'!AM11</f>
        <v>442871829</v>
      </c>
      <c r="H11" s="340">
        <f t="shared" si="2"/>
        <v>3379803</v>
      </c>
      <c r="I11" s="340">
        <f>'7_Local Revenue'!AP11</f>
        <v>442842</v>
      </c>
      <c r="J11" s="1436">
        <f t="shared" si="3"/>
        <v>5925574</v>
      </c>
    </row>
    <row r="12" spans="1:13" ht="16.899999999999999" customHeight="1" x14ac:dyDescent="0.2">
      <c r="A12" s="1429">
        <v>6</v>
      </c>
      <c r="B12" s="1430" t="s">
        <v>247</v>
      </c>
      <c r="C12" s="1431">
        <f>'7_Local Revenue'!AE12</f>
        <v>11131654</v>
      </c>
      <c r="D12" s="1431">
        <f>'7_Local Revenue'!H12</f>
        <v>230470116</v>
      </c>
      <c r="E12" s="1431">
        <f t="shared" si="1"/>
        <v>3557746</v>
      </c>
      <c r="F12" s="1431">
        <f>'7_Local Revenue'!AI12</f>
        <v>11452497</v>
      </c>
      <c r="G12" s="1431">
        <f>'7_Local Revenue'!AM12</f>
        <v>572624850</v>
      </c>
      <c r="H12" s="1431">
        <f t="shared" si="2"/>
        <v>4370021</v>
      </c>
      <c r="I12" s="1431">
        <f>'7_Local Revenue'!AP12</f>
        <v>306516</v>
      </c>
      <c r="J12" s="1432">
        <f t="shared" si="3"/>
        <v>8234283</v>
      </c>
    </row>
    <row r="13" spans="1:13" ht="16.899999999999999" customHeight="1" x14ac:dyDescent="0.2">
      <c r="A13" s="1433">
        <v>7</v>
      </c>
      <c r="B13" s="312" t="s">
        <v>248</v>
      </c>
      <c r="C13" s="320">
        <f>'7_Local Revenue'!AE13</f>
        <v>21392280</v>
      </c>
      <c r="D13" s="320">
        <f>'7_Local Revenue'!H13</f>
        <v>368309137</v>
      </c>
      <c r="E13" s="320">
        <f t="shared" si="1"/>
        <v>5685554</v>
      </c>
      <c r="F13" s="320">
        <f>'7_Local Revenue'!AI13</f>
        <v>3581484</v>
      </c>
      <c r="G13" s="320">
        <f>'7_Local Revenue'!AM13</f>
        <v>179074200</v>
      </c>
      <c r="H13" s="320">
        <f t="shared" si="2"/>
        <v>1366616</v>
      </c>
      <c r="I13" s="320">
        <f>'7_Local Revenue'!AP13</f>
        <v>125076</v>
      </c>
      <c r="J13" s="1434">
        <f t="shared" si="3"/>
        <v>7177246</v>
      </c>
    </row>
    <row r="14" spans="1:13" ht="16.899999999999999" customHeight="1" x14ac:dyDescent="0.2">
      <c r="A14" s="1433">
        <v>8</v>
      </c>
      <c r="B14" s="312" t="s">
        <v>249</v>
      </c>
      <c r="C14" s="320">
        <f>'7_Local Revenue'!AE14</f>
        <v>56141778</v>
      </c>
      <c r="D14" s="320">
        <f>'7_Local Revenue'!H14</f>
        <v>978322796</v>
      </c>
      <c r="E14" s="320">
        <f t="shared" si="1"/>
        <v>15102279</v>
      </c>
      <c r="F14" s="320">
        <f>'7_Local Revenue'!AI14</f>
        <v>43061173</v>
      </c>
      <c r="G14" s="320">
        <f>'7_Local Revenue'!AM14</f>
        <v>2460638457</v>
      </c>
      <c r="H14" s="320">
        <f t="shared" si="2"/>
        <v>18778510</v>
      </c>
      <c r="I14" s="320">
        <f>'7_Local Revenue'!AP14</f>
        <v>593722</v>
      </c>
      <c r="J14" s="1434">
        <f t="shared" si="3"/>
        <v>34474511</v>
      </c>
    </row>
    <row r="15" spans="1:13" ht="16.899999999999999" customHeight="1" x14ac:dyDescent="0.2">
      <c r="A15" s="1433">
        <v>9</v>
      </c>
      <c r="B15" s="312" t="s">
        <v>250</v>
      </c>
      <c r="C15" s="320">
        <f>'7_Local Revenue'!AE15</f>
        <v>129523423</v>
      </c>
      <c r="D15" s="320">
        <f>'7_Local Revenue'!H15</f>
        <v>1754407750</v>
      </c>
      <c r="E15" s="320">
        <f t="shared" si="1"/>
        <v>27082631</v>
      </c>
      <c r="F15" s="320">
        <f>'7_Local Revenue'!AI15</f>
        <v>73777428</v>
      </c>
      <c r="G15" s="320">
        <f>'7_Local Revenue'!AM15</f>
        <v>4918495200</v>
      </c>
      <c r="H15" s="320">
        <f t="shared" si="2"/>
        <v>37535791</v>
      </c>
      <c r="I15" s="320">
        <f>'7_Local Revenue'!AP15</f>
        <v>2491602</v>
      </c>
      <c r="J15" s="1434">
        <f t="shared" si="3"/>
        <v>67110024</v>
      </c>
    </row>
    <row r="16" spans="1:13" ht="16.899999999999999" customHeight="1" x14ac:dyDescent="0.2">
      <c r="A16" s="1435">
        <v>10</v>
      </c>
      <c r="B16" s="331" t="s">
        <v>251</v>
      </c>
      <c r="C16" s="340">
        <f>'7_Local Revenue'!AE16</f>
        <v>56281545</v>
      </c>
      <c r="D16" s="340">
        <f>'7_Local Revenue'!H16</f>
        <v>1900373218</v>
      </c>
      <c r="E16" s="340">
        <f t="shared" si="1"/>
        <v>29335887</v>
      </c>
      <c r="F16" s="340">
        <f>'7_Local Revenue'!AI16</f>
        <v>153769350</v>
      </c>
      <c r="G16" s="340">
        <f>'7_Local Revenue'!AM16</f>
        <v>6150774000</v>
      </c>
      <c r="H16" s="340">
        <f t="shared" si="2"/>
        <v>46940001</v>
      </c>
      <c r="I16" s="340">
        <f>'7_Local Revenue'!AP16</f>
        <v>970578</v>
      </c>
      <c r="J16" s="1436">
        <f t="shared" si="3"/>
        <v>77246466</v>
      </c>
      <c r="K16" s="19"/>
      <c r="L16" s="19"/>
      <c r="M16" s="19"/>
    </row>
    <row r="17" spans="1:13" ht="16.899999999999999" customHeight="1" x14ac:dyDescent="0.2">
      <c r="A17" s="1429">
        <v>11</v>
      </c>
      <c r="B17" s="1430" t="s">
        <v>252</v>
      </c>
      <c r="C17" s="1431">
        <f>'7_Local Revenue'!AE17</f>
        <v>3538928</v>
      </c>
      <c r="D17" s="1431">
        <f>'7_Local Revenue'!H17</f>
        <v>56720922</v>
      </c>
      <c r="E17" s="1431">
        <f t="shared" si="1"/>
        <v>875596</v>
      </c>
      <c r="F17" s="1431">
        <f>'7_Local Revenue'!AI17</f>
        <v>2221557</v>
      </c>
      <c r="G17" s="1431">
        <f>'7_Local Revenue'!AM17</f>
        <v>111077850</v>
      </c>
      <c r="H17" s="1431">
        <f t="shared" si="2"/>
        <v>847697</v>
      </c>
      <c r="I17" s="1431">
        <f>'7_Local Revenue'!AP17</f>
        <v>80998</v>
      </c>
      <c r="J17" s="1432">
        <f t="shared" si="3"/>
        <v>1804291</v>
      </c>
      <c r="K17" s="19"/>
      <c r="L17" s="19"/>
      <c r="M17" s="19"/>
    </row>
    <row r="18" spans="1:13" ht="16.899999999999999" customHeight="1" x14ac:dyDescent="0.2">
      <c r="A18" s="1433">
        <v>12</v>
      </c>
      <c r="B18" s="312" t="s">
        <v>253</v>
      </c>
      <c r="C18" s="320">
        <f>'7_Local Revenue'!AE18</f>
        <v>10138826</v>
      </c>
      <c r="D18" s="320">
        <f>'7_Local Revenue'!H18</f>
        <v>264303971</v>
      </c>
      <c r="E18" s="320">
        <f t="shared" si="1"/>
        <v>4080036</v>
      </c>
      <c r="F18" s="320">
        <f>'7_Local Revenue'!AI18</f>
        <v>0</v>
      </c>
      <c r="G18" s="320">
        <f>'7_Local Revenue'!AM18</f>
        <v>51114489.299999997</v>
      </c>
      <c r="H18" s="320">
        <f t="shared" si="2"/>
        <v>390083</v>
      </c>
      <c r="I18" s="320">
        <f>'7_Local Revenue'!AP18</f>
        <v>462064</v>
      </c>
      <c r="J18" s="1434">
        <f t="shared" si="3"/>
        <v>4932183</v>
      </c>
      <c r="K18" s="19"/>
      <c r="L18" s="19"/>
      <c r="M18" s="19"/>
    </row>
    <row r="19" spans="1:13" ht="16.899999999999999" customHeight="1" x14ac:dyDescent="0.2">
      <c r="A19" s="1433">
        <v>13</v>
      </c>
      <c r="B19" s="312" t="s">
        <v>254</v>
      </c>
      <c r="C19" s="320">
        <f>'7_Local Revenue'!AE19</f>
        <v>875955</v>
      </c>
      <c r="D19" s="320">
        <f>'7_Local Revenue'!H19</f>
        <v>37105626</v>
      </c>
      <c r="E19" s="320">
        <f t="shared" si="1"/>
        <v>572796</v>
      </c>
      <c r="F19" s="320">
        <f>'7_Local Revenue'!AI19</f>
        <v>2811009</v>
      </c>
      <c r="G19" s="320">
        <f>'7_Local Revenue'!AM19</f>
        <v>93700300</v>
      </c>
      <c r="H19" s="320">
        <f t="shared" si="2"/>
        <v>715079</v>
      </c>
      <c r="I19" s="320">
        <f>'7_Local Revenue'!AP19</f>
        <v>116667</v>
      </c>
      <c r="J19" s="1434">
        <f t="shared" si="3"/>
        <v>1404542</v>
      </c>
      <c r="K19" s="19"/>
      <c r="L19" s="19"/>
      <c r="M19" s="19"/>
    </row>
    <row r="20" spans="1:13" ht="16.899999999999999" customHeight="1" x14ac:dyDescent="0.2">
      <c r="A20" s="1433">
        <v>14</v>
      </c>
      <c r="B20" s="312" t="s">
        <v>255</v>
      </c>
      <c r="C20" s="320">
        <f>'7_Local Revenue'!AE20</f>
        <v>3750353</v>
      </c>
      <c r="D20" s="320">
        <f>'7_Local Revenue'!H20</f>
        <v>144656404</v>
      </c>
      <c r="E20" s="320">
        <f t="shared" si="1"/>
        <v>2233048</v>
      </c>
      <c r="F20" s="320">
        <f>'7_Local Revenue'!AI20</f>
        <v>2716277</v>
      </c>
      <c r="G20" s="320">
        <f>'7_Local Revenue'!AM20</f>
        <v>135813850</v>
      </c>
      <c r="H20" s="320">
        <f t="shared" si="2"/>
        <v>1036472</v>
      </c>
      <c r="I20" s="320">
        <f>'7_Local Revenue'!AP20</f>
        <v>141475</v>
      </c>
      <c r="J20" s="1434">
        <f t="shared" si="3"/>
        <v>3410995</v>
      </c>
      <c r="K20" s="19"/>
      <c r="L20" s="19"/>
      <c r="M20" s="19"/>
    </row>
    <row r="21" spans="1:13" ht="16.899999999999999" customHeight="1" x14ac:dyDescent="0.2">
      <c r="A21" s="1435">
        <v>15</v>
      </c>
      <c r="B21" s="331" t="s">
        <v>256</v>
      </c>
      <c r="C21" s="340">
        <f>'7_Local Revenue'!AE21</f>
        <v>5527940</v>
      </c>
      <c r="D21" s="340">
        <f>'7_Local Revenue'!H21</f>
        <v>135008102</v>
      </c>
      <c r="E21" s="340">
        <f t="shared" si="1"/>
        <v>2084108</v>
      </c>
      <c r="F21" s="340">
        <f>'7_Local Revenue'!AI21</f>
        <v>5084177</v>
      </c>
      <c r="G21" s="340">
        <f>'7_Local Revenue'!AM21</f>
        <v>254208850</v>
      </c>
      <c r="H21" s="340">
        <f t="shared" si="2"/>
        <v>1940010</v>
      </c>
      <c r="I21" s="340">
        <f>'7_Local Revenue'!AP21</f>
        <v>190179</v>
      </c>
      <c r="J21" s="1436">
        <f t="shared" si="3"/>
        <v>4214297</v>
      </c>
      <c r="K21" s="19"/>
      <c r="L21" s="19"/>
      <c r="M21" s="19"/>
    </row>
    <row r="22" spans="1:13" ht="16.899999999999999" customHeight="1" x14ac:dyDescent="0.2">
      <c r="A22" s="1429">
        <v>16</v>
      </c>
      <c r="B22" s="1430" t="s">
        <v>257</v>
      </c>
      <c r="C22" s="1431">
        <f>'7_Local Revenue'!AE22</f>
        <v>41574260</v>
      </c>
      <c r="D22" s="1431">
        <f>'7_Local Revenue'!H22</f>
        <v>715769924</v>
      </c>
      <c r="E22" s="1431">
        <f t="shared" si="1"/>
        <v>11049274</v>
      </c>
      <c r="F22" s="1431">
        <f>'7_Local Revenue'!AI22</f>
        <v>17435825</v>
      </c>
      <c r="G22" s="1431">
        <f>'7_Local Revenue'!AM22</f>
        <v>697433000</v>
      </c>
      <c r="H22" s="1431">
        <f t="shared" si="2"/>
        <v>5322502</v>
      </c>
      <c r="I22" s="1431">
        <f>'7_Local Revenue'!AP22</f>
        <v>655070</v>
      </c>
      <c r="J22" s="1432">
        <f t="shared" si="3"/>
        <v>17026846</v>
      </c>
      <c r="K22" s="19"/>
      <c r="L22" s="19"/>
      <c r="M22" s="19"/>
    </row>
    <row r="23" spans="1:13" ht="16.899999999999999" customHeight="1" x14ac:dyDescent="0.2">
      <c r="A23" s="1433">
        <v>17</v>
      </c>
      <c r="B23" s="312" t="s">
        <v>258</v>
      </c>
      <c r="C23" s="320">
        <f>'7_Local Revenue'!AE23</f>
        <v>150904696</v>
      </c>
      <c r="D23" s="320">
        <f>'7_Local Revenue'!H23</f>
        <v>3493859004</v>
      </c>
      <c r="E23" s="320">
        <f t="shared" si="1"/>
        <v>53934380</v>
      </c>
      <c r="F23" s="320">
        <f>'7_Local Revenue'!AI23</f>
        <v>174082945</v>
      </c>
      <c r="G23" s="320">
        <f>'7_Local Revenue'!AM23</f>
        <v>8704147250</v>
      </c>
      <c r="H23" s="320">
        <f t="shared" si="2"/>
        <v>66426222</v>
      </c>
      <c r="I23" s="320">
        <f>'7_Local Revenue'!AP23</f>
        <v>3975914</v>
      </c>
      <c r="J23" s="1434">
        <f t="shared" si="3"/>
        <v>124336516</v>
      </c>
    </row>
    <row r="24" spans="1:13" ht="16.899999999999999" customHeight="1" x14ac:dyDescent="0.2">
      <c r="A24" s="1433">
        <v>18</v>
      </c>
      <c r="B24" s="312" t="s">
        <v>259</v>
      </c>
      <c r="C24" s="320">
        <f>'7_Local Revenue'!AE24</f>
        <v>697093</v>
      </c>
      <c r="D24" s="320">
        <f>'7_Local Revenue'!H24</f>
        <v>43483260</v>
      </c>
      <c r="E24" s="320">
        <f t="shared" si="1"/>
        <v>671247</v>
      </c>
      <c r="F24" s="320">
        <f>'7_Local Revenue'!AI24</f>
        <v>2191168</v>
      </c>
      <c r="G24" s="320">
        <f>'7_Local Revenue'!AM24</f>
        <v>73038933</v>
      </c>
      <c r="H24" s="320">
        <f t="shared" si="2"/>
        <v>557401</v>
      </c>
      <c r="I24" s="320">
        <f>'7_Local Revenue'!AP24</f>
        <v>147983</v>
      </c>
      <c r="J24" s="1434">
        <f t="shared" si="3"/>
        <v>1376631</v>
      </c>
    </row>
    <row r="25" spans="1:13" ht="16.899999999999999" customHeight="1" x14ac:dyDescent="0.2">
      <c r="A25" s="1433">
        <v>19</v>
      </c>
      <c r="B25" s="312" t="s">
        <v>260</v>
      </c>
      <c r="C25" s="320">
        <f>'7_Local Revenue'!AE25</f>
        <v>3000896</v>
      </c>
      <c r="D25" s="320">
        <f>'7_Local Revenue'!H25</f>
        <v>148937261</v>
      </c>
      <c r="E25" s="320">
        <f t="shared" si="1"/>
        <v>2299131</v>
      </c>
      <c r="F25" s="320">
        <f>'7_Local Revenue'!AI25</f>
        <v>2977123</v>
      </c>
      <c r="G25" s="320">
        <f>'7_Local Revenue'!AM25</f>
        <v>148856150</v>
      </c>
      <c r="H25" s="320">
        <f t="shared" si="2"/>
        <v>1136005</v>
      </c>
      <c r="I25" s="320">
        <f>'7_Local Revenue'!AP25</f>
        <v>126812</v>
      </c>
      <c r="J25" s="1434">
        <f t="shared" si="3"/>
        <v>3561948</v>
      </c>
    </row>
    <row r="26" spans="1:13" ht="16.899999999999999" customHeight="1" x14ac:dyDescent="0.2">
      <c r="A26" s="1435">
        <v>20</v>
      </c>
      <c r="B26" s="331" t="s">
        <v>261</v>
      </c>
      <c r="C26" s="340">
        <f>'7_Local Revenue'!AE26</f>
        <v>6824875</v>
      </c>
      <c r="D26" s="340">
        <f>'7_Local Revenue'!H26</f>
        <v>244703025</v>
      </c>
      <c r="E26" s="340">
        <f t="shared" si="1"/>
        <v>3777458</v>
      </c>
      <c r="F26" s="340">
        <f>'7_Local Revenue'!AI26</f>
        <v>7244234</v>
      </c>
      <c r="G26" s="340">
        <f>'7_Local Revenue'!AM26</f>
        <v>362211700</v>
      </c>
      <c r="H26" s="340">
        <f t="shared" si="2"/>
        <v>2764240</v>
      </c>
      <c r="I26" s="340">
        <f>'7_Local Revenue'!AP26</f>
        <v>227785</v>
      </c>
      <c r="J26" s="1436">
        <f t="shared" si="3"/>
        <v>6769483</v>
      </c>
    </row>
    <row r="27" spans="1:13" ht="16.899999999999999" customHeight="1" x14ac:dyDescent="0.2">
      <c r="A27" s="1429">
        <v>21</v>
      </c>
      <c r="B27" s="1430" t="s">
        <v>262</v>
      </c>
      <c r="C27" s="1431">
        <f>'7_Local Revenue'!AE27</f>
        <v>2301491</v>
      </c>
      <c r="D27" s="1431">
        <f>'7_Local Revenue'!H27</f>
        <v>93045397</v>
      </c>
      <c r="E27" s="1431">
        <f t="shared" si="1"/>
        <v>1436333</v>
      </c>
      <c r="F27" s="1431">
        <f>'7_Local Revenue'!AI27</f>
        <v>4897716</v>
      </c>
      <c r="G27" s="1431">
        <f>'7_Local Revenue'!AM27</f>
        <v>244885800</v>
      </c>
      <c r="H27" s="1431">
        <f t="shared" si="2"/>
        <v>1868861</v>
      </c>
      <c r="I27" s="1431">
        <f>'7_Local Revenue'!AP27</f>
        <v>73881</v>
      </c>
      <c r="J27" s="1432">
        <f t="shared" si="3"/>
        <v>3379075</v>
      </c>
    </row>
    <row r="28" spans="1:13" ht="16.899999999999999" customHeight="1" x14ac:dyDescent="0.2">
      <c r="A28" s="1433">
        <v>22</v>
      </c>
      <c r="B28" s="312" t="s">
        <v>263</v>
      </c>
      <c r="C28" s="320">
        <f>'7_Local Revenue'!AE28</f>
        <v>3474362</v>
      </c>
      <c r="D28" s="320">
        <f>'7_Local Revenue'!H28</f>
        <v>51022092</v>
      </c>
      <c r="E28" s="320">
        <f t="shared" si="1"/>
        <v>787623</v>
      </c>
      <c r="F28" s="320">
        <f>'7_Local Revenue'!AI28</f>
        <v>2521448</v>
      </c>
      <c r="G28" s="320">
        <f>'7_Local Revenue'!AM28</f>
        <v>126072400</v>
      </c>
      <c r="H28" s="320">
        <f t="shared" si="2"/>
        <v>962129</v>
      </c>
      <c r="I28" s="320">
        <f>'7_Local Revenue'!AP28</f>
        <v>504448</v>
      </c>
      <c r="J28" s="1434">
        <f t="shared" si="3"/>
        <v>2254200</v>
      </c>
    </row>
    <row r="29" spans="1:13" ht="16.899999999999999" customHeight="1" x14ac:dyDescent="0.2">
      <c r="A29" s="1433">
        <v>23</v>
      </c>
      <c r="B29" s="312" t="s">
        <v>264</v>
      </c>
      <c r="C29" s="320">
        <f>'7_Local Revenue'!AE29</f>
        <v>19951079</v>
      </c>
      <c r="D29" s="320">
        <f>'7_Local Revenue'!H29</f>
        <v>625409587</v>
      </c>
      <c r="E29" s="320">
        <f t="shared" si="1"/>
        <v>9654390</v>
      </c>
      <c r="F29" s="320">
        <f>'7_Local Revenue'!AI29</f>
        <v>25944439</v>
      </c>
      <c r="G29" s="320">
        <f>'7_Local Revenue'!AM29</f>
        <v>1297221950</v>
      </c>
      <c r="H29" s="320">
        <f t="shared" si="2"/>
        <v>9899827</v>
      </c>
      <c r="I29" s="320">
        <f>'7_Local Revenue'!AP29</f>
        <v>488874</v>
      </c>
      <c r="J29" s="1434">
        <f t="shared" si="3"/>
        <v>20043091</v>
      </c>
    </row>
    <row r="30" spans="1:13" ht="16.899999999999999" customHeight="1" x14ac:dyDescent="0.2">
      <c r="A30" s="1433">
        <v>24</v>
      </c>
      <c r="B30" s="312" t="s">
        <v>265</v>
      </c>
      <c r="C30" s="320">
        <f>'7_Local Revenue'!AE30</f>
        <v>35546646</v>
      </c>
      <c r="D30" s="320">
        <f>'7_Local Revenue'!H30</f>
        <v>610766852</v>
      </c>
      <c r="E30" s="320">
        <f t="shared" si="1"/>
        <v>9428352</v>
      </c>
      <c r="F30" s="320">
        <f>'7_Local Revenue'!AI30</f>
        <v>24105054</v>
      </c>
      <c r="G30" s="320">
        <f>'7_Local Revenue'!AM30</f>
        <v>1205252700</v>
      </c>
      <c r="H30" s="320">
        <f t="shared" si="2"/>
        <v>9197958</v>
      </c>
      <c r="I30" s="320">
        <f>'7_Local Revenue'!AP30</f>
        <v>134862</v>
      </c>
      <c r="J30" s="1434">
        <f t="shared" si="3"/>
        <v>18761172</v>
      </c>
    </row>
    <row r="31" spans="1:13" ht="16.899999999999999" customHeight="1" x14ac:dyDescent="0.2">
      <c r="A31" s="1435">
        <v>25</v>
      </c>
      <c r="B31" s="331" t="s">
        <v>266</v>
      </c>
      <c r="C31" s="340">
        <f>'7_Local Revenue'!AE31</f>
        <v>5848575</v>
      </c>
      <c r="D31" s="340">
        <f>'7_Local Revenue'!H31</f>
        <v>237177950</v>
      </c>
      <c r="E31" s="340">
        <f t="shared" si="1"/>
        <v>3661294</v>
      </c>
      <c r="F31" s="340">
        <f>'7_Local Revenue'!AI31</f>
        <v>5742608</v>
      </c>
      <c r="G31" s="340">
        <f>'7_Local Revenue'!AM31</f>
        <v>191420267</v>
      </c>
      <c r="H31" s="340">
        <f t="shared" si="2"/>
        <v>1460835</v>
      </c>
      <c r="I31" s="340">
        <f>'7_Local Revenue'!AP31</f>
        <v>88523</v>
      </c>
      <c r="J31" s="1436">
        <f t="shared" si="3"/>
        <v>5210652</v>
      </c>
    </row>
    <row r="32" spans="1:13" ht="16.899999999999999" customHeight="1" x14ac:dyDescent="0.2">
      <c r="A32" s="1429">
        <v>26</v>
      </c>
      <c r="B32" s="1430" t="s">
        <v>267</v>
      </c>
      <c r="C32" s="1431">
        <f>'7_Local Revenue'!AE32</f>
        <v>79473755</v>
      </c>
      <c r="D32" s="1431">
        <f>'7_Local Revenue'!H32</f>
        <v>3486451264</v>
      </c>
      <c r="E32" s="1431">
        <f t="shared" si="1"/>
        <v>53820027</v>
      </c>
      <c r="F32" s="1431">
        <f>'7_Local Revenue'!AI32</f>
        <v>187948865</v>
      </c>
      <c r="G32" s="1431">
        <f>'7_Local Revenue'!AM32</f>
        <v>9397443250</v>
      </c>
      <c r="H32" s="1431">
        <f t="shared" si="2"/>
        <v>71717152</v>
      </c>
      <c r="I32" s="1431">
        <f>'7_Local Revenue'!AP32</f>
        <v>1874803</v>
      </c>
      <c r="J32" s="1432">
        <f t="shared" si="3"/>
        <v>127411982</v>
      </c>
    </row>
    <row r="33" spans="1:10" ht="16.899999999999999" customHeight="1" x14ac:dyDescent="0.2">
      <c r="A33" s="1433">
        <v>27</v>
      </c>
      <c r="B33" s="312" t="s">
        <v>268</v>
      </c>
      <c r="C33" s="320">
        <f>'7_Local Revenue'!AE33</f>
        <v>7639431</v>
      </c>
      <c r="D33" s="320">
        <f>'7_Local Revenue'!H33</f>
        <v>206849202</v>
      </c>
      <c r="E33" s="320">
        <f t="shared" si="1"/>
        <v>3193112</v>
      </c>
      <c r="F33" s="320">
        <f>'7_Local Revenue'!AI33</f>
        <v>10950121</v>
      </c>
      <c r="G33" s="320">
        <f>'7_Local Revenue'!AM33</f>
        <v>438004840</v>
      </c>
      <c r="H33" s="320">
        <f t="shared" si="2"/>
        <v>3342660</v>
      </c>
      <c r="I33" s="320">
        <f>'7_Local Revenue'!AP33</f>
        <v>306646</v>
      </c>
      <c r="J33" s="1434">
        <f t="shared" si="3"/>
        <v>6842418</v>
      </c>
    </row>
    <row r="34" spans="1:10" ht="16.899999999999999" customHeight="1" x14ac:dyDescent="0.2">
      <c r="A34" s="1433">
        <v>28</v>
      </c>
      <c r="B34" s="312" t="s">
        <v>269</v>
      </c>
      <c r="C34" s="320">
        <f>'7_Local Revenue'!AE34</f>
        <v>67395786</v>
      </c>
      <c r="D34" s="320">
        <f>'7_Local Revenue'!H34</f>
        <v>2081902895</v>
      </c>
      <c r="E34" s="320">
        <f t="shared" si="1"/>
        <v>32138143</v>
      </c>
      <c r="F34" s="320">
        <f>'7_Local Revenue'!AI34</f>
        <v>111348484</v>
      </c>
      <c r="G34" s="320">
        <f>'7_Local Revenue'!AM34</f>
        <v>5567424200</v>
      </c>
      <c r="H34" s="320">
        <f t="shared" si="2"/>
        <v>42488132</v>
      </c>
      <c r="I34" s="320">
        <f>'7_Local Revenue'!AP34</f>
        <v>2205339</v>
      </c>
      <c r="J34" s="1434">
        <f t="shared" si="3"/>
        <v>76831614</v>
      </c>
    </row>
    <row r="35" spans="1:10" ht="16.899999999999999" customHeight="1" x14ac:dyDescent="0.2">
      <c r="A35" s="1433">
        <v>29</v>
      </c>
      <c r="B35" s="312" t="s">
        <v>270</v>
      </c>
      <c r="C35" s="320">
        <f>'7_Local Revenue'!AE35</f>
        <v>43477984</v>
      </c>
      <c r="D35" s="320">
        <f>'7_Local Revenue'!H35</f>
        <v>1014066865</v>
      </c>
      <c r="E35" s="320">
        <f t="shared" si="1"/>
        <v>15654057</v>
      </c>
      <c r="F35" s="320">
        <f>'7_Local Revenue'!AI35</f>
        <v>30827994</v>
      </c>
      <c r="G35" s="320">
        <f>'7_Local Revenue'!AM35</f>
        <v>1541399700</v>
      </c>
      <c r="H35" s="320">
        <f t="shared" si="2"/>
        <v>11763284</v>
      </c>
      <c r="I35" s="320">
        <f>'7_Local Revenue'!AP35</f>
        <v>495211</v>
      </c>
      <c r="J35" s="1434">
        <f t="shared" si="3"/>
        <v>27912552</v>
      </c>
    </row>
    <row r="36" spans="1:10" ht="16.899999999999999" customHeight="1" x14ac:dyDescent="0.2">
      <c r="A36" s="1435">
        <v>30</v>
      </c>
      <c r="B36" s="331" t="s">
        <v>271</v>
      </c>
      <c r="C36" s="340">
        <f>'7_Local Revenue'!AE36</f>
        <v>3389550</v>
      </c>
      <c r="D36" s="340">
        <f>'7_Local Revenue'!H36</f>
        <v>73617182</v>
      </c>
      <c r="E36" s="340">
        <f t="shared" si="1"/>
        <v>1136422</v>
      </c>
      <c r="F36" s="340">
        <f>'7_Local Revenue'!AI36</f>
        <v>6247033</v>
      </c>
      <c r="G36" s="340">
        <f>'7_Local Revenue'!AM36</f>
        <v>208234433</v>
      </c>
      <c r="H36" s="340">
        <f t="shared" si="2"/>
        <v>1589154</v>
      </c>
      <c r="I36" s="340">
        <f>'7_Local Revenue'!AP36</f>
        <v>73929</v>
      </c>
      <c r="J36" s="1436">
        <f t="shared" si="3"/>
        <v>2799505</v>
      </c>
    </row>
    <row r="37" spans="1:10" ht="16.899999999999999" customHeight="1" x14ac:dyDescent="0.2">
      <c r="A37" s="1429">
        <v>31</v>
      </c>
      <c r="B37" s="1430" t="s">
        <v>272</v>
      </c>
      <c r="C37" s="1431">
        <f>'7_Local Revenue'!AE37</f>
        <v>18305535</v>
      </c>
      <c r="D37" s="1431">
        <f>'7_Local Revenue'!H37</f>
        <v>403778289</v>
      </c>
      <c r="E37" s="1431">
        <f t="shared" si="1"/>
        <v>6233088</v>
      </c>
      <c r="F37" s="1431">
        <f>'7_Local Revenue'!AI37</f>
        <v>21677475</v>
      </c>
      <c r="G37" s="1431">
        <f>'7_Local Revenue'!AM37</f>
        <v>1083873750</v>
      </c>
      <c r="H37" s="1431">
        <f t="shared" si="2"/>
        <v>8271648</v>
      </c>
      <c r="I37" s="1431">
        <f>'7_Local Revenue'!AP37</f>
        <v>448378</v>
      </c>
      <c r="J37" s="1432">
        <f t="shared" si="3"/>
        <v>14953114</v>
      </c>
    </row>
    <row r="38" spans="1:10" ht="16.899999999999999" customHeight="1" x14ac:dyDescent="0.2">
      <c r="A38" s="1433">
        <v>32</v>
      </c>
      <c r="B38" s="312" t="s">
        <v>273</v>
      </c>
      <c r="C38" s="320">
        <f>'7_Local Revenue'!AE38</f>
        <v>17576880</v>
      </c>
      <c r="D38" s="320">
        <f>'7_Local Revenue'!H38</f>
        <v>489728106</v>
      </c>
      <c r="E38" s="320">
        <f t="shared" si="1"/>
        <v>7559888</v>
      </c>
      <c r="F38" s="320">
        <f>'7_Local Revenue'!AI38</f>
        <v>46463697</v>
      </c>
      <c r="G38" s="320">
        <f>'7_Local Revenue'!AM38</f>
        <v>1858547880</v>
      </c>
      <c r="H38" s="320">
        <f t="shared" si="2"/>
        <v>14183620</v>
      </c>
      <c r="I38" s="320">
        <f>'7_Local Revenue'!AP38</f>
        <v>913273</v>
      </c>
      <c r="J38" s="1434">
        <f t="shared" si="3"/>
        <v>22656781</v>
      </c>
    </row>
    <row r="39" spans="1:10" ht="16.899999999999999" customHeight="1" x14ac:dyDescent="0.2">
      <c r="A39" s="1433">
        <v>33</v>
      </c>
      <c r="B39" s="312" t="s">
        <v>274</v>
      </c>
      <c r="C39" s="320">
        <f>'7_Local Revenue'!AE39</f>
        <v>2465295</v>
      </c>
      <c r="D39" s="320">
        <f>'7_Local Revenue'!H39</f>
        <v>111212910</v>
      </c>
      <c r="E39" s="320">
        <f t="shared" si="1"/>
        <v>1716783</v>
      </c>
      <c r="F39" s="320">
        <f>'7_Local Revenue'!AI39</f>
        <v>3324171</v>
      </c>
      <c r="G39" s="320">
        <f>'7_Local Revenue'!AM39</f>
        <v>132966840</v>
      </c>
      <c r="H39" s="320">
        <f t="shared" si="2"/>
        <v>1014744</v>
      </c>
      <c r="I39" s="320">
        <f>'7_Local Revenue'!AP39</f>
        <v>50177</v>
      </c>
      <c r="J39" s="1434">
        <f t="shared" si="3"/>
        <v>2781704</v>
      </c>
    </row>
    <row r="40" spans="1:10" ht="16.899999999999999" customHeight="1" x14ac:dyDescent="0.2">
      <c r="A40" s="1433">
        <v>34</v>
      </c>
      <c r="B40" s="312" t="s">
        <v>275</v>
      </c>
      <c r="C40" s="320">
        <f>'7_Local Revenue'!AE40</f>
        <v>5250834</v>
      </c>
      <c r="D40" s="320">
        <f>'7_Local Revenue'!H40</f>
        <v>138548007</v>
      </c>
      <c r="E40" s="320">
        <f t="shared" si="1"/>
        <v>2138753</v>
      </c>
      <c r="F40" s="320">
        <f>'7_Local Revenue'!AI40</f>
        <v>6445668</v>
      </c>
      <c r="G40" s="320">
        <f>'7_Local Revenue'!AM40</f>
        <v>322283400</v>
      </c>
      <c r="H40" s="320">
        <f t="shared" si="2"/>
        <v>2459525</v>
      </c>
      <c r="I40" s="320">
        <f>'7_Local Revenue'!AP40</f>
        <v>209615</v>
      </c>
      <c r="J40" s="1434">
        <f>E40+H40+I40</f>
        <v>4807893</v>
      </c>
    </row>
    <row r="41" spans="1:10" ht="16.899999999999999" customHeight="1" x14ac:dyDescent="0.2">
      <c r="A41" s="1435">
        <v>35</v>
      </c>
      <c r="B41" s="331" t="s">
        <v>276</v>
      </c>
      <c r="C41" s="340">
        <f>'7_Local Revenue'!AE41</f>
        <v>8543764</v>
      </c>
      <c r="D41" s="340">
        <f>'7_Local Revenue'!H41</f>
        <v>325268939</v>
      </c>
      <c r="E41" s="340">
        <f t="shared" si="1"/>
        <v>5021147</v>
      </c>
      <c r="F41" s="340">
        <f>'7_Local Revenue'!AI41</f>
        <v>12655537</v>
      </c>
      <c r="G41" s="340">
        <f>'7_Local Revenue'!AM41</f>
        <v>632776850</v>
      </c>
      <c r="H41" s="340">
        <f t="shared" si="2"/>
        <v>4829074</v>
      </c>
      <c r="I41" s="340">
        <f>'7_Local Revenue'!AP41</f>
        <v>740467</v>
      </c>
      <c r="J41" s="1436">
        <f t="shared" si="3"/>
        <v>10590688</v>
      </c>
    </row>
    <row r="42" spans="1:10" s="1437" customFormat="1" ht="16.899999999999999" customHeight="1" x14ac:dyDescent="0.2">
      <c r="A42" s="1429">
        <v>36</v>
      </c>
      <c r="B42" s="1430" t="s">
        <v>277</v>
      </c>
      <c r="C42" s="1431">
        <f>'7_Local Revenue'!AE42</f>
        <v>158311016</v>
      </c>
      <c r="D42" s="1431">
        <f>'7_Local Revenue'!H42</f>
        <v>3533206755</v>
      </c>
      <c r="E42" s="1431">
        <f t="shared" si="1"/>
        <v>54541788</v>
      </c>
      <c r="F42" s="1431">
        <f>'7_Local Revenue'!AI42</f>
        <v>127844470</v>
      </c>
      <c r="G42" s="1431">
        <f>'7_Local Revenue'!AM42</f>
        <v>8522964667</v>
      </c>
      <c r="H42" s="1431">
        <f t="shared" si="2"/>
        <v>65043516</v>
      </c>
      <c r="I42" s="1431">
        <f>'7_Local Revenue'!AP42</f>
        <v>2497104</v>
      </c>
      <c r="J42" s="1432">
        <f t="shared" si="3"/>
        <v>122082408</v>
      </c>
    </row>
    <row r="43" spans="1:10" s="1437" customFormat="1" ht="16.899999999999999" customHeight="1" x14ac:dyDescent="0.2">
      <c r="A43" s="1433">
        <v>37</v>
      </c>
      <c r="B43" s="312" t="s">
        <v>278</v>
      </c>
      <c r="C43" s="320">
        <f>'7_Local Revenue'!AE43</f>
        <v>26854584</v>
      </c>
      <c r="D43" s="320">
        <f>'7_Local Revenue'!H43</f>
        <v>660849929</v>
      </c>
      <c r="E43" s="320">
        <f t="shared" si="1"/>
        <v>10201480</v>
      </c>
      <c r="F43" s="320">
        <f>'7_Local Revenue'!AI43</f>
        <v>47004515</v>
      </c>
      <c r="G43" s="320">
        <f>'7_Local Revenue'!AM43</f>
        <v>1566817167</v>
      </c>
      <c r="H43" s="320">
        <f t="shared" si="2"/>
        <v>11957259</v>
      </c>
      <c r="I43" s="320">
        <f>'7_Local Revenue'!AP43</f>
        <v>787543</v>
      </c>
      <c r="J43" s="1434">
        <f t="shared" si="3"/>
        <v>22946282</v>
      </c>
    </row>
    <row r="44" spans="1:10" s="1437" customFormat="1" ht="16.899999999999999" customHeight="1" x14ac:dyDescent="0.2">
      <c r="A44" s="1433">
        <v>38</v>
      </c>
      <c r="B44" s="312" t="s">
        <v>279</v>
      </c>
      <c r="C44" s="320">
        <f>'7_Local Revenue'!AE44</f>
        <v>25233389</v>
      </c>
      <c r="D44" s="320">
        <f>'7_Local Revenue'!H44</f>
        <v>1087967716</v>
      </c>
      <c r="E44" s="320">
        <f t="shared" si="1"/>
        <v>16794858</v>
      </c>
      <c r="F44" s="320">
        <f>'7_Local Revenue'!AI44</f>
        <v>16509356</v>
      </c>
      <c r="G44" s="320">
        <f>'7_Local Revenue'!AM44</f>
        <v>733749156</v>
      </c>
      <c r="H44" s="320">
        <f t="shared" si="2"/>
        <v>5599651</v>
      </c>
      <c r="I44" s="320">
        <f>'7_Local Revenue'!AP44</f>
        <v>116286</v>
      </c>
      <c r="J44" s="1434">
        <f t="shared" si="3"/>
        <v>22510795</v>
      </c>
    </row>
    <row r="45" spans="1:10" s="1437" customFormat="1" ht="16.899999999999999" customHeight="1" x14ac:dyDescent="0.2">
      <c r="A45" s="1433">
        <v>39</v>
      </c>
      <c r="B45" s="312" t="s">
        <v>280</v>
      </c>
      <c r="C45" s="320">
        <f>'7_Local Revenue'!AE45</f>
        <v>7576740</v>
      </c>
      <c r="D45" s="320">
        <f>'7_Local Revenue'!H45</f>
        <v>430671925.20000005</v>
      </c>
      <c r="E45" s="320">
        <f t="shared" si="1"/>
        <v>6648243</v>
      </c>
      <c r="F45" s="320">
        <f>'7_Local Revenue'!AI45</f>
        <v>6613073</v>
      </c>
      <c r="G45" s="320">
        <f>'7_Local Revenue'!AM45</f>
        <v>330653650</v>
      </c>
      <c r="H45" s="320">
        <f t="shared" si="2"/>
        <v>2523403</v>
      </c>
      <c r="I45" s="320">
        <f>'7_Local Revenue'!AP45</f>
        <v>152358</v>
      </c>
      <c r="J45" s="1434">
        <f t="shared" si="3"/>
        <v>9324004</v>
      </c>
    </row>
    <row r="46" spans="1:10" s="1437" customFormat="1" ht="16.899999999999999" customHeight="1" x14ac:dyDescent="0.2">
      <c r="A46" s="1435">
        <v>40</v>
      </c>
      <c r="B46" s="331" t="s">
        <v>281</v>
      </c>
      <c r="C46" s="340">
        <f>'7_Local Revenue'!AE46</f>
        <v>35892218</v>
      </c>
      <c r="D46" s="340">
        <f>'7_Local Revenue'!H46</f>
        <v>747862594</v>
      </c>
      <c r="E46" s="340">
        <f t="shared" si="1"/>
        <v>11544686</v>
      </c>
      <c r="F46" s="340">
        <f>'7_Local Revenue'!AI46</f>
        <v>38567188</v>
      </c>
      <c r="G46" s="340">
        <f>'7_Local Revenue'!AM46</f>
        <v>2571145867</v>
      </c>
      <c r="H46" s="340">
        <f t="shared" si="2"/>
        <v>19621854</v>
      </c>
      <c r="I46" s="340">
        <f>'7_Local Revenue'!AP46</f>
        <v>993710</v>
      </c>
      <c r="J46" s="1436">
        <f t="shared" si="3"/>
        <v>32160250</v>
      </c>
    </row>
    <row r="47" spans="1:10" s="1437" customFormat="1" ht="16.899999999999999" customHeight="1" x14ac:dyDescent="0.2">
      <c r="A47" s="1429">
        <v>41</v>
      </c>
      <c r="B47" s="1430" t="s">
        <v>282</v>
      </c>
      <c r="C47" s="1431">
        <f>'7_Local Revenue'!AE47</f>
        <v>10310456</v>
      </c>
      <c r="D47" s="1431">
        <f>'7_Local Revenue'!H47</f>
        <v>246424800</v>
      </c>
      <c r="E47" s="1431">
        <f t="shared" si="1"/>
        <v>3804037</v>
      </c>
      <c r="F47" s="1431">
        <f>'7_Local Revenue'!AI47</f>
        <v>3414007</v>
      </c>
      <c r="G47" s="1431">
        <f>'7_Local Revenue'!AM47</f>
        <v>170700350</v>
      </c>
      <c r="H47" s="1431">
        <f t="shared" si="2"/>
        <v>1302710</v>
      </c>
      <c r="I47" s="1431">
        <f>'7_Local Revenue'!AP47</f>
        <v>215877</v>
      </c>
      <c r="J47" s="1432">
        <f t="shared" si="3"/>
        <v>5322624</v>
      </c>
    </row>
    <row r="48" spans="1:10" s="1437" customFormat="1" ht="16.899999999999999" customHeight="1" x14ac:dyDescent="0.2">
      <c r="A48" s="1433">
        <v>42</v>
      </c>
      <c r="B48" s="312" t="s">
        <v>283</v>
      </c>
      <c r="C48" s="320">
        <f>'7_Local Revenue'!AE48</f>
        <v>5225086</v>
      </c>
      <c r="D48" s="320">
        <f>'7_Local Revenue'!H48</f>
        <v>203103913</v>
      </c>
      <c r="E48" s="320">
        <f t="shared" si="1"/>
        <v>3135296</v>
      </c>
      <c r="F48" s="320">
        <f>'7_Local Revenue'!AI48</f>
        <v>6909736</v>
      </c>
      <c r="G48" s="320">
        <f>'7_Local Revenue'!AM48</f>
        <v>322536417.5</v>
      </c>
      <c r="H48" s="320">
        <f t="shared" si="2"/>
        <v>2461456</v>
      </c>
      <c r="I48" s="320">
        <f>'7_Local Revenue'!AP48</f>
        <v>205231</v>
      </c>
      <c r="J48" s="1434">
        <f t="shared" si="3"/>
        <v>5801983</v>
      </c>
    </row>
    <row r="49" spans="1:10" s="1437" customFormat="1" ht="16.899999999999999" customHeight="1" x14ac:dyDescent="0.2">
      <c r="A49" s="1433">
        <v>43</v>
      </c>
      <c r="B49" s="312" t="s">
        <v>284</v>
      </c>
      <c r="C49" s="320">
        <f>'7_Local Revenue'!AE49</f>
        <v>6632667</v>
      </c>
      <c r="D49" s="320">
        <f>'7_Local Revenue'!H49</f>
        <v>178322564</v>
      </c>
      <c r="E49" s="320">
        <f t="shared" si="1"/>
        <v>2752749</v>
      </c>
      <c r="F49" s="320">
        <f>'7_Local Revenue'!AI49</f>
        <v>8373051</v>
      </c>
      <c r="G49" s="320">
        <f>'7_Local Revenue'!AM49</f>
        <v>334922040</v>
      </c>
      <c r="H49" s="320">
        <f t="shared" si="2"/>
        <v>2555978</v>
      </c>
      <c r="I49" s="320">
        <f>'7_Local Revenue'!AP49</f>
        <v>145342</v>
      </c>
      <c r="J49" s="1434">
        <f t="shared" si="3"/>
        <v>5454069</v>
      </c>
    </row>
    <row r="50" spans="1:10" s="1437" customFormat="1" ht="16.899999999999999" customHeight="1" x14ac:dyDescent="0.2">
      <c r="A50" s="1433">
        <v>44</v>
      </c>
      <c r="B50" s="312" t="s">
        <v>285</v>
      </c>
      <c r="C50" s="320">
        <f>'7_Local Revenue'!AE50</f>
        <v>13036758</v>
      </c>
      <c r="D50" s="320">
        <f>'7_Local Revenue'!H50</f>
        <v>319923644</v>
      </c>
      <c r="E50" s="320">
        <f t="shared" si="1"/>
        <v>4938632</v>
      </c>
      <c r="F50" s="320">
        <f>'7_Local Revenue'!AI50</f>
        <v>13517194</v>
      </c>
      <c r="G50" s="320">
        <f>'7_Local Revenue'!AM50</f>
        <v>675859700</v>
      </c>
      <c r="H50" s="320">
        <f t="shared" si="2"/>
        <v>5157864</v>
      </c>
      <c r="I50" s="320">
        <f>'7_Local Revenue'!AP50</f>
        <v>57611</v>
      </c>
      <c r="J50" s="1434">
        <f t="shared" si="3"/>
        <v>10154107</v>
      </c>
    </row>
    <row r="51" spans="1:10" ht="16.899999999999999" customHeight="1" x14ac:dyDescent="0.2">
      <c r="A51" s="1435">
        <v>45</v>
      </c>
      <c r="B51" s="331" t="s">
        <v>286</v>
      </c>
      <c r="C51" s="340">
        <f>'7_Local Revenue'!AE51</f>
        <v>68993341</v>
      </c>
      <c r="D51" s="340">
        <f>'7_Local Revenue'!H51</f>
        <v>1256097921</v>
      </c>
      <c r="E51" s="340">
        <f t="shared" si="1"/>
        <v>19390268</v>
      </c>
      <c r="F51" s="340">
        <f>'7_Local Revenue'!AI51</f>
        <v>45512459</v>
      </c>
      <c r="G51" s="340">
        <f>'7_Local Revenue'!AM51</f>
        <v>1517081967</v>
      </c>
      <c r="H51" s="340">
        <f t="shared" si="2"/>
        <v>11577702</v>
      </c>
      <c r="I51" s="340">
        <f>'7_Local Revenue'!AP51</f>
        <v>266898</v>
      </c>
      <c r="J51" s="1436">
        <f t="shared" si="3"/>
        <v>31234868</v>
      </c>
    </row>
    <row r="52" spans="1:10" ht="16.899999999999999" customHeight="1" x14ac:dyDescent="0.2">
      <c r="A52" s="1429">
        <v>46</v>
      </c>
      <c r="B52" s="1430" t="s">
        <v>287</v>
      </c>
      <c r="C52" s="1431">
        <f>'7_Local Revenue'!AE52</f>
        <v>2219514</v>
      </c>
      <c r="D52" s="1431">
        <f>'7_Local Revenue'!H52</f>
        <v>51660890</v>
      </c>
      <c r="E52" s="1431">
        <f t="shared" si="1"/>
        <v>797484</v>
      </c>
      <c r="F52" s="1431">
        <f>'7_Local Revenue'!AI52</f>
        <v>1444061</v>
      </c>
      <c r="G52" s="1431">
        <f>'7_Local Revenue'!AM52</f>
        <v>72203050</v>
      </c>
      <c r="H52" s="1431">
        <f t="shared" si="2"/>
        <v>551022</v>
      </c>
      <c r="I52" s="1431">
        <f>'7_Local Revenue'!AP52</f>
        <v>29334</v>
      </c>
      <c r="J52" s="1432">
        <f t="shared" si="3"/>
        <v>1377840</v>
      </c>
    </row>
    <row r="53" spans="1:10" ht="16.899999999999999" customHeight="1" x14ac:dyDescent="0.2">
      <c r="A53" s="1433">
        <v>47</v>
      </c>
      <c r="B53" s="312" t="s">
        <v>288</v>
      </c>
      <c r="C53" s="320">
        <f>'7_Local Revenue'!AE53</f>
        <v>25328862</v>
      </c>
      <c r="D53" s="320">
        <f>'7_Local Revenue'!H53</f>
        <v>577783668</v>
      </c>
      <c r="E53" s="320">
        <f t="shared" si="1"/>
        <v>8919193</v>
      </c>
      <c r="F53" s="320">
        <f>'7_Local Revenue'!AI53</f>
        <v>17898771</v>
      </c>
      <c r="G53" s="320">
        <f>'7_Local Revenue'!AM53</f>
        <v>715950840</v>
      </c>
      <c r="H53" s="320">
        <f t="shared" si="2"/>
        <v>5463822</v>
      </c>
      <c r="I53" s="320">
        <f>'7_Local Revenue'!AP53</f>
        <v>81442</v>
      </c>
      <c r="J53" s="1434">
        <f t="shared" si="3"/>
        <v>14464457</v>
      </c>
    </row>
    <row r="54" spans="1:10" ht="16.899999999999999" customHeight="1" x14ac:dyDescent="0.2">
      <c r="A54" s="1433">
        <v>48</v>
      </c>
      <c r="B54" s="312" t="s">
        <v>289</v>
      </c>
      <c r="C54" s="320">
        <f>'7_Local Revenue'!AE54</f>
        <v>16910839</v>
      </c>
      <c r="D54" s="320">
        <f>'7_Local Revenue'!H54</f>
        <v>451132037</v>
      </c>
      <c r="E54" s="320">
        <f t="shared" si="1"/>
        <v>6964084</v>
      </c>
      <c r="F54" s="320">
        <f>'7_Local Revenue'!AI54</f>
        <v>23619800</v>
      </c>
      <c r="G54" s="320">
        <f>'7_Local Revenue'!AM54</f>
        <v>1049768889</v>
      </c>
      <c r="H54" s="320">
        <f t="shared" si="2"/>
        <v>8011374</v>
      </c>
      <c r="I54" s="320">
        <f>'7_Local Revenue'!AP54</f>
        <v>177840</v>
      </c>
      <c r="J54" s="1434">
        <f t="shared" si="3"/>
        <v>15153298</v>
      </c>
    </row>
    <row r="55" spans="1:10" ht="16.899999999999999" customHeight="1" x14ac:dyDescent="0.2">
      <c r="A55" s="1433">
        <v>49</v>
      </c>
      <c r="B55" s="312" t="s">
        <v>290</v>
      </c>
      <c r="C55" s="320">
        <f>'7_Local Revenue'!AE55</f>
        <v>12143538</v>
      </c>
      <c r="D55" s="320">
        <f>'7_Local Revenue'!H55</f>
        <v>615005516</v>
      </c>
      <c r="E55" s="320">
        <f t="shared" si="1"/>
        <v>9493784</v>
      </c>
      <c r="F55" s="320">
        <f>'7_Local Revenue'!AI55</f>
        <v>22689323</v>
      </c>
      <c r="G55" s="320">
        <f>'7_Local Revenue'!AM55</f>
        <v>1134466150</v>
      </c>
      <c r="H55" s="320">
        <f t="shared" si="2"/>
        <v>8657746</v>
      </c>
      <c r="I55" s="320">
        <f>'7_Local Revenue'!AP55</f>
        <v>567667</v>
      </c>
      <c r="J55" s="1434">
        <f t="shared" si="3"/>
        <v>18719197</v>
      </c>
    </row>
    <row r="56" spans="1:10" ht="16.899999999999999" customHeight="1" x14ac:dyDescent="0.2">
      <c r="A56" s="1435">
        <v>50</v>
      </c>
      <c r="B56" s="331" t="s">
        <v>291</v>
      </c>
      <c r="C56" s="340">
        <f>'7_Local Revenue'!AE56</f>
        <v>12523730</v>
      </c>
      <c r="D56" s="340">
        <f>'7_Local Revenue'!H56</f>
        <v>375751761</v>
      </c>
      <c r="E56" s="340">
        <f t="shared" si="1"/>
        <v>5800445</v>
      </c>
      <c r="F56" s="340">
        <f>'7_Local Revenue'!AI56</f>
        <v>14366476</v>
      </c>
      <c r="G56" s="340">
        <f>'7_Local Revenue'!AM56</f>
        <v>718323800</v>
      </c>
      <c r="H56" s="340">
        <f t="shared" si="2"/>
        <v>5481931</v>
      </c>
      <c r="I56" s="340">
        <f>'7_Local Revenue'!AP56</f>
        <v>468885</v>
      </c>
      <c r="J56" s="1436">
        <f t="shared" si="3"/>
        <v>11751261</v>
      </c>
    </row>
    <row r="57" spans="1:10" ht="16.899999999999999" customHeight="1" x14ac:dyDescent="0.2">
      <c r="A57" s="1429">
        <v>51</v>
      </c>
      <c r="B57" s="1430" t="s">
        <v>292</v>
      </c>
      <c r="C57" s="1431">
        <f>'7_Local Revenue'!AE57</f>
        <v>22393600</v>
      </c>
      <c r="D57" s="1431">
        <f>'7_Local Revenue'!H57</f>
        <v>621009881</v>
      </c>
      <c r="E57" s="1431">
        <f t="shared" si="1"/>
        <v>9586472</v>
      </c>
      <c r="F57" s="1431">
        <f>'7_Local Revenue'!AI57</f>
        <v>15016454</v>
      </c>
      <c r="G57" s="1431">
        <f>'7_Local Revenue'!AM57</f>
        <v>858083086</v>
      </c>
      <c r="H57" s="1431">
        <f t="shared" si="2"/>
        <v>6548513</v>
      </c>
      <c r="I57" s="1431">
        <f>'7_Local Revenue'!AP57</f>
        <v>459314</v>
      </c>
      <c r="J57" s="1432">
        <f t="shared" si="3"/>
        <v>16594299</v>
      </c>
    </row>
    <row r="58" spans="1:10" ht="16.899999999999999" customHeight="1" x14ac:dyDescent="0.2">
      <c r="A58" s="1433">
        <v>52</v>
      </c>
      <c r="B58" s="312" t="s">
        <v>293</v>
      </c>
      <c r="C58" s="320">
        <f>'7_Local Revenue'!AE58</f>
        <v>123367154</v>
      </c>
      <c r="D58" s="320">
        <f>'7_Local Revenue'!H58</f>
        <v>1830632660</v>
      </c>
      <c r="E58" s="320">
        <f t="shared" si="1"/>
        <v>28259308</v>
      </c>
      <c r="F58" s="320">
        <f>'7_Local Revenue'!AI58</f>
        <v>93372055</v>
      </c>
      <c r="G58" s="320">
        <f>'7_Local Revenue'!AM58</f>
        <v>4668602750</v>
      </c>
      <c r="H58" s="320">
        <f t="shared" si="2"/>
        <v>35628722</v>
      </c>
      <c r="I58" s="320">
        <f>'7_Local Revenue'!AP58</f>
        <v>1874822</v>
      </c>
      <c r="J58" s="1434">
        <f t="shared" si="3"/>
        <v>65762852</v>
      </c>
    </row>
    <row r="59" spans="1:10" ht="16.899999999999999" customHeight="1" x14ac:dyDescent="0.2">
      <c r="A59" s="1433">
        <v>53</v>
      </c>
      <c r="B59" s="312" t="s">
        <v>294</v>
      </c>
      <c r="C59" s="320">
        <f>'7_Local Revenue'!AE59</f>
        <v>7384424</v>
      </c>
      <c r="D59" s="320">
        <f>'7_Local Revenue'!H59</f>
        <v>562220811</v>
      </c>
      <c r="E59" s="320">
        <f t="shared" si="1"/>
        <v>8678951</v>
      </c>
      <c r="F59" s="320">
        <f>'7_Local Revenue'!AI59</f>
        <v>41019590</v>
      </c>
      <c r="G59" s="320">
        <f>'7_Local Revenue'!AM59</f>
        <v>2050979500</v>
      </c>
      <c r="H59" s="320">
        <f t="shared" si="2"/>
        <v>15652173</v>
      </c>
      <c r="I59" s="320">
        <f>'7_Local Revenue'!AP59</f>
        <v>240372</v>
      </c>
      <c r="J59" s="1434">
        <f t="shared" si="3"/>
        <v>24571496</v>
      </c>
    </row>
    <row r="60" spans="1:10" ht="16.899999999999999" customHeight="1" x14ac:dyDescent="0.2">
      <c r="A60" s="1433">
        <v>54</v>
      </c>
      <c r="B60" s="312" t="s">
        <v>295</v>
      </c>
      <c r="C60" s="320">
        <f>'7_Local Revenue'!AE60</f>
        <v>2000362</v>
      </c>
      <c r="D60" s="320">
        <f>'7_Local Revenue'!H60</f>
        <v>53413129</v>
      </c>
      <c r="E60" s="320">
        <f t="shared" si="1"/>
        <v>824534</v>
      </c>
      <c r="F60" s="320">
        <f>'7_Local Revenue'!AI60</f>
        <v>635731</v>
      </c>
      <c r="G60" s="320">
        <f>'7_Local Revenue'!AM60</f>
        <v>42382067</v>
      </c>
      <c r="H60" s="320">
        <f t="shared" si="2"/>
        <v>323441</v>
      </c>
      <c r="I60" s="320">
        <f>'7_Local Revenue'!AP60</f>
        <v>30104</v>
      </c>
      <c r="J60" s="1434">
        <f t="shared" si="3"/>
        <v>1178079</v>
      </c>
    </row>
    <row r="61" spans="1:10" ht="16.899999999999999" customHeight="1" x14ac:dyDescent="0.2">
      <c r="A61" s="1435">
        <v>55</v>
      </c>
      <c r="B61" s="331" t="s">
        <v>296</v>
      </c>
      <c r="C61" s="340">
        <f>'7_Local Revenue'!AE61</f>
        <v>8350023</v>
      </c>
      <c r="D61" s="340">
        <f>'7_Local Revenue'!H61</f>
        <v>906647097</v>
      </c>
      <c r="E61" s="340">
        <f t="shared" si="1"/>
        <v>13995828</v>
      </c>
      <c r="F61" s="340">
        <f>'7_Local Revenue'!AI61</f>
        <v>56592016</v>
      </c>
      <c r="G61" s="340">
        <f>'7_Local Revenue'!AM61</f>
        <v>2193488992</v>
      </c>
      <c r="H61" s="340">
        <f t="shared" si="2"/>
        <v>16739743</v>
      </c>
      <c r="I61" s="340">
        <f>'7_Local Revenue'!AP61</f>
        <v>328139</v>
      </c>
      <c r="J61" s="1436">
        <f t="shared" si="3"/>
        <v>31063710</v>
      </c>
    </row>
    <row r="62" spans="1:10" ht="16.899999999999999" customHeight="1" x14ac:dyDescent="0.2">
      <c r="A62" s="1429">
        <v>56</v>
      </c>
      <c r="B62" s="1430" t="s">
        <v>297</v>
      </c>
      <c r="C62" s="1431">
        <f>'7_Local Revenue'!AE62</f>
        <v>5390452</v>
      </c>
      <c r="D62" s="1431">
        <f>'7_Local Revenue'!H62</f>
        <v>154419915</v>
      </c>
      <c r="E62" s="1431">
        <f t="shared" si="1"/>
        <v>2383766</v>
      </c>
      <c r="F62" s="1431">
        <f>'7_Local Revenue'!AI62</f>
        <v>7420947</v>
      </c>
      <c r="G62" s="1431">
        <f>'7_Local Revenue'!AM62</f>
        <v>247364900</v>
      </c>
      <c r="H62" s="1431">
        <f t="shared" si="2"/>
        <v>1887780</v>
      </c>
      <c r="I62" s="1431">
        <f>'7_Local Revenue'!AP62</f>
        <v>148392</v>
      </c>
      <c r="J62" s="1432">
        <f t="shared" si="3"/>
        <v>4419938</v>
      </c>
    </row>
    <row r="63" spans="1:10" ht="16.899999999999999" customHeight="1" x14ac:dyDescent="0.2">
      <c r="A63" s="1433">
        <v>57</v>
      </c>
      <c r="B63" s="312" t="s">
        <v>298</v>
      </c>
      <c r="C63" s="320">
        <f>'7_Local Revenue'!AE63</f>
        <v>14213673</v>
      </c>
      <c r="D63" s="320">
        <f>'7_Local Revenue'!H63</f>
        <v>372796980</v>
      </c>
      <c r="E63" s="320">
        <f t="shared" si="1"/>
        <v>5754833</v>
      </c>
      <c r="F63" s="320">
        <f>'7_Local Revenue'!AI63</f>
        <v>10728644</v>
      </c>
      <c r="G63" s="320">
        <f>'7_Local Revenue'!AM63</f>
        <v>715242933</v>
      </c>
      <c r="H63" s="320">
        <f t="shared" si="2"/>
        <v>5458419</v>
      </c>
      <c r="I63" s="320">
        <f>'7_Local Revenue'!AP63</f>
        <v>2017470</v>
      </c>
      <c r="J63" s="1434">
        <f t="shared" si="3"/>
        <v>13230722</v>
      </c>
    </row>
    <row r="64" spans="1:10" ht="16.899999999999999" customHeight="1" x14ac:dyDescent="0.2">
      <c r="A64" s="1433">
        <v>58</v>
      </c>
      <c r="B64" s="312" t="s">
        <v>299</v>
      </c>
      <c r="C64" s="320">
        <f>'7_Local Revenue'!AE64</f>
        <v>7563073</v>
      </c>
      <c r="D64" s="320">
        <f>'7_Local Revenue'!H64</f>
        <v>142097465</v>
      </c>
      <c r="E64" s="320">
        <f t="shared" si="1"/>
        <v>2193545</v>
      </c>
      <c r="F64" s="320">
        <f>'7_Local Revenue'!AI64</f>
        <v>12014403</v>
      </c>
      <c r="G64" s="320">
        <f>'7_Local Revenue'!AM64</f>
        <v>600720150</v>
      </c>
      <c r="H64" s="320">
        <f t="shared" si="2"/>
        <v>4584432</v>
      </c>
      <c r="I64" s="320">
        <f>'7_Local Revenue'!AP64</f>
        <v>348429</v>
      </c>
      <c r="J64" s="1434">
        <f t="shared" si="3"/>
        <v>7126406</v>
      </c>
    </row>
    <row r="65" spans="1:10" ht="16.899999999999999" customHeight="1" x14ac:dyDescent="0.2">
      <c r="A65" s="1433">
        <v>59</v>
      </c>
      <c r="B65" s="312" t="s">
        <v>300</v>
      </c>
      <c r="C65" s="320">
        <f>'7_Local Revenue'!AE65</f>
        <v>3163420</v>
      </c>
      <c r="D65" s="320">
        <f>'7_Local Revenue'!H65</f>
        <v>96923080</v>
      </c>
      <c r="E65" s="320">
        <f t="shared" si="1"/>
        <v>1496193</v>
      </c>
      <c r="F65" s="320">
        <f>'7_Local Revenue'!AI65</f>
        <v>4685070</v>
      </c>
      <c r="G65" s="320">
        <f>'7_Local Revenue'!AM65</f>
        <v>234253500</v>
      </c>
      <c r="H65" s="320">
        <f t="shared" si="2"/>
        <v>1787720</v>
      </c>
      <c r="I65" s="320">
        <f>'7_Local Revenue'!AP65</f>
        <v>154040</v>
      </c>
      <c r="J65" s="1434">
        <f t="shared" si="3"/>
        <v>3437953</v>
      </c>
    </row>
    <row r="66" spans="1:10" ht="16.899999999999999" customHeight="1" x14ac:dyDescent="0.2">
      <c r="A66" s="1435">
        <v>60</v>
      </c>
      <c r="B66" s="331" t="s">
        <v>301</v>
      </c>
      <c r="C66" s="340">
        <f>'7_Local Revenue'!AE66</f>
        <v>11192819</v>
      </c>
      <c r="D66" s="340">
        <f>'7_Local Revenue'!H66</f>
        <v>268803483</v>
      </c>
      <c r="E66" s="340">
        <f t="shared" si="1"/>
        <v>4149495</v>
      </c>
      <c r="F66" s="340">
        <f>'7_Local Revenue'!AI66</f>
        <v>13138782</v>
      </c>
      <c r="G66" s="340">
        <f>'7_Local Revenue'!AM66</f>
        <v>616844225</v>
      </c>
      <c r="H66" s="340">
        <f t="shared" si="2"/>
        <v>4707484</v>
      </c>
      <c r="I66" s="340">
        <f>'7_Local Revenue'!AP66</f>
        <v>192886</v>
      </c>
      <c r="J66" s="1436">
        <f t="shared" si="3"/>
        <v>9049865</v>
      </c>
    </row>
    <row r="67" spans="1:10" ht="16.899999999999999" customHeight="1" x14ac:dyDescent="0.2">
      <c r="A67" s="1429">
        <v>61</v>
      </c>
      <c r="B67" s="1430" t="s">
        <v>302</v>
      </c>
      <c r="C67" s="1431">
        <f>'7_Local Revenue'!AE67</f>
        <v>12714743</v>
      </c>
      <c r="D67" s="1431">
        <f>'7_Local Revenue'!H67</f>
        <v>406361061</v>
      </c>
      <c r="E67" s="1431">
        <f t="shared" si="1"/>
        <v>6272958</v>
      </c>
      <c r="F67" s="1431">
        <f>'7_Local Revenue'!AI67</f>
        <v>16428641</v>
      </c>
      <c r="G67" s="1431">
        <f>'7_Local Revenue'!AM67</f>
        <v>821432050</v>
      </c>
      <c r="H67" s="1431">
        <f t="shared" si="2"/>
        <v>6268808</v>
      </c>
      <c r="I67" s="1431">
        <f>'7_Local Revenue'!AP67</f>
        <v>143774</v>
      </c>
      <c r="J67" s="1432">
        <f t="shared" si="3"/>
        <v>12685540</v>
      </c>
    </row>
    <row r="68" spans="1:10" ht="16.899999999999999" customHeight="1" x14ac:dyDescent="0.2">
      <c r="A68" s="1433">
        <v>62</v>
      </c>
      <c r="B68" s="312" t="s">
        <v>303</v>
      </c>
      <c r="C68" s="320">
        <f>'7_Local Revenue'!AE68</f>
        <v>1589735</v>
      </c>
      <c r="D68" s="320">
        <f>'7_Local Revenue'!H68</f>
        <v>58209602</v>
      </c>
      <c r="E68" s="320">
        <f t="shared" si="1"/>
        <v>898576</v>
      </c>
      <c r="F68" s="320">
        <f>'7_Local Revenue'!AI68</f>
        <v>2819770</v>
      </c>
      <c r="G68" s="320">
        <f>'7_Local Revenue'!AM68</f>
        <v>140988500</v>
      </c>
      <c r="H68" s="320">
        <f t="shared" si="2"/>
        <v>1075962</v>
      </c>
      <c r="I68" s="320">
        <f>'7_Local Revenue'!AP68</f>
        <v>92661</v>
      </c>
      <c r="J68" s="1434">
        <f t="shared" si="3"/>
        <v>2067199</v>
      </c>
    </row>
    <row r="69" spans="1:10" ht="16.899999999999999" customHeight="1" x14ac:dyDescent="0.2">
      <c r="A69" s="1433">
        <v>63</v>
      </c>
      <c r="B69" s="312" t="s">
        <v>304</v>
      </c>
      <c r="C69" s="320">
        <f>'7_Local Revenue'!AE69</f>
        <v>9642353</v>
      </c>
      <c r="D69" s="320">
        <f>'7_Local Revenue'!H69</f>
        <v>273950141</v>
      </c>
      <c r="E69" s="320">
        <f t="shared" si="1"/>
        <v>4228943</v>
      </c>
      <c r="F69" s="320">
        <f>'7_Local Revenue'!AI69</f>
        <v>6196185</v>
      </c>
      <c r="G69" s="320">
        <f>'7_Local Revenue'!AM69</f>
        <v>206539500</v>
      </c>
      <c r="H69" s="320">
        <f t="shared" si="2"/>
        <v>1576219</v>
      </c>
      <c r="I69" s="320">
        <f>'7_Local Revenue'!AP69</f>
        <v>51271</v>
      </c>
      <c r="J69" s="1434">
        <f t="shared" si="3"/>
        <v>5856433</v>
      </c>
    </row>
    <row r="70" spans="1:10" ht="16.899999999999999" customHeight="1" x14ac:dyDescent="0.2">
      <c r="A70" s="1433">
        <v>64</v>
      </c>
      <c r="B70" s="312" t="s">
        <v>305</v>
      </c>
      <c r="C70" s="320">
        <f>'7_Local Revenue'!AE70</f>
        <v>2754943</v>
      </c>
      <c r="D70" s="320">
        <f>'7_Local Revenue'!H70</f>
        <v>65332133</v>
      </c>
      <c r="E70" s="320">
        <f t="shared" si="1"/>
        <v>1008526</v>
      </c>
      <c r="F70" s="320">
        <f>'7_Local Revenue'!AI70</f>
        <v>3929335</v>
      </c>
      <c r="G70" s="320">
        <f>'7_Local Revenue'!AM70</f>
        <v>196466750</v>
      </c>
      <c r="H70" s="320">
        <f t="shared" si="2"/>
        <v>1499348</v>
      </c>
      <c r="I70" s="320">
        <f>'7_Local Revenue'!AP70</f>
        <v>262385</v>
      </c>
      <c r="J70" s="1434">
        <f t="shared" si="3"/>
        <v>2770259</v>
      </c>
    </row>
    <row r="71" spans="1:10" ht="16.899999999999999" customHeight="1" x14ac:dyDescent="0.2">
      <c r="A71" s="1435">
        <v>65</v>
      </c>
      <c r="B71" s="331" t="s">
        <v>306</v>
      </c>
      <c r="C71" s="340">
        <f>'7_Local Revenue'!AE71</f>
        <v>15037501</v>
      </c>
      <c r="D71" s="340">
        <f>'7_Local Revenue'!H71</f>
        <v>360109043</v>
      </c>
      <c r="E71" s="340">
        <f>ROUND(D71*$E$3/1000,0)</f>
        <v>5558970</v>
      </c>
      <c r="F71" s="340">
        <f>'7_Local Revenue'!AI71</f>
        <v>29675901</v>
      </c>
      <c r="G71" s="340">
        <f>'7_Local Revenue'!AM71</f>
        <v>1483795050</v>
      </c>
      <c r="H71" s="340">
        <f>ROUND(G71*$H$3,0)</f>
        <v>11323671</v>
      </c>
      <c r="I71" s="340">
        <f>'7_Local Revenue'!AP71</f>
        <v>274681</v>
      </c>
      <c r="J71" s="1436">
        <f>E71+H71+I71</f>
        <v>17157322</v>
      </c>
    </row>
    <row r="72" spans="1:10" ht="16.899999999999999" customHeight="1" x14ac:dyDescent="0.2">
      <c r="A72" s="1429">
        <v>66</v>
      </c>
      <c r="B72" s="1430" t="s">
        <v>307</v>
      </c>
      <c r="C72" s="1431">
        <f>'7_Local Revenue'!AE72</f>
        <v>5069422</v>
      </c>
      <c r="D72" s="1431">
        <f>'7_Local Revenue'!H72</f>
        <v>81075420</v>
      </c>
      <c r="E72" s="1431">
        <f>ROUND(D72*$E$3/1000,0)</f>
        <v>1251554</v>
      </c>
      <c r="F72" s="1431">
        <f>'7_Local Revenue'!AI72</f>
        <v>2682546</v>
      </c>
      <c r="G72" s="1431">
        <f>'7_Local Revenue'!AM72</f>
        <v>268254600</v>
      </c>
      <c r="H72" s="1431">
        <f>ROUND(G72*$H$3,0)</f>
        <v>2047201</v>
      </c>
      <c r="I72" s="1431">
        <f>'7_Local Revenue'!AP72</f>
        <v>190230</v>
      </c>
      <c r="J72" s="1432">
        <f>E72+H72+I72</f>
        <v>3488985</v>
      </c>
    </row>
    <row r="73" spans="1:10" ht="16.899999999999999" customHeight="1" x14ac:dyDescent="0.2">
      <c r="A73" s="1433">
        <v>67</v>
      </c>
      <c r="B73" s="312" t="s">
        <v>308</v>
      </c>
      <c r="C73" s="320">
        <f>'7_Local Revenue'!AE73</f>
        <v>18631072</v>
      </c>
      <c r="D73" s="320">
        <f>'7_Local Revenue'!H73</f>
        <v>240027255</v>
      </c>
      <c r="E73" s="320">
        <f>ROUND(D73*$E$3/1000,0)</f>
        <v>3705279</v>
      </c>
      <c r="F73" s="320">
        <f>'7_Local Revenue'!AI73</f>
        <v>9941987</v>
      </c>
      <c r="G73" s="320">
        <f>'7_Local Revenue'!AM73</f>
        <v>497099350</v>
      </c>
      <c r="H73" s="320">
        <f>ROUND(G73*$H$3,0)</f>
        <v>3793644</v>
      </c>
      <c r="I73" s="320">
        <f>'7_Local Revenue'!AP73</f>
        <v>86681</v>
      </c>
      <c r="J73" s="1434">
        <f>E73+H73+I73</f>
        <v>7585604</v>
      </c>
    </row>
    <row r="74" spans="1:10" ht="16.899999999999999" customHeight="1" x14ac:dyDescent="0.2">
      <c r="A74" s="1433">
        <v>68</v>
      </c>
      <c r="B74" s="312" t="s">
        <v>309</v>
      </c>
      <c r="C74" s="320">
        <f>'7_Local Revenue'!AE74</f>
        <v>1985239</v>
      </c>
      <c r="D74" s="320">
        <f>'7_Local Revenue'!H74</f>
        <v>43813851</v>
      </c>
      <c r="E74" s="320">
        <f>ROUND(D74*$E$3/1000,0)</f>
        <v>676350</v>
      </c>
      <c r="F74" s="320">
        <f>'7_Local Revenue'!AI74</f>
        <v>3319408</v>
      </c>
      <c r="G74" s="320">
        <f>'7_Local Revenue'!AM74</f>
        <v>165970400</v>
      </c>
      <c r="H74" s="320">
        <f>ROUND(G74*$H$3,0)</f>
        <v>1266613</v>
      </c>
      <c r="I74" s="320">
        <f>'7_Local Revenue'!AP74</f>
        <v>42832</v>
      </c>
      <c r="J74" s="1434">
        <f>E74+H74+I74</f>
        <v>1985795</v>
      </c>
    </row>
    <row r="75" spans="1:10" ht="16.899999999999999" customHeight="1" x14ac:dyDescent="0.2">
      <c r="A75" s="1435">
        <v>69</v>
      </c>
      <c r="B75" s="331" t="s">
        <v>310</v>
      </c>
      <c r="C75" s="340">
        <f>'7_Local Revenue'!AE75</f>
        <v>8109245</v>
      </c>
      <c r="D75" s="340">
        <f>'7_Local Revenue'!H75</f>
        <v>122702740</v>
      </c>
      <c r="E75" s="340">
        <f>ROUND(D75*$E$3/1000,0)</f>
        <v>1894151</v>
      </c>
      <c r="F75" s="340">
        <f>'7_Local Revenue'!AI75</f>
        <v>8536333</v>
      </c>
      <c r="G75" s="340">
        <f>'7_Local Revenue'!AM75</f>
        <v>341453320</v>
      </c>
      <c r="H75" s="340">
        <f>ROUND(G75*$H$3,0)</f>
        <v>2605821</v>
      </c>
      <c r="I75" s="340">
        <f>'7_Local Revenue'!AP75</f>
        <v>1250</v>
      </c>
      <c r="J75" s="1436">
        <f>E75+H75+I75</f>
        <v>4501222</v>
      </c>
    </row>
    <row r="76" spans="1:10" s="206" customFormat="1" ht="16.899999999999999" customHeight="1" thickBot="1" x14ac:dyDescent="0.25">
      <c r="A76" s="1438"/>
      <c r="B76" s="739" t="s">
        <v>605</v>
      </c>
      <c r="C76" s="742">
        <f t="shared" ref="C76:J76" si="4">SUM(C7:C75)</f>
        <v>1627782564</v>
      </c>
      <c r="D76" s="742">
        <f t="shared" si="4"/>
        <v>39818593134.199997</v>
      </c>
      <c r="E76" s="742">
        <f t="shared" si="4"/>
        <v>614675959</v>
      </c>
      <c r="F76" s="742">
        <f t="shared" si="4"/>
        <v>1842147538</v>
      </c>
      <c r="G76" s="742">
        <f t="shared" si="4"/>
        <v>91271017667.800003</v>
      </c>
      <c r="H76" s="742">
        <f t="shared" si="4"/>
        <v>696540248</v>
      </c>
      <c r="I76" s="742">
        <f t="shared" si="4"/>
        <v>34159550</v>
      </c>
      <c r="J76" s="1439">
        <f t="shared" si="4"/>
        <v>1345375757</v>
      </c>
    </row>
    <row r="77" spans="1:10" ht="13.5" thickTop="1" x14ac:dyDescent="0.2"/>
    <row r="78" spans="1:10" ht="15" customHeight="1" x14ac:dyDescent="0.2">
      <c r="A78" s="1440"/>
      <c r="B78" s="1440"/>
      <c r="C78" s="1441" t="s">
        <v>1412</v>
      </c>
      <c r="D78" s="1442"/>
      <c r="E78" s="1443">
        <f>'7_Local Revenue'!AD76</f>
        <v>40.86</v>
      </c>
      <c r="F78" s="1441" t="s">
        <v>1413</v>
      </c>
      <c r="G78" s="1444"/>
      <c r="H78" s="1445">
        <f>'7_Local Revenue'!AF76</f>
        <v>2.0199999999999999E-2</v>
      </c>
      <c r="I78" s="1446">
        <f>'3_Levels 1&amp;2'!V76</f>
        <v>0.65</v>
      </c>
      <c r="J78" s="1446">
        <v>0.37780000000000002</v>
      </c>
    </row>
    <row r="82" spans="5:6" ht="18" x14ac:dyDescent="0.2">
      <c r="E82" s="1447"/>
      <c r="F82" s="1448"/>
    </row>
  </sheetData>
  <sheetProtection formatCells="0" formatColumns="0" formatRows="0" sort="0"/>
  <mergeCells count="9">
    <mergeCell ref="A1:B3"/>
    <mergeCell ref="C1:E1"/>
    <mergeCell ref="F1:H1"/>
    <mergeCell ref="I1:I3"/>
    <mergeCell ref="J1:J3"/>
    <mergeCell ref="C2:C3"/>
    <mergeCell ref="D2:D3"/>
    <mergeCell ref="F2:F3"/>
    <mergeCell ref="G2:G3"/>
  </mergeCells>
  <printOptions horizontalCentered="1"/>
  <pageMargins left="0.3" right="0.28999999999999998" top="1" bottom="0.38" header="0.33" footer="0.18"/>
  <pageSetup paperSize="5" scale="70" firstPageNumber="95" orientation="portrait" r:id="rId1"/>
  <headerFooter alignWithMargins="0">
    <oddHeader>&amp;L&amp;"Arial,Bold"&amp;20&amp;K000000Table 6: FY2017-18 Budget Letter 
Local Deduction Calculation</oddHeader>
    <oddFooter>&amp;R&amp;12&amp;P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7"/>
  <sheetViews>
    <sheetView view="pageBreakPreview" zoomScaleNormal="100" zoomScaleSheetLayoutView="100" workbookViewId="0">
      <pane xSplit="2" ySplit="6" topLeftCell="C7" activePane="bottomRight" state="frozen"/>
      <selection activeCell="I1" sqref="I1:J1048576"/>
      <selection pane="topRight" activeCell="I1" sqref="I1:J1048576"/>
      <selection pane="bottomLeft" activeCell="I1" sqref="I1:J1048576"/>
      <selection pane="bottomRight" activeCell="I1" sqref="I1:J1048576"/>
    </sheetView>
  </sheetViews>
  <sheetFormatPr defaultColWidth="8.85546875" defaultRowHeight="12.75" x14ac:dyDescent="0.2"/>
  <cols>
    <col min="1" max="1" width="3" style="5" bestFit="1" customWidth="1"/>
    <col min="2" max="2" width="17.5703125" style="5" bestFit="1" customWidth="1"/>
    <col min="3" max="3" width="16" style="5" customWidth="1"/>
    <col min="4" max="4" width="15.85546875" style="5" customWidth="1"/>
    <col min="5" max="6" width="16.28515625" style="5" bestFit="1" customWidth="1"/>
    <col min="7" max="7" width="9.5703125" style="5" customWidth="1"/>
    <col min="8" max="8" width="16.28515625" style="5" customWidth="1"/>
    <col min="9" max="9" width="9.5703125" style="5" customWidth="1"/>
    <col min="10" max="10" width="14.7109375" style="5" customWidth="1"/>
    <col min="11" max="11" width="9.5703125" style="5" customWidth="1"/>
    <col min="12" max="12" width="16.5703125" style="5" customWidth="1"/>
    <col min="13" max="15" width="9.5703125" style="5" customWidth="1"/>
    <col min="16" max="16" width="14.42578125" style="5" customWidth="1"/>
    <col min="17" max="17" width="16.7109375" style="5" customWidth="1"/>
    <col min="18" max="18" width="9.5703125" style="5" customWidth="1"/>
    <col min="19" max="19" width="15.42578125" style="5" customWidth="1"/>
    <col min="20" max="22" width="9.5703125" style="5" customWidth="1"/>
    <col min="23" max="24" width="13.85546875" style="5" customWidth="1"/>
    <col min="25" max="25" width="10.7109375" style="5" customWidth="1"/>
    <col min="26" max="26" width="15.5703125" style="5" bestFit="1" customWidth="1"/>
    <col min="27" max="27" width="13.7109375" style="5" bestFit="1" customWidth="1"/>
    <col min="28" max="28" width="9.85546875" style="5" customWidth="1"/>
    <col min="29" max="29" width="10.5703125" style="5" customWidth="1"/>
    <col min="30" max="30" width="9.85546875" style="5" customWidth="1"/>
    <col min="31" max="31" width="15.5703125" style="5" bestFit="1" customWidth="1"/>
    <col min="32" max="32" width="12.7109375" style="5" customWidth="1"/>
    <col min="33" max="34" width="16.28515625" style="5" customWidth="1"/>
    <col min="35" max="35" width="17.28515625" style="5" customWidth="1"/>
    <col min="36" max="36" width="17.5703125" style="5" customWidth="1"/>
    <col min="37" max="37" width="17.42578125" style="5" customWidth="1"/>
    <col min="38" max="38" width="10" style="5" bestFit="1" customWidth="1"/>
    <col min="39" max="39" width="17.28515625" style="5" customWidth="1"/>
    <col min="40" max="41" width="8" style="5" customWidth="1"/>
    <col min="42" max="42" width="17" style="5" customWidth="1"/>
    <col min="43" max="43" width="17.140625" style="5" customWidth="1"/>
    <col min="44" max="44" width="8.7109375" style="5" customWidth="1"/>
    <col min="45" max="45" width="10.42578125" style="5" bestFit="1" customWidth="1"/>
    <col min="46" max="46" width="18.28515625" style="5" customWidth="1"/>
    <col min="47" max="16384" width="8.85546875" style="5"/>
  </cols>
  <sheetData>
    <row r="1" spans="1:46" s="1461" customFormat="1" ht="36.6" customHeight="1" x14ac:dyDescent="0.2">
      <c r="A1" s="1408" t="s">
        <v>1398</v>
      </c>
      <c r="B1" s="1409"/>
      <c r="C1" s="1449" t="s">
        <v>1414</v>
      </c>
      <c r="D1" s="1450"/>
      <c r="E1" s="1451"/>
      <c r="F1" s="1451"/>
      <c r="G1" s="1451"/>
      <c r="H1" s="1452"/>
      <c r="I1" s="1453" t="s">
        <v>1415</v>
      </c>
      <c r="J1" s="1454"/>
      <c r="K1" s="1455" t="s">
        <v>1416</v>
      </c>
      <c r="L1" s="1456"/>
      <c r="M1" s="1456"/>
      <c r="N1" s="1456"/>
      <c r="O1" s="1456"/>
      <c r="P1" s="1457"/>
      <c r="Q1" s="1458" t="s">
        <v>1417</v>
      </c>
      <c r="R1" s="1455" t="s">
        <v>1418</v>
      </c>
      <c r="S1" s="1456"/>
      <c r="T1" s="1456"/>
      <c r="U1" s="1456"/>
      <c r="V1" s="1456"/>
      <c r="W1" s="1457"/>
      <c r="X1" s="1458" t="s">
        <v>1419</v>
      </c>
      <c r="Y1" s="1455" t="s">
        <v>1420</v>
      </c>
      <c r="Z1" s="1456"/>
      <c r="AA1" s="1456"/>
      <c r="AB1" s="1456"/>
      <c r="AC1" s="1456"/>
      <c r="AD1" s="1456"/>
      <c r="AE1" s="1458" t="s">
        <v>1421</v>
      </c>
      <c r="AF1" s="1455" t="s">
        <v>1422</v>
      </c>
      <c r="AG1" s="1456"/>
      <c r="AH1" s="1456"/>
      <c r="AI1" s="1458" t="s">
        <v>1423</v>
      </c>
      <c r="AJ1" s="1455" t="s">
        <v>1424</v>
      </c>
      <c r="AK1" s="1456"/>
      <c r="AL1" s="1456"/>
      <c r="AM1" s="1456"/>
      <c r="AN1" s="1456"/>
      <c r="AO1" s="1457"/>
      <c r="AP1" s="1458" t="s">
        <v>1425</v>
      </c>
      <c r="AQ1" s="1459" t="s">
        <v>1426</v>
      </c>
      <c r="AR1" s="1460" t="s">
        <v>536</v>
      </c>
      <c r="AT1"/>
    </row>
    <row r="2" spans="1:46" s="206" customFormat="1" ht="90.6" customHeight="1" x14ac:dyDescent="0.2">
      <c r="A2" s="416"/>
      <c r="B2" s="290"/>
      <c r="C2" s="1070" t="s">
        <v>1427</v>
      </c>
      <c r="D2" s="1070" t="s">
        <v>1428</v>
      </c>
      <c r="E2" s="1417" t="s">
        <v>1429</v>
      </c>
      <c r="F2" s="1070" t="s">
        <v>1430</v>
      </c>
      <c r="G2" s="1070" t="s">
        <v>1431</v>
      </c>
      <c r="H2" s="1462" t="s">
        <v>1432</v>
      </c>
      <c r="I2" s="1070" t="s">
        <v>1433</v>
      </c>
      <c r="J2" s="1070" t="s">
        <v>1434</v>
      </c>
      <c r="K2" s="1070" t="s">
        <v>1433</v>
      </c>
      <c r="L2" s="1070" t="s">
        <v>1434</v>
      </c>
      <c r="M2" s="1070" t="s">
        <v>1435</v>
      </c>
      <c r="N2" s="1070" t="s">
        <v>1436</v>
      </c>
      <c r="O2" s="1070" t="s">
        <v>1437</v>
      </c>
      <c r="P2" s="1070" t="s">
        <v>1438</v>
      </c>
      <c r="Q2" s="1463" t="s">
        <v>1439</v>
      </c>
      <c r="R2" s="1070" t="s">
        <v>1433</v>
      </c>
      <c r="S2" s="1070" t="s">
        <v>1434</v>
      </c>
      <c r="T2" s="1070" t="s">
        <v>1440</v>
      </c>
      <c r="U2" s="1070" t="s">
        <v>1436</v>
      </c>
      <c r="V2" s="1070" t="s">
        <v>1437</v>
      </c>
      <c r="W2" s="1070" t="s">
        <v>1438</v>
      </c>
      <c r="X2" s="1463" t="s">
        <v>1439</v>
      </c>
      <c r="Y2" s="1070" t="s">
        <v>1441</v>
      </c>
      <c r="Z2" s="1070" t="s">
        <v>1442</v>
      </c>
      <c r="AA2" s="1070" t="s">
        <v>1443</v>
      </c>
      <c r="AB2" s="1070" t="s">
        <v>1444</v>
      </c>
      <c r="AC2" s="1070" t="s">
        <v>1445</v>
      </c>
      <c r="AD2" s="1070" t="s">
        <v>1446</v>
      </c>
      <c r="AE2" s="1463" t="s">
        <v>1439</v>
      </c>
      <c r="AF2" s="1464" t="s">
        <v>1447</v>
      </c>
      <c r="AG2" s="1464" t="s">
        <v>1448</v>
      </c>
      <c r="AH2" s="1464" t="s">
        <v>1449</v>
      </c>
      <c r="AI2" s="1463" t="s">
        <v>1439</v>
      </c>
      <c r="AJ2" s="1464" t="s">
        <v>1450</v>
      </c>
      <c r="AK2" s="1464" t="s">
        <v>1451</v>
      </c>
      <c r="AL2" s="1464" t="s">
        <v>1452</v>
      </c>
      <c r="AM2" s="1465" t="s">
        <v>1453</v>
      </c>
      <c r="AN2" s="1464" t="s">
        <v>1454</v>
      </c>
      <c r="AO2" s="1464" t="s">
        <v>1455</v>
      </c>
      <c r="AP2" s="1463"/>
      <c r="AQ2" s="1466"/>
      <c r="AR2" s="1466"/>
      <c r="AT2"/>
    </row>
    <row r="3" spans="1:46" s="206" customFormat="1" ht="16.149999999999999" customHeight="1" x14ac:dyDescent="0.2">
      <c r="A3" s="423"/>
      <c r="B3" s="424"/>
      <c r="C3" s="1070"/>
      <c r="D3" s="1070"/>
      <c r="E3" s="426"/>
      <c r="F3" s="1070"/>
      <c r="G3" s="1070"/>
      <c r="H3" s="1467">
        <v>0.1</v>
      </c>
      <c r="I3" s="1070"/>
      <c r="J3" s="1070"/>
      <c r="K3" s="1070"/>
      <c r="L3" s="1070"/>
      <c r="M3" s="1070"/>
      <c r="N3" s="1070"/>
      <c r="O3" s="1070"/>
      <c r="P3" s="1070"/>
      <c r="Q3" s="1468"/>
      <c r="R3" s="1070"/>
      <c r="S3" s="1070"/>
      <c r="T3" s="1070"/>
      <c r="U3" s="1070"/>
      <c r="V3" s="1070"/>
      <c r="W3" s="1070"/>
      <c r="X3" s="1468"/>
      <c r="Y3" s="1070"/>
      <c r="Z3" s="1070"/>
      <c r="AA3" s="1070"/>
      <c r="AB3" s="1070"/>
      <c r="AC3" s="1070"/>
      <c r="AD3" s="1070"/>
      <c r="AE3" s="1468"/>
      <c r="AF3" s="1464"/>
      <c r="AG3" s="1464"/>
      <c r="AH3" s="1464"/>
      <c r="AI3" s="1468"/>
      <c r="AJ3" s="1464"/>
      <c r="AK3" s="1464"/>
      <c r="AL3" s="1464"/>
      <c r="AM3" s="1467">
        <v>0.15</v>
      </c>
      <c r="AN3" s="1464"/>
      <c r="AO3" s="1464"/>
      <c r="AP3" s="1469"/>
      <c r="AQ3" s="1470"/>
      <c r="AR3" s="1470"/>
      <c r="AT3"/>
    </row>
    <row r="4" spans="1:46" x14ac:dyDescent="0.2">
      <c r="A4" s="1425"/>
      <c r="B4" s="1425"/>
      <c r="C4" s="1471">
        <v>1</v>
      </c>
      <c r="D4" s="1426">
        <f>C4+1</f>
        <v>2</v>
      </c>
      <c r="E4" s="1426">
        <v>3</v>
      </c>
      <c r="F4" s="1427" t="s">
        <v>1456</v>
      </c>
      <c r="G4" s="1427" t="s">
        <v>1457</v>
      </c>
      <c r="H4" s="1427" t="s">
        <v>1458</v>
      </c>
      <c r="I4" s="1426">
        <f>E4+1</f>
        <v>4</v>
      </c>
      <c r="J4" s="1426">
        <f t="shared" ref="J4:AR4" si="0">I4+1</f>
        <v>5</v>
      </c>
      <c r="K4" s="1426">
        <f t="shared" si="0"/>
        <v>6</v>
      </c>
      <c r="L4" s="1426">
        <f t="shared" si="0"/>
        <v>7</v>
      </c>
      <c r="M4" s="1426">
        <f t="shared" si="0"/>
        <v>8</v>
      </c>
      <c r="N4" s="1426">
        <f t="shared" si="0"/>
        <v>9</v>
      </c>
      <c r="O4" s="1426">
        <f t="shared" si="0"/>
        <v>10</v>
      </c>
      <c r="P4" s="1426">
        <f t="shared" si="0"/>
        <v>11</v>
      </c>
      <c r="Q4" s="1426">
        <f t="shared" si="0"/>
        <v>12</v>
      </c>
      <c r="R4" s="1426">
        <f t="shared" si="0"/>
        <v>13</v>
      </c>
      <c r="S4" s="1426">
        <f t="shared" si="0"/>
        <v>14</v>
      </c>
      <c r="T4" s="1426">
        <f t="shared" si="0"/>
        <v>15</v>
      </c>
      <c r="U4" s="1426">
        <f t="shared" si="0"/>
        <v>16</v>
      </c>
      <c r="V4" s="1426">
        <f t="shared" si="0"/>
        <v>17</v>
      </c>
      <c r="W4" s="1426">
        <f t="shared" si="0"/>
        <v>18</v>
      </c>
      <c r="X4" s="1426">
        <f t="shared" si="0"/>
        <v>19</v>
      </c>
      <c r="Y4" s="1426">
        <f t="shared" si="0"/>
        <v>20</v>
      </c>
      <c r="Z4" s="1426">
        <f t="shared" si="0"/>
        <v>21</v>
      </c>
      <c r="AA4" s="1426">
        <f t="shared" si="0"/>
        <v>22</v>
      </c>
      <c r="AB4" s="1426">
        <f t="shared" si="0"/>
        <v>23</v>
      </c>
      <c r="AC4" s="1426">
        <f t="shared" si="0"/>
        <v>24</v>
      </c>
      <c r="AD4" s="1426">
        <f t="shared" si="0"/>
        <v>25</v>
      </c>
      <c r="AE4" s="1426">
        <f t="shared" si="0"/>
        <v>26</v>
      </c>
      <c r="AF4" s="1426">
        <f t="shared" si="0"/>
        <v>27</v>
      </c>
      <c r="AG4" s="1426">
        <f t="shared" si="0"/>
        <v>28</v>
      </c>
      <c r="AH4" s="1426">
        <f t="shared" si="0"/>
        <v>29</v>
      </c>
      <c r="AI4" s="1426">
        <f t="shared" si="0"/>
        <v>30</v>
      </c>
      <c r="AJ4" s="1426">
        <f t="shared" si="0"/>
        <v>31</v>
      </c>
      <c r="AK4" s="1426">
        <f t="shared" si="0"/>
        <v>32</v>
      </c>
      <c r="AL4" s="1426">
        <f t="shared" si="0"/>
        <v>33</v>
      </c>
      <c r="AM4" s="1426">
        <f t="shared" si="0"/>
        <v>34</v>
      </c>
      <c r="AN4" s="1426">
        <f t="shared" si="0"/>
        <v>35</v>
      </c>
      <c r="AO4" s="1426">
        <f t="shared" si="0"/>
        <v>36</v>
      </c>
      <c r="AP4" s="1426">
        <f t="shared" si="0"/>
        <v>37</v>
      </c>
      <c r="AQ4" s="1426">
        <f t="shared" si="0"/>
        <v>38</v>
      </c>
      <c r="AR4" s="1426">
        <f t="shared" si="0"/>
        <v>39</v>
      </c>
    </row>
    <row r="5" spans="1:46" s="206" customFormat="1" ht="42" hidden="1" customHeight="1" x14ac:dyDescent="0.2">
      <c r="A5" s="1472"/>
      <c r="B5" s="1472"/>
      <c r="C5" s="1473" t="s">
        <v>1459</v>
      </c>
      <c r="D5" s="1473" t="s">
        <v>1460</v>
      </c>
      <c r="E5" s="1474" t="s">
        <v>1461</v>
      </c>
      <c r="F5" s="1475" t="s">
        <v>1462</v>
      </c>
      <c r="G5" s="1475" t="s">
        <v>1463</v>
      </c>
      <c r="H5" s="1475" t="s">
        <v>1464</v>
      </c>
      <c r="I5" s="1474" t="s">
        <v>1465</v>
      </c>
      <c r="J5" s="1474" t="s">
        <v>1466</v>
      </c>
      <c r="K5" s="1474" t="s">
        <v>1467</v>
      </c>
      <c r="L5" s="1474" t="s">
        <v>1468</v>
      </c>
      <c r="M5" s="1474" t="s">
        <v>1469</v>
      </c>
      <c r="N5" s="1474" t="s">
        <v>1470</v>
      </c>
      <c r="O5" s="1474" t="s">
        <v>1471</v>
      </c>
      <c r="P5" s="1474" t="s">
        <v>1472</v>
      </c>
      <c r="Q5" s="1474" t="s">
        <v>1473</v>
      </c>
      <c r="R5" s="1474" t="s">
        <v>1474</v>
      </c>
      <c r="S5" s="1474" t="s">
        <v>1475</v>
      </c>
      <c r="T5" s="1474" t="s">
        <v>1476</v>
      </c>
      <c r="U5" s="1474" t="s">
        <v>1477</v>
      </c>
      <c r="V5" s="1474" t="s">
        <v>1478</v>
      </c>
      <c r="W5" s="1474" t="s">
        <v>1479</v>
      </c>
      <c r="X5" s="1474" t="s">
        <v>1480</v>
      </c>
      <c r="Y5" s="1474" t="s">
        <v>1481</v>
      </c>
      <c r="Z5" s="1474" t="s">
        <v>1482</v>
      </c>
      <c r="AA5" s="1474" t="s">
        <v>1483</v>
      </c>
      <c r="AB5" s="1474" t="s">
        <v>1484</v>
      </c>
      <c r="AC5" s="1474" t="s">
        <v>1485</v>
      </c>
      <c r="AD5" s="1474" t="s">
        <v>1486</v>
      </c>
      <c r="AE5" s="1474" t="s">
        <v>1487</v>
      </c>
      <c r="AF5" s="1474" t="s">
        <v>1488</v>
      </c>
      <c r="AG5" s="1474" t="s">
        <v>1489</v>
      </c>
      <c r="AH5" s="1474" t="s">
        <v>1490</v>
      </c>
      <c r="AI5" s="1474" t="s">
        <v>1150</v>
      </c>
      <c r="AJ5" s="1475" t="s">
        <v>1491</v>
      </c>
      <c r="AK5" s="1474" t="s">
        <v>1492</v>
      </c>
      <c r="AL5" s="1475" t="s">
        <v>1493</v>
      </c>
      <c r="AM5" s="1475" t="s">
        <v>1494</v>
      </c>
      <c r="AN5" s="1474" t="s">
        <v>1495</v>
      </c>
      <c r="AO5" s="1474" t="s">
        <v>1496</v>
      </c>
      <c r="AP5" s="1474" t="s">
        <v>1497</v>
      </c>
      <c r="AQ5" s="1474" t="s">
        <v>1498</v>
      </c>
      <c r="AR5" s="1474" t="s">
        <v>1499</v>
      </c>
    </row>
    <row r="6" spans="1:46" s="1476" customFormat="1" ht="30.6" hidden="1" customHeight="1" x14ac:dyDescent="0.2">
      <c r="A6" s="1472"/>
      <c r="B6" s="1472"/>
      <c r="C6" s="1473" t="s">
        <v>1500</v>
      </c>
      <c r="D6" s="1473" t="s">
        <v>1500</v>
      </c>
      <c r="E6" s="1474" t="s">
        <v>192</v>
      </c>
      <c r="F6" s="1475" t="s">
        <v>1501</v>
      </c>
      <c r="G6" s="1475" t="s">
        <v>192</v>
      </c>
      <c r="H6" s="1475" t="s">
        <v>192</v>
      </c>
      <c r="I6" s="1474" t="s">
        <v>1502</v>
      </c>
      <c r="J6" s="1474" t="s">
        <v>1502</v>
      </c>
      <c r="K6" s="1474" t="s">
        <v>1502</v>
      </c>
      <c r="L6" s="1474" t="s">
        <v>1502</v>
      </c>
      <c r="M6" s="1474" t="s">
        <v>1502</v>
      </c>
      <c r="N6" s="1474" t="s">
        <v>1502</v>
      </c>
      <c r="O6" s="1474" t="s">
        <v>1502</v>
      </c>
      <c r="P6" s="1474" t="s">
        <v>1502</v>
      </c>
      <c r="Q6" s="1474" t="s">
        <v>192</v>
      </c>
      <c r="R6" s="1474" t="s">
        <v>1502</v>
      </c>
      <c r="S6" s="1474" t="s">
        <v>1502</v>
      </c>
      <c r="T6" s="1474" t="s">
        <v>1502</v>
      </c>
      <c r="U6" s="1474" t="s">
        <v>1502</v>
      </c>
      <c r="V6" s="1474" t="s">
        <v>1502</v>
      </c>
      <c r="W6" s="1474" t="s">
        <v>1502</v>
      </c>
      <c r="X6" s="1474" t="s">
        <v>192</v>
      </c>
      <c r="Y6" s="1474" t="s">
        <v>192</v>
      </c>
      <c r="Z6" s="1474" t="s">
        <v>192</v>
      </c>
      <c r="AA6" s="1474" t="s">
        <v>192</v>
      </c>
      <c r="AB6" s="1474" t="s">
        <v>192</v>
      </c>
      <c r="AC6" s="1474" t="s">
        <v>192</v>
      </c>
      <c r="AD6" s="1474" t="s">
        <v>192</v>
      </c>
      <c r="AE6" s="1474" t="s">
        <v>192</v>
      </c>
      <c r="AF6" s="1474" t="s">
        <v>1502</v>
      </c>
      <c r="AG6" s="1474" t="s">
        <v>1502</v>
      </c>
      <c r="AH6" s="1474" t="s">
        <v>1502</v>
      </c>
      <c r="AI6" s="1474" t="s">
        <v>192</v>
      </c>
      <c r="AJ6" s="1475" t="s">
        <v>1501</v>
      </c>
      <c r="AK6" s="1474" t="s">
        <v>192</v>
      </c>
      <c r="AL6" s="1474" t="s">
        <v>192</v>
      </c>
      <c r="AM6" s="1474" t="s">
        <v>192</v>
      </c>
      <c r="AN6" s="1474" t="s">
        <v>192</v>
      </c>
      <c r="AO6" s="1474" t="s">
        <v>192</v>
      </c>
      <c r="AP6" s="1474" t="s">
        <v>1502</v>
      </c>
      <c r="AQ6" s="1474" t="s">
        <v>192</v>
      </c>
      <c r="AR6" s="1474" t="s">
        <v>192</v>
      </c>
    </row>
    <row r="7" spans="1:46" ht="15" customHeight="1" x14ac:dyDescent="0.2">
      <c r="A7" s="1433">
        <v>1</v>
      </c>
      <c r="B7" s="1477" t="s">
        <v>242</v>
      </c>
      <c r="C7" s="320">
        <v>471002528</v>
      </c>
      <c r="D7" s="320">
        <v>85982959</v>
      </c>
      <c r="E7" s="320">
        <f>C7-D7</f>
        <v>385019569</v>
      </c>
      <c r="F7" s="320">
        <v>391280455</v>
      </c>
      <c r="G7" s="1478">
        <f>(E7-F7)/F7</f>
        <v>-1.6001019013331497E-2</v>
      </c>
      <c r="H7" s="1479">
        <f t="shared" ref="H7:H70" si="1">IF((E7-F7)/F7&gt;$H$3,F7*(1+$H$3),E7)</f>
        <v>385019569</v>
      </c>
      <c r="I7" s="1480">
        <v>5.15</v>
      </c>
      <c r="J7" s="1481">
        <v>2070306</v>
      </c>
      <c r="K7" s="1480">
        <v>20.059999999999999</v>
      </c>
      <c r="L7" s="1481">
        <v>7835514</v>
      </c>
      <c r="M7" s="1482">
        <v>10</v>
      </c>
      <c r="N7" s="1482">
        <v>13.45</v>
      </c>
      <c r="O7" s="1482">
        <v>2</v>
      </c>
      <c r="P7" s="1481">
        <v>1359889</v>
      </c>
      <c r="Q7" s="320">
        <f>J7+L7+P7</f>
        <v>11265709</v>
      </c>
      <c r="R7" s="1483">
        <v>0</v>
      </c>
      <c r="S7" s="1481">
        <v>0</v>
      </c>
      <c r="T7" s="1482">
        <v>0</v>
      </c>
      <c r="U7" s="1482">
        <v>0</v>
      </c>
      <c r="V7" s="1482">
        <v>0</v>
      </c>
      <c r="W7" s="1481">
        <v>0</v>
      </c>
      <c r="X7" s="320">
        <f>S7+W7</f>
        <v>0</v>
      </c>
      <c r="Y7" s="1484">
        <f>I7+K7+R7</f>
        <v>25.21</v>
      </c>
      <c r="Z7" s="320">
        <f>J7+L7+S7</f>
        <v>9905820</v>
      </c>
      <c r="AA7" s="320">
        <f>P7+W7</f>
        <v>1359889</v>
      </c>
      <c r="AB7" s="1485">
        <f t="shared" ref="AB7:AB70" si="2">ROUND((X7/E7)*1000,2)</f>
        <v>0</v>
      </c>
      <c r="AC7" s="1486">
        <f t="shared" ref="AC7:AC70" si="3">ROUND((Q7/E7)*1000,2)</f>
        <v>29.26</v>
      </c>
      <c r="AD7" s="1487">
        <f t="shared" ref="AD7:AD70" si="4">ROUND((AE7/E7)*1000,2)</f>
        <v>29.26</v>
      </c>
      <c r="AE7" s="1488">
        <f>X7+Q7</f>
        <v>11265709</v>
      </c>
      <c r="AF7" s="1489">
        <v>1.4999999999999999E-2</v>
      </c>
      <c r="AG7" s="179">
        <v>11679008</v>
      </c>
      <c r="AH7" s="179">
        <v>0</v>
      </c>
      <c r="AI7" s="1490">
        <f>AG7+AH7</f>
        <v>11679008</v>
      </c>
      <c r="AJ7" s="1488">
        <v>830701267</v>
      </c>
      <c r="AK7" s="1488">
        <f t="shared" ref="AK7:AK17" si="5">ROUND(AI7/AF7,0)</f>
        <v>778600533</v>
      </c>
      <c r="AL7" s="1491">
        <f>(AK7-AJ7)/AJ7</f>
        <v>-6.2718977410684509E-2</v>
      </c>
      <c r="AM7" s="1488">
        <f>IF((AK7-AJ7)/AJ7&gt;$AM$3,AJ7*(1+$AM$3),AK7)</f>
        <v>778600533</v>
      </c>
      <c r="AN7" s="1478">
        <f t="shared" ref="AN7:AN70" si="6">AG7/AK7</f>
        <v>1.5000000006421777E-2</v>
      </c>
      <c r="AO7" s="1478">
        <f t="shared" ref="AO7:AO70" si="7">AH7/AK7</f>
        <v>0</v>
      </c>
      <c r="AP7" s="1488">
        <v>417226</v>
      </c>
      <c r="AQ7" s="1488">
        <f t="shared" ref="AQ7:AQ70" si="8">AP7+AE7+AI7</f>
        <v>23361943</v>
      </c>
      <c r="AR7" s="1488">
        <f>ROUND(AQ7/'3_Levels 1&amp;2'!C7,2)</f>
        <v>2431.5100000000002</v>
      </c>
    </row>
    <row r="8" spans="1:46" ht="15" customHeight="1" x14ac:dyDescent="0.2">
      <c r="A8" s="1433">
        <v>2</v>
      </c>
      <c r="B8" s="1477" t="s">
        <v>243</v>
      </c>
      <c r="C8" s="320">
        <v>120073680</v>
      </c>
      <c r="D8" s="320">
        <v>27244086</v>
      </c>
      <c r="E8" s="320">
        <f t="shared" ref="E8:E71" si="9">C8-D8</f>
        <v>92829594</v>
      </c>
      <c r="F8" s="320">
        <v>90196302</v>
      </c>
      <c r="G8" s="1478">
        <f t="shared" ref="G8:G71" si="10">(E8-F8)/F8</f>
        <v>2.9195121547222633E-2</v>
      </c>
      <c r="H8" s="1479">
        <f t="shared" si="1"/>
        <v>92829594</v>
      </c>
      <c r="I8" s="1480">
        <v>4.28</v>
      </c>
      <c r="J8" s="1481">
        <v>381976</v>
      </c>
      <c r="K8" s="1480">
        <v>5.15</v>
      </c>
      <c r="L8" s="1481">
        <v>461902</v>
      </c>
      <c r="M8" s="1482">
        <v>12.89</v>
      </c>
      <c r="N8" s="1482">
        <v>89.88</v>
      </c>
      <c r="O8" s="1482">
        <v>6</v>
      </c>
      <c r="P8" s="1481">
        <v>1786753</v>
      </c>
      <c r="Q8" s="320">
        <f t="shared" ref="Q8:Q71" si="11">J8+L8+P8</f>
        <v>2630631</v>
      </c>
      <c r="R8" s="1482">
        <v>0</v>
      </c>
      <c r="S8" s="1481">
        <v>0</v>
      </c>
      <c r="T8" s="1482">
        <v>18.25</v>
      </c>
      <c r="U8" s="1482">
        <v>31.5</v>
      </c>
      <c r="V8" s="1482">
        <v>5</v>
      </c>
      <c r="W8" s="1481">
        <v>1741032</v>
      </c>
      <c r="X8" s="320">
        <f t="shared" ref="X8:X71" si="12">S8+W8</f>
        <v>1741032</v>
      </c>
      <c r="Y8" s="1484">
        <f t="shared" ref="Y8:Z71" si="13">I8+K8+R8</f>
        <v>9.43</v>
      </c>
      <c r="Z8" s="320">
        <f t="shared" si="13"/>
        <v>843878</v>
      </c>
      <c r="AA8" s="320">
        <f t="shared" ref="AA8:AA71" si="14">P8+W8</f>
        <v>3527785</v>
      </c>
      <c r="AB8" s="1485">
        <f t="shared" si="2"/>
        <v>18.760000000000002</v>
      </c>
      <c r="AC8" s="1486">
        <f t="shared" si="3"/>
        <v>28.34</v>
      </c>
      <c r="AD8" s="1487">
        <f t="shared" si="4"/>
        <v>47.09</v>
      </c>
      <c r="AE8" s="1488">
        <f t="shared" ref="AE8:AE71" si="15">X8+Q8</f>
        <v>4371663</v>
      </c>
      <c r="AF8" s="1489">
        <v>0.03</v>
      </c>
      <c r="AG8" s="179">
        <v>7749625</v>
      </c>
      <c r="AH8" s="179">
        <v>0</v>
      </c>
      <c r="AI8" s="1490">
        <f t="shared" ref="AI8:AI71" si="16">AG8+AH8</f>
        <v>7749625</v>
      </c>
      <c r="AJ8" s="1488">
        <v>258525333</v>
      </c>
      <c r="AK8" s="1488">
        <f t="shared" si="5"/>
        <v>258320833</v>
      </c>
      <c r="AL8" s="1491">
        <f t="shared" ref="AL8:AL71" si="17">(AK8-AJ8)/AJ8</f>
        <v>-7.9102499405735226E-4</v>
      </c>
      <c r="AM8" s="1488">
        <f t="shared" ref="AM8:AM71" si="18">IF((AK8-AJ8)/AJ8&gt;$AM$3,AJ8*(1+$AM$3),AK8)</f>
        <v>258320833</v>
      </c>
      <c r="AN8" s="1478">
        <f t="shared" si="6"/>
        <v>3.000000003871155E-2</v>
      </c>
      <c r="AO8" s="1478">
        <f t="shared" si="7"/>
        <v>0</v>
      </c>
      <c r="AP8" s="1488">
        <v>86037</v>
      </c>
      <c r="AQ8" s="1488">
        <f t="shared" si="8"/>
        <v>12207325</v>
      </c>
      <c r="AR8" s="1488">
        <f>ROUND(AQ8/'3_Levels 1&amp;2'!C8,2)</f>
        <v>3009.7</v>
      </c>
    </row>
    <row r="9" spans="1:46" ht="15" customHeight="1" x14ac:dyDescent="0.2">
      <c r="A9" s="1433">
        <v>3</v>
      </c>
      <c r="B9" s="1477" t="s">
        <v>244</v>
      </c>
      <c r="C9" s="320">
        <v>1377382250</v>
      </c>
      <c r="D9" s="320">
        <v>211524531</v>
      </c>
      <c r="E9" s="320">
        <f t="shared" si="9"/>
        <v>1165857719</v>
      </c>
      <c r="F9" s="320">
        <v>1120751693</v>
      </c>
      <c r="G9" s="1478">
        <f t="shared" si="10"/>
        <v>4.0246226065705347E-2</v>
      </c>
      <c r="H9" s="1479">
        <f t="shared" si="1"/>
        <v>1165857719</v>
      </c>
      <c r="I9" s="1480">
        <v>3.61</v>
      </c>
      <c r="J9" s="1481">
        <v>4185198</v>
      </c>
      <c r="K9" s="1480">
        <v>42.9</v>
      </c>
      <c r="L9" s="1481">
        <v>49737459</v>
      </c>
      <c r="M9" s="1482">
        <v>0</v>
      </c>
      <c r="N9" s="1482">
        <v>0</v>
      </c>
      <c r="O9" s="1482">
        <v>0</v>
      </c>
      <c r="P9" s="1481">
        <v>0</v>
      </c>
      <c r="Q9" s="320">
        <f t="shared" si="11"/>
        <v>53922657</v>
      </c>
      <c r="R9" s="1482">
        <v>15.08</v>
      </c>
      <c r="S9" s="1481">
        <v>17495283</v>
      </c>
      <c r="T9" s="1482">
        <v>0</v>
      </c>
      <c r="U9" s="1482">
        <v>0</v>
      </c>
      <c r="V9" s="1482">
        <v>0</v>
      </c>
      <c r="W9" s="1481">
        <v>0</v>
      </c>
      <c r="X9" s="320">
        <f t="shared" si="12"/>
        <v>17495283</v>
      </c>
      <c r="Y9" s="1484">
        <f t="shared" si="13"/>
        <v>61.589999999999996</v>
      </c>
      <c r="Z9" s="320">
        <f t="shared" si="13"/>
        <v>71417940</v>
      </c>
      <c r="AA9" s="320">
        <f t="shared" si="14"/>
        <v>0</v>
      </c>
      <c r="AB9" s="1485">
        <f t="shared" si="2"/>
        <v>15.01</v>
      </c>
      <c r="AC9" s="1486">
        <f t="shared" si="3"/>
        <v>46.25</v>
      </c>
      <c r="AD9" s="1487">
        <f t="shared" si="4"/>
        <v>61.26</v>
      </c>
      <c r="AE9" s="1488">
        <f t="shared" si="15"/>
        <v>71417940</v>
      </c>
      <c r="AF9" s="1489">
        <v>0.02</v>
      </c>
      <c r="AG9" s="179">
        <v>72536482</v>
      </c>
      <c r="AH9" s="179">
        <v>0</v>
      </c>
      <c r="AI9" s="1490">
        <f t="shared" si="16"/>
        <v>72536482</v>
      </c>
      <c r="AJ9" s="1488">
        <v>3560547500</v>
      </c>
      <c r="AK9" s="1488">
        <f t="shared" si="5"/>
        <v>3626824100</v>
      </c>
      <c r="AL9" s="1489">
        <f t="shared" si="17"/>
        <v>1.8614159760542443E-2</v>
      </c>
      <c r="AM9" s="1488">
        <f t="shared" si="18"/>
        <v>3626824100</v>
      </c>
      <c r="AN9" s="1478">
        <f t="shared" si="6"/>
        <v>0.02</v>
      </c>
      <c r="AO9" s="1478">
        <f t="shared" si="7"/>
        <v>0</v>
      </c>
      <c r="AP9" s="1488">
        <v>184677</v>
      </c>
      <c r="AQ9" s="1488">
        <f t="shared" si="8"/>
        <v>144139099</v>
      </c>
      <c r="AR9" s="1488">
        <f>ROUND(AQ9/'3_Levels 1&amp;2'!C9,2)</f>
        <v>6627.69</v>
      </c>
    </row>
    <row r="10" spans="1:46" ht="15" customHeight="1" x14ac:dyDescent="0.2">
      <c r="A10" s="1433">
        <v>4</v>
      </c>
      <c r="B10" s="1477" t="s">
        <v>245</v>
      </c>
      <c r="C10" s="320">
        <v>213305052</v>
      </c>
      <c r="D10" s="320">
        <v>36233569</v>
      </c>
      <c r="E10" s="320">
        <f t="shared" si="9"/>
        <v>177071483</v>
      </c>
      <c r="F10" s="320">
        <v>212105520</v>
      </c>
      <c r="G10" s="1478">
        <f t="shared" si="10"/>
        <v>-0.16517267914573841</v>
      </c>
      <c r="H10" s="1479">
        <f t="shared" si="1"/>
        <v>177071483</v>
      </c>
      <c r="I10" s="1480">
        <v>5.49</v>
      </c>
      <c r="J10" s="1481">
        <v>1088374</v>
      </c>
      <c r="K10" s="1480">
        <v>33.880000000000003</v>
      </c>
      <c r="L10" s="1481">
        <v>6808828</v>
      </c>
      <c r="M10" s="1482">
        <v>0</v>
      </c>
      <c r="N10" s="1482">
        <v>0</v>
      </c>
      <c r="O10" s="1482">
        <v>0</v>
      </c>
      <c r="P10" s="1481">
        <v>0</v>
      </c>
      <c r="Q10" s="320">
        <f t="shared" si="11"/>
        <v>7897202</v>
      </c>
      <c r="R10" s="1482">
        <v>0</v>
      </c>
      <c r="S10" s="1481">
        <v>0</v>
      </c>
      <c r="T10" s="1482">
        <v>0</v>
      </c>
      <c r="U10" s="1482">
        <v>0</v>
      </c>
      <c r="V10" s="1482">
        <v>0</v>
      </c>
      <c r="W10" s="1481">
        <v>0</v>
      </c>
      <c r="X10" s="320">
        <f t="shared" si="12"/>
        <v>0</v>
      </c>
      <c r="Y10" s="1484">
        <f t="shared" si="13"/>
        <v>39.370000000000005</v>
      </c>
      <c r="Z10" s="320">
        <f t="shared" si="13"/>
        <v>7897202</v>
      </c>
      <c r="AA10" s="320">
        <f t="shared" si="14"/>
        <v>0</v>
      </c>
      <c r="AB10" s="1485">
        <f t="shared" si="2"/>
        <v>0</v>
      </c>
      <c r="AC10" s="1486">
        <f t="shared" si="3"/>
        <v>44.6</v>
      </c>
      <c r="AD10" s="1487">
        <f t="shared" si="4"/>
        <v>44.6</v>
      </c>
      <c r="AE10" s="1488">
        <f t="shared" si="15"/>
        <v>7897202</v>
      </c>
      <c r="AF10" s="1489">
        <v>0.03</v>
      </c>
      <c r="AG10" s="179">
        <v>6488331</v>
      </c>
      <c r="AH10" s="179">
        <v>0</v>
      </c>
      <c r="AI10" s="1490">
        <f t="shared" si="16"/>
        <v>6488331</v>
      </c>
      <c r="AJ10" s="1488">
        <v>235240100</v>
      </c>
      <c r="AK10" s="1488">
        <f t="shared" si="5"/>
        <v>216277700</v>
      </c>
      <c r="AL10" s="1489">
        <f t="shared" si="17"/>
        <v>-8.0608705743621098E-2</v>
      </c>
      <c r="AM10" s="1488">
        <f t="shared" si="18"/>
        <v>216277700</v>
      </c>
      <c r="AN10" s="1478">
        <f t="shared" si="6"/>
        <v>0.03</v>
      </c>
      <c r="AO10" s="1478">
        <f t="shared" si="7"/>
        <v>0</v>
      </c>
      <c r="AP10" s="1488">
        <v>105040</v>
      </c>
      <c r="AQ10" s="1488">
        <f t="shared" si="8"/>
        <v>14490573</v>
      </c>
      <c r="AR10" s="1488">
        <f>ROUND(AQ10/'3_Levels 1&amp;2'!C10,2)</f>
        <v>4299.87</v>
      </c>
    </row>
    <row r="11" spans="1:46" ht="15" customHeight="1" x14ac:dyDescent="0.2">
      <c r="A11" s="1435">
        <v>5</v>
      </c>
      <c r="B11" s="1492" t="s">
        <v>246</v>
      </c>
      <c r="C11" s="340">
        <v>196758660</v>
      </c>
      <c r="D11" s="340">
        <v>60531324</v>
      </c>
      <c r="E11" s="340">
        <f t="shared" si="9"/>
        <v>136227336</v>
      </c>
      <c r="F11" s="340">
        <v>134181311</v>
      </c>
      <c r="G11" s="1493">
        <f t="shared" si="10"/>
        <v>1.5248211429384529E-2</v>
      </c>
      <c r="H11" s="1494">
        <f t="shared" si="1"/>
        <v>136227336</v>
      </c>
      <c r="I11" s="1495">
        <v>3.62</v>
      </c>
      <c r="J11" s="1496">
        <v>481014</v>
      </c>
      <c r="K11" s="1495">
        <v>20</v>
      </c>
      <c r="L11" s="1496">
        <v>2657576</v>
      </c>
      <c r="M11" s="1497">
        <v>0</v>
      </c>
      <c r="N11" s="1497">
        <v>0</v>
      </c>
      <c r="O11" s="1497">
        <v>0</v>
      </c>
      <c r="P11" s="1496">
        <v>0</v>
      </c>
      <c r="Q11" s="340">
        <f t="shared" si="11"/>
        <v>3138590</v>
      </c>
      <c r="R11" s="1497">
        <v>0</v>
      </c>
      <c r="S11" s="1496">
        <v>0</v>
      </c>
      <c r="T11" s="1497">
        <v>0</v>
      </c>
      <c r="U11" s="1497">
        <v>0</v>
      </c>
      <c r="V11" s="1497">
        <v>0</v>
      </c>
      <c r="W11" s="1496">
        <v>0</v>
      </c>
      <c r="X11" s="340">
        <f t="shared" si="12"/>
        <v>0</v>
      </c>
      <c r="Y11" s="1498">
        <f t="shared" si="13"/>
        <v>23.62</v>
      </c>
      <c r="Z11" s="340">
        <f t="shared" si="13"/>
        <v>3138590</v>
      </c>
      <c r="AA11" s="340">
        <f t="shared" si="14"/>
        <v>0</v>
      </c>
      <c r="AB11" s="1499">
        <f t="shared" si="2"/>
        <v>0</v>
      </c>
      <c r="AC11" s="1500">
        <f t="shared" si="3"/>
        <v>23.04</v>
      </c>
      <c r="AD11" s="1501">
        <f t="shared" si="4"/>
        <v>23.04</v>
      </c>
      <c r="AE11" s="1502">
        <f t="shared" si="15"/>
        <v>3138590</v>
      </c>
      <c r="AF11" s="1503">
        <v>1.7500000000000002E-2</v>
      </c>
      <c r="AG11" s="1134">
        <v>7750257</v>
      </c>
      <c r="AH11" s="1134">
        <v>0</v>
      </c>
      <c r="AI11" s="1504">
        <f t="shared" si="16"/>
        <v>7750257</v>
      </c>
      <c r="AJ11" s="1502">
        <v>453802400</v>
      </c>
      <c r="AK11" s="1502">
        <f t="shared" si="5"/>
        <v>442871829</v>
      </c>
      <c r="AL11" s="1503">
        <f t="shared" si="17"/>
        <v>-2.4086631097587848E-2</v>
      </c>
      <c r="AM11" s="1502">
        <f t="shared" si="18"/>
        <v>442871829</v>
      </c>
      <c r="AN11" s="1493">
        <f t="shared" si="6"/>
        <v>1.7499999983065079E-2</v>
      </c>
      <c r="AO11" s="1493">
        <f t="shared" si="7"/>
        <v>0</v>
      </c>
      <c r="AP11" s="1502">
        <v>442842</v>
      </c>
      <c r="AQ11" s="1502">
        <f t="shared" si="8"/>
        <v>11331689</v>
      </c>
      <c r="AR11" s="1502">
        <f>ROUND(AQ11/'3_Levels 1&amp;2'!C11,2)</f>
        <v>2101.5700000000002</v>
      </c>
    </row>
    <row r="12" spans="1:46" ht="15" customHeight="1" x14ac:dyDescent="0.2">
      <c r="A12" s="1433">
        <v>6</v>
      </c>
      <c r="B12" s="1477" t="s">
        <v>247</v>
      </c>
      <c r="C12" s="320">
        <v>284505142</v>
      </c>
      <c r="D12" s="320">
        <v>54035026</v>
      </c>
      <c r="E12" s="320">
        <f t="shared" si="9"/>
        <v>230470116</v>
      </c>
      <c r="F12" s="320">
        <v>245677326</v>
      </c>
      <c r="G12" s="1478">
        <f t="shared" si="10"/>
        <v>-6.1899118846645215E-2</v>
      </c>
      <c r="H12" s="1479">
        <f t="shared" si="1"/>
        <v>230470116</v>
      </c>
      <c r="I12" s="1480">
        <v>4.8600000000000003</v>
      </c>
      <c r="J12" s="1481">
        <v>1028382</v>
      </c>
      <c r="K12" s="1480">
        <v>30.12</v>
      </c>
      <c r="L12" s="1481">
        <v>6386105</v>
      </c>
      <c r="M12" s="1482">
        <v>0</v>
      </c>
      <c r="N12" s="1482">
        <v>0</v>
      </c>
      <c r="O12" s="1482">
        <v>0</v>
      </c>
      <c r="P12" s="1481">
        <v>0</v>
      </c>
      <c r="Q12" s="320">
        <f t="shared" si="11"/>
        <v>7414487</v>
      </c>
      <c r="R12" s="1483">
        <v>17.8</v>
      </c>
      <c r="S12" s="1481">
        <v>3717167</v>
      </c>
      <c r="T12" s="1482">
        <v>0</v>
      </c>
      <c r="U12" s="1482">
        <v>0</v>
      </c>
      <c r="V12" s="1482">
        <v>0</v>
      </c>
      <c r="W12" s="1481">
        <v>0</v>
      </c>
      <c r="X12" s="320">
        <f t="shared" si="12"/>
        <v>3717167</v>
      </c>
      <c r="Y12" s="1484">
        <f t="shared" si="13"/>
        <v>52.78</v>
      </c>
      <c r="Z12" s="320">
        <f t="shared" si="13"/>
        <v>11131654</v>
      </c>
      <c r="AA12" s="320">
        <f t="shared" si="14"/>
        <v>0</v>
      </c>
      <c r="AB12" s="1485">
        <f t="shared" si="2"/>
        <v>16.13</v>
      </c>
      <c r="AC12" s="1486">
        <f t="shared" si="3"/>
        <v>32.17</v>
      </c>
      <c r="AD12" s="1487">
        <f t="shared" si="4"/>
        <v>48.3</v>
      </c>
      <c r="AE12" s="1488">
        <f t="shared" si="15"/>
        <v>11131654</v>
      </c>
      <c r="AF12" s="1489">
        <v>0.02</v>
      </c>
      <c r="AG12" s="179">
        <v>11452497</v>
      </c>
      <c r="AH12" s="179">
        <v>0</v>
      </c>
      <c r="AI12" s="1490">
        <f t="shared" si="16"/>
        <v>11452497</v>
      </c>
      <c r="AJ12" s="1488">
        <v>621616400</v>
      </c>
      <c r="AK12" s="1488">
        <f t="shared" si="5"/>
        <v>572624850</v>
      </c>
      <c r="AL12" s="1491">
        <f t="shared" si="17"/>
        <v>-7.8813155508767149E-2</v>
      </c>
      <c r="AM12" s="1505">
        <f t="shared" si="18"/>
        <v>572624850</v>
      </c>
      <c r="AN12" s="1478">
        <f t="shared" si="6"/>
        <v>0.02</v>
      </c>
      <c r="AO12" s="1478">
        <f t="shared" si="7"/>
        <v>0</v>
      </c>
      <c r="AP12" s="1488">
        <v>306516</v>
      </c>
      <c r="AQ12" s="1488">
        <f t="shared" si="8"/>
        <v>22890667</v>
      </c>
      <c r="AR12" s="1488">
        <f>ROUND(AQ12/'3_Levels 1&amp;2'!C12,2)</f>
        <v>3920.98</v>
      </c>
    </row>
    <row r="13" spans="1:46" ht="15" customHeight="1" x14ac:dyDescent="0.2">
      <c r="A13" s="1433">
        <v>7</v>
      </c>
      <c r="B13" s="1477" t="s">
        <v>248</v>
      </c>
      <c r="C13" s="320">
        <v>384611810</v>
      </c>
      <c r="D13" s="320">
        <v>16302673</v>
      </c>
      <c r="E13" s="320">
        <f t="shared" si="9"/>
        <v>368309137</v>
      </c>
      <c r="F13" s="320">
        <v>382067087</v>
      </c>
      <c r="G13" s="1478">
        <f t="shared" si="10"/>
        <v>-3.6009251956319391E-2</v>
      </c>
      <c r="H13" s="1479">
        <f t="shared" si="1"/>
        <v>368309137</v>
      </c>
      <c r="I13" s="1480">
        <v>5.49</v>
      </c>
      <c r="J13" s="1481">
        <v>2019555</v>
      </c>
      <c r="K13" s="1480">
        <v>49.57</v>
      </c>
      <c r="L13" s="1481">
        <v>18234855</v>
      </c>
      <c r="M13" s="1482">
        <v>0</v>
      </c>
      <c r="N13" s="1482">
        <v>0</v>
      </c>
      <c r="O13" s="1482">
        <v>0</v>
      </c>
      <c r="P13" s="1481">
        <v>0</v>
      </c>
      <c r="Q13" s="320">
        <f t="shared" si="11"/>
        <v>20254410</v>
      </c>
      <c r="R13" s="1482">
        <v>0</v>
      </c>
      <c r="S13" s="1481">
        <v>0</v>
      </c>
      <c r="T13" s="1482">
        <v>2</v>
      </c>
      <c r="U13" s="1482">
        <v>70</v>
      </c>
      <c r="V13" s="1482">
        <v>4</v>
      </c>
      <c r="W13" s="1481">
        <v>1137870</v>
      </c>
      <c r="X13" s="320">
        <f t="shared" si="12"/>
        <v>1137870</v>
      </c>
      <c r="Y13" s="1484">
        <f t="shared" si="13"/>
        <v>55.06</v>
      </c>
      <c r="Z13" s="320">
        <f t="shared" si="13"/>
        <v>20254410</v>
      </c>
      <c r="AA13" s="320">
        <f t="shared" si="14"/>
        <v>1137870</v>
      </c>
      <c r="AB13" s="1485">
        <f t="shared" si="2"/>
        <v>3.09</v>
      </c>
      <c r="AC13" s="1486">
        <f t="shared" si="3"/>
        <v>54.99</v>
      </c>
      <c r="AD13" s="1487">
        <f t="shared" si="4"/>
        <v>58.08</v>
      </c>
      <c r="AE13" s="1488">
        <f t="shared" si="15"/>
        <v>21392280</v>
      </c>
      <c r="AF13" s="1489">
        <v>0.02</v>
      </c>
      <c r="AG13" s="179">
        <v>3581484</v>
      </c>
      <c r="AH13" s="179">
        <v>0</v>
      </c>
      <c r="AI13" s="1490">
        <f t="shared" si="16"/>
        <v>3581484</v>
      </c>
      <c r="AJ13" s="1488">
        <v>237674600</v>
      </c>
      <c r="AK13" s="1488">
        <f t="shared" si="5"/>
        <v>179074200</v>
      </c>
      <c r="AL13" s="1491">
        <f t="shared" si="17"/>
        <v>-0.24655726779386608</v>
      </c>
      <c r="AM13" s="1505">
        <f t="shared" si="18"/>
        <v>179074200</v>
      </c>
      <c r="AN13" s="1478">
        <f t="shared" si="6"/>
        <v>0.02</v>
      </c>
      <c r="AO13" s="1478">
        <f t="shared" si="7"/>
        <v>0</v>
      </c>
      <c r="AP13" s="1488">
        <v>125076</v>
      </c>
      <c r="AQ13" s="1488">
        <f t="shared" si="8"/>
        <v>25098840</v>
      </c>
      <c r="AR13" s="1488">
        <f>ROUND(AQ13/'3_Levels 1&amp;2'!C13,2)</f>
        <v>11717.48</v>
      </c>
    </row>
    <row r="14" spans="1:46" ht="15" customHeight="1" x14ac:dyDescent="0.2">
      <c r="A14" s="1433">
        <v>8</v>
      </c>
      <c r="B14" s="1477" t="s">
        <v>249</v>
      </c>
      <c r="C14" s="320">
        <v>1167315440</v>
      </c>
      <c r="D14" s="320">
        <v>188992644</v>
      </c>
      <c r="E14" s="320">
        <f t="shared" si="9"/>
        <v>978322796</v>
      </c>
      <c r="F14" s="320">
        <v>978153328</v>
      </c>
      <c r="G14" s="1478">
        <f t="shared" si="10"/>
        <v>1.7325300149671421E-4</v>
      </c>
      <c r="H14" s="1479">
        <f t="shared" si="1"/>
        <v>978322796</v>
      </c>
      <c r="I14" s="1480">
        <v>3.31</v>
      </c>
      <c r="J14" s="1481">
        <v>3226277</v>
      </c>
      <c r="K14" s="1480">
        <v>40.79</v>
      </c>
      <c r="L14" s="1481">
        <v>39710152</v>
      </c>
      <c r="M14" s="1482">
        <v>0</v>
      </c>
      <c r="N14" s="1482">
        <v>0</v>
      </c>
      <c r="O14" s="1482">
        <v>0</v>
      </c>
      <c r="P14" s="1481">
        <v>0</v>
      </c>
      <c r="Q14" s="320">
        <f t="shared" si="11"/>
        <v>42936429</v>
      </c>
      <c r="R14" s="1482">
        <v>13.55</v>
      </c>
      <c r="S14" s="1481">
        <v>13205349</v>
      </c>
      <c r="T14" s="1482">
        <v>0</v>
      </c>
      <c r="U14" s="1482">
        <v>0</v>
      </c>
      <c r="V14" s="1482">
        <v>0</v>
      </c>
      <c r="W14" s="1481">
        <v>0</v>
      </c>
      <c r="X14" s="320">
        <f t="shared" si="12"/>
        <v>13205349</v>
      </c>
      <c r="Y14" s="1484">
        <f t="shared" si="13"/>
        <v>57.650000000000006</v>
      </c>
      <c r="Z14" s="320">
        <f t="shared" si="13"/>
        <v>56141778</v>
      </c>
      <c r="AA14" s="320">
        <f t="shared" si="14"/>
        <v>0</v>
      </c>
      <c r="AB14" s="1485">
        <f t="shared" si="2"/>
        <v>13.5</v>
      </c>
      <c r="AC14" s="1486">
        <f t="shared" si="3"/>
        <v>43.89</v>
      </c>
      <c r="AD14" s="1487">
        <f t="shared" si="4"/>
        <v>57.39</v>
      </c>
      <c r="AE14" s="1488">
        <f t="shared" si="15"/>
        <v>56141778</v>
      </c>
      <c r="AF14" s="1489">
        <v>1.7500000000000002E-2</v>
      </c>
      <c r="AG14" s="179">
        <v>43061173</v>
      </c>
      <c r="AH14" s="179">
        <v>0</v>
      </c>
      <c r="AI14" s="1490">
        <f t="shared" si="16"/>
        <v>43061173</v>
      </c>
      <c r="AJ14" s="1488">
        <v>2533775086</v>
      </c>
      <c r="AK14" s="1488">
        <f t="shared" si="5"/>
        <v>2460638457</v>
      </c>
      <c r="AL14" s="1489">
        <f t="shared" si="17"/>
        <v>-2.8864688663214681E-2</v>
      </c>
      <c r="AM14" s="1488">
        <f t="shared" si="18"/>
        <v>2460638457</v>
      </c>
      <c r="AN14" s="1478">
        <f t="shared" si="6"/>
        <v>1.7500000001015998E-2</v>
      </c>
      <c r="AO14" s="1478">
        <f t="shared" si="7"/>
        <v>0</v>
      </c>
      <c r="AP14" s="1488">
        <v>593722</v>
      </c>
      <c r="AQ14" s="1488">
        <f t="shared" si="8"/>
        <v>99796673</v>
      </c>
      <c r="AR14" s="1488">
        <f>ROUND(AQ14/'3_Levels 1&amp;2'!C14,2)</f>
        <v>4534.5600000000004</v>
      </c>
    </row>
    <row r="15" spans="1:46" ht="15" customHeight="1" x14ac:dyDescent="0.2">
      <c r="A15" s="1433">
        <v>9</v>
      </c>
      <c r="B15" s="1477" t="s">
        <v>250</v>
      </c>
      <c r="C15" s="320">
        <v>2097808519</v>
      </c>
      <c r="D15" s="320">
        <v>343400769</v>
      </c>
      <c r="E15" s="320">
        <f t="shared" si="9"/>
        <v>1754407750</v>
      </c>
      <c r="F15" s="320">
        <v>1700392431</v>
      </c>
      <c r="G15" s="1478">
        <f t="shared" si="10"/>
        <v>3.1766384050670948E-2</v>
      </c>
      <c r="H15" s="1479">
        <f t="shared" si="1"/>
        <v>1754407750</v>
      </c>
      <c r="I15" s="1480">
        <v>7.85</v>
      </c>
      <c r="J15" s="1481">
        <v>13617500</v>
      </c>
      <c r="K15" s="1480">
        <v>61.81</v>
      </c>
      <c r="L15" s="1481">
        <v>107222619</v>
      </c>
      <c r="M15" s="1482">
        <v>0</v>
      </c>
      <c r="N15" s="1482">
        <v>0</v>
      </c>
      <c r="O15" s="1482">
        <v>0</v>
      </c>
      <c r="P15" s="1481">
        <v>0</v>
      </c>
      <c r="Q15" s="320">
        <f t="shared" si="11"/>
        <v>120840119</v>
      </c>
      <c r="R15" s="1482">
        <v>5</v>
      </c>
      <c r="S15" s="1481">
        <v>8683304</v>
      </c>
      <c r="T15" s="1482">
        <v>0</v>
      </c>
      <c r="U15" s="1482">
        <v>0</v>
      </c>
      <c r="V15" s="1482">
        <v>0</v>
      </c>
      <c r="W15" s="1481">
        <v>0</v>
      </c>
      <c r="X15" s="320">
        <f t="shared" si="12"/>
        <v>8683304</v>
      </c>
      <c r="Y15" s="1484">
        <f t="shared" si="13"/>
        <v>74.66</v>
      </c>
      <c r="Z15" s="320">
        <f t="shared" si="13"/>
        <v>129523423</v>
      </c>
      <c r="AA15" s="320">
        <f t="shared" si="14"/>
        <v>0</v>
      </c>
      <c r="AB15" s="1485">
        <f t="shared" si="2"/>
        <v>4.95</v>
      </c>
      <c r="AC15" s="1486">
        <f t="shared" si="3"/>
        <v>68.88</v>
      </c>
      <c r="AD15" s="1487">
        <f t="shared" si="4"/>
        <v>73.83</v>
      </c>
      <c r="AE15" s="1488">
        <f t="shared" si="15"/>
        <v>129523423</v>
      </c>
      <c r="AF15" s="1489">
        <v>1.4999999999999999E-2</v>
      </c>
      <c r="AG15" s="179">
        <v>73777428</v>
      </c>
      <c r="AH15" s="179">
        <v>0</v>
      </c>
      <c r="AI15" s="1490">
        <f t="shared" si="16"/>
        <v>73777428</v>
      </c>
      <c r="AJ15" s="1488">
        <v>5284863333</v>
      </c>
      <c r="AK15" s="1488">
        <f t="shared" si="5"/>
        <v>4918495200</v>
      </c>
      <c r="AL15" s="1489">
        <f t="shared" si="17"/>
        <v>-6.932405057900104E-2</v>
      </c>
      <c r="AM15" s="1488">
        <f t="shared" si="18"/>
        <v>4918495200</v>
      </c>
      <c r="AN15" s="1478">
        <f t="shared" si="6"/>
        <v>1.4999999999999999E-2</v>
      </c>
      <c r="AO15" s="1478">
        <f t="shared" si="7"/>
        <v>0</v>
      </c>
      <c r="AP15" s="1488">
        <v>2491602</v>
      </c>
      <c r="AQ15" s="1488">
        <f t="shared" si="8"/>
        <v>205792453</v>
      </c>
      <c r="AR15" s="1488">
        <f>ROUND(AQ15/'3_Levels 1&amp;2'!C15,2)</f>
        <v>5164.3100000000004</v>
      </c>
    </row>
    <row r="16" spans="1:46" ht="15" customHeight="1" x14ac:dyDescent="0.2">
      <c r="A16" s="1435">
        <v>10</v>
      </c>
      <c r="B16" s="1492" t="s">
        <v>251</v>
      </c>
      <c r="C16" s="340">
        <v>2183265247</v>
      </c>
      <c r="D16" s="340">
        <v>282892029</v>
      </c>
      <c r="E16" s="340">
        <f t="shared" si="9"/>
        <v>1900373218</v>
      </c>
      <c r="F16" s="340">
        <v>1818762917</v>
      </c>
      <c r="G16" s="1493">
        <f t="shared" si="10"/>
        <v>4.4871324479506092E-2</v>
      </c>
      <c r="H16" s="1494">
        <f t="shared" si="1"/>
        <v>1900373218</v>
      </c>
      <c r="I16" s="1495">
        <v>5.37</v>
      </c>
      <c r="J16" s="1496">
        <v>10089720</v>
      </c>
      <c r="K16" s="1495">
        <v>12.67</v>
      </c>
      <c r="L16" s="1496">
        <v>23835714</v>
      </c>
      <c r="M16" s="1497">
        <v>0</v>
      </c>
      <c r="N16" s="1497">
        <v>0</v>
      </c>
      <c r="O16" s="1497">
        <v>0</v>
      </c>
      <c r="P16" s="1496">
        <v>219710</v>
      </c>
      <c r="Q16" s="340">
        <f t="shared" si="11"/>
        <v>34145144</v>
      </c>
      <c r="R16" s="1497">
        <v>0</v>
      </c>
      <c r="S16" s="1496">
        <v>0</v>
      </c>
      <c r="T16" s="1497">
        <v>6.7</v>
      </c>
      <c r="U16" s="1497">
        <v>41</v>
      </c>
      <c r="V16" s="1497">
        <v>10</v>
      </c>
      <c r="W16" s="1496">
        <v>22136401</v>
      </c>
      <c r="X16" s="340">
        <f t="shared" si="12"/>
        <v>22136401</v>
      </c>
      <c r="Y16" s="1498">
        <f t="shared" si="13"/>
        <v>18.04</v>
      </c>
      <c r="Z16" s="340">
        <f t="shared" si="13"/>
        <v>33925434</v>
      </c>
      <c r="AA16" s="340">
        <f t="shared" si="14"/>
        <v>22356111</v>
      </c>
      <c r="AB16" s="1499">
        <f t="shared" si="2"/>
        <v>11.65</v>
      </c>
      <c r="AC16" s="1500">
        <f t="shared" si="3"/>
        <v>17.97</v>
      </c>
      <c r="AD16" s="1501">
        <f t="shared" si="4"/>
        <v>29.62</v>
      </c>
      <c r="AE16" s="1502">
        <f t="shared" si="15"/>
        <v>56281545</v>
      </c>
      <c r="AF16" s="1503">
        <v>2.5000000000000001E-2</v>
      </c>
      <c r="AG16" s="1134">
        <v>153769350</v>
      </c>
      <c r="AH16" s="1134">
        <v>0</v>
      </c>
      <c r="AI16" s="1504">
        <f t="shared" si="16"/>
        <v>153769350</v>
      </c>
      <c r="AJ16" s="1502">
        <v>5549506600</v>
      </c>
      <c r="AK16" s="1502">
        <f t="shared" si="5"/>
        <v>6150774000</v>
      </c>
      <c r="AL16" s="1503">
        <f t="shared" si="17"/>
        <v>0.10834610053441508</v>
      </c>
      <c r="AM16" s="1502">
        <f t="shared" si="18"/>
        <v>6150774000</v>
      </c>
      <c r="AN16" s="1493">
        <f t="shared" si="6"/>
        <v>2.5000000000000001E-2</v>
      </c>
      <c r="AO16" s="1493">
        <f t="shared" si="7"/>
        <v>0</v>
      </c>
      <c r="AP16" s="1502">
        <v>970578</v>
      </c>
      <c r="AQ16" s="1502">
        <f t="shared" si="8"/>
        <v>211021473</v>
      </c>
      <c r="AR16" s="1502">
        <f>ROUND(AQ16/'3_Levels 1&amp;2'!C16,2)</f>
        <v>6393.04</v>
      </c>
    </row>
    <row r="17" spans="1:44" ht="15" customHeight="1" x14ac:dyDescent="0.2">
      <c r="A17" s="1433">
        <v>11</v>
      </c>
      <c r="B17" s="1477" t="s">
        <v>252</v>
      </c>
      <c r="C17" s="320">
        <v>71011112</v>
      </c>
      <c r="D17" s="320">
        <v>14290190</v>
      </c>
      <c r="E17" s="320">
        <f t="shared" si="9"/>
        <v>56720922</v>
      </c>
      <c r="F17" s="320">
        <v>58241560</v>
      </c>
      <c r="G17" s="1478">
        <f t="shared" si="10"/>
        <v>-2.6109156416826748E-2</v>
      </c>
      <c r="H17" s="1479">
        <f t="shared" si="1"/>
        <v>56720922</v>
      </c>
      <c r="I17" s="1480">
        <v>5.54</v>
      </c>
      <c r="J17" s="1481">
        <v>332000</v>
      </c>
      <c r="K17" s="1480">
        <v>33.549999999999997</v>
      </c>
      <c r="L17" s="1481">
        <v>1996610</v>
      </c>
      <c r="M17" s="1482">
        <v>0</v>
      </c>
      <c r="N17" s="1482">
        <v>0</v>
      </c>
      <c r="O17" s="1482">
        <v>0</v>
      </c>
      <c r="P17" s="1481">
        <v>0</v>
      </c>
      <c r="Q17" s="320">
        <f t="shared" si="11"/>
        <v>2328610</v>
      </c>
      <c r="R17" s="1483">
        <v>20</v>
      </c>
      <c r="S17" s="1481">
        <v>1210318</v>
      </c>
      <c r="T17" s="1482">
        <v>0</v>
      </c>
      <c r="U17" s="1482">
        <v>0</v>
      </c>
      <c r="V17" s="1482">
        <v>0</v>
      </c>
      <c r="W17" s="1481">
        <v>0</v>
      </c>
      <c r="X17" s="320">
        <f t="shared" si="12"/>
        <v>1210318</v>
      </c>
      <c r="Y17" s="1484">
        <f t="shared" si="13"/>
        <v>59.089999999999996</v>
      </c>
      <c r="Z17" s="320">
        <f t="shared" si="13"/>
        <v>3538928</v>
      </c>
      <c r="AA17" s="320">
        <f t="shared" si="14"/>
        <v>0</v>
      </c>
      <c r="AB17" s="1485">
        <f t="shared" si="2"/>
        <v>21.34</v>
      </c>
      <c r="AC17" s="1486">
        <f t="shared" si="3"/>
        <v>41.05</v>
      </c>
      <c r="AD17" s="1487">
        <f t="shared" si="4"/>
        <v>62.39</v>
      </c>
      <c r="AE17" s="1488">
        <f t="shared" si="15"/>
        <v>3538928</v>
      </c>
      <c r="AF17" s="1489">
        <v>0.02</v>
      </c>
      <c r="AG17" s="179">
        <v>2221557</v>
      </c>
      <c r="AH17" s="179">
        <v>0</v>
      </c>
      <c r="AI17" s="1490">
        <f t="shared" si="16"/>
        <v>2221557</v>
      </c>
      <c r="AJ17" s="1488">
        <v>104527500</v>
      </c>
      <c r="AK17" s="1488">
        <f t="shared" si="5"/>
        <v>111077850</v>
      </c>
      <c r="AL17" s="1491">
        <f t="shared" si="17"/>
        <v>6.266628399225084E-2</v>
      </c>
      <c r="AM17" s="1505">
        <f t="shared" si="18"/>
        <v>111077850</v>
      </c>
      <c r="AN17" s="1478">
        <f t="shared" si="6"/>
        <v>0.02</v>
      </c>
      <c r="AO17" s="1478">
        <f t="shared" si="7"/>
        <v>0</v>
      </c>
      <c r="AP17" s="1488">
        <v>80998</v>
      </c>
      <c r="AQ17" s="1488">
        <f t="shared" si="8"/>
        <v>5841483</v>
      </c>
      <c r="AR17" s="1488">
        <f>ROUND(AQ17/'3_Levels 1&amp;2'!C17,2)</f>
        <v>3715.96</v>
      </c>
    </row>
    <row r="18" spans="1:44" ht="15" customHeight="1" x14ac:dyDescent="0.2">
      <c r="A18" s="1433">
        <v>12</v>
      </c>
      <c r="B18" s="1477" t="s">
        <v>253</v>
      </c>
      <c r="C18" s="320">
        <v>275790094</v>
      </c>
      <c r="D18" s="320">
        <v>11486123</v>
      </c>
      <c r="E18" s="320">
        <f t="shared" si="9"/>
        <v>264303971</v>
      </c>
      <c r="F18" s="320">
        <v>282845550</v>
      </c>
      <c r="G18" s="1478">
        <f t="shared" si="10"/>
        <v>-6.5553723578115342E-2</v>
      </c>
      <c r="H18" s="1479">
        <f t="shared" si="1"/>
        <v>264303971</v>
      </c>
      <c r="I18" s="1480">
        <v>4.66</v>
      </c>
      <c r="J18" s="1481">
        <v>1330108</v>
      </c>
      <c r="K18" s="1480">
        <v>29.14</v>
      </c>
      <c r="L18" s="1481">
        <v>8424523</v>
      </c>
      <c r="M18" s="1482">
        <v>0</v>
      </c>
      <c r="N18" s="1482">
        <v>0</v>
      </c>
      <c r="O18" s="1482">
        <v>0</v>
      </c>
      <c r="P18" s="1481">
        <v>0</v>
      </c>
      <c r="Q18" s="320">
        <f t="shared" si="11"/>
        <v>9754631</v>
      </c>
      <c r="R18" s="1482">
        <v>0</v>
      </c>
      <c r="S18" s="1481">
        <v>0</v>
      </c>
      <c r="T18" s="1482">
        <v>13.25</v>
      </c>
      <c r="U18" s="1482">
        <v>13.25</v>
      </c>
      <c r="V18" s="1482">
        <v>1</v>
      </c>
      <c r="W18" s="1481">
        <v>384195</v>
      </c>
      <c r="X18" s="320">
        <f t="shared" si="12"/>
        <v>384195</v>
      </c>
      <c r="Y18" s="1484">
        <f t="shared" si="13"/>
        <v>33.799999999999997</v>
      </c>
      <c r="Z18" s="320">
        <f t="shared" si="13"/>
        <v>9754631</v>
      </c>
      <c r="AA18" s="320">
        <f t="shared" si="14"/>
        <v>384195</v>
      </c>
      <c r="AB18" s="1485">
        <f t="shared" si="2"/>
        <v>1.45</v>
      </c>
      <c r="AC18" s="1486">
        <f t="shared" si="3"/>
        <v>36.909999999999997</v>
      </c>
      <c r="AD18" s="1487">
        <f t="shared" si="4"/>
        <v>38.36</v>
      </c>
      <c r="AE18" s="1488">
        <f t="shared" si="15"/>
        <v>10138826</v>
      </c>
      <c r="AF18" s="1489">
        <v>0</v>
      </c>
      <c r="AG18" s="179">
        <v>0</v>
      </c>
      <c r="AH18" s="179">
        <v>0</v>
      </c>
      <c r="AI18" s="1490">
        <f t="shared" si="16"/>
        <v>0</v>
      </c>
      <c r="AJ18" s="1488">
        <v>44447382</v>
      </c>
      <c r="AK18" s="1506">
        <v>60984719</v>
      </c>
      <c r="AL18" s="1491">
        <f t="shared" si="17"/>
        <v>0.37206549083138352</v>
      </c>
      <c r="AM18" s="1505">
        <f t="shared" si="18"/>
        <v>51114489.299999997</v>
      </c>
      <c r="AN18" s="1478">
        <f t="shared" si="6"/>
        <v>0</v>
      </c>
      <c r="AO18" s="1478">
        <f t="shared" si="7"/>
        <v>0</v>
      </c>
      <c r="AP18" s="1488">
        <v>462064</v>
      </c>
      <c r="AQ18" s="1488">
        <f t="shared" si="8"/>
        <v>10600890</v>
      </c>
      <c r="AR18" s="1488">
        <f>ROUND(AQ18/'3_Levels 1&amp;2'!C18,2)</f>
        <v>8160.81</v>
      </c>
    </row>
    <row r="19" spans="1:44" ht="15" customHeight="1" x14ac:dyDescent="0.2">
      <c r="A19" s="1433">
        <v>13</v>
      </c>
      <c r="B19" s="1477" t="s">
        <v>254</v>
      </c>
      <c r="C19" s="320">
        <v>51755238</v>
      </c>
      <c r="D19" s="320">
        <v>14649612</v>
      </c>
      <c r="E19" s="320">
        <f t="shared" si="9"/>
        <v>37105626</v>
      </c>
      <c r="F19" s="320">
        <v>37003879</v>
      </c>
      <c r="G19" s="1478">
        <f t="shared" si="10"/>
        <v>2.7496306535863442E-3</v>
      </c>
      <c r="H19" s="1479">
        <f t="shared" si="1"/>
        <v>37105626</v>
      </c>
      <c r="I19" s="1480">
        <v>4.16</v>
      </c>
      <c r="J19" s="1481">
        <v>153545</v>
      </c>
      <c r="K19" s="1480">
        <v>13.27</v>
      </c>
      <c r="L19" s="1481">
        <v>490913</v>
      </c>
      <c r="M19" s="1482">
        <v>4.01</v>
      </c>
      <c r="N19" s="1482">
        <v>5.56</v>
      </c>
      <c r="O19" s="1482">
        <v>4</v>
      </c>
      <c r="P19" s="1481">
        <v>162428</v>
      </c>
      <c r="Q19" s="320">
        <f t="shared" si="11"/>
        <v>806886</v>
      </c>
      <c r="R19" s="1482">
        <v>0</v>
      </c>
      <c r="S19" s="1481">
        <v>0</v>
      </c>
      <c r="T19" s="1482">
        <v>17.7</v>
      </c>
      <c r="U19" s="1482">
        <v>17.7</v>
      </c>
      <c r="V19" s="1482">
        <v>1</v>
      </c>
      <c r="W19" s="1481">
        <v>69069</v>
      </c>
      <c r="X19" s="320">
        <f t="shared" si="12"/>
        <v>69069</v>
      </c>
      <c r="Y19" s="1484">
        <f t="shared" si="13"/>
        <v>17.43</v>
      </c>
      <c r="Z19" s="320">
        <f t="shared" si="13"/>
        <v>644458</v>
      </c>
      <c r="AA19" s="320">
        <f t="shared" si="14"/>
        <v>231497</v>
      </c>
      <c r="AB19" s="1485">
        <f t="shared" si="2"/>
        <v>1.86</v>
      </c>
      <c r="AC19" s="1486">
        <f t="shared" si="3"/>
        <v>21.75</v>
      </c>
      <c r="AD19" s="1487">
        <f t="shared" si="4"/>
        <v>23.61</v>
      </c>
      <c r="AE19" s="1488">
        <f t="shared" si="15"/>
        <v>875955</v>
      </c>
      <c r="AF19" s="1489">
        <v>0.03</v>
      </c>
      <c r="AG19" s="179">
        <v>2811009</v>
      </c>
      <c r="AH19" s="179">
        <v>0</v>
      </c>
      <c r="AI19" s="1490">
        <f t="shared" si="16"/>
        <v>2811009</v>
      </c>
      <c r="AJ19" s="1488">
        <v>100424800</v>
      </c>
      <c r="AK19" s="1488">
        <f t="shared" ref="AK19:AK75" si="19">ROUND(AI19/AF19,0)</f>
        <v>93700300</v>
      </c>
      <c r="AL19" s="1489">
        <f t="shared" si="17"/>
        <v>-6.6960551576901325E-2</v>
      </c>
      <c r="AM19" s="1488">
        <f t="shared" si="18"/>
        <v>93700300</v>
      </c>
      <c r="AN19" s="1478">
        <f t="shared" si="6"/>
        <v>0.03</v>
      </c>
      <c r="AO19" s="1478">
        <f t="shared" si="7"/>
        <v>0</v>
      </c>
      <c r="AP19" s="1488">
        <v>116667</v>
      </c>
      <c r="AQ19" s="1488">
        <f t="shared" si="8"/>
        <v>3803631</v>
      </c>
      <c r="AR19" s="1488">
        <f>ROUND(AQ19/'3_Levels 1&amp;2'!C19,2)</f>
        <v>2784.5</v>
      </c>
    </row>
    <row r="20" spans="1:44" ht="15" customHeight="1" x14ac:dyDescent="0.2">
      <c r="A20" s="1433">
        <v>14</v>
      </c>
      <c r="B20" s="1477" t="s">
        <v>255</v>
      </c>
      <c r="C20" s="320">
        <v>164016539</v>
      </c>
      <c r="D20" s="320">
        <v>19360135</v>
      </c>
      <c r="E20" s="320">
        <f t="shared" si="9"/>
        <v>144656404</v>
      </c>
      <c r="F20" s="320">
        <v>149077112</v>
      </c>
      <c r="G20" s="1478">
        <f t="shared" si="10"/>
        <v>-2.9653834453138586E-2</v>
      </c>
      <c r="H20" s="1479">
        <f t="shared" si="1"/>
        <v>144656404</v>
      </c>
      <c r="I20" s="1480">
        <v>5.29</v>
      </c>
      <c r="J20" s="1481">
        <v>737217</v>
      </c>
      <c r="K20" s="1480">
        <v>10.3</v>
      </c>
      <c r="L20" s="1481">
        <v>1435295</v>
      </c>
      <c r="M20" s="1482">
        <v>3.33</v>
      </c>
      <c r="N20" s="1482">
        <v>11.88</v>
      </c>
      <c r="O20" s="1482">
        <v>3</v>
      </c>
      <c r="P20" s="1481">
        <v>577641</v>
      </c>
      <c r="Q20" s="320">
        <f t="shared" si="11"/>
        <v>2750153</v>
      </c>
      <c r="R20" s="1482">
        <v>0</v>
      </c>
      <c r="S20" s="1481">
        <v>0</v>
      </c>
      <c r="T20" s="1482">
        <v>10</v>
      </c>
      <c r="U20" s="1482">
        <v>17.25</v>
      </c>
      <c r="V20" s="1482">
        <v>2</v>
      </c>
      <c r="W20" s="1481">
        <v>1000200</v>
      </c>
      <c r="X20" s="320">
        <f t="shared" si="12"/>
        <v>1000200</v>
      </c>
      <c r="Y20" s="1484">
        <f t="shared" si="13"/>
        <v>15.59</v>
      </c>
      <c r="Z20" s="320">
        <f t="shared" si="13"/>
        <v>2172512</v>
      </c>
      <c r="AA20" s="320">
        <f t="shared" si="14"/>
        <v>1577841</v>
      </c>
      <c r="AB20" s="1485">
        <f t="shared" si="2"/>
        <v>6.91</v>
      </c>
      <c r="AC20" s="1486">
        <f t="shared" si="3"/>
        <v>19.010000000000002</v>
      </c>
      <c r="AD20" s="1487">
        <f t="shared" si="4"/>
        <v>25.93</v>
      </c>
      <c r="AE20" s="1488">
        <f t="shared" si="15"/>
        <v>3750353</v>
      </c>
      <c r="AF20" s="1489">
        <v>0.02</v>
      </c>
      <c r="AG20" s="179">
        <v>2716277</v>
      </c>
      <c r="AH20" s="179">
        <v>0</v>
      </c>
      <c r="AI20" s="1490">
        <f t="shared" si="16"/>
        <v>2716277</v>
      </c>
      <c r="AJ20" s="1488">
        <v>148552100</v>
      </c>
      <c r="AK20" s="1488">
        <f t="shared" si="19"/>
        <v>135813850</v>
      </c>
      <c r="AL20" s="1489">
        <f t="shared" si="17"/>
        <v>-8.5749376817964879E-2</v>
      </c>
      <c r="AM20" s="1488">
        <f t="shared" si="18"/>
        <v>135813850</v>
      </c>
      <c r="AN20" s="1478">
        <f t="shared" si="6"/>
        <v>0.02</v>
      </c>
      <c r="AO20" s="1478">
        <f t="shared" si="7"/>
        <v>0</v>
      </c>
      <c r="AP20" s="1488">
        <v>141475</v>
      </c>
      <c r="AQ20" s="1488">
        <f t="shared" si="8"/>
        <v>6608105</v>
      </c>
      <c r="AR20" s="1488">
        <f>ROUND(AQ20/'3_Levels 1&amp;2'!C20,2)</f>
        <v>3743.97</v>
      </c>
    </row>
    <row r="21" spans="1:44" ht="15" customHeight="1" x14ac:dyDescent="0.2">
      <c r="A21" s="1435">
        <v>15</v>
      </c>
      <c r="B21" s="1492" t="s">
        <v>256</v>
      </c>
      <c r="C21" s="340">
        <v>163342160</v>
      </c>
      <c r="D21" s="340">
        <v>28334058</v>
      </c>
      <c r="E21" s="340">
        <f t="shared" si="9"/>
        <v>135008102</v>
      </c>
      <c r="F21" s="340">
        <v>135097962</v>
      </c>
      <c r="G21" s="1493">
        <f t="shared" si="10"/>
        <v>-6.6514696942652617E-4</v>
      </c>
      <c r="H21" s="1494">
        <f t="shared" si="1"/>
        <v>135008102</v>
      </c>
      <c r="I21" s="1495">
        <v>2.84</v>
      </c>
      <c r="J21" s="1496">
        <v>384432</v>
      </c>
      <c r="K21" s="1495">
        <v>38</v>
      </c>
      <c r="L21" s="1496">
        <v>5143508</v>
      </c>
      <c r="M21" s="1497">
        <v>0</v>
      </c>
      <c r="N21" s="1497">
        <v>0</v>
      </c>
      <c r="O21" s="1497">
        <v>0</v>
      </c>
      <c r="P21" s="1496">
        <v>0</v>
      </c>
      <c r="Q21" s="340">
        <f t="shared" si="11"/>
        <v>5527940</v>
      </c>
      <c r="R21" s="1497"/>
      <c r="S21" s="1496"/>
      <c r="T21" s="1497"/>
      <c r="U21" s="1497"/>
      <c r="V21" s="1497"/>
      <c r="W21" s="1496"/>
      <c r="X21" s="340">
        <f t="shared" si="12"/>
        <v>0</v>
      </c>
      <c r="Y21" s="1498">
        <f t="shared" si="13"/>
        <v>40.840000000000003</v>
      </c>
      <c r="Z21" s="340">
        <f t="shared" si="13"/>
        <v>5527940</v>
      </c>
      <c r="AA21" s="340">
        <f t="shared" si="14"/>
        <v>0</v>
      </c>
      <c r="AB21" s="1499">
        <f t="shared" si="2"/>
        <v>0</v>
      </c>
      <c r="AC21" s="1500">
        <f t="shared" si="3"/>
        <v>40.950000000000003</v>
      </c>
      <c r="AD21" s="1501">
        <f t="shared" si="4"/>
        <v>40.950000000000003</v>
      </c>
      <c r="AE21" s="1502">
        <f t="shared" si="15"/>
        <v>5527940</v>
      </c>
      <c r="AF21" s="1503">
        <v>0.02</v>
      </c>
      <c r="AG21" s="1134">
        <v>5084177</v>
      </c>
      <c r="AH21" s="1134">
        <v>0</v>
      </c>
      <c r="AI21" s="1504">
        <f t="shared" si="16"/>
        <v>5084177</v>
      </c>
      <c r="AJ21" s="1502">
        <v>263418200</v>
      </c>
      <c r="AK21" s="1502">
        <f t="shared" si="19"/>
        <v>254208850</v>
      </c>
      <c r="AL21" s="1503">
        <f t="shared" si="17"/>
        <v>-3.4960948028647985E-2</v>
      </c>
      <c r="AM21" s="1502">
        <f t="shared" si="18"/>
        <v>254208850</v>
      </c>
      <c r="AN21" s="1493">
        <f t="shared" si="6"/>
        <v>0.02</v>
      </c>
      <c r="AO21" s="1493">
        <f t="shared" si="7"/>
        <v>0</v>
      </c>
      <c r="AP21" s="1502">
        <v>190179</v>
      </c>
      <c r="AQ21" s="1502">
        <f t="shared" si="8"/>
        <v>10802296</v>
      </c>
      <c r="AR21" s="1502">
        <f>ROUND(AQ21/'3_Levels 1&amp;2'!C21,2)</f>
        <v>2973.38</v>
      </c>
    </row>
    <row r="22" spans="1:44" ht="15" customHeight="1" x14ac:dyDescent="0.2">
      <c r="A22" s="1433">
        <v>16</v>
      </c>
      <c r="B22" s="1477" t="s">
        <v>257</v>
      </c>
      <c r="C22" s="320">
        <v>756660605</v>
      </c>
      <c r="D22" s="320">
        <v>40890681</v>
      </c>
      <c r="E22" s="320">
        <f t="shared" si="9"/>
        <v>715769924</v>
      </c>
      <c r="F22" s="320">
        <v>734611692</v>
      </c>
      <c r="G22" s="1478">
        <f t="shared" si="10"/>
        <v>-2.5648608925217052E-2</v>
      </c>
      <c r="H22" s="1479">
        <f t="shared" si="1"/>
        <v>715769924</v>
      </c>
      <c r="I22" s="1480">
        <v>5.32</v>
      </c>
      <c r="J22" s="1481">
        <v>3746749</v>
      </c>
      <c r="K22" s="1480">
        <v>51.34</v>
      </c>
      <c r="L22" s="1481">
        <v>36157497</v>
      </c>
      <c r="M22" s="1482">
        <v>0</v>
      </c>
      <c r="N22" s="1482">
        <v>0</v>
      </c>
      <c r="O22" s="1482">
        <v>0</v>
      </c>
      <c r="P22" s="1481">
        <v>0</v>
      </c>
      <c r="Q22" s="320">
        <f t="shared" si="11"/>
        <v>39904246</v>
      </c>
      <c r="R22" s="1483">
        <v>0</v>
      </c>
      <c r="S22" s="1481">
        <v>0</v>
      </c>
      <c r="T22" s="1482">
        <v>3</v>
      </c>
      <c r="U22" s="1482">
        <v>5</v>
      </c>
      <c r="V22" s="1482">
        <v>2</v>
      </c>
      <c r="W22" s="1481">
        <v>1670014</v>
      </c>
      <c r="X22" s="320">
        <f t="shared" si="12"/>
        <v>1670014</v>
      </c>
      <c r="Y22" s="1484">
        <f t="shared" si="13"/>
        <v>56.660000000000004</v>
      </c>
      <c r="Z22" s="320">
        <f t="shared" si="13"/>
        <v>39904246</v>
      </c>
      <c r="AA22" s="320">
        <f t="shared" si="14"/>
        <v>1670014</v>
      </c>
      <c r="AB22" s="1485">
        <f t="shared" si="2"/>
        <v>2.33</v>
      </c>
      <c r="AC22" s="1486">
        <f t="shared" si="3"/>
        <v>55.75</v>
      </c>
      <c r="AD22" s="1487">
        <f t="shared" si="4"/>
        <v>58.08</v>
      </c>
      <c r="AE22" s="1488">
        <f t="shared" si="15"/>
        <v>41574260</v>
      </c>
      <c r="AF22" s="1489">
        <v>2.5000000000000001E-2</v>
      </c>
      <c r="AG22" s="179">
        <v>15201149</v>
      </c>
      <c r="AH22" s="179">
        <v>2234676</v>
      </c>
      <c r="AI22" s="1490">
        <f t="shared" si="16"/>
        <v>17435825</v>
      </c>
      <c r="AJ22" s="1488">
        <v>908000000</v>
      </c>
      <c r="AK22" s="1488">
        <f t="shared" si="19"/>
        <v>697433000</v>
      </c>
      <c r="AL22" s="1491">
        <f t="shared" si="17"/>
        <v>-0.23190198237885462</v>
      </c>
      <c r="AM22" s="1505">
        <f t="shared" si="18"/>
        <v>697433000</v>
      </c>
      <c r="AN22" s="1478">
        <f t="shared" si="6"/>
        <v>2.179585565925329E-2</v>
      </c>
      <c r="AO22" s="1478">
        <f t="shared" si="7"/>
        <v>3.2041443407467098E-3</v>
      </c>
      <c r="AP22" s="1488">
        <v>655070</v>
      </c>
      <c r="AQ22" s="1488">
        <f t="shared" si="8"/>
        <v>59665155</v>
      </c>
      <c r="AR22" s="1488">
        <f>ROUND(AQ22/'3_Levels 1&amp;2'!C22,2)</f>
        <v>12063.31</v>
      </c>
    </row>
    <row r="23" spans="1:44" s="1437" customFormat="1" ht="15" customHeight="1" x14ac:dyDescent="0.2">
      <c r="A23" s="1433">
        <v>17</v>
      </c>
      <c r="B23" s="1477" t="s">
        <v>258</v>
      </c>
      <c r="C23" s="320">
        <v>4044960665</v>
      </c>
      <c r="D23" s="320">
        <v>551101661</v>
      </c>
      <c r="E23" s="320">
        <f>C23-D23</f>
        <v>3493859004</v>
      </c>
      <c r="F23" s="320">
        <v>3421732920</v>
      </c>
      <c r="G23" s="1478">
        <f t="shared" si="10"/>
        <v>2.1078817571770037E-2</v>
      </c>
      <c r="H23" s="1479">
        <f t="shared" si="1"/>
        <v>3493859004</v>
      </c>
      <c r="I23" s="1480">
        <v>5.25</v>
      </c>
      <c r="J23" s="1481">
        <v>18233960</v>
      </c>
      <c r="K23" s="1480">
        <v>38.200000000000003</v>
      </c>
      <c r="L23" s="1481">
        <v>132670736</v>
      </c>
      <c r="M23" s="1482">
        <v>0</v>
      </c>
      <c r="N23" s="1482">
        <v>0</v>
      </c>
      <c r="O23" s="1482">
        <v>0</v>
      </c>
      <c r="P23" s="1481">
        <v>0</v>
      </c>
      <c r="Q23" s="320">
        <f>J23+L23+P23</f>
        <v>150904696</v>
      </c>
      <c r="R23" s="1482">
        <v>0</v>
      </c>
      <c r="S23" s="1481">
        <v>0</v>
      </c>
      <c r="T23" s="1482">
        <v>0</v>
      </c>
      <c r="U23" s="1482">
        <v>0</v>
      </c>
      <c r="V23" s="1482">
        <v>0</v>
      </c>
      <c r="W23" s="1481">
        <v>0</v>
      </c>
      <c r="X23" s="320">
        <f t="shared" si="12"/>
        <v>0</v>
      </c>
      <c r="Y23" s="1484">
        <f t="shared" si="13"/>
        <v>43.45</v>
      </c>
      <c r="Z23" s="320">
        <f t="shared" si="13"/>
        <v>150904696</v>
      </c>
      <c r="AA23" s="320">
        <f t="shared" si="14"/>
        <v>0</v>
      </c>
      <c r="AB23" s="1485">
        <f t="shared" si="2"/>
        <v>0</v>
      </c>
      <c r="AC23" s="1486">
        <f t="shared" si="3"/>
        <v>43.19</v>
      </c>
      <c r="AD23" s="1487">
        <f t="shared" si="4"/>
        <v>43.19</v>
      </c>
      <c r="AE23" s="1488">
        <f t="shared" si="15"/>
        <v>150904696</v>
      </c>
      <c r="AF23" s="1489">
        <v>0.02</v>
      </c>
      <c r="AG23" s="179">
        <v>174082945</v>
      </c>
      <c r="AH23" s="179">
        <v>0</v>
      </c>
      <c r="AI23" s="1490">
        <f t="shared" si="16"/>
        <v>174082945</v>
      </c>
      <c r="AJ23" s="1488">
        <v>8620133350</v>
      </c>
      <c r="AK23" s="1488">
        <f t="shared" si="19"/>
        <v>8704147250</v>
      </c>
      <c r="AL23" s="1491">
        <f t="shared" si="17"/>
        <v>9.746241338598317E-3</v>
      </c>
      <c r="AM23" s="1505">
        <f t="shared" si="18"/>
        <v>8704147250</v>
      </c>
      <c r="AN23" s="1478">
        <f t="shared" si="6"/>
        <v>0.02</v>
      </c>
      <c r="AO23" s="1478">
        <f t="shared" si="7"/>
        <v>0</v>
      </c>
      <c r="AP23" s="1488">
        <v>3975914</v>
      </c>
      <c r="AQ23" s="1488">
        <f t="shared" si="8"/>
        <v>328963555</v>
      </c>
      <c r="AR23" s="1488">
        <f>ROUND(AQ23/'3_Levels 1&amp;2'!C23,2)</f>
        <v>7477.29</v>
      </c>
    </row>
    <row r="24" spans="1:44" ht="15" customHeight="1" x14ac:dyDescent="0.2">
      <c r="A24" s="1433">
        <v>18</v>
      </c>
      <c r="B24" s="1477" t="s">
        <v>259</v>
      </c>
      <c r="C24" s="320">
        <v>49006953</v>
      </c>
      <c r="D24" s="320">
        <v>5523693</v>
      </c>
      <c r="E24" s="320">
        <f t="shared" si="9"/>
        <v>43483260</v>
      </c>
      <c r="F24" s="320">
        <v>39683904</v>
      </c>
      <c r="G24" s="1478">
        <f t="shared" si="10"/>
        <v>9.5740479565720141E-2</v>
      </c>
      <c r="H24" s="1479">
        <f t="shared" si="1"/>
        <v>43483260</v>
      </c>
      <c r="I24" s="1480">
        <v>8.1999999999999993</v>
      </c>
      <c r="J24" s="1481">
        <v>349394</v>
      </c>
      <c r="K24" s="1480">
        <v>8.24</v>
      </c>
      <c r="L24" s="1481">
        <v>347699</v>
      </c>
      <c r="M24" s="1482">
        <v>0</v>
      </c>
      <c r="N24" s="1482">
        <v>0</v>
      </c>
      <c r="O24" s="1482">
        <v>0</v>
      </c>
      <c r="P24" s="1481">
        <v>0</v>
      </c>
      <c r="Q24" s="320">
        <f t="shared" si="11"/>
        <v>697093</v>
      </c>
      <c r="R24" s="1482"/>
      <c r="S24" s="1481"/>
      <c r="T24" s="1482"/>
      <c r="U24" s="1482"/>
      <c r="V24" s="1482"/>
      <c r="W24" s="1481"/>
      <c r="X24" s="320">
        <f t="shared" si="12"/>
        <v>0</v>
      </c>
      <c r="Y24" s="1484">
        <f t="shared" si="13"/>
        <v>16.439999999999998</v>
      </c>
      <c r="Z24" s="320">
        <f t="shared" si="13"/>
        <v>697093</v>
      </c>
      <c r="AA24" s="320">
        <f t="shared" si="14"/>
        <v>0</v>
      </c>
      <c r="AB24" s="1485">
        <f t="shared" si="2"/>
        <v>0</v>
      </c>
      <c r="AC24" s="1486">
        <f t="shared" si="3"/>
        <v>16.03</v>
      </c>
      <c r="AD24" s="1487">
        <f t="shared" si="4"/>
        <v>16.03</v>
      </c>
      <c r="AE24" s="1488">
        <f t="shared" si="15"/>
        <v>697093</v>
      </c>
      <c r="AF24" s="1489">
        <v>0.03</v>
      </c>
      <c r="AG24" s="179">
        <v>2191168</v>
      </c>
      <c r="AH24" s="179">
        <v>0</v>
      </c>
      <c r="AI24" s="1490">
        <f t="shared" si="16"/>
        <v>2191168</v>
      </c>
      <c r="AJ24" s="1488">
        <v>65319433</v>
      </c>
      <c r="AK24" s="1488">
        <f t="shared" si="19"/>
        <v>73038933</v>
      </c>
      <c r="AL24" s="1489">
        <f t="shared" si="17"/>
        <v>0.11818075640674958</v>
      </c>
      <c r="AM24" s="1488">
        <f t="shared" si="18"/>
        <v>73038933</v>
      </c>
      <c r="AN24" s="1478">
        <f t="shared" si="6"/>
        <v>3.0000000136913282E-2</v>
      </c>
      <c r="AO24" s="1478">
        <f t="shared" si="7"/>
        <v>0</v>
      </c>
      <c r="AP24" s="1488">
        <v>147983</v>
      </c>
      <c r="AQ24" s="1488">
        <f t="shared" si="8"/>
        <v>3036244</v>
      </c>
      <c r="AR24" s="1488">
        <f>ROUND(AQ24/'3_Levels 1&amp;2'!C24,2)</f>
        <v>3048.44</v>
      </c>
    </row>
    <row r="25" spans="1:44" ht="15" customHeight="1" x14ac:dyDescent="0.2">
      <c r="A25" s="1433">
        <v>19</v>
      </c>
      <c r="B25" s="1477" t="s">
        <v>260</v>
      </c>
      <c r="C25" s="320">
        <f>201273933-16835490</f>
        <v>184438443</v>
      </c>
      <c r="D25" s="320">
        <v>35501182</v>
      </c>
      <c r="E25" s="320">
        <f t="shared" si="9"/>
        <v>148937261</v>
      </c>
      <c r="F25" s="320">
        <v>136214578</v>
      </c>
      <c r="G25" s="1478">
        <f t="shared" si="10"/>
        <v>9.3401772312505349E-2</v>
      </c>
      <c r="H25" s="1479">
        <f t="shared" si="1"/>
        <v>148937261</v>
      </c>
      <c r="I25" s="1480">
        <v>3.34</v>
      </c>
      <c r="J25" s="1481">
        <v>478998</v>
      </c>
      <c r="K25" s="1480">
        <v>17</v>
      </c>
      <c r="L25" s="1481">
        <v>2521898</v>
      </c>
      <c r="M25" s="1482">
        <v>0</v>
      </c>
      <c r="N25" s="1482">
        <v>0</v>
      </c>
      <c r="O25" s="1482">
        <v>0</v>
      </c>
      <c r="P25" s="1481">
        <v>0</v>
      </c>
      <c r="Q25" s="320">
        <f t="shared" si="11"/>
        <v>3000896</v>
      </c>
      <c r="R25" s="1482"/>
      <c r="S25" s="1481"/>
      <c r="T25" s="1482"/>
      <c r="U25" s="1482"/>
      <c r="V25" s="1482"/>
      <c r="W25" s="1481"/>
      <c r="X25" s="320">
        <f t="shared" si="12"/>
        <v>0</v>
      </c>
      <c r="Y25" s="1484">
        <f t="shared" si="13"/>
        <v>20.34</v>
      </c>
      <c r="Z25" s="320">
        <f t="shared" si="13"/>
        <v>3000896</v>
      </c>
      <c r="AA25" s="320">
        <f t="shared" si="14"/>
        <v>0</v>
      </c>
      <c r="AB25" s="1485">
        <f t="shared" si="2"/>
        <v>0</v>
      </c>
      <c r="AC25" s="1486">
        <f t="shared" si="3"/>
        <v>20.149999999999999</v>
      </c>
      <c r="AD25" s="1487">
        <f t="shared" si="4"/>
        <v>20.149999999999999</v>
      </c>
      <c r="AE25" s="1488">
        <f t="shared" si="15"/>
        <v>3000896</v>
      </c>
      <c r="AF25" s="1489">
        <v>0.02</v>
      </c>
      <c r="AG25" s="179">
        <v>2977123</v>
      </c>
      <c r="AH25" s="179">
        <v>0</v>
      </c>
      <c r="AI25" s="1490">
        <f t="shared" si="16"/>
        <v>2977123</v>
      </c>
      <c r="AJ25" s="1488">
        <v>184572250</v>
      </c>
      <c r="AK25" s="1488">
        <f t="shared" si="19"/>
        <v>148856150</v>
      </c>
      <c r="AL25" s="1489">
        <f t="shared" si="17"/>
        <v>-0.19350742053586062</v>
      </c>
      <c r="AM25" s="1488">
        <f t="shared" si="18"/>
        <v>148856150</v>
      </c>
      <c r="AN25" s="1478">
        <f t="shared" si="6"/>
        <v>0.02</v>
      </c>
      <c r="AO25" s="1478">
        <f t="shared" si="7"/>
        <v>0</v>
      </c>
      <c r="AP25" s="1488">
        <v>126812</v>
      </c>
      <c r="AQ25" s="1488">
        <f t="shared" si="8"/>
        <v>6104831</v>
      </c>
      <c r="AR25" s="1488">
        <f>ROUND(AQ25/'3_Levels 1&amp;2'!C25,2)</f>
        <v>3124.27</v>
      </c>
    </row>
    <row r="26" spans="1:44" ht="15" customHeight="1" x14ac:dyDescent="0.2">
      <c r="A26" s="1435">
        <v>20</v>
      </c>
      <c r="B26" s="1492" t="s">
        <v>261</v>
      </c>
      <c r="C26" s="340">
        <v>294076470</v>
      </c>
      <c r="D26" s="340">
        <v>49373445</v>
      </c>
      <c r="E26" s="340">
        <f t="shared" si="9"/>
        <v>244703025</v>
      </c>
      <c r="F26" s="340">
        <v>250384721</v>
      </c>
      <c r="G26" s="1493">
        <f t="shared" si="10"/>
        <v>-2.2691863853785233E-2</v>
      </c>
      <c r="H26" s="1494">
        <f t="shared" si="1"/>
        <v>244703025</v>
      </c>
      <c r="I26" s="1495">
        <v>4.59</v>
      </c>
      <c r="J26" s="1496">
        <v>1089212</v>
      </c>
      <c r="K26" s="1495">
        <v>10.18</v>
      </c>
      <c r="L26" s="1496">
        <v>2415730</v>
      </c>
      <c r="M26" s="1497">
        <v>2</v>
      </c>
      <c r="N26" s="1497">
        <v>12.13</v>
      </c>
      <c r="O26" s="1497">
        <v>3</v>
      </c>
      <c r="P26" s="1496">
        <v>3319135</v>
      </c>
      <c r="Q26" s="340">
        <f t="shared" si="11"/>
        <v>6824077</v>
      </c>
      <c r="R26" s="1497">
        <v>0</v>
      </c>
      <c r="S26" s="1496">
        <v>0</v>
      </c>
      <c r="T26" s="1497">
        <v>6.05</v>
      </c>
      <c r="U26" s="1497">
        <v>6.05</v>
      </c>
      <c r="V26" s="1497">
        <v>1</v>
      </c>
      <c r="W26" s="1496">
        <v>798</v>
      </c>
      <c r="X26" s="340">
        <f t="shared" si="12"/>
        <v>798</v>
      </c>
      <c r="Y26" s="1498">
        <f t="shared" si="13"/>
        <v>14.77</v>
      </c>
      <c r="Z26" s="340">
        <f t="shared" si="13"/>
        <v>3504942</v>
      </c>
      <c r="AA26" s="340">
        <f t="shared" si="14"/>
        <v>3319933</v>
      </c>
      <c r="AB26" s="1499">
        <f t="shared" si="2"/>
        <v>0</v>
      </c>
      <c r="AC26" s="1500">
        <f t="shared" si="3"/>
        <v>27.89</v>
      </c>
      <c r="AD26" s="1501">
        <f t="shared" si="4"/>
        <v>27.89</v>
      </c>
      <c r="AE26" s="1502">
        <f t="shared" si="15"/>
        <v>6824875</v>
      </c>
      <c r="AF26" s="1503">
        <v>0.02</v>
      </c>
      <c r="AG26" s="1134">
        <v>7244234</v>
      </c>
      <c r="AH26" s="1134">
        <v>0</v>
      </c>
      <c r="AI26" s="1504">
        <f t="shared" si="16"/>
        <v>7244234</v>
      </c>
      <c r="AJ26" s="1502">
        <v>378026150</v>
      </c>
      <c r="AK26" s="1502">
        <f t="shared" si="19"/>
        <v>362211700</v>
      </c>
      <c r="AL26" s="1503">
        <f t="shared" si="17"/>
        <v>-4.1834275221436401E-2</v>
      </c>
      <c r="AM26" s="1502">
        <f t="shared" si="18"/>
        <v>362211700</v>
      </c>
      <c r="AN26" s="1493">
        <f t="shared" si="6"/>
        <v>0.02</v>
      </c>
      <c r="AO26" s="1493">
        <f t="shared" si="7"/>
        <v>0</v>
      </c>
      <c r="AP26" s="1502">
        <v>227785</v>
      </c>
      <c r="AQ26" s="1502">
        <f t="shared" si="8"/>
        <v>14296894</v>
      </c>
      <c r="AR26" s="1502">
        <f>ROUND(AQ26/'3_Levels 1&amp;2'!C26,2)</f>
        <v>2470.09</v>
      </c>
    </row>
    <row r="27" spans="1:44" ht="15" customHeight="1" x14ac:dyDescent="0.2">
      <c r="A27" s="1433">
        <v>21</v>
      </c>
      <c r="B27" s="1477" t="s">
        <v>262</v>
      </c>
      <c r="C27" s="320">
        <v>121691798</v>
      </c>
      <c r="D27" s="320">
        <v>28646401</v>
      </c>
      <c r="E27" s="320">
        <f t="shared" si="9"/>
        <v>93045397</v>
      </c>
      <c r="F27" s="320">
        <v>90188956</v>
      </c>
      <c r="G27" s="1478">
        <f t="shared" si="10"/>
        <v>3.1671738167143214E-2</v>
      </c>
      <c r="H27" s="1479">
        <f t="shared" si="1"/>
        <v>93045397</v>
      </c>
      <c r="I27" s="1480">
        <v>4.5999999999999996</v>
      </c>
      <c r="J27" s="1481">
        <v>427577</v>
      </c>
      <c r="K27" s="1480">
        <v>20.16</v>
      </c>
      <c r="L27" s="1481">
        <v>1873914</v>
      </c>
      <c r="M27" s="1482">
        <v>20.16</v>
      </c>
      <c r="N27" s="1482">
        <v>20.16</v>
      </c>
      <c r="O27" s="1482">
        <v>0</v>
      </c>
      <c r="P27" s="1481">
        <v>0</v>
      </c>
      <c r="Q27" s="320">
        <f t="shared" si="11"/>
        <v>2301491</v>
      </c>
      <c r="R27" s="1483">
        <v>0</v>
      </c>
      <c r="S27" s="1481">
        <v>0</v>
      </c>
      <c r="T27" s="1482">
        <v>0</v>
      </c>
      <c r="U27" s="1482">
        <v>0</v>
      </c>
      <c r="V27" s="1482">
        <v>0</v>
      </c>
      <c r="W27" s="1481">
        <v>0</v>
      </c>
      <c r="X27" s="320">
        <f t="shared" si="12"/>
        <v>0</v>
      </c>
      <c r="Y27" s="1484">
        <f t="shared" si="13"/>
        <v>24.759999999999998</v>
      </c>
      <c r="Z27" s="320">
        <f t="shared" si="13"/>
        <v>2301491</v>
      </c>
      <c r="AA27" s="320">
        <f t="shared" si="14"/>
        <v>0</v>
      </c>
      <c r="AB27" s="1485">
        <f t="shared" si="2"/>
        <v>0</v>
      </c>
      <c r="AC27" s="1486">
        <f t="shared" si="3"/>
        <v>24.74</v>
      </c>
      <c r="AD27" s="1487">
        <f t="shared" si="4"/>
        <v>24.74</v>
      </c>
      <c r="AE27" s="1488">
        <f t="shared" si="15"/>
        <v>2301491</v>
      </c>
      <c r="AF27" s="1489">
        <v>0.02</v>
      </c>
      <c r="AG27" s="179">
        <v>4897716</v>
      </c>
      <c r="AH27" s="179">
        <v>0</v>
      </c>
      <c r="AI27" s="1490">
        <f t="shared" si="16"/>
        <v>4897716</v>
      </c>
      <c r="AJ27" s="1488">
        <v>252134550</v>
      </c>
      <c r="AK27" s="1488">
        <f t="shared" si="19"/>
        <v>244885800</v>
      </c>
      <c r="AL27" s="1491">
        <f t="shared" si="17"/>
        <v>-2.8749530756494897E-2</v>
      </c>
      <c r="AM27" s="1505">
        <f t="shared" si="18"/>
        <v>244885800</v>
      </c>
      <c r="AN27" s="1478">
        <f t="shared" si="6"/>
        <v>0.02</v>
      </c>
      <c r="AO27" s="1478">
        <f t="shared" si="7"/>
        <v>0</v>
      </c>
      <c r="AP27" s="1488">
        <v>73881</v>
      </c>
      <c r="AQ27" s="1488">
        <f t="shared" si="8"/>
        <v>7273088</v>
      </c>
      <c r="AR27" s="1488">
        <f>ROUND(AQ27/'3_Levels 1&amp;2'!C27,2)</f>
        <v>2405.12</v>
      </c>
    </row>
    <row r="28" spans="1:44" ht="15" customHeight="1" x14ac:dyDescent="0.2">
      <c r="A28" s="1433">
        <v>22</v>
      </c>
      <c r="B28" s="1477" t="s">
        <v>263</v>
      </c>
      <c r="C28" s="320">
        <v>82119684</v>
      </c>
      <c r="D28" s="320">
        <v>31097592</v>
      </c>
      <c r="E28" s="320">
        <f t="shared" si="9"/>
        <v>51022092</v>
      </c>
      <c r="F28" s="320">
        <v>48899979</v>
      </c>
      <c r="G28" s="1478">
        <f t="shared" si="10"/>
        <v>4.3397012501784508E-2</v>
      </c>
      <c r="H28" s="1479">
        <f t="shared" si="1"/>
        <v>51022092</v>
      </c>
      <c r="I28" s="1480">
        <v>5.62</v>
      </c>
      <c r="J28" s="1481">
        <v>281678</v>
      </c>
      <c r="K28" s="1480">
        <v>23.03</v>
      </c>
      <c r="L28" s="1481">
        <v>1656445</v>
      </c>
      <c r="M28" s="1482">
        <v>2</v>
      </c>
      <c r="N28" s="1482">
        <v>16.18</v>
      </c>
      <c r="O28" s="1482">
        <v>8</v>
      </c>
      <c r="P28" s="1481">
        <v>0</v>
      </c>
      <c r="Q28" s="320">
        <f t="shared" si="11"/>
        <v>1938123</v>
      </c>
      <c r="R28" s="1482">
        <v>81</v>
      </c>
      <c r="S28" s="1481">
        <v>1536239</v>
      </c>
      <c r="T28" s="1482">
        <v>18</v>
      </c>
      <c r="U28" s="1482">
        <v>35</v>
      </c>
      <c r="V28" s="1482">
        <v>3</v>
      </c>
      <c r="W28" s="1481">
        <v>0</v>
      </c>
      <c r="X28" s="320">
        <f t="shared" si="12"/>
        <v>1536239</v>
      </c>
      <c r="Y28" s="1484">
        <f t="shared" si="13"/>
        <v>109.65</v>
      </c>
      <c r="Z28" s="320">
        <f t="shared" si="13"/>
        <v>3474362</v>
      </c>
      <c r="AA28" s="320">
        <f t="shared" si="14"/>
        <v>0</v>
      </c>
      <c r="AB28" s="1485">
        <f t="shared" si="2"/>
        <v>30.11</v>
      </c>
      <c r="AC28" s="1486">
        <f t="shared" si="3"/>
        <v>37.99</v>
      </c>
      <c r="AD28" s="1487">
        <f t="shared" si="4"/>
        <v>68.099999999999994</v>
      </c>
      <c r="AE28" s="1488">
        <f t="shared" si="15"/>
        <v>3474362</v>
      </c>
      <c r="AF28" s="1489">
        <v>0.02</v>
      </c>
      <c r="AG28" s="179">
        <v>2521448</v>
      </c>
      <c r="AH28" s="179">
        <v>0</v>
      </c>
      <c r="AI28" s="1490">
        <f t="shared" si="16"/>
        <v>2521448</v>
      </c>
      <c r="AJ28" s="1488">
        <v>117837200</v>
      </c>
      <c r="AK28" s="1488">
        <f t="shared" si="19"/>
        <v>126072400</v>
      </c>
      <c r="AL28" s="1491">
        <f t="shared" si="17"/>
        <v>6.9886249843003734E-2</v>
      </c>
      <c r="AM28" s="1505">
        <f t="shared" si="18"/>
        <v>126072400</v>
      </c>
      <c r="AN28" s="1478">
        <f t="shared" si="6"/>
        <v>0.02</v>
      </c>
      <c r="AO28" s="1478">
        <f t="shared" si="7"/>
        <v>0</v>
      </c>
      <c r="AP28" s="1488">
        <v>504448</v>
      </c>
      <c r="AQ28" s="1488">
        <f t="shared" si="8"/>
        <v>6500258</v>
      </c>
      <c r="AR28" s="1488">
        <f>ROUND(AQ28/'3_Levels 1&amp;2'!C28,2)</f>
        <v>2170.37</v>
      </c>
    </row>
    <row r="29" spans="1:44" ht="15" customHeight="1" x14ac:dyDescent="0.2">
      <c r="A29" s="1433">
        <v>23</v>
      </c>
      <c r="B29" s="1477" t="s">
        <v>264</v>
      </c>
      <c r="C29" s="320">
        <v>736328806</v>
      </c>
      <c r="D29" s="320">
        <v>110919219</v>
      </c>
      <c r="E29" s="320">
        <f t="shared" si="9"/>
        <v>625409587</v>
      </c>
      <c r="F29" s="320">
        <v>616536838</v>
      </c>
      <c r="G29" s="1478">
        <f t="shared" si="10"/>
        <v>1.43912714587867E-2</v>
      </c>
      <c r="H29" s="1479">
        <f t="shared" si="1"/>
        <v>625409587</v>
      </c>
      <c r="I29" s="1480">
        <v>4.47</v>
      </c>
      <c r="J29" s="1481">
        <v>2742370</v>
      </c>
      <c r="K29" s="1480">
        <v>6.15</v>
      </c>
      <c r="L29" s="1481">
        <v>3773089</v>
      </c>
      <c r="M29" s="1482">
        <v>0</v>
      </c>
      <c r="N29" s="1482">
        <v>0</v>
      </c>
      <c r="O29" s="1482">
        <v>0</v>
      </c>
      <c r="P29" s="1481">
        <v>0</v>
      </c>
      <c r="Q29" s="320">
        <f t="shared" si="11"/>
        <v>6515459</v>
      </c>
      <c r="R29" s="1482">
        <v>21.9</v>
      </c>
      <c r="S29" s="1481">
        <v>13435620</v>
      </c>
      <c r="T29" s="1482">
        <v>0</v>
      </c>
      <c r="U29" s="1482">
        <v>0</v>
      </c>
      <c r="V29" s="1482">
        <v>0</v>
      </c>
      <c r="W29" s="1481">
        <v>0</v>
      </c>
      <c r="X29" s="320">
        <f t="shared" si="12"/>
        <v>13435620</v>
      </c>
      <c r="Y29" s="1484">
        <f t="shared" si="13"/>
        <v>32.519999999999996</v>
      </c>
      <c r="Z29" s="320">
        <f t="shared" si="13"/>
        <v>19951079</v>
      </c>
      <c r="AA29" s="320">
        <f t="shared" si="14"/>
        <v>0</v>
      </c>
      <c r="AB29" s="1485">
        <f t="shared" si="2"/>
        <v>21.48</v>
      </c>
      <c r="AC29" s="1486">
        <f t="shared" si="3"/>
        <v>10.42</v>
      </c>
      <c r="AD29" s="1487">
        <f t="shared" si="4"/>
        <v>31.9</v>
      </c>
      <c r="AE29" s="1488">
        <f t="shared" si="15"/>
        <v>19951079</v>
      </c>
      <c r="AF29" s="1489">
        <v>0.02</v>
      </c>
      <c r="AG29" s="179">
        <v>25944439</v>
      </c>
      <c r="AH29" s="179">
        <v>0</v>
      </c>
      <c r="AI29" s="1490">
        <f t="shared" si="16"/>
        <v>25944439</v>
      </c>
      <c r="AJ29" s="1488">
        <v>1524276450</v>
      </c>
      <c r="AK29" s="1488">
        <f t="shared" si="19"/>
        <v>1297221950</v>
      </c>
      <c r="AL29" s="1489">
        <f t="shared" si="17"/>
        <v>-0.14895887160101437</v>
      </c>
      <c r="AM29" s="1488">
        <f t="shared" si="18"/>
        <v>1297221950</v>
      </c>
      <c r="AN29" s="1478">
        <f t="shared" si="6"/>
        <v>0.02</v>
      </c>
      <c r="AO29" s="1478">
        <f t="shared" si="7"/>
        <v>0</v>
      </c>
      <c r="AP29" s="1488">
        <v>488874</v>
      </c>
      <c r="AQ29" s="1488">
        <f t="shared" si="8"/>
        <v>46384392</v>
      </c>
      <c r="AR29" s="1488">
        <f>ROUND(AQ29/'3_Levels 1&amp;2'!C29,2)</f>
        <v>3570.78</v>
      </c>
    </row>
    <row r="30" spans="1:44" ht="15" customHeight="1" x14ac:dyDescent="0.2">
      <c r="A30" s="1433">
        <v>24</v>
      </c>
      <c r="B30" s="1477" t="s">
        <v>265</v>
      </c>
      <c r="C30" s="320">
        <v>657871632</v>
      </c>
      <c r="D30" s="320">
        <v>47104780</v>
      </c>
      <c r="E30" s="320">
        <f t="shared" si="9"/>
        <v>610766852</v>
      </c>
      <c r="F30" s="320">
        <v>579484665</v>
      </c>
      <c r="G30" s="1478">
        <f t="shared" si="10"/>
        <v>5.3982769328330717E-2</v>
      </c>
      <c r="H30" s="1479">
        <f t="shared" si="1"/>
        <v>610766852</v>
      </c>
      <c r="I30" s="1480">
        <v>3.49</v>
      </c>
      <c r="J30" s="1481">
        <v>2139319</v>
      </c>
      <c r="K30" s="1480">
        <v>54.34</v>
      </c>
      <c r="L30" s="1481">
        <v>30079315</v>
      </c>
      <c r="M30" s="1482">
        <v>0</v>
      </c>
      <c r="N30" s="1482">
        <v>0</v>
      </c>
      <c r="O30" s="1482">
        <v>0</v>
      </c>
      <c r="P30" s="1481">
        <v>0</v>
      </c>
      <c r="Q30" s="320">
        <f t="shared" si="11"/>
        <v>32218634</v>
      </c>
      <c r="R30" s="1482">
        <v>0</v>
      </c>
      <c r="S30" s="1481">
        <v>3328012</v>
      </c>
      <c r="T30" s="1482">
        <v>0</v>
      </c>
      <c r="U30" s="1482">
        <v>0</v>
      </c>
      <c r="V30" s="1482">
        <v>0</v>
      </c>
      <c r="W30" s="1481">
        <v>0</v>
      </c>
      <c r="X30" s="320">
        <f t="shared" si="12"/>
        <v>3328012</v>
      </c>
      <c r="Y30" s="1484">
        <f t="shared" si="13"/>
        <v>57.830000000000005</v>
      </c>
      <c r="Z30" s="320">
        <f t="shared" si="13"/>
        <v>35546646</v>
      </c>
      <c r="AA30" s="320">
        <f t="shared" si="14"/>
        <v>0</v>
      </c>
      <c r="AB30" s="1485">
        <f t="shared" si="2"/>
        <v>5.45</v>
      </c>
      <c r="AC30" s="1486">
        <f t="shared" si="3"/>
        <v>52.75</v>
      </c>
      <c r="AD30" s="1487">
        <f t="shared" si="4"/>
        <v>58.2</v>
      </c>
      <c r="AE30" s="1488">
        <f t="shared" si="15"/>
        <v>35546646</v>
      </c>
      <c r="AF30" s="1489">
        <v>0.02</v>
      </c>
      <c r="AG30" s="179">
        <v>24105054</v>
      </c>
      <c r="AH30" s="179">
        <v>0</v>
      </c>
      <c r="AI30" s="1490">
        <f t="shared" si="16"/>
        <v>24105054</v>
      </c>
      <c r="AJ30" s="1488">
        <v>1223768550</v>
      </c>
      <c r="AK30" s="1488">
        <f t="shared" si="19"/>
        <v>1205252700</v>
      </c>
      <c r="AL30" s="1489">
        <f t="shared" si="17"/>
        <v>-1.5130189446362222E-2</v>
      </c>
      <c r="AM30" s="1488">
        <f t="shared" si="18"/>
        <v>1205252700</v>
      </c>
      <c r="AN30" s="1478">
        <f t="shared" si="6"/>
        <v>0.02</v>
      </c>
      <c r="AO30" s="1478">
        <f t="shared" si="7"/>
        <v>0</v>
      </c>
      <c r="AP30" s="1488">
        <v>134862</v>
      </c>
      <c r="AQ30" s="1488">
        <f t="shared" si="8"/>
        <v>59786562</v>
      </c>
      <c r="AR30" s="1488">
        <f>ROUND(AQ30/'3_Levels 1&amp;2'!C30,2)</f>
        <v>12447.75</v>
      </c>
    </row>
    <row r="31" spans="1:44" ht="15" customHeight="1" x14ac:dyDescent="0.2">
      <c r="A31" s="1435">
        <v>25</v>
      </c>
      <c r="B31" s="1492" t="s">
        <v>266</v>
      </c>
      <c r="C31" s="340">
        <v>257254000</v>
      </c>
      <c r="D31" s="340">
        <v>20076050</v>
      </c>
      <c r="E31" s="340">
        <f t="shared" si="9"/>
        <v>237177950</v>
      </c>
      <c r="F31" s="340">
        <v>244929160</v>
      </c>
      <c r="G31" s="1493">
        <f t="shared" si="10"/>
        <v>-3.1646742266212807E-2</v>
      </c>
      <c r="H31" s="1494">
        <f t="shared" si="1"/>
        <v>237177950</v>
      </c>
      <c r="I31" s="1495">
        <v>4.6500000000000004</v>
      </c>
      <c r="J31" s="1496">
        <v>1101949</v>
      </c>
      <c r="K31" s="1495">
        <v>20.16</v>
      </c>
      <c r="L31" s="1496">
        <v>4746626</v>
      </c>
      <c r="M31" s="1497">
        <v>0</v>
      </c>
      <c r="N31" s="1497">
        <v>0</v>
      </c>
      <c r="O31" s="1497">
        <v>0</v>
      </c>
      <c r="P31" s="1496">
        <v>0</v>
      </c>
      <c r="Q31" s="340">
        <f t="shared" si="11"/>
        <v>5848575</v>
      </c>
      <c r="R31" s="1497">
        <v>0</v>
      </c>
      <c r="S31" s="1496">
        <v>0</v>
      </c>
      <c r="T31" s="1497">
        <v>0</v>
      </c>
      <c r="U31" s="1497">
        <v>0</v>
      </c>
      <c r="V31" s="1497">
        <v>0</v>
      </c>
      <c r="W31" s="1496">
        <v>0</v>
      </c>
      <c r="X31" s="340">
        <f t="shared" si="12"/>
        <v>0</v>
      </c>
      <c r="Y31" s="1498">
        <f t="shared" si="13"/>
        <v>24.810000000000002</v>
      </c>
      <c r="Z31" s="340">
        <f t="shared" si="13"/>
        <v>5848575</v>
      </c>
      <c r="AA31" s="340">
        <f t="shared" si="14"/>
        <v>0</v>
      </c>
      <c r="AB31" s="1499">
        <f t="shared" si="2"/>
        <v>0</v>
      </c>
      <c r="AC31" s="1500">
        <f t="shared" si="3"/>
        <v>24.66</v>
      </c>
      <c r="AD31" s="1501">
        <f t="shared" si="4"/>
        <v>24.66</v>
      </c>
      <c r="AE31" s="1502">
        <f t="shared" si="15"/>
        <v>5848575</v>
      </c>
      <c r="AF31" s="1503">
        <v>0.03</v>
      </c>
      <c r="AG31" s="1134">
        <v>5742608</v>
      </c>
      <c r="AH31" s="1134">
        <v>0</v>
      </c>
      <c r="AI31" s="1504">
        <f t="shared" si="16"/>
        <v>5742608</v>
      </c>
      <c r="AJ31" s="1502">
        <v>206517133</v>
      </c>
      <c r="AK31" s="1502">
        <f t="shared" si="19"/>
        <v>191420267</v>
      </c>
      <c r="AL31" s="1503">
        <f t="shared" si="17"/>
        <v>-7.3102244742086361E-2</v>
      </c>
      <c r="AM31" s="1502">
        <f t="shared" si="18"/>
        <v>191420267</v>
      </c>
      <c r="AN31" s="1493">
        <f t="shared" si="6"/>
        <v>2.9999999947758926E-2</v>
      </c>
      <c r="AO31" s="1493">
        <f t="shared" si="7"/>
        <v>0</v>
      </c>
      <c r="AP31" s="1502">
        <v>88523</v>
      </c>
      <c r="AQ31" s="1502">
        <f t="shared" si="8"/>
        <v>11679706</v>
      </c>
      <c r="AR31" s="1502">
        <f>ROUND(AQ31/'3_Levels 1&amp;2'!C31,2)</f>
        <v>5369.98</v>
      </c>
    </row>
    <row r="32" spans="1:44" s="1437" customFormat="1" ht="15" customHeight="1" x14ac:dyDescent="0.2">
      <c r="A32" s="1433">
        <v>26</v>
      </c>
      <c r="B32" s="1477" t="s">
        <v>267</v>
      </c>
      <c r="C32" s="320">
        <v>4228049551</v>
      </c>
      <c r="D32" s="320">
        <v>741598287</v>
      </c>
      <c r="E32" s="320">
        <f t="shared" si="9"/>
        <v>3486451264</v>
      </c>
      <c r="F32" s="320">
        <v>3468120655</v>
      </c>
      <c r="G32" s="1478">
        <f t="shared" si="10"/>
        <v>5.2854588474517761E-3</v>
      </c>
      <c r="H32" s="1479">
        <f t="shared" si="1"/>
        <v>3486451264</v>
      </c>
      <c r="I32" s="1480">
        <v>2.91</v>
      </c>
      <c r="J32" s="1481">
        <v>10094726</v>
      </c>
      <c r="K32" s="1480">
        <v>20</v>
      </c>
      <c r="L32" s="1481">
        <v>60888013</v>
      </c>
      <c r="M32" s="1482">
        <v>0</v>
      </c>
      <c r="N32" s="1482">
        <v>0</v>
      </c>
      <c r="O32" s="1482">
        <v>0</v>
      </c>
      <c r="P32" s="1481">
        <v>0</v>
      </c>
      <c r="Q32" s="320">
        <f t="shared" si="11"/>
        <v>70982739</v>
      </c>
      <c r="R32" s="1483">
        <v>0</v>
      </c>
      <c r="S32" s="1481">
        <v>8491016</v>
      </c>
      <c r="T32" s="1482">
        <v>0</v>
      </c>
      <c r="U32" s="1482">
        <v>0</v>
      </c>
      <c r="V32" s="1482">
        <v>0</v>
      </c>
      <c r="W32" s="1481">
        <v>0</v>
      </c>
      <c r="X32" s="320">
        <f t="shared" si="12"/>
        <v>8491016</v>
      </c>
      <c r="Y32" s="1484">
        <f t="shared" si="13"/>
        <v>22.91</v>
      </c>
      <c r="Z32" s="320">
        <f t="shared" si="13"/>
        <v>79473755</v>
      </c>
      <c r="AA32" s="320">
        <f t="shared" si="14"/>
        <v>0</v>
      </c>
      <c r="AB32" s="1485">
        <f t="shared" si="2"/>
        <v>2.44</v>
      </c>
      <c r="AC32" s="1486">
        <f t="shared" si="3"/>
        <v>20.36</v>
      </c>
      <c r="AD32" s="1487">
        <f t="shared" si="4"/>
        <v>22.8</v>
      </c>
      <c r="AE32" s="1488">
        <f t="shared" si="15"/>
        <v>79473755</v>
      </c>
      <c r="AF32" s="1489">
        <v>0.02</v>
      </c>
      <c r="AG32" s="179">
        <v>176767523</v>
      </c>
      <c r="AH32" s="179">
        <v>11181342</v>
      </c>
      <c r="AI32" s="1490">
        <f t="shared" si="16"/>
        <v>187948865</v>
      </c>
      <c r="AJ32" s="1488">
        <v>9378246550</v>
      </c>
      <c r="AK32" s="1488">
        <f t="shared" si="19"/>
        <v>9397443250</v>
      </c>
      <c r="AL32" s="1491">
        <f t="shared" si="17"/>
        <v>2.046939147702403E-3</v>
      </c>
      <c r="AM32" s="1505">
        <f t="shared" si="18"/>
        <v>9397443250</v>
      </c>
      <c r="AN32" s="1478">
        <f t="shared" si="6"/>
        <v>1.8810171905001928E-2</v>
      </c>
      <c r="AO32" s="1478">
        <f t="shared" si="7"/>
        <v>1.189828094998073E-3</v>
      </c>
      <c r="AP32" s="1488">
        <v>1874803</v>
      </c>
      <c r="AQ32" s="1488">
        <f t="shared" si="8"/>
        <v>269297423</v>
      </c>
      <c r="AR32" s="1488">
        <f>ROUND(AQ32/'3_Levels 1&amp;2'!C32,2)</f>
        <v>5510.37</v>
      </c>
    </row>
    <row r="33" spans="1:44" ht="15" customHeight="1" x14ac:dyDescent="0.2">
      <c r="A33" s="1433">
        <v>27</v>
      </c>
      <c r="B33" s="1477" t="s">
        <v>268</v>
      </c>
      <c r="C33" s="320">
        <v>255052590</v>
      </c>
      <c r="D33" s="320">
        <v>48203388</v>
      </c>
      <c r="E33" s="320">
        <f t="shared" si="9"/>
        <v>206849202</v>
      </c>
      <c r="F33" s="320">
        <v>213003585</v>
      </c>
      <c r="G33" s="1478">
        <f t="shared" si="10"/>
        <v>-2.88933305981681E-2</v>
      </c>
      <c r="H33" s="1479">
        <f t="shared" si="1"/>
        <v>206849202</v>
      </c>
      <c r="I33" s="1480">
        <v>6.48</v>
      </c>
      <c r="J33" s="1481">
        <v>1313704</v>
      </c>
      <c r="K33" s="1480">
        <v>10.77</v>
      </c>
      <c r="L33" s="1481">
        <v>2183403</v>
      </c>
      <c r="M33" s="1482">
        <v>3.95</v>
      </c>
      <c r="N33" s="1482">
        <v>17.3</v>
      </c>
      <c r="O33" s="1482">
        <v>7</v>
      </c>
      <c r="P33" s="1481">
        <v>2205275</v>
      </c>
      <c r="Q33" s="320">
        <f t="shared" si="11"/>
        <v>5702382</v>
      </c>
      <c r="R33" s="1482">
        <v>0</v>
      </c>
      <c r="S33" s="1481">
        <v>0</v>
      </c>
      <c r="T33" s="1482">
        <v>1</v>
      </c>
      <c r="U33" s="1482">
        <v>14.15</v>
      </c>
      <c r="V33" s="1482">
        <v>7</v>
      </c>
      <c r="W33" s="1481">
        <v>1937049</v>
      </c>
      <c r="X33" s="320">
        <f t="shared" si="12"/>
        <v>1937049</v>
      </c>
      <c r="Y33" s="1484">
        <f t="shared" si="13"/>
        <v>17.25</v>
      </c>
      <c r="Z33" s="320">
        <f t="shared" si="13"/>
        <v>3497107</v>
      </c>
      <c r="AA33" s="320">
        <f t="shared" si="14"/>
        <v>4142324</v>
      </c>
      <c r="AB33" s="1485">
        <f t="shared" si="2"/>
        <v>9.36</v>
      </c>
      <c r="AC33" s="1486">
        <f t="shared" si="3"/>
        <v>27.57</v>
      </c>
      <c r="AD33" s="1487">
        <f t="shared" si="4"/>
        <v>36.93</v>
      </c>
      <c r="AE33" s="1488">
        <f t="shared" si="15"/>
        <v>7639431</v>
      </c>
      <c r="AF33" s="1489">
        <v>2.5000000000000001E-2</v>
      </c>
      <c r="AG33" s="179">
        <v>9555588</v>
      </c>
      <c r="AH33" s="179">
        <v>1394533</v>
      </c>
      <c r="AI33" s="1490">
        <f t="shared" si="16"/>
        <v>10950121</v>
      </c>
      <c r="AJ33" s="1488">
        <v>434367840</v>
      </c>
      <c r="AK33" s="1488">
        <f t="shared" si="19"/>
        <v>438004840</v>
      </c>
      <c r="AL33" s="1491">
        <f t="shared" si="17"/>
        <v>8.3730876576866287E-3</v>
      </c>
      <c r="AM33" s="1505">
        <f t="shared" si="18"/>
        <v>438004840</v>
      </c>
      <c r="AN33" s="1478">
        <f t="shared" si="6"/>
        <v>2.1816169885246015E-2</v>
      </c>
      <c r="AO33" s="1478">
        <f t="shared" si="7"/>
        <v>3.1838301147539831E-3</v>
      </c>
      <c r="AP33" s="1488">
        <v>306646</v>
      </c>
      <c r="AQ33" s="1488">
        <f t="shared" si="8"/>
        <v>18896198</v>
      </c>
      <c r="AR33" s="1488">
        <f>ROUND(AQ33/'3_Levels 1&amp;2'!C33,2)</f>
        <v>3357.53</v>
      </c>
    </row>
    <row r="34" spans="1:44" ht="15" customHeight="1" x14ac:dyDescent="0.2">
      <c r="A34" s="1433">
        <v>28</v>
      </c>
      <c r="B34" s="1477" t="s">
        <v>269</v>
      </c>
      <c r="C34" s="320">
        <v>2447494074</v>
      </c>
      <c r="D34" s="320">
        <v>365591179</v>
      </c>
      <c r="E34" s="320">
        <f t="shared" si="9"/>
        <v>2081902895</v>
      </c>
      <c r="F34" s="320">
        <v>1958174846</v>
      </c>
      <c r="G34" s="1478">
        <f t="shared" si="10"/>
        <v>6.3185393915533933E-2</v>
      </c>
      <c r="H34" s="1479">
        <f t="shared" si="1"/>
        <v>2081902895</v>
      </c>
      <c r="I34" s="1480">
        <v>4.59</v>
      </c>
      <c r="J34" s="1481">
        <v>9202034</v>
      </c>
      <c r="K34" s="1480">
        <v>28.97</v>
      </c>
      <c r="L34" s="1481">
        <v>58193752</v>
      </c>
      <c r="M34" s="1482">
        <v>0</v>
      </c>
      <c r="N34" s="1482">
        <v>0</v>
      </c>
      <c r="O34" s="1482">
        <v>0</v>
      </c>
      <c r="P34" s="1481">
        <v>0</v>
      </c>
      <c r="Q34" s="320">
        <f t="shared" si="11"/>
        <v>67395786</v>
      </c>
      <c r="R34" s="1482">
        <v>0</v>
      </c>
      <c r="S34" s="1481">
        <v>0</v>
      </c>
      <c r="T34" s="1482">
        <v>0</v>
      </c>
      <c r="U34" s="1482">
        <v>0</v>
      </c>
      <c r="V34" s="1482">
        <v>0</v>
      </c>
      <c r="W34" s="1481">
        <v>0</v>
      </c>
      <c r="X34" s="320">
        <f t="shared" si="12"/>
        <v>0</v>
      </c>
      <c r="Y34" s="1484">
        <f t="shared" si="13"/>
        <v>33.56</v>
      </c>
      <c r="Z34" s="320">
        <f t="shared" si="13"/>
        <v>67395786</v>
      </c>
      <c r="AA34" s="320">
        <f t="shared" si="14"/>
        <v>0</v>
      </c>
      <c r="AB34" s="1485">
        <f t="shared" si="2"/>
        <v>0</v>
      </c>
      <c r="AC34" s="1486">
        <f t="shared" si="3"/>
        <v>32.369999999999997</v>
      </c>
      <c r="AD34" s="1487">
        <f t="shared" si="4"/>
        <v>32.369999999999997</v>
      </c>
      <c r="AE34" s="1488">
        <f t="shared" si="15"/>
        <v>67395786</v>
      </c>
      <c r="AF34" s="1489">
        <v>0.02</v>
      </c>
      <c r="AG34" s="179">
        <v>103854346</v>
      </c>
      <c r="AH34" s="179">
        <v>7494138</v>
      </c>
      <c r="AI34" s="1490">
        <f t="shared" si="16"/>
        <v>111348484</v>
      </c>
      <c r="AJ34" s="1488">
        <v>6032021850</v>
      </c>
      <c r="AK34" s="1488">
        <f t="shared" si="19"/>
        <v>5567424200</v>
      </c>
      <c r="AL34" s="1489">
        <f t="shared" si="17"/>
        <v>-7.7021877830233662E-2</v>
      </c>
      <c r="AM34" s="1488">
        <f t="shared" si="18"/>
        <v>5567424200</v>
      </c>
      <c r="AN34" s="1478">
        <f t="shared" si="6"/>
        <v>1.8653930842920143E-2</v>
      </c>
      <c r="AO34" s="1478">
        <f t="shared" si="7"/>
        <v>1.3460691570798575E-3</v>
      </c>
      <c r="AP34" s="1488">
        <v>2205339</v>
      </c>
      <c r="AQ34" s="1488">
        <f t="shared" si="8"/>
        <v>180949609</v>
      </c>
      <c r="AR34" s="1488">
        <f>ROUND(AQ34/'3_Levels 1&amp;2'!C34,2)</f>
        <v>5739.15</v>
      </c>
    </row>
    <row r="35" spans="1:44" ht="15" customHeight="1" x14ac:dyDescent="0.2">
      <c r="A35" s="1433">
        <v>29</v>
      </c>
      <c r="B35" s="1477" t="s">
        <v>270</v>
      </c>
      <c r="C35" s="320">
        <v>1183903559</v>
      </c>
      <c r="D35" s="320">
        <v>169836694</v>
      </c>
      <c r="E35" s="320">
        <f t="shared" si="9"/>
        <v>1014066865</v>
      </c>
      <c r="F35" s="320">
        <v>990544283</v>
      </c>
      <c r="G35" s="1478">
        <f t="shared" si="10"/>
        <v>2.3747128123094725E-2</v>
      </c>
      <c r="H35" s="1479">
        <f t="shared" si="1"/>
        <v>1014066865</v>
      </c>
      <c r="I35" s="1480">
        <v>3.63</v>
      </c>
      <c r="J35" s="1481">
        <v>3646673</v>
      </c>
      <c r="K35" s="1480">
        <v>28.47</v>
      </c>
      <c r="L35" s="1481">
        <v>28478132</v>
      </c>
      <c r="M35" s="1482">
        <v>0</v>
      </c>
      <c r="N35" s="1482">
        <v>0</v>
      </c>
      <c r="O35" s="1482">
        <v>0</v>
      </c>
      <c r="P35" s="1481">
        <v>0</v>
      </c>
      <c r="Q35" s="320">
        <f t="shared" si="11"/>
        <v>32124805</v>
      </c>
      <c r="R35" s="1482">
        <v>11.2</v>
      </c>
      <c r="S35" s="1481">
        <v>11353179</v>
      </c>
      <c r="T35" s="1482">
        <v>0</v>
      </c>
      <c r="U35" s="1482">
        <v>0</v>
      </c>
      <c r="V35" s="1482">
        <v>0</v>
      </c>
      <c r="W35" s="1481">
        <v>0</v>
      </c>
      <c r="X35" s="320">
        <f t="shared" si="12"/>
        <v>11353179</v>
      </c>
      <c r="Y35" s="1484">
        <f t="shared" si="13"/>
        <v>43.3</v>
      </c>
      <c r="Z35" s="320">
        <f t="shared" si="13"/>
        <v>43477984</v>
      </c>
      <c r="AA35" s="320">
        <f t="shared" si="14"/>
        <v>0</v>
      </c>
      <c r="AB35" s="1485">
        <f t="shared" si="2"/>
        <v>11.2</v>
      </c>
      <c r="AC35" s="1486">
        <f t="shared" si="3"/>
        <v>31.68</v>
      </c>
      <c r="AD35" s="1487">
        <f t="shared" si="4"/>
        <v>42.87</v>
      </c>
      <c r="AE35" s="1488">
        <f t="shared" si="15"/>
        <v>43477984</v>
      </c>
      <c r="AF35" s="1489">
        <v>0.02</v>
      </c>
      <c r="AG35" s="179">
        <v>30827994</v>
      </c>
      <c r="AH35" s="179">
        <v>0</v>
      </c>
      <c r="AI35" s="1490">
        <f t="shared" si="16"/>
        <v>30827994</v>
      </c>
      <c r="AJ35" s="1488">
        <v>1664303100</v>
      </c>
      <c r="AK35" s="1488">
        <f t="shared" si="19"/>
        <v>1541399700</v>
      </c>
      <c r="AL35" s="1489">
        <f t="shared" si="17"/>
        <v>-7.3846765051389984E-2</v>
      </c>
      <c r="AM35" s="1488">
        <f t="shared" si="18"/>
        <v>1541399700</v>
      </c>
      <c r="AN35" s="1478">
        <f t="shared" si="6"/>
        <v>0.02</v>
      </c>
      <c r="AO35" s="1478">
        <f t="shared" si="7"/>
        <v>0</v>
      </c>
      <c r="AP35" s="1488">
        <v>495211</v>
      </c>
      <c r="AQ35" s="1488">
        <f t="shared" si="8"/>
        <v>74801189</v>
      </c>
      <c r="AR35" s="1488">
        <f>ROUND(AQ35/'3_Levels 1&amp;2'!C35,2)</f>
        <v>5340.65</v>
      </c>
    </row>
    <row r="36" spans="1:44" ht="15" customHeight="1" x14ac:dyDescent="0.2">
      <c r="A36" s="1435">
        <v>30</v>
      </c>
      <c r="B36" s="1492" t="s">
        <v>271</v>
      </c>
      <c r="C36" s="340">
        <v>95062100</v>
      </c>
      <c r="D36" s="340">
        <v>21444918</v>
      </c>
      <c r="E36" s="340">
        <f t="shared" si="9"/>
        <v>73617182</v>
      </c>
      <c r="F36" s="340">
        <v>72171632</v>
      </c>
      <c r="G36" s="1493">
        <f t="shared" si="10"/>
        <v>2.0029337842879871E-2</v>
      </c>
      <c r="H36" s="1494">
        <f t="shared" si="1"/>
        <v>73617182</v>
      </c>
      <c r="I36" s="1495">
        <v>4.76</v>
      </c>
      <c r="J36" s="1496">
        <v>347347</v>
      </c>
      <c r="K36" s="1495">
        <v>41.69</v>
      </c>
      <c r="L36" s="1496">
        <v>3042203</v>
      </c>
      <c r="M36" s="1497">
        <v>0</v>
      </c>
      <c r="N36" s="1497">
        <v>0</v>
      </c>
      <c r="O36" s="1497">
        <v>0</v>
      </c>
      <c r="P36" s="1496">
        <v>0</v>
      </c>
      <c r="Q36" s="340">
        <f t="shared" si="11"/>
        <v>3389550</v>
      </c>
      <c r="R36" s="1497"/>
      <c r="S36" s="1496"/>
      <c r="T36" s="1497"/>
      <c r="U36" s="1497"/>
      <c r="V36" s="1497"/>
      <c r="W36" s="1496"/>
      <c r="X36" s="340">
        <f t="shared" si="12"/>
        <v>0</v>
      </c>
      <c r="Y36" s="1498">
        <f t="shared" si="13"/>
        <v>46.449999999999996</v>
      </c>
      <c r="Z36" s="340">
        <f t="shared" si="13"/>
        <v>3389550</v>
      </c>
      <c r="AA36" s="340">
        <f t="shared" si="14"/>
        <v>0</v>
      </c>
      <c r="AB36" s="1499">
        <f t="shared" si="2"/>
        <v>0</v>
      </c>
      <c r="AC36" s="1500">
        <f t="shared" si="3"/>
        <v>46.04</v>
      </c>
      <c r="AD36" s="1501">
        <f t="shared" si="4"/>
        <v>46.04</v>
      </c>
      <c r="AE36" s="1502">
        <f t="shared" si="15"/>
        <v>3389550</v>
      </c>
      <c r="AF36" s="1503">
        <v>0.03</v>
      </c>
      <c r="AG36" s="1134">
        <v>5114033</v>
      </c>
      <c r="AH36" s="1134">
        <v>1133000</v>
      </c>
      <c r="AI36" s="1504">
        <f t="shared" si="16"/>
        <v>6247033</v>
      </c>
      <c r="AJ36" s="1502">
        <v>242489667</v>
      </c>
      <c r="AK36" s="1502">
        <f t="shared" si="19"/>
        <v>208234433</v>
      </c>
      <c r="AL36" s="1503">
        <f t="shared" si="17"/>
        <v>-0.14126471624046563</v>
      </c>
      <c r="AM36" s="1502">
        <f t="shared" si="18"/>
        <v>208234433</v>
      </c>
      <c r="AN36" s="1493">
        <f t="shared" si="6"/>
        <v>2.4559017095890187E-2</v>
      </c>
      <c r="AO36" s="1493">
        <f t="shared" si="7"/>
        <v>5.4409829521326093E-3</v>
      </c>
      <c r="AP36" s="1502">
        <v>73929</v>
      </c>
      <c r="AQ36" s="1502">
        <f t="shared" si="8"/>
        <v>9710512</v>
      </c>
      <c r="AR36" s="1502">
        <f>ROUND(AQ36/'3_Levels 1&amp;2'!C36,2)</f>
        <v>3918.69</v>
      </c>
    </row>
    <row r="37" spans="1:44" ht="15" customHeight="1" x14ac:dyDescent="0.2">
      <c r="A37" s="1433">
        <v>31</v>
      </c>
      <c r="B37" s="1477" t="s">
        <v>272</v>
      </c>
      <c r="C37" s="320">
        <v>460850253</v>
      </c>
      <c r="D37" s="320">
        <v>57071964</v>
      </c>
      <c r="E37" s="320">
        <f t="shared" si="9"/>
        <v>403778289</v>
      </c>
      <c r="F37" s="320">
        <v>382435327</v>
      </c>
      <c r="G37" s="1478">
        <f t="shared" si="10"/>
        <v>5.5808029471084923E-2</v>
      </c>
      <c r="H37" s="1479">
        <f t="shared" si="1"/>
        <v>403778289</v>
      </c>
      <c r="I37" s="1480">
        <v>4.2300000000000004</v>
      </c>
      <c r="J37" s="1481">
        <v>1702466</v>
      </c>
      <c r="K37" s="1480">
        <v>28.6</v>
      </c>
      <c r="L37" s="1481">
        <v>11510170</v>
      </c>
      <c r="M37" s="1482">
        <v>2.5299999999999998</v>
      </c>
      <c r="N37" s="1482">
        <v>3.25</v>
      </c>
      <c r="O37" s="1482">
        <v>4</v>
      </c>
      <c r="P37" s="1481">
        <v>1095589</v>
      </c>
      <c r="Q37" s="320">
        <f t="shared" si="11"/>
        <v>14308225</v>
      </c>
      <c r="R37" s="1483">
        <v>0</v>
      </c>
      <c r="S37" s="1481">
        <v>0</v>
      </c>
      <c r="T37" s="1482">
        <v>7.75</v>
      </c>
      <c r="U37" s="1482">
        <v>20</v>
      </c>
      <c r="V37" s="1482">
        <v>4</v>
      </c>
      <c r="W37" s="1481">
        <v>3997310</v>
      </c>
      <c r="X37" s="320">
        <f t="shared" si="12"/>
        <v>3997310</v>
      </c>
      <c r="Y37" s="1484">
        <f t="shared" si="13"/>
        <v>32.83</v>
      </c>
      <c r="Z37" s="320">
        <f t="shared" si="13"/>
        <v>13212636</v>
      </c>
      <c r="AA37" s="320">
        <f t="shared" si="14"/>
        <v>5092899</v>
      </c>
      <c r="AB37" s="1485">
        <f t="shared" si="2"/>
        <v>9.9</v>
      </c>
      <c r="AC37" s="1486">
        <f t="shared" si="3"/>
        <v>35.44</v>
      </c>
      <c r="AD37" s="1487">
        <f t="shared" si="4"/>
        <v>45.34</v>
      </c>
      <c r="AE37" s="1488">
        <f t="shared" si="15"/>
        <v>18305535</v>
      </c>
      <c r="AF37" s="1489">
        <v>0.02</v>
      </c>
      <c r="AG37" s="179">
        <v>21677475</v>
      </c>
      <c r="AH37" s="179">
        <v>0</v>
      </c>
      <c r="AI37" s="1490">
        <f t="shared" si="16"/>
        <v>21677475</v>
      </c>
      <c r="AJ37" s="1488">
        <v>1091235750</v>
      </c>
      <c r="AK37" s="1488">
        <f t="shared" si="19"/>
        <v>1083873750</v>
      </c>
      <c r="AL37" s="1491">
        <f t="shared" si="17"/>
        <v>-6.7464798509396344E-3</v>
      </c>
      <c r="AM37" s="1505">
        <f t="shared" si="18"/>
        <v>1083873750</v>
      </c>
      <c r="AN37" s="1478">
        <f t="shared" si="6"/>
        <v>0.02</v>
      </c>
      <c r="AO37" s="1478">
        <f t="shared" si="7"/>
        <v>0</v>
      </c>
      <c r="AP37" s="1488">
        <v>448378</v>
      </c>
      <c r="AQ37" s="1488">
        <f t="shared" si="8"/>
        <v>40431388</v>
      </c>
      <c r="AR37" s="1488">
        <f>ROUND(AQ37/'3_Levels 1&amp;2'!C37,2)</f>
        <v>6409.54</v>
      </c>
    </row>
    <row r="38" spans="1:44" ht="15" customHeight="1" x14ac:dyDescent="0.2">
      <c r="A38" s="1433">
        <v>32</v>
      </c>
      <c r="B38" s="1477" t="s">
        <v>273</v>
      </c>
      <c r="C38" s="320">
        <v>724017400</v>
      </c>
      <c r="D38" s="320">
        <v>234289294</v>
      </c>
      <c r="E38" s="320">
        <f t="shared" si="9"/>
        <v>489728106</v>
      </c>
      <c r="F38" s="320">
        <v>472725665</v>
      </c>
      <c r="G38" s="1478">
        <f t="shared" si="10"/>
        <v>3.596682443717119E-2</v>
      </c>
      <c r="H38" s="1479">
        <f t="shared" si="1"/>
        <v>489728106</v>
      </c>
      <c r="I38" s="1480">
        <v>3.29</v>
      </c>
      <c r="J38" s="1481">
        <v>1600617</v>
      </c>
      <c r="K38" s="1480">
        <v>19.18</v>
      </c>
      <c r="L38" s="1481">
        <v>9331172</v>
      </c>
      <c r="M38" s="1482">
        <v>0</v>
      </c>
      <c r="N38" s="1482">
        <v>0</v>
      </c>
      <c r="O38" s="1482">
        <v>0</v>
      </c>
      <c r="P38" s="1481">
        <v>0</v>
      </c>
      <c r="Q38" s="320">
        <f t="shared" si="11"/>
        <v>10931789</v>
      </c>
      <c r="R38" s="1482">
        <v>0</v>
      </c>
      <c r="S38" s="1481">
        <v>0</v>
      </c>
      <c r="T38" s="1482">
        <v>9.52</v>
      </c>
      <c r="U38" s="1482">
        <v>19.5</v>
      </c>
      <c r="V38" s="1482">
        <v>10</v>
      </c>
      <c r="W38" s="1481">
        <v>6645091</v>
      </c>
      <c r="X38" s="320">
        <f t="shared" si="12"/>
        <v>6645091</v>
      </c>
      <c r="Y38" s="1484">
        <f t="shared" si="13"/>
        <v>22.47</v>
      </c>
      <c r="Z38" s="320">
        <f t="shared" si="13"/>
        <v>10931789</v>
      </c>
      <c r="AA38" s="320">
        <f t="shared" si="14"/>
        <v>6645091</v>
      </c>
      <c r="AB38" s="1485">
        <f t="shared" si="2"/>
        <v>13.57</v>
      </c>
      <c r="AC38" s="1486">
        <f t="shared" si="3"/>
        <v>22.32</v>
      </c>
      <c r="AD38" s="1487">
        <f t="shared" si="4"/>
        <v>35.89</v>
      </c>
      <c r="AE38" s="1488">
        <f t="shared" si="15"/>
        <v>17576880</v>
      </c>
      <c r="AF38" s="1489">
        <v>2.5000000000000001E-2</v>
      </c>
      <c r="AG38" s="179">
        <v>44583212</v>
      </c>
      <c r="AH38" s="179">
        <v>1880485</v>
      </c>
      <c r="AI38" s="1490">
        <f>AG38+AH38</f>
        <v>46463697</v>
      </c>
      <c r="AJ38" s="1488">
        <v>1727009000</v>
      </c>
      <c r="AK38" s="1488">
        <f t="shared" si="19"/>
        <v>1858547880</v>
      </c>
      <c r="AL38" s="1491">
        <f t="shared" si="17"/>
        <v>7.6165717723532422E-2</v>
      </c>
      <c r="AM38" s="1505">
        <f t="shared" si="18"/>
        <v>1858547880</v>
      </c>
      <c r="AN38" s="1478">
        <f t="shared" si="6"/>
        <v>2.3988196634460664E-2</v>
      </c>
      <c r="AO38" s="1478">
        <f t="shared" si="7"/>
        <v>1.011803365539337E-3</v>
      </c>
      <c r="AP38" s="1488">
        <v>913273</v>
      </c>
      <c r="AQ38" s="1488">
        <f t="shared" si="8"/>
        <v>64953850</v>
      </c>
      <c r="AR38" s="1488">
        <f>ROUND(AQ38/'3_Levels 1&amp;2'!C38,2)</f>
        <v>2599.09</v>
      </c>
    </row>
    <row r="39" spans="1:44" ht="15" customHeight="1" x14ac:dyDescent="0.2">
      <c r="A39" s="1433">
        <v>33</v>
      </c>
      <c r="B39" s="1477" t="s">
        <v>274</v>
      </c>
      <c r="C39" s="320">
        <v>121459551</v>
      </c>
      <c r="D39" s="320">
        <v>10246641</v>
      </c>
      <c r="E39" s="320">
        <f t="shared" si="9"/>
        <v>111212910</v>
      </c>
      <c r="F39" s="320">
        <v>109795746</v>
      </c>
      <c r="G39" s="1478">
        <f t="shared" si="10"/>
        <v>1.2907276025065671E-2</v>
      </c>
      <c r="H39" s="1479">
        <f t="shared" si="1"/>
        <v>111212910</v>
      </c>
      <c r="I39" s="1480">
        <v>4.5999999999999996</v>
      </c>
      <c r="J39" s="1481">
        <v>518813</v>
      </c>
      <c r="K39" s="1480">
        <v>5.27</v>
      </c>
      <c r="L39" s="1481">
        <v>0</v>
      </c>
      <c r="M39" s="1482">
        <v>0</v>
      </c>
      <c r="N39" s="1482">
        <v>0</v>
      </c>
      <c r="O39" s="1482">
        <v>0</v>
      </c>
      <c r="P39" s="1481">
        <v>594175</v>
      </c>
      <c r="Q39" s="320">
        <f t="shared" si="11"/>
        <v>1112988</v>
      </c>
      <c r="R39" s="1482">
        <v>12.2</v>
      </c>
      <c r="S39" s="1481">
        <v>1352307</v>
      </c>
      <c r="T39" s="1482">
        <v>0</v>
      </c>
      <c r="U39" s="1482">
        <v>0</v>
      </c>
      <c r="V39" s="1482">
        <v>0</v>
      </c>
      <c r="W39" s="1481">
        <v>0</v>
      </c>
      <c r="X39" s="320">
        <f t="shared" si="12"/>
        <v>1352307</v>
      </c>
      <c r="Y39" s="1484">
        <f t="shared" si="13"/>
        <v>22.07</v>
      </c>
      <c r="Z39" s="320">
        <f t="shared" si="13"/>
        <v>1871120</v>
      </c>
      <c r="AA39" s="320">
        <f t="shared" si="14"/>
        <v>594175</v>
      </c>
      <c r="AB39" s="1485">
        <f t="shared" si="2"/>
        <v>12.16</v>
      </c>
      <c r="AC39" s="1486">
        <f t="shared" si="3"/>
        <v>10.01</v>
      </c>
      <c r="AD39" s="1487">
        <f t="shared" si="4"/>
        <v>22.17</v>
      </c>
      <c r="AE39" s="1488">
        <f t="shared" si="15"/>
        <v>2465295</v>
      </c>
      <c r="AF39" s="1489">
        <v>2.5000000000000001E-2</v>
      </c>
      <c r="AG39" s="179">
        <v>1999683</v>
      </c>
      <c r="AH39" s="179">
        <v>1324488</v>
      </c>
      <c r="AI39" s="1490">
        <f t="shared" si="16"/>
        <v>3324171</v>
      </c>
      <c r="AJ39" s="1488">
        <v>140211840</v>
      </c>
      <c r="AK39" s="1488">
        <f t="shared" si="19"/>
        <v>132966840</v>
      </c>
      <c r="AL39" s="1489">
        <f t="shared" si="17"/>
        <v>-5.1671813164993773E-2</v>
      </c>
      <c r="AM39" s="1488">
        <f t="shared" si="18"/>
        <v>132966840</v>
      </c>
      <c r="AN39" s="1478">
        <f t="shared" si="6"/>
        <v>1.5038960089598279E-2</v>
      </c>
      <c r="AO39" s="1478">
        <f t="shared" si="7"/>
        <v>9.9610399104017207E-3</v>
      </c>
      <c r="AP39" s="1488">
        <v>50177</v>
      </c>
      <c r="AQ39" s="1488">
        <f t="shared" si="8"/>
        <v>5839643</v>
      </c>
      <c r="AR39" s="1488">
        <f>ROUND(AQ39/'3_Levels 1&amp;2'!C39,2)</f>
        <v>3598.05</v>
      </c>
    </row>
    <row r="40" spans="1:44" ht="15" customHeight="1" x14ac:dyDescent="0.2">
      <c r="A40" s="1433">
        <v>34</v>
      </c>
      <c r="B40" s="1477" t="s">
        <v>275</v>
      </c>
      <c r="C40" s="320">
        <v>174419674</v>
      </c>
      <c r="D40" s="320">
        <v>35871667</v>
      </c>
      <c r="E40" s="320">
        <f t="shared" si="9"/>
        <v>138548007</v>
      </c>
      <c r="F40" s="320">
        <v>138554842</v>
      </c>
      <c r="G40" s="1478">
        <f t="shared" si="10"/>
        <v>-4.9330646993917396E-5</v>
      </c>
      <c r="H40" s="1479">
        <f t="shared" si="1"/>
        <v>138548007</v>
      </c>
      <c r="I40" s="1480">
        <v>5.96</v>
      </c>
      <c r="J40" s="1481">
        <v>811901</v>
      </c>
      <c r="K40" s="1480">
        <v>22.46</v>
      </c>
      <c r="L40" s="1481">
        <v>3060851</v>
      </c>
      <c r="M40" s="1482">
        <v>6.01</v>
      </c>
      <c r="N40" s="1482">
        <v>10</v>
      </c>
      <c r="O40" s="1482">
        <v>2</v>
      </c>
      <c r="P40" s="1481">
        <v>567289</v>
      </c>
      <c r="Q40" s="320">
        <f t="shared" si="11"/>
        <v>4440041</v>
      </c>
      <c r="R40" s="1482">
        <v>6</v>
      </c>
      <c r="S40" s="1481">
        <v>810793</v>
      </c>
      <c r="T40" s="1482">
        <v>0</v>
      </c>
      <c r="U40" s="1482">
        <v>0</v>
      </c>
      <c r="V40" s="1482">
        <v>0</v>
      </c>
      <c r="W40" s="1481">
        <v>0</v>
      </c>
      <c r="X40" s="320">
        <f t="shared" si="12"/>
        <v>810793</v>
      </c>
      <c r="Y40" s="1484">
        <f t="shared" si="13"/>
        <v>34.42</v>
      </c>
      <c r="Z40" s="320">
        <f t="shared" si="13"/>
        <v>4683545</v>
      </c>
      <c r="AA40" s="320">
        <f t="shared" si="14"/>
        <v>567289</v>
      </c>
      <c r="AB40" s="1485">
        <f t="shared" si="2"/>
        <v>5.85</v>
      </c>
      <c r="AC40" s="1486">
        <f t="shared" si="3"/>
        <v>32.049999999999997</v>
      </c>
      <c r="AD40" s="1487">
        <f t="shared" si="4"/>
        <v>37.9</v>
      </c>
      <c r="AE40" s="1488">
        <f t="shared" si="15"/>
        <v>5250834</v>
      </c>
      <c r="AF40" s="1489">
        <v>0.02</v>
      </c>
      <c r="AG40" s="179">
        <v>6445668</v>
      </c>
      <c r="AH40" s="179">
        <v>0</v>
      </c>
      <c r="AI40" s="1490">
        <f t="shared" si="16"/>
        <v>6445668</v>
      </c>
      <c r="AJ40" s="1488">
        <v>321710700</v>
      </c>
      <c r="AK40" s="1488">
        <f t="shared" si="19"/>
        <v>322283400</v>
      </c>
      <c r="AL40" s="1489">
        <f t="shared" si="17"/>
        <v>1.7801708180672884E-3</v>
      </c>
      <c r="AM40" s="1488">
        <f t="shared" si="18"/>
        <v>322283400</v>
      </c>
      <c r="AN40" s="1478">
        <f t="shared" si="6"/>
        <v>0.02</v>
      </c>
      <c r="AO40" s="1478">
        <f t="shared" si="7"/>
        <v>0</v>
      </c>
      <c r="AP40" s="1488">
        <v>209615</v>
      </c>
      <c r="AQ40" s="1488">
        <f t="shared" si="8"/>
        <v>11906117</v>
      </c>
      <c r="AR40" s="1488">
        <f>ROUND(AQ40/'3_Levels 1&amp;2'!C40,2)</f>
        <v>2978.76</v>
      </c>
    </row>
    <row r="41" spans="1:44" ht="15" customHeight="1" x14ac:dyDescent="0.2">
      <c r="A41" s="1435">
        <v>35</v>
      </c>
      <c r="B41" s="1492" t="s">
        <v>276</v>
      </c>
      <c r="C41" s="340">
        <v>377223470</v>
      </c>
      <c r="D41" s="340">
        <v>51954531</v>
      </c>
      <c r="E41" s="340">
        <f t="shared" si="9"/>
        <v>325268939</v>
      </c>
      <c r="F41" s="340">
        <v>323261870</v>
      </c>
      <c r="G41" s="1493">
        <f t="shared" si="10"/>
        <v>6.2088021702033707E-3</v>
      </c>
      <c r="H41" s="1494">
        <f t="shared" si="1"/>
        <v>325268939</v>
      </c>
      <c r="I41" s="1495">
        <v>4.6500000000000004</v>
      </c>
      <c r="J41" s="1496">
        <v>1481523</v>
      </c>
      <c r="K41" s="1495">
        <v>7</v>
      </c>
      <c r="L41" s="1496">
        <v>2186633</v>
      </c>
      <c r="M41" s="1497">
        <v>7</v>
      </c>
      <c r="N41" s="1497">
        <v>20</v>
      </c>
      <c r="O41" s="1497">
        <v>5</v>
      </c>
      <c r="P41" s="1496">
        <v>2781969</v>
      </c>
      <c r="Q41" s="340">
        <f t="shared" si="11"/>
        <v>6450125</v>
      </c>
      <c r="R41" s="1497">
        <v>0</v>
      </c>
      <c r="S41" s="1496">
        <v>0</v>
      </c>
      <c r="T41" s="1497">
        <v>8</v>
      </c>
      <c r="U41" s="1497">
        <v>12</v>
      </c>
      <c r="V41" s="1497">
        <v>2</v>
      </c>
      <c r="W41" s="1496">
        <v>2093639</v>
      </c>
      <c r="X41" s="340">
        <f t="shared" si="12"/>
        <v>2093639</v>
      </c>
      <c r="Y41" s="1498">
        <f t="shared" si="13"/>
        <v>11.65</v>
      </c>
      <c r="Z41" s="340">
        <f t="shared" si="13"/>
        <v>3668156</v>
      </c>
      <c r="AA41" s="340">
        <f t="shared" si="14"/>
        <v>4875608</v>
      </c>
      <c r="AB41" s="1499">
        <f t="shared" si="2"/>
        <v>6.44</v>
      </c>
      <c r="AC41" s="1500">
        <f t="shared" si="3"/>
        <v>19.829999999999998</v>
      </c>
      <c r="AD41" s="1501">
        <f t="shared" si="4"/>
        <v>26.27</v>
      </c>
      <c r="AE41" s="1502">
        <f t="shared" si="15"/>
        <v>8543764</v>
      </c>
      <c r="AF41" s="1503">
        <v>0.02</v>
      </c>
      <c r="AG41" s="1134">
        <v>12655537</v>
      </c>
      <c r="AH41" s="1134">
        <v>0</v>
      </c>
      <c r="AI41" s="1504">
        <f t="shared" si="16"/>
        <v>12655537</v>
      </c>
      <c r="AJ41" s="1502">
        <v>636721750</v>
      </c>
      <c r="AK41" s="1502">
        <f t="shared" si="19"/>
        <v>632776850</v>
      </c>
      <c r="AL41" s="1503">
        <f t="shared" si="17"/>
        <v>-6.1956419739077548E-3</v>
      </c>
      <c r="AM41" s="1502">
        <f t="shared" si="18"/>
        <v>632776850</v>
      </c>
      <c r="AN41" s="1493">
        <f t="shared" si="6"/>
        <v>0.02</v>
      </c>
      <c r="AO41" s="1493">
        <f t="shared" si="7"/>
        <v>0</v>
      </c>
      <c r="AP41" s="1502">
        <v>740467</v>
      </c>
      <c r="AQ41" s="1502">
        <f t="shared" si="8"/>
        <v>21939768</v>
      </c>
      <c r="AR41" s="1502">
        <f>ROUND(AQ41/'3_Levels 1&amp;2'!C41,2)</f>
        <v>3624.61</v>
      </c>
    </row>
    <row r="42" spans="1:44" ht="15" customHeight="1" x14ac:dyDescent="0.2">
      <c r="A42" s="1433">
        <v>36</v>
      </c>
      <c r="B42" s="1477" t="s">
        <v>277</v>
      </c>
      <c r="C42" s="320">
        <v>4001559400</v>
      </c>
      <c r="D42" s="320">
        <v>468352645</v>
      </c>
      <c r="E42" s="320">
        <f t="shared" si="9"/>
        <v>3533206755</v>
      </c>
      <c r="F42" s="320">
        <v>3331331958</v>
      </c>
      <c r="G42" s="1478">
        <f t="shared" si="10"/>
        <v>6.0598823397112804E-2</v>
      </c>
      <c r="H42" s="1479">
        <f t="shared" si="1"/>
        <v>3533206755</v>
      </c>
      <c r="I42" s="1480">
        <v>27.65</v>
      </c>
      <c r="J42" s="1481">
        <v>96712611</v>
      </c>
      <c r="K42" s="1480">
        <v>12.69</v>
      </c>
      <c r="L42" s="1481">
        <v>49234828</v>
      </c>
      <c r="M42" s="1482">
        <v>0</v>
      </c>
      <c r="N42" s="1482">
        <v>0</v>
      </c>
      <c r="O42" s="1482">
        <v>0</v>
      </c>
      <c r="P42" s="1481">
        <v>0</v>
      </c>
      <c r="Q42" s="320">
        <f t="shared" si="11"/>
        <v>145947439</v>
      </c>
      <c r="R42" s="1483">
        <v>4.97</v>
      </c>
      <c r="S42" s="1481">
        <v>12363577</v>
      </c>
      <c r="T42" s="1482">
        <v>0</v>
      </c>
      <c r="U42" s="1482">
        <v>0</v>
      </c>
      <c r="V42" s="1482">
        <v>0</v>
      </c>
      <c r="W42" s="1481">
        <v>0</v>
      </c>
      <c r="X42" s="320">
        <f t="shared" si="12"/>
        <v>12363577</v>
      </c>
      <c r="Y42" s="1484">
        <f t="shared" si="13"/>
        <v>45.309999999999995</v>
      </c>
      <c r="Z42" s="320">
        <f t="shared" si="13"/>
        <v>158311016</v>
      </c>
      <c r="AA42" s="320">
        <f t="shared" si="14"/>
        <v>0</v>
      </c>
      <c r="AB42" s="1485">
        <f t="shared" si="2"/>
        <v>3.5</v>
      </c>
      <c r="AC42" s="1486">
        <f t="shared" si="3"/>
        <v>41.31</v>
      </c>
      <c r="AD42" s="1487">
        <f t="shared" si="4"/>
        <v>44.81</v>
      </c>
      <c r="AE42" s="1488">
        <f t="shared" si="15"/>
        <v>158311016</v>
      </c>
      <c r="AF42" s="1489">
        <v>1.4999999999999999E-2</v>
      </c>
      <c r="AG42" s="179">
        <v>115977882</v>
      </c>
      <c r="AH42" s="179">
        <v>11866588</v>
      </c>
      <c r="AI42" s="1490">
        <f t="shared" si="16"/>
        <v>127844470</v>
      </c>
      <c r="AJ42" s="1488">
        <v>8237150933</v>
      </c>
      <c r="AK42" s="1488">
        <f t="shared" si="19"/>
        <v>8522964667</v>
      </c>
      <c r="AL42" s="1491">
        <f t="shared" si="17"/>
        <v>3.4698130011793483E-2</v>
      </c>
      <c r="AM42" s="1505">
        <f t="shared" si="18"/>
        <v>8522964667</v>
      </c>
      <c r="AN42" s="1478">
        <f t="shared" si="6"/>
        <v>1.3607692455778192E-2</v>
      </c>
      <c r="AO42" s="1478">
        <f t="shared" si="7"/>
        <v>1.3923075436351566E-3</v>
      </c>
      <c r="AP42" s="1488">
        <v>2497104</v>
      </c>
      <c r="AQ42" s="1488">
        <f t="shared" si="8"/>
        <v>288652590</v>
      </c>
      <c r="AR42" s="1488">
        <f>ROUND(AQ42/'3_Levels 1&amp;2'!C42,2)</f>
        <v>6356.31</v>
      </c>
    </row>
    <row r="43" spans="1:44" ht="15" customHeight="1" x14ac:dyDescent="0.2">
      <c r="A43" s="1433">
        <v>37</v>
      </c>
      <c r="B43" s="1477" t="s">
        <v>278</v>
      </c>
      <c r="C43" s="320">
        <v>821988746</v>
      </c>
      <c r="D43" s="320">
        <v>161138817</v>
      </c>
      <c r="E43" s="320">
        <f t="shared" si="9"/>
        <v>660849929</v>
      </c>
      <c r="F43" s="320">
        <v>645143083</v>
      </c>
      <c r="G43" s="1478">
        <f t="shared" si="10"/>
        <v>2.4346298385407941E-2</v>
      </c>
      <c r="H43" s="1479">
        <f t="shared" si="1"/>
        <v>660849929</v>
      </c>
      <c r="I43" s="1480">
        <v>5.18</v>
      </c>
      <c r="J43" s="1481">
        <v>3413867</v>
      </c>
      <c r="K43" s="1480">
        <v>24.15</v>
      </c>
      <c r="L43" s="1481">
        <v>15788788</v>
      </c>
      <c r="M43" s="1482">
        <v>0</v>
      </c>
      <c r="N43" s="1482">
        <v>0</v>
      </c>
      <c r="O43" s="1482">
        <v>0</v>
      </c>
      <c r="P43" s="1481">
        <v>0</v>
      </c>
      <c r="Q43" s="320">
        <f t="shared" si="11"/>
        <v>19202655</v>
      </c>
      <c r="R43" s="1482">
        <v>0</v>
      </c>
      <c r="S43" s="1481">
        <v>0</v>
      </c>
      <c r="T43" s="1482">
        <v>30</v>
      </c>
      <c r="U43" s="1482">
        <v>30</v>
      </c>
      <c r="V43" s="1482">
        <v>2</v>
      </c>
      <c r="W43" s="1481">
        <v>7651929</v>
      </c>
      <c r="X43" s="320">
        <f t="shared" si="12"/>
        <v>7651929</v>
      </c>
      <c r="Y43" s="1484">
        <f t="shared" si="13"/>
        <v>29.33</v>
      </c>
      <c r="Z43" s="320">
        <f t="shared" si="13"/>
        <v>19202655</v>
      </c>
      <c r="AA43" s="320">
        <f t="shared" si="14"/>
        <v>7651929</v>
      </c>
      <c r="AB43" s="1485">
        <f t="shared" si="2"/>
        <v>11.58</v>
      </c>
      <c r="AC43" s="1486">
        <f t="shared" si="3"/>
        <v>29.06</v>
      </c>
      <c r="AD43" s="1487">
        <f t="shared" si="4"/>
        <v>40.64</v>
      </c>
      <c r="AE43" s="1488">
        <f t="shared" si="15"/>
        <v>26854584</v>
      </c>
      <c r="AF43" s="1489">
        <v>0.03</v>
      </c>
      <c r="AG43" s="179">
        <v>37475054</v>
      </c>
      <c r="AH43" s="179">
        <v>9529461</v>
      </c>
      <c r="AI43" s="1490">
        <f t="shared" si="16"/>
        <v>47004515</v>
      </c>
      <c r="AJ43" s="1488">
        <v>1491688433</v>
      </c>
      <c r="AK43" s="1488">
        <f t="shared" si="19"/>
        <v>1566817167</v>
      </c>
      <c r="AL43" s="1491">
        <f t="shared" si="17"/>
        <v>5.0364896809520276E-2</v>
      </c>
      <c r="AM43" s="1505">
        <f t="shared" si="18"/>
        <v>1566817167</v>
      </c>
      <c r="AN43" s="1478">
        <f t="shared" si="6"/>
        <v>2.3917949579116402E-2</v>
      </c>
      <c r="AO43" s="1478">
        <f t="shared" si="7"/>
        <v>6.0820504145012349E-3</v>
      </c>
      <c r="AP43" s="1488">
        <v>787543</v>
      </c>
      <c r="AQ43" s="1488">
        <f t="shared" si="8"/>
        <v>74646642</v>
      </c>
      <c r="AR43" s="1488">
        <f>ROUND(AQ43/'3_Levels 1&amp;2'!C43,2)</f>
        <v>3898.4</v>
      </c>
    </row>
    <row r="44" spans="1:44" ht="15" customHeight="1" x14ac:dyDescent="0.2">
      <c r="A44" s="1433">
        <v>38</v>
      </c>
      <c r="B44" s="1477" t="s">
        <v>279</v>
      </c>
      <c r="C44" s="320">
        <v>1117564834</v>
      </c>
      <c r="D44" s="320">
        <v>29597118</v>
      </c>
      <c r="E44" s="320">
        <f t="shared" si="9"/>
        <v>1087967716</v>
      </c>
      <c r="F44" s="320">
        <v>1103601471</v>
      </c>
      <c r="G44" s="1478">
        <f t="shared" si="10"/>
        <v>-1.4166123741964458E-2</v>
      </c>
      <c r="H44" s="1479">
        <f t="shared" si="1"/>
        <v>1087967716</v>
      </c>
      <c r="I44" s="1480">
        <v>6.03</v>
      </c>
      <c r="J44" s="1481">
        <v>6287918</v>
      </c>
      <c r="K44" s="1480">
        <v>18.38</v>
      </c>
      <c r="L44" s="1481">
        <v>18945471</v>
      </c>
      <c r="M44" s="1482">
        <v>0</v>
      </c>
      <c r="N44" s="1482">
        <v>0</v>
      </c>
      <c r="O44" s="1482">
        <v>0</v>
      </c>
      <c r="P44" s="1481">
        <v>0</v>
      </c>
      <c r="Q44" s="320">
        <f t="shared" si="11"/>
        <v>25233389</v>
      </c>
      <c r="R44" s="1482">
        <v>0</v>
      </c>
      <c r="S44" s="1481">
        <v>0</v>
      </c>
      <c r="T44" s="1482">
        <v>0</v>
      </c>
      <c r="U44" s="1482">
        <v>0</v>
      </c>
      <c r="V44" s="1482">
        <v>0</v>
      </c>
      <c r="W44" s="1481">
        <v>0</v>
      </c>
      <c r="X44" s="320">
        <f t="shared" si="12"/>
        <v>0</v>
      </c>
      <c r="Y44" s="1484">
        <f t="shared" si="13"/>
        <v>24.41</v>
      </c>
      <c r="Z44" s="320">
        <f t="shared" si="13"/>
        <v>25233389</v>
      </c>
      <c r="AA44" s="320">
        <f t="shared" si="14"/>
        <v>0</v>
      </c>
      <c r="AB44" s="1485">
        <f t="shared" si="2"/>
        <v>0</v>
      </c>
      <c r="AC44" s="1486">
        <f t="shared" si="3"/>
        <v>23.19</v>
      </c>
      <c r="AD44" s="1487">
        <f t="shared" si="4"/>
        <v>23.19</v>
      </c>
      <c r="AE44" s="1488">
        <f t="shared" si="15"/>
        <v>25233389</v>
      </c>
      <c r="AF44" s="1489">
        <v>2.2499999999999999E-2</v>
      </c>
      <c r="AG44" s="179">
        <v>16509356</v>
      </c>
      <c r="AH44" s="179">
        <v>0</v>
      </c>
      <c r="AI44" s="1490">
        <f t="shared" si="16"/>
        <v>16509356</v>
      </c>
      <c r="AJ44" s="1488">
        <v>1082087950</v>
      </c>
      <c r="AK44" s="1488">
        <f t="shared" si="19"/>
        <v>733749156</v>
      </c>
      <c r="AL44" s="1489">
        <f t="shared" si="17"/>
        <v>-0.32191356904029844</v>
      </c>
      <c r="AM44" s="1488">
        <f t="shared" si="18"/>
        <v>733749156</v>
      </c>
      <c r="AN44" s="1478">
        <f t="shared" si="6"/>
        <v>2.2499999986371363E-2</v>
      </c>
      <c r="AO44" s="1478">
        <f t="shared" si="7"/>
        <v>0</v>
      </c>
      <c r="AP44" s="1488">
        <v>116286</v>
      </c>
      <c r="AQ44" s="1488">
        <f t="shared" si="8"/>
        <v>41859031</v>
      </c>
      <c r="AR44" s="1488">
        <f>ROUND(AQ44/'3_Levels 1&amp;2'!C44,2)</f>
        <v>10724.83</v>
      </c>
    </row>
    <row r="45" spans="1:44" ht="15" customHeight="1" x14ac:dyDescent="0.2">
      <c r="A45" s="1433">
        <v>39</v>
      </c>
      <c r="B45" s="1477" t="s">
        <v>280</v>
      </c>
      <c r="C45" s="320">
        <v>485325924</v>
      </c>
      <c r="D45" s="320">
        <v>38854154</v>
      </c>
      <c r="E45" s="320">
        <f t="shared" si="9"/>
        <v>446471770</v>
      </c>
      <c r="F45" s="320">
        <v>391519932</v>
      </c>
      <c r="G45" s="1478">
        <f t="shared" si="10"/>
        <v>0.14035514799793131</v>
      </c>
      <c r="H45" s="1479">
        <f t="shared" si="1"/>
        <v>430671925.20000005</v>
      </c>
      <c r="I45" s="1480">
        <v>4.54</v>
      </c>
      <c r="J45" s="1481">
        <v>2017803</v>
      </c>
      <c r="K45" s="1480">
        <v>11.96</v>
      </c>
      <c r="L45" s="1481">
        <v>5316562</v>
      </c>
      <c r="M45" s="1482">
        <v>0</v>
      </c>
      <c r="N45" s="1482">
        <v>0</v>
      </c>
      <c r="O45" s="1482">
        <v>0</v>
      </c>
      <c r="P45" s="1481">
        <v>0</v>
      </c>
      <c r="Q45" s="320">
        <f t="shared" si="11"/>
        <v>7334365</v>
      </c>
      <c r="R45" s="1482">
        <v>5.18</v>
      </c>
      <c r="S45" s="1481">
        <v>0</v>
      </c>
      <c r="T45" s="1482">
        <v>0</v>
      </c>
      <c r="U45" s="1482">
        <v>0</v>
      </c>
      <c r="V45" s="1482">
        <v>0</v>
      </c>
      <c r="W45" s="1481">
        <v>242375</v>
      </c>
      <c r="X45" s="320">
        <f t="shared" si="12"/>
        <v>242375</v>
      </c>
      <c r="Y45" s="1484">
        <f t="shared" si="13"/>
        <v>21.68</v>
      </c>
      <c r="Z45" s="320">
        <f t="shared" si="13"/>
        <v>7334365</v>
      </c>
      <c r="AA45" s="320">
        <f t="shared" si="14"/>
        <v>242375</v>
      </c>
      <c r="AB45" s="1485">
        <f t="shared" si="2"/>
        <v>0.54</v>
      </c>
      <c r="AC45" s="1486">
        <f t="shared" si="3"/>
        <v>16.43</v>
      </c>
      <c r="AD45" s="1487">
        <f t="shared" si="4"/>
        <v>16.97</v>
      </c>
      <c r="AE45" s="1488">
        <f t="shared" si="15"/>
        <v>7576740</v>
      </c>
      <c r="AF45" s="1489">
        <v>0.02</v>
      </c>
      <c r="AG45" s="179">
        <v>6613073</v>
      </c>
      <c r="AH45" s="179">
        <v>0</v>
      </c>
      <c r="AI45" s="1490">
        <f t="shared" si="16"/>
        <v>6613073</v>
      </c>
      <c r="AJ45" s="1488">
        <v>369520600</v>
      </c>
      <c r="AK45" s="1488">
        <f t="shared" si="19"/>
        <v>330653650</v>
      </c>
      <c r="AL45" s="1489">
        <f t="shared" si="17"/>
        <v>-0.10518209268982569</v>
      </c>
      <c r="AM45" s="1488">
        <f t="shared" si="18"/>
        <v>330653650</v>
      </c>
      <c r="AN45" s="1478">
        <f t="shared" si="6"/>
        <v>0.02</v>
      </c>
      <c r="AO45" s="1478">
        <f t="shared" si="7"/>
        <v>0</v>
      </c>
      <c r="AP45" s="1488">
        <v>152358</v>
      </c>
      <c r="AQ45" s="1488">
        <f t="shared" si="8"/>
        <v>14342171</v>
      </c>
      <c r="AR45" s="1488">
        <f>ROUND(AQ45/'3_Levels 1&amp;2'!C45,2)</f>
        <v>5172.08</v>
      </c>
    </row>
    <row r="46" spans="1:44" ht="15" customHeight="1" x14ac:dyDescent="0.2">
      <c r="A46" s="1435">
        <v>40</v>
      </c>
      <c r="B46" s="1492" t="s">
        <v>281</v>
      </c>
      <c r="C46" s="340">
        <v>927635719</v>
      </c>
      <c r="D46" s="340">
        <v>179773125</v>
      </c>
      <c r="E46" s="340">
        <f t="shared" si="9"/>
        <v>747862594</v>
      </c>
      <c r="F46" s="340">
        <v>732318306</v>
      </c>
      <c r="G46" s="1493">
        <f t="shared" si="10"/>
        <v>2.1226136056743609E-2</v>
      </c>
      <c r="H46" s="1494">
        <f t="shared" si="1"/>
        <v>747862594</v>
      </c>
      <c r="I46" s="1495">
        <v>4.93</v>
      </c>
      <c r="J46" s="1496">
        <v>3624019</v>
      </c>
      <c r="K46" s="1495">
        <v>21.64</v>
      </c>
      <c r="L46" s="1496">
        <v>16093878</v>
      </c>
      <c r="M46" s="1497">
        <v>4.78</v>
      </c>
      <c r="N46" s="1497">
        <v>24.39</v>
      </c>
      <c r="O46" s="1497">
        <v>13</v>
      </c>
      <c r="P46" s="1496">
        <v>8086148</v>
      </c>
      <c r="Q46" s="340">
        <f t="shared" si="11"/>
        <v>27804045</v>
      </c>
      <c r="R46" s="1497">
        <v>0</v>
      </c>
      <c r="S46" s="1496">
        <v>0</v>
      </c>
      <c r="T46" s="1497">
        <v>8</v>
      </c>
      <c r="U46" s="1497">
        <v>35</v>
      </c>
      <c r="V46" s="1497">
        <v>7</v>
      </c>
      <c r="W46" s="1496">
        <v>8088173</v>
      </c>
      <c r="X46" s="340">
        <f t="shared" si="12"/>
        <v>8088173</v>
      </c>
      <c r="Y46" s="1498">
        <f t="shared" si="13"/>
        <v>26.57</v>
      </c>
      <c r="Z46" s="340">
        <f t="shared" si="13"/>
        <v>19717897</v>
      </c>
      <c r="AA46" s="340">
        <f t="shared" si="14"/>
        <v>16174321</v>
      </c>
      <c r="AB46" s="1499">
        <f t="shared" si="2"/>
        <v>10.82</v>
      </c>
      <c r="AC46" s="1500">
        <f t="shared" si="3"/>
        <v>37.18</v>
      </c>
      <c r="AD46" s="1501">
        <f t="shared" si="4"/>
        <v>47.99</v>
      </c>
      <c r="AE46" s="1502">
        <f t="shared" si="15"/>
        <v>35892218</v>
      </c>
      <c r="AF46" s="1503">
        <v>1.4999999999999999E-2</v>
      </c>
      <c r="AG46" s="1134">
        <v>38567188</v>
      </c>
      <c r="AH46" s="1134">
        <v>0</v>
      </c>
      <c r="AI46" s="1504">
        <f t="shared" si="16"/>
        <v>38567188</v>
      </c>
      <c r="AJ46" s="1502">
        <v>2548918800</v>
      </c>
      <c r="AK46" s="1502">
        <f t="shared" si="19"/>
        <v>2571145867</v>
      </c>
      <c r="AL46" s="1503">
        <f t="shared" si="17"/>
        <v>8.7201942250965392E-3</v>
      </c>
      <c r="AM46" s="1502">
        <f t="shared" si="18"/>
        <v>2571145867</v>
      </c>
      <c r="AN46" s="1493">
        <f t="shared" si="6"/>
        <v>1.4999999998055341E-2</v>
      </c>
      <c r="AO46" s="1493">
        <f t="shared" si="7"/>
        <v>0</v>
      </c>
      <c r="AP46" s="1502">
        <v>993710</v>
      </c>
      <c r="AQ46" s="1502">
        <f t="shared" si="8"/>
        <v>75453116</v>
      </c>
      <c r="AR46" s="1502">
        <f>ROUND(AQ46/'3_Levels 1&amp;2'!C46,2)</f>
        <v>3376.58</v>
      </c>
    </row>
    <row r="47" spans="1:44" ht="15" customHeight="1" x14ac:dyDescent="0.2">
      <c r="A47" s="1433">
        <v>41</v>
      </c>
      <c r="B47" s="1477" t="s">
        <v>282</v>
      </c>
      <c r="C47" s="320">
        <v>257148810</v>
      </c>
      <c r="D47" s="320">
        <v>10724010</v>
      </c>
      <c r="E47" s="320">
        <f t="shared" si="9"/>
        <v>246424800</v>
      </c>
      <c r="F47" s="320">
        <v>244456450</v>
      </c>
      <c r="G47" s="1478">
        <f t="shared" si="10"/>
        <v>8.0519454487701179E-3</v>
      </c>
      <c r="H47" s="1479">
        <f t="shared" si="1"/>
        <v>246424800</v>
      </c>
      <c r="I47" s="1480">
        <v>4.41</v>
      </c>
      <c r="J47" s="1481">
        <v>1085424</v>
      </c>
      <c r="K47" s="1480">
        <v>35.36</v>
      </c>
      <c r="L47" s="1481">
        <v>8671823</v>
      </c>
      <c r="M47" s="1482">
        <v>0</v>
      </c>
      <c r="N47" s="1482">
        <v>0</v>
      </c>
      <c r="O47" s="1482">
        <v>0</v>
      </c>
      <c r="P47" s="1481">
        <v>0</v>
      </c>
      <c r="Q47" s="320">
        <f t="shared" si="11"/>
        <v>9757247</v>
      </c>
      <c r="R47" s="1483">
        <v>2.25</v>
      </c>
      <c r="S47" s="1481">
        <v>553209</v>
      </c>
      <c r="T47" s="1482">
        <v>0</v>
      </c>
      <c r="U47" s="1482">
        <v>0</v>
      </c>
      <c r="V47" s="1482">
        <v>0</v>
      </c>
      <c r="W47" s="1481">
        <v>0</v>
      </c>
      <c r="X47" s="320">
        <f t="shared" si="12"/>
        <v>553209</v>
      </c>
      <c r="Y47" s="1484">
        <f t="shared" si="13"/>
        <v>42.019999999999996</v>
      </c>
      <c r="Z47" s="320">
        <f t="shared" si="13"/>
        <v>10310456</v>
      </c>
      <c r="AA47" s="320">
        <f t="shared" si="14"/>
        <v>0</v>
      </c>
      <c r="AB47" s="1485">
        <f t="shared" si="2"/>
        <v>2.2400000000000002</v>
      </c>
      <c r="AC47" s="1486">
        <f t="shared" si="3"/>
        <v>39.6</v>
      </c>
      <c r="AD47" s="1487">
        <f t="shared" si="4"/>
        <v>41.84</v>
      </c>
      <c r="AE47" s="1488">
        <f t="shared" si="15"/>
        <v>10310456</v>
      </c>
      <c r="AF47" s="1489">
        <v>0.02</v>
      </c>
      <c r="AG47" s="179">
        <v>3414007</v>
      </c>
      <c r="AH47" s="179">
        <v>0</v>
      </c>
      <c r="AI47" s="1490">
        <f t="shared" si="16"/>
        <v>3414007</v>
      </c>
      <c r="AJ47" s="1488">
        <v>188090600</v>
      </c>
      <c r="AK47" s="1488">
        <f t="shared" si="19"/>
        <v>170700350</v>
      </c>
      <c r="AL47" s="1491">
        <f t="shared" si="17"/>
        <v>-9.2456773491072924E-2</v>
      </c>
      <c r="AM47" s="1505">
        <f t="shared" si="18"/>
        <v>170700350</v>
      </c>
      <c r="AN47" s="1478">
        <f t="shared" si="6"/>
        <v>0.02</v>
      </c>
      <c r="AO47" s="1478">
        <f t="shared" si="7"/>
        <v>0</v>
      </c>
      <c r="AP47" s="1488">
        <v>215877</v>
      </c>
      <c r="AQ47" s="1488">
        <f t="shared" si="8"/>
        <v>13940340</v>
      </c>
      <c r="AR47" s="1488">
        <f>ROUND(AQ47/'3_Levels 1&amp;2'!C47,2)</f>
        <v>9580.99</v>
      </c>
    </row>
    <row r="48" spans="1:44" ht="15" customHeight="1" x14ac:dyDescent="0.2">
      <c r="A48" s="1433">
        <v>42</v>
      </c>
      <c r="B48" s="1477" t="s">
        <v>283</v>
      </c>
      <c r="C48" s="320">
        <v>230986570</v>
      </c>
      <c r="D48" s="320">
        <v>27882657</v>
      </c>
      <c r="E48" s="320">
        <f t="shared" si="9"/>
        <v>203103913</v>
      </c>
      <c r="F48" s="320">
        <v>200569437</v>
      </c>
      <c r="G48" s="1478">
        <f t="shared" si="10"/>
        <v>1.2636401826266281E-2</v>
      </c>
      <c r="H48" s="1479">
        <f t="shared" si="1"/>
        <v>203103913</v>
      </c>
      <c r="I48" s="1480">
        <v>8.7100000000000009</v>
      </c>
      <c r="J48" s="1481">
        <v>1759569</v>
      </c>
      <c r="K48" s="1480">
        <v>8.59</v>
      </c>
      <c r="L48" s="1481">
        <v>1735327</v>
      </c>
      <c r="M48" s="1482">
        <v>0</v>
      </c>
      <c r="N48" s="1482">
        <v>0</v>
      </c>
      <c r="O48" s="1482">
        <v>0</v>
      </c>
      <c r="P48" s="1481">
        <v>0</v>
      </c>
      <c r="Q48" s="320">
        <f t="shared" si="11"/>
        <v>3494896</v>
      </c>
      <c r="R48" s="1482">
        <v>0</v>
      </c>
      <c r="S48" s="1481">
        <v>0</v>
      </c>
      <c r="T48" s="1482">
        <v>6</v>
      </c>
      <c r="U48" s="1482">
        <v>19</v>
      </c>
      <c r="V48" s="1482">
        <v>4</v>
      </c>
      <c r="W48" s="1481">
        <v>1730190</v>
      </c>
      <c r="X48" s="320">
        <f t="shared" si="12"/>
        <v>1730190</v>
      </c>
      <c r="Y48" s="1484">
        <f t="shared" si="13"/>
        <v>17.3</v>
      </c>
      <c r="Z48" s="320">
        <f t="shared" si="13"/>
        <v>3494896</v>
      </c>
      <c r="AA48" s="320">
        <f t="shared" si="14"/>
        <v>1730190</v>
      </c>
      <c r="AB48" s="1485">
        <f t="shared" si="2"/>
        <v>8.52</v>
      </c>
      <c r="AC48" s="1486">
        <f t="shared" si="3"/>
        <v>17.21</v>
      </c>
      <c r="AD48" s="1487">
        <f t="shared" si="4"/>
        <v>25.73</v>
      </c>
      <c r="AE48" s="1488">
        <f t="shared" si="15"/>
        <v>5225086</v>
      </c>
      <c r="AF48" s="1489">
        <v>0.02</v>
      </c>
      <c r="AG48" s="179">
        <v>6909736</v>
      </c>
      <c r="AH48" s="179">
        <v>0</v>
      </c>
      <c r="AI48" s="1490">
        <f t="shared" si="16"/>
        <v>6909736</v>
      </c>
      <c r="AJ48" s="1488">
        <v>280466450</v>
      </c>
      <c r="AK48" s="1488">
        <f t="shared" si="19"/>
        <v>345486800</v>
      </c>
      <c r="AL48" s="1491">
        <f t="shared" si="17"/>
        <v>0.23182933288455715</v>
      </c>
      <c r="AM48" s="1505">
        <f t="shared" si="18"/>
        <v>322536417.5</v>
      </c>
      <c r="AN48" s="1478">
        <f t="shared" si="6"/>
        <v>0.02</v>
      </c>
      <c r="AO48" s="1478">
        <f t="shared" si="7"/>
        <v>0</v>
      </c>
      <c r="AP48" s="1488">
        <v>205231</v>
      </c>
      <c r="AQ48" s="1488">
        <f t="shared" si="8"/>
        <v>12340053</v>
      </c>
      <c r="AR48" s="1488">
        <f>ROUND(AQ48/'3_Levels 1&amp;2'!C48,2)</f>
        <v>4175.99</v>
      </c>
    </row>
    <row r="49" spans="1:44" ht="15" customHeight="1" x14ac:dyDescent="0.2">
      <c r="A49" s="1433">
        <v>43</v>
      </c>
      <c r="B49" s="1477" t="s">
        <v>284</v>
      </c>
      <c r="C49" s="320">
        <v>211686018</v>
      </c>
      <c r="D49" s="320">
        <v>33363454</v>
      </c>
      <c r="E49" s="320">
        <f t="shared" si="9"/>
        <v>178322564</v>
      </c>
      <c r="F49" s="320">
        <v>174024521</v>
      </c>
      <c r="G49" s="1478">
        <f t="shared" si="10"/>
        <v>2.4697915990816031E-2</v>
      </c>
      <c r="H49" s="1479">
        <f t="shared" si="1"/>
        <v>178322564</v>
      </c>
      <c r="I49" s="1480">
        <v>5.15</v>
      </c>
      <c r="J49" s="1481">
        <v>908264</v>
      </c>
      <c r="K49" s="1480">
        <v>8.68</v>
      </c>
      <c r="L49" s="1481">
        <v>1522097</v>
      </c>
      <c r="M49" s="1482">
        <v>6.63</v>
      </c>
      <c r="N49" s="1482">
        <v>16.09</v>
      </c>
      <c r="O49" s="1482">
        <v>7</v>
      </c>
      <c r="P49" s="1481">
        <v>1723305</v>
      </c>
      <c r="Q49" s="320">
        <f t="shared" si="11"/>
        <v>4153666</v>
      </c>
      <c r="R49" s="1482">
        <v>0</v>
      </c>
      <c r="S49" s="1481">
        <v>0</v>
      </c>
      <c r="T49" s="1482">
        <v>2.6</v>
      </c>
      <c r="U49" s="1482">
        <v>31.25</v>
      </c>
      <c r="V49" s="1482">
        <v>7</v>
      </c>
      <c r="W49" s="1481">
        <v>2479001</v>
      </c>
      <c r="X49" s="320">
        <f t="shared" si="12"/>
        <v>2479001</v>
      </c>
      <c r="Y49" s="1484">
        <f t="shared" si="13"/>
        <v>13.83</v>
      </c>
      <c r="Z49" s="320">
        <f t="shared" si="13"/>
        <v>2430361</v>
      </c>
      <c r="AA49" s="320">
        <f t="shared" si="14"/>
        <v>4202306</v>
      </c>
      <c r="AB49" s="1485">
        <f t="shared" si="2"/>
        <v>13.9</v>
      </c>
      <c r="AC49" s="1486">
        <f t="shared" si="3"/>
        <v>23.29</v>
      </c>
      <c r="AD49" s="1487">
        <f t="shared" si="4"/>
        <v>37.19</v>
      </c>
      <c r="AE49" s="1488">
        <f t="shared" si="15"/>
        <v>6632667</v>
      </c>
      <c r="AF49" s="1489">
        <v>2.5000000000000001E-2</v>
      </c>
      <c r="AG49" s="179">
        <v>7791654</v>
      </c>
      <c r="AH49" s="179">
        <v>581397</v>
      </c>
      <c r="AI49" s="1490">
        <f t="shared" si="16"/>
        <v>8373051</v>
      </c>
      <c r="AJ49" s="1488">
        <v>344960520</v>
      </c>
      <c r="AK49" s="1488">
        <f t="shared" si="19"/>
        <v>334922040</v>
      </c>
      <c r="AL49" s="1489">
        <f t="shared" si="17"/>
        <v>-2.9100373573184547E-2</v>
      </c>
      <c r="AM49" s="1488">
        <f t="shared" si="18"/>
        <v>334922040</v>
      </c>
      <c r="AN49" s="1478">
        <f t="shared" si="6"/>
        <v>2.3264082590682893E-2</v>
      </c>
      <c r="AO49" s="1478">
        <f t="shared" si="7"/>
        <v>1.7359174093171056E-3</v>
      </c>
      <c r="AP49" s="1488">
        <v>145342</v>
      </c>
      <c r="AQ49" s="1488">
        <f t="shared" si="8"/>
        <v>15151060</v>
      </c>
      <c r="AR49" s="1488">
        <f>ROUND(AQ49/'3_Levels 1&amp;2'!C49,2)</f>
        <v>3697.18</v>
      </c>
    </row>
    <row r="50" spans="1:44" ht="15" customHeight="1" x14ac:dyDescent="0.2">
      <c r="A50" s="1433">
        <v>44</v>
      </c>
      <c r="B50" s="1477" t="s">
        <v>285</v>
      </c>
      <c r="C50" s="320">
        <v>382905244</v>
      </c>
      <c r="D50" s="320">
        <v>62981600</v>
      </c>
      <c r="E50" s="320">
        <f t="shared" si="9"/>
        <v>319923644</v>
      </c>
      <c r="F50" s="320">
        <v>329273391</v>
      </c>
      <c r="G50" s="1478">
        <f t="shared" si="10"/>
        <v>-2.8395088262689286E-2</v>
      </c>
      <c r="H50" s="1479">
        <f t="shared" si="1"/>
        <v>319923644</v>
      </c>
      <c r="I50" s="1480">
        <v>3.75</v>
      </c>
      <c r="J50" s="1481">
        <v>1207106</v>
      </c>
      <c r="K50" s="1480">
        <v>31.25</v>
      </c>
      <c r="L50" s="1481">
        <v>10059213</v>
      </c>
      <c r="M50" s="1482">
        <v>0</v>
      </c>
      <c r="N50" s="1482">
        <v>0</v>
      </c>
      <c r="O50" s="1482">
        <v>0</v>
      </c>
      <c r="P50" s="1481">
        <v>0</v>
      </c>
      <c r="Q50" s="320">
        <f t="shared" si="11"/>
        <v>11266319</v>
      </c>
      <c r="R50" s="1482">
        <v>5.5</v>
      </c>
      <c r="S50" s="1481">
        <v>1770439</v>
      </c>
      <c r="T50" s="1482">
        <v>0</v>
      </c>
      <c r="U50" s="1482">
        <v>0</v>
      </c>
      <c r="V50" s="1482">
        <v>0</v>
      </c>
      <c r="W50" s="1481">
        <v>0</v>
      </c>
      <c r="X50" s="320">
        <f t="shared" si="12"/>
        <v>1770439</v>
      </c>
      <c r="Y50" s="1484">
        <f t="shared" si="13"/>
        <v>40.5</v>
      </c>
      <c r="Z50" s="320">
        <f t="shared" si="13"/>
        <v>13036758</v>
      </c>
      <c r="AA50" s="320">
        <f t="shared" si="14"/>
        <v>0</v>
      </c>
      <c r="AB50" s="1485">
        <f t="shared" si="2"/>
        <v>5.53</v>
      </c>
      <c r="AC50" s="1486">
        <f t="shared" si="3"/>
        <v>35.22</v>
      </c>
      <c r="AD50" s="1487">
        <f t="shared" si="4"/>
        <v>40.75</v>
      </c>
      <c r="AE50" s="1488">
        <f t="shared" si="15"/>
        <v>13036758</v>
      </c>
      <c r="AF50" s="1489">
        <v>0.02</v>
      </c>
      <c r="AG50" s="179">
        <v>13517194</v>
      </c>
      <c r="AH50" s="179">
        <v>0</v>
      </c>
      <c r="AI50" s="1490">
        <f t="shared" si="16"/>
        <v>13517194</v>
      </c>
      <c r="AJ50" s="1488">
        <v>801856850</v>
      </c>
      <c r="AK50" s="1488">
        <f t="shared" si="19"/>
        <v>675859700</v>
      </c>
      <c r="AL50" s="1489">
        <f t="shared" si="17"/>
        <v>-0.15713172494566829</v>
      </c>
      <c r="AM50" s="1488">
        <f t="shared" si="18"/>
        <v>675859700</v>
      </c>
      <c r="AN50" s="1478">
        <f t="shared" si="6"/>
        <v>0.02</v>
      </c>
      <c r="AO50" s="1478">
        <f t="shared" si="7"/>
        <v>0</v>
      </c>
      <c r="AP50" s="1488">
        <v>57611</v>
      </c>
      <c r="AQ50" s="1488">
        <f t="shared" si="8"/>
        <v>26611563</v>
      </c>
      <c r="AR50" s="1488">
        <f>ROUND(AQ50/'3_Levels 1&amp;2'!C50,2)</f>
        <v>3739.15</v>
      </c>
    </row>
    <row r="51" spans="1:44" ht="15" customHeight="1" x14ac:dyDescent="0.2">
      <c r="A51" s="1435">
        <v>45</v>
      </c>
      <c r="B51" s="1492" t="s">
        <v>286</v>
      </c>
      <c r="C51" s="340">
        <v>1354689290</v>
      </c>
      <c r="D51" s="340">
        <v>98591369</v>
      </c>
      <c r="E51" s="340">
        <f t="shared" si="9"/>
        <v>1256097921</v>
      </c>
      <c r="F51" s="340">
        <v>1264178875</v>
      </c>
      <c r="G51" s="1493">
        <f t="shared" si="10"/>
        <v>-6.3922552099282626E-3</v>
      </c>
      <c r="H51" s="1494">
        <f t="shared" si="1"/>
        <v>1256097921</v>
      </c>
      <c r="I51" s="1495">
        <v>4.05</v>
      </c>
      <c r="J51" s="1496">
        <v>5397520</v>
      </c>
      <c r="K51" s="1495">
        <v>45.85</v>
      </c>
      <c r="L51" s="1496">
        <v>56189578</v>
      </c>
      <c r="M51" s="1497">
        <v>0</v>
      </c>
      <c r="N51" s="1497">
        <v>0</v>
      </c>
      <c r="O51" s="1497">
        <v>0</v>
      </c>
      <c r="P51" s="1496">
        <v>0</v>
      </c>
      <c r="Q51" s="340">
        <f t="shared" si="11"/>
        <v>61587098</v>
      </c>
      <c r="R51" s="1497">
        <v>5.86</v>
      </c>
      <c r="S51" s="1496">
        <v>7406243</v>
      </c>
      <c r="T51" s="1497">
        <v>0</v>
      </c>
      <c r="U51" s="1497">
        <v>0</v>
      </c>
      <c r="V51" s="1497">
        <v>0</v>
      </c>
      <c r="W51" s="1496">
        <v>0</v>
      </c>
      <c r="X51" s="340">
        <f t="shared" si="12"/>
        <v>7406243</v>
      </c>
      <c r="Y51" s="1498">
        <f t="shared" si="13"/>
        <v>55.76</v>
      </c>
      <c r="Z51" s="340">
        <f t="shared" si="13"/>
        <v>68993341</v>
      </c>
      <c r="AA51" s="340">
        <f t="shared" si="14"/>
        <v>0</v>
      </c>
      <c r="AB51" s="1499">
        <f t="shared" si="2"/>
        <v>5.9</v>
      </c>
      <c r="AC51" s="1500">
        <f t="shared" si="3"/>
        <v>49.03</v>
      </c>
      <c r="AD51" s="1501">
        <f t="shared" si="4"/>
        <v>54.93</v>
      </c>
      <c r="AE51" s="1502">
        <f t="shared" si="15"/>
        <v>68993341</v>
      </c>
      <c r="AF51" s="1503">
        <v>0.03</v>
      </c>
      <c r="AG51" s="1134">
        <v>44453256</v>
      </c>
      <c r="AH51" s="1134">
        <v>1059203</v>
      </c>
      <c r="AI51" s="1504">
        <f t="shared" si="16"/>
        <v>45512459</v>
      </c>
      <c r="AJ51" s="1502">
        <v>1482379133</v>
      </c>
      <c r="AK51" s="1502">
        <f t="shared" si="19"/>
        <v>1517081967</v>
      </c>
      <c r="AL51" s="1503">
        <f t="shared" si="17"/>
        <v>2.3410228346758575E-2</v>
      </c>
      <c r="AM51" s="1502">
        <f t="shared" si="18"/>
        <v>1517081967</v>
      </c>
      <c r="AN51" s="1493">
        <f t="shared" si="6"/>
        <v>2.9301815568940844E-2</v>
      </c>
      <c r="AO51" s="1493">
        <f t="shared" si="7"/>
        <v>6.9818442446755412E-4</v>
      </c>
      <c r="AP51" s="1502">
        <v>266898</v>
      </c>
      <c r="AQ51" s="1502">
        <f t="shared" si="8"/>
        <v>114772698</v>
      </c>
      <c r="AR51" s="1502">
        <f>ROUND(AQ51/'3_Levels 1&amp;2'!C51,2)</f>
        <v>12294.88</v>
      </c>
    </row>
    <row r="52" spans="1:44" s="1437" customFormat="1" ht="15" customHeight="1" x14ac:dyDescent="0.2">
      <c r="A52" s="1433">
        <v>46</v>
      </c>
      <c r="B52" s="1477" t="s">
        <v>287</v>
      </c>
      <c r="C52" s="320">
        <v>69085070</v>
      </c>
      <c r="D52" s="320">
        <v>17424180</v>
      </c>
      <c r="E52" s="320">
        <f t="shared" si="9"/>
        <v>51660890</v>
      </c>
      <c r="F52" s="320">
        <v>50656560</v>
      </c>
      <c r="G52" s="1478">
        <f t="shared" si="10"/>
        <v>1.9826257448196244E-2</v>
      </c>
      <c r="H52" s="1479">
        <f t="shared" si="1"/>
        <v>51660890</v>
      </c>
      <c r="I52" s="1480">
        <v>3.38</v>
      </c>
      <c r="J52" s="1481">
        <v>175665</v>
      </c>
      <c r="K52" s="1480">
        <v>39.880000000000003</v>
      </c>
      <c r="L52" s="1481">
        <v>2043849</v>
      </c>
      <c r="M52" s="1482">
        <v>0</v>
      </c>
      <c r="N52" s="1482">
        <v>0</v>
      </c>
      <c r="O52" s="1482">
        <v>0</v>
      </c>
      <c r="P52" s="1481">
        <v>0</v>
      </c>
      <c r="Q52" s="320">
        <f t="shared" si="11"/>
        <v>2219514</v>
      </c>
      <c r="R52" s="1483">
        <v>0</v>
      </c>
      <c r="S52" s="1481">
        <v>0</v>
      </c>
      <c r="T52" s="1482">
        <v>0</v>
      </c>
      <c r="U52" s="1482">
        <v>0</v>
      </c>
      <c r="V52" s="1482">
        <v>0</v>
      </c>
      <c r="W52" s="1481">
        <v>0</v>
      </c>
      <c r="X52" s="320">
        <f t="shared" si="12"/>
        <v>0</v>
      </c>
      <c r="Y52" s="1484">
        <f t="shared" si="13"/>
        <v>43.260000000000005</v>
      </c>
      <c r="Z52" s="320">
        <f t="shared" si="13"/>
        <v>2219514</v>
      </c>
      <c r="AA52" s="320">
        <f t="shared" si="14"/>
        <v>0</v>
      </c>
      <c r="AB52" s="1485">
        <f t="shared" si="2"/>
        <v>0</v>
      </c>
      <c r="AC52" s="1486">
        <f t="shared" si="3"/>
        <v>42.96</v>
      </c>
      <c r="AD52" s="1487">
        <f t="shared" si="4"/>
        <v>42.96</v>
      </c>
      <c r="AE52" s="1488">
        <f t="shared" si="15"/>
        <v>2219514</v>
      </c>
      <c r="AF52" s="1489">
        <v>0.02</v>
      </c>
      <c r="AG52" s="179">
        <v>1444061</v>
      </c>
      <c r="AH52" s="179">
        <v>0</v>
      </c>
      <c r="AI52" s="1490">
        <f t="shared" si="16"/>
        <v>1444061</v>
      </c>
      <c r="AJ52" s="1488">
        <v>73115050</v>
      </c>
      <c r="AK52" s="1488">
        <f t="shared" si="19"/>
        <v>72203050</v>
      </c>
      <c r="AL52" s="1491">
        <f t="shared" si="17"/>
        <v>-1.2473492119611488E-2</v>
      </c>
      <c r="AM52" s="1505">
        <f t="shared" si="18"/>
        <v>72203050</v>
      </c>
      <c r="AN52" s="1478">
        <f t="shared" si="6"/>
        <v>0.02</v>
      </c>
      <c r="AO52" s="1478">
        <f t="shared" si="7"/>
        <v>0</v>
      </c>
      <c r="AP52" s="1488">
        <v>29334</v>
      </c>
      <c r="AQ52" s="1488">
        <f t="shared" si="8"/>
        <v>3692909</v>
      </c>
      <c r="AR52" s="1488">
        <f>ROUND(AQ52/'3_Levels 1&amp;2'!C52,2)</f>
        <v>3074.86</v>
      </c>
    </row>
    <row r="53" spans="1:44" ht="15" customHeight="1" x14ac:dyDescent="0.2">
      <c r="A53" s="1433">
        <v>47</v>
      </c>
      <c r="B53" s="1477" t="s">
        <v>288</v>
      </c>
      <c r="C53" s="320">
        <v>617169587</v>
      </c>
      <c r="D53" s="320">
        <v>39385919</v>
      </c>
      <c r="E53" s="320">
        <f t="shared" si="9"/>
        <v>577783668</v>
      </c>
      <c r="F53" s="320">
        <v>544767104</v>
      </c>
      <c r="G53" s="1478">
        <f t="shared" si="10"/>
        <v>6.0606750586760835E-2</v>
      </c>
      <c r="H53" s="1479">
        <f t="shared" si="1"/>
        <v>577783668</v>
      </c>
      <c r="I53" s="1480">
        <v>3.85</v>
      </c>
      <c r="J53" s="1481">
        <v>2233028</v>
      </c>
      <c r="K53" s="1480">
        <v>29.82</v>
      </c>
      <c r="L53" s="1481">
        <v>17427258</v>
      </c>
      <c r="M53" s="1482">
        <v>0</v>
      </c>
      <c r="N53" s="1482">
        <v>0</v>
      </c>
      <c r="O53" s="1482">
        <v>0</v>
      </c>
      <c r="P53" s="1481">
        <v>0</v>
      </c>
      <c r="Q53" s="320">
        <f t="shared" si="11"/>
        <v>19660286</v>
      </c>
      <c r="R53" s="1482">
        <v>10</v>
      </c>
      <c r="S53" s="1481">
        <v>5668576</v>
      </c>
      <c r="T53" s="1482">
        <v>0</v>
      </c>
      <c r="U53" s="1482">
        <v>0</v>
      </c>
      <c r="V53" s="1482">
        <v>0</v>
      </c>
      <c r="W53" s="1481">
        <v>0</v>
      </c>
      <c r="X53" s="320">
        <f t="shared" si="12"/>
        <v>5668576</v>
      </c>
      <c r="Y53" s="1484">
        <f t="shared" si="13"/>
        <v>43.67</v>
      </c>
      <c r="Z53" s="320">
        <f t="shared" si="13"/>
        <v>25328862</v>
      </c>
      <c r="AA53" s="320">
        <f t="shared" si="14"/>
        <v>0</v>
      </c>
      <c r="AB53" s="1485">
        <f t="shared" si="2"/>
        <v>9.81</v>
      </c>
      <c r="AC53" s="1486">
        <f t="shared" si="3"/>
        <v>34.03</v>
      </c>
      <c r="AD53" s="1487">
        <f t="shared" si="4"/>
        <v>43.84</v>
      </c>
      <c r="AE53" s="1488">
        <f t="shared" si="15"/>
        <v>25328862</v>
      </c>
      <c r="AF53" s="1489">
        <v>2.5000000000000001E-2</v>
      </c>
      <c r="AG53" s="179">
        <v>17898771</v>
      </c>
      <c r="AH53" s="179">
        <v>0</v>
      </c>
      <c r="AI53" s="1490">
        <f t="shared" si="16"/>
        <v>17898771</v>
      </c>
      <c r="AJ53" s="1488">
        <v>647225400</v>
      </c>
      <c r="AK53" s="1488">
        <f t="shared" si="19"/>
        <v>715950840</v>
      </c>
      <c r="AL53" s="1491">
        <f t="shared" si="17"/>
        <v>0.10618470783130575</v>
      </c>
      <c r="AM53" s="1505">
        <f t="shared" si="18"/>
        <v>715950840</v>
      </c>
      <c r="AN53" s="1478">
        <f t="shared" si="6"/>
        <v>2.5000000000000001E-2</v>
      </c>
      <c r="AO53" s="1478">
        <f t="shared" si="7"/>
        <v>0</v>
      </c>
      <c r="AP53" s="1488">
        <v>81442</v>
      </c>
      <c r="AQ53" s="1488">
        <f t="shared" si="8"/>
        <v>43309075</v>
      </c>
      <c r="AR53" s="1488">
        <f>ROUND(AQ53/'3_Levels 1&amp;2'!C53,2)</f>
        <v>11397.13</v>
      </c>
    </row>
    <row r="54" spans="1:44" ht="15" customHeight="1" x14ac:dyDescent="0.2">
      <c r="A54" s="1433">
        <v>48</v>
      </c>
      <c r="B54" s="1477" t="s">
        <v>289</v>
      </c>
      <c r="C54" s="320">
        <v>535304274</v>
      </c>
      <c r="D54" s="320">
        <v>84172237</v>
      </c>
      <c r="E54" s="320">
        <f t="shared" si="9"/>
        <v>451132037</v>
      </c>
      <c r="F54" s="320">
        <v>447371448</v>
      </c>
      <c r="G54" s="1478">
        <f t="shared" si="10"/>
        <v>8.4059655948360828E-3</v>
      </c>
      <c r="H54" s="1479">
        <f t="shared" si="1"/>
        <v>451132037</v>
      </c>
      <c r="I54" s="1480">
        <v>3.65</v>
      </c>
      <c r="J54" s="1481">
        <v>1572171</v>
      </c>
      <c r="K54" s="1480">
        <v>25.66</v>
      </c>
      <c r="L54" s="1481">
        <v>11033381</v>
      </c>
      <c r="M54" s="1482">
        <v>0</v>
      </c>
      <c r="N54" s="1482">
        <v>0</v>
      </c>
      <c r="O54" s="1482">
        <v>0</v>
      </c>
      <c r="P54" s="1481">
        <v>0</v>
      </c>
      <c r="Q54" s="320">
        <f t="shared" si="11"/>
        <v>12605552</v>
      </c>
      <c r="R54" s="1482">
        <v>10</v>
      </c>
      <c r="S54" s="1481">
        <v>4305287</v>
      </c>
      <c r="T54" s="1482">
        <v>0</v>
      </c>
      <c r="U54" s="1482">
        <v>0</v>
      </c>
      <c r="V54" s="1482">
        <v>0</v>
      </c>
      <c r="W54" s="1481">
        <v>0</v>
      </c>
      <c r="X54" s="320">
        <f t="shared" si="12"/>
        <v>4305287</v>
      </c>
      <c r="Y54" s="1484">
        <f t="shared" si="13"/>
        <v>39.31</v>
      </c>
      <c r="Z54" s="320">
        <f t="shared" si="13"/>
        <v>16910839</v>
      </c>
      <c r="AA54" s="320">
        <f t="shared" si="14"/>
        <v>0</v>
      </c>
      <c r="AB54" s="1485">
        <f t="shared" si="2"/>
        <v>9.5399999999999991</v>
      </c>
      <c r="AC54" s="1486">
        <f t="shared" si="3"/>
        <v>27.94</v>
      </c>
      <c r="AD54" s="1487">
        <f t="shared" si="4"/>
        <v>37.49</v>
      </c>
      <c r="AE54" s="1488">
        <f t="shared" si="15"/>
        <v>16910839</v>
      </c>
      <c r="AF54" s="1489">
        <v>2.2499999999999999E-2</v>
      </c>
      <c r="AG54" s="179">
        <v>23619800</v>
      </c>
      <c r="AH54" s="179">
        <v>0</v>
      </c>
      <c r="AI54" s="1490">
        <f t="shared" si="16"/>
        <v>23619800</v>
      </c>
      <c r="AJ54" s="1488">
        <v>1093747956</v>
      </c>
      <c r="AK54" s="1488">
        <f t="shared" si="19"/>
        <v>1049768889</v>
      </c>
      <c r="AL54" s="1489">
        <f t="shared" si="17"/>
        <v>-4.020950782924252E-2</v>
      </c>
      <c r="AM54" s="1488">
        <f t="shared" si="18"/>
        <v>1049768889</v>
      </c>
      <c r="AN54" s="1478">
        <f t="shared" si="6"/>
        <v>2.2499999997618522E-2</v>
      </c>
      <c r="AO54" s="1478">
        <f t="shared" si="7"/>
        <v>0</v>
      </c>
      <c r="AP54" s="1488">
        <v>177840</v>
      </c>
      <c r="AQ54" s="1488">
        <f t="shared" si="8"/>
        <v>40708479</v>
      </c>
      <c r="AR54" s="1488">
        <f>ROUND(AQ54/'3_Levels 1&amp;2'!C54,2)</f>
        <v>6890.4</v>
      </c>
    </row>
    <row r="55" spans="1:44" ht="15" customHeight="1" x14ac:dyDescent="0.2">
      <c r="A55" s="1433">
        <v>49</v>
      </c>
      <c r="B55" s="1477" t="s">
        <v>290</v>
      </c>
      <c r="C55" s="320">
        <v>745806740</v>
      </c>
      <c r="D55" s="320">
        <v>130801224</v>
      </c>
      <c r="E55" s="320">
        <f t="shared" si="9"/>
        <v>615005516</v>
      </c>
      <c r="F55" s="320">
        <v>607669754</v>
      </c>
      <c r="G55" s="1478">
        <f t="shared" si="10"/>
        <v>1.2071955123176988E-2</v>
      </c>
      <c r="H55" s="1479">
        <f t="shared" si="1"/>
        <v>615005516</v>
      </c>
      <c r="I55" s="1480">
        <v>4.37</v>
      </c>
      <c r="J55" s="1481">
        <v>2611349</v>
      </c>
      <c r="K55" s="1480">
        <v>15.94</v>
      </c>
      <c r="L55" s="1481">
        <v>9525663</v>
      </c>
      <c r="M55" s="1482">
        <v>0</v>
      </c>
      <c r="N55" s="1482">
        <v>0</v>
      </c>
      <c r="O55" s="1482">
        <v>0</v>
      </c>
      <c r="P55" s="1481">
        <v>0</v>
      </c>
      <c r="Q55" s="320">
        <f t="shared" si="11"/>
        <v>12137012</v>
      </c>
      <c r="R55" s="1482">
        <v>0</v>
      </c>
      <c r="S55" s="1481">
        <v>6526</v>
      </c>
      <c r="T55" s="1482">
        <v>0</v>
      </c>
      <c r="U55" s="1482">
        <v>0</v>
      </c>
      <c r="V55" s="1482">
        <v>0</v>
      </c>
      <c r="W55" s="1481">
        <v>0</v>
      </c>
      <c r="X55" s="320">
        <f t="shared" si="12"/>
        <v>6526</v>
      </c>
      <c r="Y55" s="1484">
        <f t="shared" si="13"/>
        <v>20.309999999999999</v>
      </c>
      <c r="Z55" s="320">
        <f t="shared" si="13"/>
        <v>12143538</v>
      </c>
      <c r="AA55" s="320">
        <f t="shared" si="14"/>
        <v>0</v>
      </c>
      <c r="AB55" s="1485">
        <f t="shared" si="2"/>
        <v>0.01</v>
      </c>
      <c r="AC55" s="1486">
        <f t="shared" si="3"/>
        <v>19.73</v>
      </c>
      <c r="AD55" s="1487">
        <f t="shared" si="4"/>
        <v>19.75</v>
      </c>
      <c r="AE55" s="1488">
        <f t="shared" si="15"/>
        <v>12143538</v>
      </c>
      <c r="AF55" s="1489">
        <v>0.02</v>
      </c>
      <c r="AG55" s="179">
        <v>22689323</v>
      </c>
      <c r="AH55" s="179">
        <v>0</v>
      </c>
      <c r="AI55" s="1490">
        <f t="shared" si="16"/>
        <v>22689323</v>
      </c>
      <c r="AJ55" s="1488">
        <v>1163405250</v>
      </c>
      <c r="AK55" s="1488">
        <f t="shared" si="19"/>
        <v>1134466150</v>
      </c>
      <c r="AL55" s="1489">
        <f t="shared" si="17"/>
        <v>-2.4874479464485826E-2</v>
      </c>
      <c r="AM55" s="1488">
        <f t="shared" si="18"/>
        <v>1134466150</v>
      </c>
      <c r="AN55" s="1478">
        <f t="shared" si="6"/>
        <v>0.02</v>
      </c>
      <c r="AO55" s="1478">
        <f t="shared" si="7"/>
        <v>0</v>
      </c>
      <c r="AP55" s="1488">
        <v>567667</v>
      </c>
      <c r="AQ55" s="1488">
        <f t="shared" si="8"/>
        <v>35400528</v>
      </c>
      <c r="AR55" s="1488">
        <f>ROUND(AQ55/'3_Levels 1&amp;2'!C55,2)</f>
        <v>2546.8000000000002</v>
      </c>
    </row>
    <row r="56" spans="1:44" ht="15" customHeight="1" x14ac:dyDescent="0.2">
      <c r="A56" s="1435">
        <v>50</v>
      </c>
      <c r="B56" s="1492" t="s">
        <v>291</v>
      </c>
      <c r="C56" s="340">
        <v>461855916</v>
      </c>
      <c r="D56" s="340">
        <v>86104155</v>
      </c>
      <c r="E56" s="340">
        <f t="shared" si="9"/>
        <v>375751761</v>
      </c>
      <c r="F56" s="340">
        <v>355245520</v>
      </c>
      <c r="G56" s="1493">
        <f t="shared" si="10"/>
        <v>5.7724136816700744E-2</v>
      </c>
      <c r="H56" s="1494">
        <f t="shared" si="1"/>
        <v>375751761</v>
      </c>
      <c r="I56" s="1495">
        <v>2.61</v>
      </c>
      <c r="J56" s="1496">
        <v>947354</v>
      </c>
      <c r="K56" s="1495">
        <v>9.9700000000000006</v>
      </c>
      <c r="L56" s="1496">
        <v>3619504</v>
      </c>
      <c r="M56" s="1497">
        <v>0</v>
      </c>
      <c r="N56" s="1497">
        <v>0</v>
      </c>
      <c r="O56" s="1497">
        <v>0</v>
      </c>
      <c r="P56" s="1496">
        <v>0</v>
      </c>
      <c r="Q56" s="340">
        <f t="shared" si="11"/>
        <v>4566858</v>
      </c>
      <c r="R56" s="1497">
        <v>21.5</v>
      </c>
      <c r="S56" s="1496">
        <v>7956872</v>
      </c>
      <c r="T56" s="1497">
        <v>0</v>
      </c>
      <c r="U56" s="1497">
        <v>0</v>
      </c>
      <c r="V56" s="1497">
        <v>0</v>
      </c>
      <c r="W56" s="1496">
        <v>0</v>
      </c>
      <c r="X56" s="340">
        <f t="shared" si="12"/>
        <v>7956872</v>
      </c>
      <c r="Y56" s="1498">
        <f t="shared" si="13"/>
        <v>34.08</v>
      </c>
      <c r="Z56" s="340">
        <f t="shared" si="13"/>
        <v>12523730</v>
      </c>
      <c r="AA56" s="340">
        <f t="shared" si="14"/>
        <v>0</v>
      </c>
      <c r="AB56" s="1499">
        <f t="shared" si="2"/>
        <v>21.18</v>
      </c>
      <c r="AC56" s="1500">
        <f t="shared" si="3"/>
        <v>12.15</v>
      </c>
      <c r="AD56" s="1501">
        <f t="shared" si="4"/>
        <v>33.33</v>
      </c>
      <c r="AE56" s="1502">
        <f t="shared" si="15"/>
        <v>12523730</v>
      </c>
      <c r="AF56" s="1503">
        <v>0.02</v>
      </c>
      <c r="AG56" s="1134">
        <v>14366476</v>
      </c>
      <c r="AH56" s="1134">
        <v>0</v>
      </c>
      <c r="AI56" s="1504">
        <f t="shared" si="16"/>
        <v>14366476</v>
      </c>
      <c r="AJ56" s="1502">
        <v>869956350</v>
      </c>
      <c r="AK56" s="1502">
        <f t="shared" si="19"/>
        <v>718323800</v>
      </c>
      <c r="AL56" s="1503">
        <f t="shared" si="17"/>
        <v>-0.17429903235949712</v>
      </c>
      <c r="AM56" s="1502">
        <f t="shared" si="18"/>
        <v>718323800</v>
      </c>
      <c r="AN56" s="1493">
        <f t="shared" si="6"/>
        <v>0.02</v>
      </c>
      <c r="AO56" s="1493">
        <f t="shared" si="7"/>
        <v>0</v>
      </c>
      <c r="AP56" s="1502">
        <v>468885</v>
      </c>
      <c r="AQ56" s="1502">
        <f t="shared" si="8"/>
        <v>27359091</v>
      </c>
      <c r="AR56" s="1502">
        <f>ROUND(AQ56/'3_Levels 1&amp;2'!C56,2)</f>
        <v>3440.96</v>
      </c>
    </row>
    <row r="57" spans="1:44" ht="15" customHeight="1" x14ac:dyDescent="0.2">
      <c r="A57" s="1433">
        <v>51</v>
      </c>
      <c r="B57" s="1477" t="s">
        <v>292</v>
      </c>
      <c r="C57" s="320">
        <v>695449950</v>
      </c>
      <c r="D57" s="320">
        <v>74440069</v>
      </c>
      <c r="E57" s="320">
        <f t="shared" si="9"/>
        <v>621009881</v>
      </c>
      <c r="F57" s="320">
        <v>603001421</v>
      </c>
      <c r="G57" s="1478">
        <f t="shared" si="10"/>
        <v>2.9864705741713335E-2</v>
      </c>
      <c r="H57" s="1479">
        <f t="shared" si="1"/>
        <v>621009881</v>
      </c>
      <c r="I57" s="1480">
        <v>8.36</v>
      </c>
      <c r="J57" s="1481">
        <v>5128999</v>
      </c>
      <c r="K57" s="1480">
        <v>11.18</v>
      </c>
      <c r="L57" s="1481">
        <v>6859112</v>
      </c>
      <c r="M57" s="1482">
        <v>11.55</v>
      </c>
      <c r="N57" s="1482">
        <v>12.17</v>
      </c>
      <c r="O57" s="1482">
        <v>3</v>
      </c>
      <c r="P57" s="1481">
        <v>7194174</v>
      </c>
      <c r="Q57" s="320">
        <f t="shared" si="11"/>
        <v>19182285</v>
      </c>
      <c r="R57" s="1483">
        <v>0</v>
      </c>
      <c r="S57" s="1481">
        <v>0</v>
      </c>
      <c r="T57" s="1482">
        <v>6</v>
      </c>
      <c r="U57" s="1482">
        <v>15</v>
      </c>
      <c r="V57" s="1482">
        <v>3</v>
      </c>
      <c r="W57" s="1481">
        <v>3211315</v>
      </c>
      <c r="X57" s="320">
        <f t="shared" si="12"/>
        <v>3211315</v>
      </c>
      <c r="Y57" s="1484">
        <f t="shared" si="13"/>
        <v>19.54</v>
      </c>
      <c r="Z57" s="320">
        <f t="shared" si="13"/>
        <v>11988111</v>
      </c>
      <c r="AA57" s="320">
        <f t="shared" si="14"/>
        <v>10405489</v>
      </c>
      <c r="AB57" s="1485">
        <f t="shared" si="2"/>
        <v>5.17</v>
      </c>
      <c r="AC57" s="1486">
        <f t="shared" si="3"/>
        <v>30.89</v>
      </c>
      <c r="AD57" s="1487">
        <f t="shared" si="4"/>
        <v>36.06</v>
      </c>
      <c r="AE57" s="1488">
        <f t="shared" si="15"/>
        <v>22393600</v>
      </c>
      <c r="AF57" s="1489">
        <v>1.7500000000000002E-2</v>
      </c>
      <c r="AG57" s="179">
        <v>15016454</v>
      </c>
      <c r="AH57" s="179">
        <v>0</v>
      </c>
      <c r="AI57" s="1490">
        <f t="shared" si="16"/>
        <v>15016454</v>
      </c>
      <c r="AJ57" s="1488">
        <v>1033974629</v>
      </c>
      <c r="AK57" s="1488">
        <f t="shared" si="19"/>
        <v>858083086</v>
      </c>
      <c r="AL57" s="1491">
        <f t="shared" si="17"/>
        <v>-0.17011204923868592</v>
      </c>
      <c r="AM57" s="1505">
        <f t="shared" si="18"/>
        <v>858083086</v>
      </c>
      <c r="AN57" s="1478">
        <f t="shared" si="6"/>
        <v>1.7499999994173059E-2</v>
      </c>
      <c r="AO57" s="1478">
        <f t="shared" si="7"/>
        <v>0</v>
      </c>
      <c r="AP57" s="1488">
        <v>459314</v>
      </c>
      <c r="AQ57" s="1488">
        <f t="shared" si="8"/>
        <v>37869368</v>
      </c>
      <c r="AR57" s="1488">
        <f>ROUND(AQ57/'3_Levels 1&amp;2'!C57,2)</f>
        <v>4494.88</v>
      </c>
    </row>
    <row r="58" spans="1:44" ht="15" customHeight="1" x14ac:dyDescent="0.2">
      <c r="A58" s="1433">
        <v>52</v>
      </c>
      <c r="B58" s="1477" t="s">
        <v>293</v>
      </c>
      <c r="C58" s="320">
        <v>2336177423</v>
      </c>
      <c r="D58" s="320">
        <v>505544763</v>
      </c>
      <c r="E58" s="320">
        <f t="shared" si="9"/>
        <v>1830632660</v>
      </c>
      <c r="F58" s="320">
        <v>1777607532</v>
      </c>
      <c r="G58" s="1478">
        <f t="shared" si="10"/>
        <v>2.9829491069010613E-2</v>
      </c>
      <c r="H58" s="1479">
        <f t="shared" si="1"/>
        <v>1830632660</v>
      </c>
      <c r="I58" s="1480">
        <v>3.78</v>
      </c>
      <c r="J58" s="1481">
        <v>6839776</v>
      </c>
      <c r="K58" s="1480">
        <v>46.5</v>
      </c>
      <c r="L58" s="1481">
        <v>84132381</v>
      </c>
      <c r="M58" s="1482">
        <v>0</v>
      </c>
      <c r="N58" s="1482">
        <v>0</v>
      </c>
      <c r="O58" s="1482">
        <v>0</v>
      </c>
      <c r="P58" s="1481">
        <v>0</v>
      </c>
      <c r="Q58" s="320">
        <f t="shared" si="11"/>
        <v>90972157</v>
      </c>
      <c r="R58" s="1482">
        <v>17.899999999999999</v>
      </c>
      <c r="S58" s="1481">
        <v>32394997</v>
      </c>
      <c r="T58" s="1482">
        <v>0</v>
      </c>
      <c r="U58" s="1482">
        <v>0</v>
      </c>
      <c r="V58" s="1482">
        <v>0</v>
      </c>
      <c r="W58" s="1481">
        <v>0</v>
      </c>
      <c r="X58" s="320">
        <f t="shared" si="12"/>
        <v>32394997</v>
      </c>
      <c r="Y58" s="1484">
        <f t="shared" si="13"/>
        <v>68.180000000000007</v>
      </c>
      <c r="Z58" s="320">
        <f t="shared" si="13"/>
        <v>123367154</v>
      </c>
      <c r="AA58" s="320">
        <f t="shared" si="14"/>
        <v>0</v>
      </c>
      <c r="AB58" s="1485">
        <f t="shared" si="2"/>
        <v>17.7</v>
      </c>
      <c r="AC58" s="1486">
        <f t="shared" si="3"/>
        <v>49.69</v>
      </c>
      <c r="AD58" s="1487">
        <f t="shared" si="4"/>
        <v>67.39</v>
      </c>
      <c r="AE58" s="1488">
        <f t="shared" si="15"/>
        <v>123367154</v>
      </c>
      <c r="AF58" s="1489">
        <v>0.02</v>
      </c>
      <c r="AG58" s="179">
        <v>93372055</v>
      </c>
      <c r="AH58" s="179">
        <v>0</v>
      </c>
      <c r="AI58" s="1490">
        <f t="shared" si="16"/>
        <v>93372055</v>
      </c>
      <c r="AJ58" s="1488">
        <v>4489144950</v>
      </c>
      <c r="AK58" s="1488">
        <f t="shared" si="19"/>
        <v>4668602750</v>
      </c>
      <c r="AL58" s="1491">
        <f t="shared" si="17"/>
        <v>3.9975942411928582E-2</v>
      </c>
      <c r="AM58" s="1505">
        <f t="shared" si="18"/>
        <v>4668602750</v>
      </c>
      <c r="AN58" s="1478">
        <f t="shared" si="6"/>
        <v>0.02</v>
      </c>
      <c r="AO58" s="1478">
        <f t="shared" si="7"/>
        <v>0</v>
      </c>
      <c r="AP58" s="1488">
        <v>1874822</v>
      </c>
      <c r="AQ58" s="1488">
        <f t="shared" si="8"/>
        <v>218614031</v>
      </c>
      <c r="AR58" s="1488">
        <f>ROUND(AQ58/'3_Levels 1&amp;2'!C58,2)</f>
        <v>5758</v>
      </c>
    </row>
    <row r="59" spans="1:44" ht="15" customHeight="1" x14ac:dyDescent="0.2">
      <c r="A59" s="1433">
        <v>53</v>
      </c>
      <c r="B59" s="1477" t="s">
        <v>294</v>
      </c>
      <c r="C59" s="320">
        <v>757700202</v>
      </c>
      <c r="D59" s="320">
        <v>195479391</v>
      </c>
      <c r="E59" s="320">
        <f t="shared" si="9"/>
        <v>562220811</v>
      </c>
      <c r="F59" s="320">
        <v>535280545</v>
      </c>
      <c r="G59" s="1478">
        <f t="shared" si="10"/>
        <v>5.0329245573459053E-2</v>
      </c>
      <c r="H59" s="1479">
        <f t="shared" si="1"/>
        <v>562220811</v>
      </c>
      <c r="I59" s="1480">
        <v>4.0599999999999996</v>
      </c>
      <c r="J59" s="1481">
        <v>2267959</v>
      </c>
      <c r="K59" s="1480">
        <v>0</v>
      </c>
      <c r="L59" s="1481">
        <v>0</v>
      </c>
      <c r="M59" s="1482">
        <v>3</v>
      </c>
      <c r="N59" s="1482">
        <v>15</v>
      </c>
      <c r="O59" s="1482">
        <v>2</v>
      </c>
      <c r="P59" s="1481">
        <v>4603047</v>
      </c>
      <c r="Q59" s="320">
        <f t="shared" si="11"/>
        <v>6871006</v>
      </c>
      <c r="R59" s="1482">
        <v>0</v>
      </c>
      <c r="S59" s="1481">
        <v>0</v>
      </c>
      <c r="T59" s="1482">
        <v>11</v>
      </c>
      <c r="U59" s="1482">
        <v>14</v>
      </c>
      <c r="V59" s="1482">
        <v>2</v>
      </c>
      <c r="W59" s="1481">
        <v>513418</v>
      </c>
      <c r="X59" s="320">
        <f t="shared" si="12"/>
        <v>513418</v>
      </c>
      <c r="Y59" s="1484">
        <f t="shared" si="13"/>
        <v>4.0599999999999996</v>
      </c>
      <c r="Z59" s="320">
        <f t="shared" si="13"/>
        <v>2267959</v>
      </c>
      <c r="AA59" s="320">
        <f t="shared" si="14"/>
        <v>5116465</v>
      </c>
      <c r="AB59" s="1485">
        <f t="shared" si="2"/>
        <v>0.91</v>
      </c>
      <c r="AC59" s="1486">
        <f t="shared" si="3"/>
        <v>12.22</v>
      </c>
      <c r="AD59" s="1487">
        <f t="shared" si="4"/>
        <v>13.13</v>
      </c>
      <c r="AE59" s="1488">
        <f t="shared" si="15"/>
        <v>7384424</v>
      </c>
      <c r="AF59" s="1489">
        <v>0.02</v>
      </c>
      <c r="AG59" s="179">
        <v>39919589</v>
      </c>
      <c r="AH59" s="179">
        <v>1100001</v>
      </c>
      <c r="AI59" s="1490">
        <f t="shared" si="16"/>
        <v>41019590</v>
      </c>
      <c r="AJ59" s="1488">
        <v>1963323250</v>
      </c>
      <c r="AK59" s="1488">
        <f t="shared" si="19"/>
        <v>2050979500</v>
      </c>
      <c r="AL59" s="1489">
        <f t="shared" si="17"/>
        <v>4.4646876157555818E-2</v>
      </c>
      <c r="AM59" s="1488">
        <f t="shared" si="18"/>
        <v>2050979500</v>
      </c>
      <c r="AN59" s="1478">
        <f t="shared" si="6"/>
        <v>1.9463670407237128E-2</v>
      </c>
      <c r="AO59" s="1478">
        <f t="shared" si="7"/>
        <v>5.3632959276287253E-4</v>
      </c>
      <c r="AP59" s="1488">
        <v>240372</v>
      </c>
      <c r="AQ59" s="1488">
        <f t="shared" si="8"/>
        <v>48644386</v>
      </c>
      <c r="AR59" s="1488">
        <f>ROUND(AQ59/'3_Levels 1&amp;2'!C59,2)</f>
        <v>2547.89</v>
      </c>
    </row>
    <row r="60" spans="1:44" ht="15" customHeight="1" x14ac:dyDescent="0.2">
      <c r="A60" s="1433">
        <v>54</v>
      </c>
      <c r="B60" s="1477" t="s">
        <v>295</v>
      </c>
      <c r="C60" s="320">
        <v>58818876</v>
      </c>
      <c r="D60" s="320">
        <v>5405747</v>
      </c>
      <c r="E60" s="320">
        <f t="shared" si="9"/>
        <v>53413129</v>
      </c>
      <c r="F60" s="320">
        <v>55586176</v>
      </c>
      <c r="G60" s="1478">
        <f t="shared" si="10"/>
        <v>-3.9093299024563231E-2</v>
      </c>
      <c r="H60" s="1479">
        <f t="shared" si="1"/>
        <v>53413129</v>
      </c>
      <c r="I60" s="1480">
        <v>5.39</v>
      </c>
      <c r="J60" s="1481">
        <v>287672</v>
      </c>
      <c r="K60" s="1480">
        <v>32.090000000000003</v>
      </c>
      <c r="L60" s="1481">
        <v>1712690</v>
      </c>
      <c r="M60" s="1482">
        <v>0</v>
      </c>
      <c r="N60" s="1482">
        <v>0</v>
      </c>
      <c r="O60" s="1482">
        <v>0</v>
      </c>
      <c r="P60" s="1481">
        <v>0</v>
      </c>
      <c r="Q60" s="320">
        <f t="shared" si="11"/>
        <v>2000362</v>
      </c>
      <c r="R60" s="1482">
        <v>0</v>
      </c>
      <c r="S60" s="1481">
        <v>0</v>
      </c>
      <c r="T60" s="1482">
        <v>0</v>
      </c>
      <c r="U60" s="1482">
        <v>0</v>
      </c>
      <c r="V60" s="1482">
        <v>0</v>
      </c>
      <c r="W60" s="1481">
        <v>0</v>
      </c>
      <c r="X60" s="320">
        <f t="shared" si="12"/>
        <v>0</v>
      </c>
      <c r="Y60" s="1484">
        <f t="shared" si="13"/>
        <v>37.480000000000004</v>
      </c>
      <c r="Z60" s="320">
        <f t="shared" si="13"/>
        <v>2000362</v>
      </c>
      <c r="AA60" s="320">
        <f t="shared" si="14"/>
        <v>0</v>
      </c>
      <c r="AB60" s="1485">
        <f t="shared" si="2"/>
        <v>0</v>
      </c>
      <c r="AC60" s="1486">
        <f t="shared" si="3"/>
        <v>37.450000000000003</v>
      </c>
      <c r="AD60" s="1487">
        <f t="shared" si="4"/>
        <v>37.450000000000003</v>
      </c>
      <c r="AE60" s="1488">
        <f t="shared" si="15"/>
        <v>2000362</v>
      </c>
      <c r="AF60" s="1489">
        <v>1.4999999999999999E-2</v>
      </c>
      <c r="AG60" s="179">
        <v>635731</v>
      </c>
      <c r="AH60" s="179">
        <v>0</v>
      </c>
      <c r="AI60" s="1490">
        <f t="shared" si="16"/>
        <v>635731</v>
      </c>
      <c r="AJ60" s="1488">
        <v>52422267</v>
      </c>
      <c r="AK60" s="1488">
        <f t="shared" si="19"/>
        <v>42382067</v>
      </c>
      <c r="AL60" s="1489">
        <f t="shared" si="17"/>
        <v>-0.19152548286398985</v>
      </c>
      <c r="AM60" s="1488">
        <f t="shared" si="18"/>
        <v>42382067</v>
      </c>
      <c r="AN60" s="1478">
        <f t="shared" si="6"/>
        <v>1.4999999882025574E-2</v>
      </c>
      <c r="AO60" s="1478">
        <f t="shared" si="7"/>
        <v>0</v>
      </c>
      <c r="AP60" s="1488">
        <v>30104</v>
      </c>
      <c r="AQ60" s="1488">
        <f t="shared" si="8"/>
        <v>2666197</v>
      </c>
      <c r="AR60" s="1488">
        <f>ROUND(AQ60/'3_Levels 1&amp;2'!C60,2)</f>
        <v>4356.53</v>
      </c>
    </row>
    <row r="61" spans="1:44" ht="15" customHeight="1" x14ac:dyDescent="0.2">
      <c r="A61" s="1435">
        <v>55</v>
      </c>
      <c r="B61" s="1492" t="s">
        <v>296</v>
      </c>
      <c r="C61" s="340">
        <v>1087171807</v>
      </c>
      <c r="D61" s="340">
        <v>180524710</v>
      </c>
      <c r="E61" s="340">
        <f t="shared" si="9"/>
        <v>906647097</v>
      </c>
      <c r="F61" s="340">
        <v>893469950</v>
      </c>
      <c r="G61" s="1493">
        <f t="shared" si="10"/>
        <v>1.4748282244970858E-2</v>
      </c>
      <c r="H61" s="1494">
        <f t="shared" si="1"/>
        <v>906647097</v>
      </c>
      <c r="I61" s="1495">
        <v>3.86</v>
      </c>
      <c r="J61" s="1496">
        <v>3476924</v>
      </c>
      <c r="K61" s="1495">
        <v>5.41</v>
      </c>
      <c r="L61" s="1496">
        <v>4873099</v>
      </c>
      <c r="M61" s="1497">
        <v>0</v>
      </c>
      <c r="N61" s="1497">
        <v>0</v>
      </c>
      <c r="O61" s="1497">
        <v>0</v>
      </c>
      <c r="P61" s="1496">
        <v>0</v>
      </c>
      <c r="Q61" s="340">
        <f t="shared" si="11"/>
        <v>8350023</v>
      </c>
      <c r="R61" s="1497">
        <v>0</v>
      </c>
      <c r="S61" s="1496">
        <v>0</v>
      </c>
      <c r="T61" s="1497">
        <v>0</v>
      </c>
      <c r="U61" s="1497">
        <v>0</v>
      </c>
      <c r="V61" s="1497">
        <v>0</v>
      </c>
      <c r="W61" s="1496">
        <v>0</v>
      </c>
      <c r="X61" s="340">
        <f t="shared" si="12"/>
        <v>0</v>
      </c>
      <c r="Y61" s="1498">
        <f t="shared" si="13"/>
        <v>9.27</v>
      </c>
      <c r="Z61" s="340">
        <f t="shared" si="13"/>
        <v>8350023</v>
      </c>
      <c r="AA61" s="340">
        <f t="shared" si="14"/>
        <v>0</v>
      </c>
      <c r="AB61" s="1499">
        <f t="shared" si="2"/>
        <v>0</v>
      </c>
      <c r="AC61" s="1500">
        <f t="shared" si="3"/>
        <v>9.2100000000000009</v>
      </c>
      <c r="AD61" s="1501">
        <f t="shared" si="4"/>
        <v>9.2100000000000009</v>
      </c>
      <c r="AE61" s="1502">
        <f t="shared" si="15"/>
        <v>8350023</v>
      </c>
      <c r="AF61" s="1503">
        <v>2.58E-2</v>
      </c>
      <c r="AG61" s="1134">
        <v>56592016</v>
      </c>
      <c r="AH61" s="1134">
        <v>0</v>
      </c>
      <c r="AI61" s="1504">
        <f t="shared" si="16"/>
        <v>56592016</v>
      </c>
      <c r="AJ61" s="1502">
        <v>2508736425</v>
      </c>
      <c r="AK61" s="1502">
        <f t="shared" si="19"/>
        <v>2193488992</v>
      </c>
      <c r="AL61" s="1503">
        <f t="shared" si="17"/>
        <v>-0.12565984607171318</v>
      </c>
      <c r="AM61" s="1502">
        <f t="shared" si="18"/>
        <v>2193488992</v>
      </c>
      <c r="AN61" s="1493">
        <f t="shared" si="6"/>
        <v>2.5800000002917725E-2</v>
      </c>
      <c r="AO61" s="1493">
        <f t="shared" si="7"/>
        <v>0</v>
      </c>
      <c r="AP61" s="1502">
        <v>328139</v>
      </c>
      <c r="AQ61" s="1502">
        <f t="shared" si="8"/>
        <v>65270178</v>
      </c>
      <c r="AR61" s="1502">
        <f>ROUND(AQ61/'3_Levels 1&amp;2'!C61,2)</f>
        <v>3803.85</v>
      </c>
    </row>
    <row r="62" spans="1:44" ht="15" customHeight="1" x14ac:dyDescent="0.2">
      <c r="A62" s="1433">
        <v>56</v>
      </c>
      <c r="B62" s="1477" t="s">
        <v>297</v>
      </c>
      <c r="C62" s="320">
        <v>189219488</v>
      </c>
      <c r="D62" s="320">
        <v>34799573</v>
      </c>
      <c r="E62" s="320">
        <f t="shared" si="9"/>
        <v>154419915</v>
      </c>
      <c r="F62" s="320">
        <v>161922064</v>
      </c>
      <c r="G62" s="1478">
        <f t="shared" si="10"/>
        <v>-4.6331851352882952E-2</v>
      </c>
      <c r="H62" s="1479">
        <f t="shared" si="1"/>
        <v>154419915</v>
      </c>
      <c r="I62" s="1480">
        <v>3.55</v>
      </c>
      <c r="J62" s="1481">
        <v>521929</v>
      </c>
      <c r="K62" s="1480">
        <v>17.98</v>
      </c>
      <c r="L62" s="1481">
        <v>2643451</v>
      </c>
      <c r="M62" s="1482">
        <v>1.6</v>
      </c>
      <c r="N62" s="1482">
        <v>1.64</v>
      </c>
      <c r="O62" s="1482">
        <v>15</v>
      </c>
      <c r="P62" s="1481">
        <v>241115</v>
      </c>
      <c r="Q62" s="320">
        <f t="shared" si="11"/>
        <v>3406495</v>
      </c>
      <c r="R62" s="1483">
        <v>13.5</v>
      </c>
      <c r="S62" s="1481">
        <v>1983957</v>
      </c>
      <c r="T62" s="1482">
        <v>0</v>
      </c>
      <c r="U62" s="1482">
        <v>0</v>
      </c>
      <c r="V62" s="1482">
        <v>0</v>
      </c>
      <c r="W62" s="1481">
        <v>0</v>
      </c>
      <c r="X62" s="320">
        <f t="shared" si="12"/>
        <v>1983957</v>
      </c>
      <c r="Y62" s="1484">
        <f t="shared" si="13"/>
        <v>35.03</v>
      </c>
      <c r="Z62" s="320">
        <f t="shared" si="13"/>
        <v>5149337</v>
      </c>
      <c r="AA62" s="320">
        <f t="shared" si="14"/>
        <v>241115</v>
      </c>
      <c r="AB62" s="1485">
        <f t="shared" si="2"/>
        <v>12.85</v>
      </c>
      <c r="AC62" s="1486">
        <f t="shared" si="3"/>
        <v>22.06</v>
      </c>
      <c r="AD62" s="1487">
        <f t="shared" si="4"/>
        <v>34.909999999999997</v>
      </c>
      <c r="AE62" s="1488">
        <f t="shared" si="15"/>
        <v>5390452</v>
      </c>
      <c r="AF62" s="1489">
        <v>0.03</v>
      </c>
      <c r="AG62" s="179">
        <v>7420947</v>
      </c>
      <c r="AH62" s="179">
        <v>0</v>
      </c>
      <c r="AI62" s="1490">
        <f t="shared" si="16"/>
        <v>7420947</v>
      </c>
      <c r="AJ62" s="1488">
        <v>240092667</v>
      </c>
      <c r="AK62" s="1488">
        <f t="shared" si="19"/>
        <v>247364900</v>
      </c>
      <c r="AL62" s="1491">
        <f t="shared" si="17"/>
        <v>3.0289275765344386E-2</v>
      </c>
      <c r="AM62" s="1505">
        <f t="shared" si="18"/>
        <v>247364900</v>
      </c>
      <c r="AN62" s="1478">
        <f t="shared" si="6"/>
        <v>0.03</v>
      </c>
      <c r="AO62" s="1478">
        <f t="shared" si="7"/>
        <v>0</v>
      </c>
      <c r="AP62" s="1488">
        <v>148392</v>
      </c>
      <c r="AQ62" s="1488">
        <f t="shared" si="8"/>
        <v>12959791</v>
      </c>
      <c r="AR62" s="1488">
        <f>ROUND(AQ62/'3_Levels 1&amp;2'!C62,2)</f>
        <v>4198.18</v>
      </c>
    </row>
    <row r="63" spans="1:44" ht="15" customHeight="1" x14ac:dyDescent="0.2">
      <c r="A63" s="1433">
        <v>57</v>
      </c>
      <c r="B63" s="1477" t="s">
        <v>298</v>
      </c>
      <c r="C63" s="320">
        <v>466099639</v>
      </c>
      <c r="D63" s="320">
        <v>93302659</v>
      </c>
      <c r="E63" s="320">
        <f t="shared" si="9"/>
        <v>372796980</v>
      </c>
      <c r="F63" s="320">
        <v>341188547</v>
      </c>
      <c r="G63" s="1478">
        <f t="shared" si="10"/>
        <v>9.2642127873067207E-2</v>
      </c>
      <c r="H63" s="1479">
        <f t="shared" si="1"/>
        <v>372796980</v>
      </c>
      <c r="I63" s="1480">
        <v>4.6500000000000004</v>
      </c>
      <c r="J63" s="1481">
        <v>1666925</v>
      </c>
      <c r="K63" s="1480">
        <v>35</v>
      </c>
      <c r="L63" s="1481">
        <v>12546748</v>
      </c>
      <c r="M63" s="1482">
        <v>0</v>
      </c>
      <c r="N63" s="1482">
        <v>0</v>
      </c>
      <c r="O63" s="1482">
        <v>0</v>
      </c>
      <c r="P63" s="1481">
        <v>0</v>
      </c>
      <c r="Q63" s="320">
        <f t="shared" si="11"/>
        <v>14213673</v>
      </c>
      <c r="R63" s="1482"/>
      <c r="S63" s="1481"/>
      <c r="T63" s="1482"/>
      <c r="U63" s="1482"/>
      <c r="V63" s="1482"/>
      <c r="W63" s="1481"/>
      <c r="X63" s="320">
        <f t="shared" si="12"/>
        <v>0</v>
      </c>
      <c r="Y63" s="1484">
        <f t="shared" si="13"/>
        <v>39.65</v>
      </c>
      <c r="Z63" s="320">
        <f t="shared" si="13"/>
        <v>14213673</v>
      </c>
      <c r="AA63" s="320">
        <f t="shared" si="14"/>
        <v>0</v>
      </c>
      <c r="AB63" s="1485">
        <f t="shared" si="2"/>
        <v>0</v>
      </c>
      <c r="AC63" s="1486">
        <f t="shared" si="3"/>
        <v>38.130000000000003</v>
      </c>
      <c r="AD63" s="1487">
        <f t="shared" si="4"/>
        <v>38.130000000000003</v>
      </c>
      <c r="AE63" s="1488">
        <f t="shared" si="15"/>
        <v>14213673</v>
      </c>
      <c r="AF63" s="1489">
        <v>1.4999999999999999E-2</v>
      </c>
      <c r="AG63" s="179">
        <v>10728644</v>
      </c>
      <c r="AH63" s="179">
        <v>0</v>
      </c>
      <c r="AI63" s="1490">
        <f t="shared" si="16"/>
        <v>10728644</v>
      </c>
      <c r="AJ63" s="1488">
        <v>841969133</v>
      </c>
      <c r="AK63" s="1488">
        <f t="shared" si="19"/>
        <v>715242933</v>
      </c>
      <c r="AL63" s="1491">
        <f t="shared" si="17"/>
        <v>-0.15051169340194803</v>
      </c>
      <c r="AM63" s="1505">
        <f t="shared" si="18"/>
        <v>715242933</v>
      </c>
      <c r="AN63" s="1478">
        <f t="shared" si="6"/>
        <v>1.5000000006990631E-2</v>
      </c>
      <c r="AO63" s="1478">
        <f t="shared" si="7"/>
        <v>0</v>
      </c>
      <c r="AP63" s="1488">
        <v>2017470</v>
      </c>
      <c r="AQ63" s="1488">
        <f t="shared" si="8"/>
        <v>26959787</v>
      </c>
      <c r="AR63" s="1488">
        <f>ROUND(AQ63/'3_Levels 1&amp;2'!C63,2)</f>
        <v>2889.89</v>
      </c>
    </row>
    <row r="64" spans="1:44" ht="15" customHeight="1" x14ac:dyDescent="0.2">
      <c r="A64" s="1433">
        <v>58</v>
      </c>
      <c r="B64" s="1477" t="s">
        <v>299</v>
      </c>
      <c r="C64" s="320">
        <v>193215190</v>
      </c>
      <c r="D64" s="320">
        <v>51117725</v>
      </c>
      <c r="E64" s="320">
        <f t="shared" si="9"/>
        <v>142097465</v>
      </c>
      <c r="F64" s="320">
        <v>138407737</v>
      </c>
      <c r="G64" s="1478">
        <f t="shared" si="10"/>
        <v>2.6658394104081044E-2</v>
      </c>
      <c r="H64" s="1479">
        <f t="shared" si="1"/>
        <v>142097465</v>
      </c>
      <c r="I64" s="1480">
        <v>4.18</v>
      </c>
      <c r="J64" s="1481">
        <v>588364</v>
      </c>
      <c r="K64" s="1480">
        <v>8.1199999999999992</v>
      </c>
      <c r="L64" s="1481">
        <v>1142946</v>
      </c>
      <c r="M64" s="1482">
        <v>10.39</v>
      </c>
      <c r="N64" s="1482">
        <v>18.77</v>
      </c>
      <c r="O64" s="1482">
        <v>9</v>
      </c>
      <c r="P64" s="1481">
        <v>2132634</v>
      </c>
      <c r="Q64" s="320">
        <f t="shared" si="11"/>
        <v>3863944</v>
      </c>
      <c r="R64" s="1482">
        <v>0</v>
      </c>
      <c r="S64" s="1481">
        <v>0</v>
      </c>
      <c r="T64" s="1482">
        <v>8.3699999999999992</v>
      </c>
      <c r="U64" s="1482">
        <v>37.590000000000003</v>
      </c>
      <c r="V64" s="1482">
        <v>9</v>
      </c>
      <c r="W64" s="1481">
        <v>3699129</v>
      </c>
      <c r="X64" s="320">
        <f t="shared" si="12"/>
        <v>3699129</v>
      </c>
      <c r="Y64" s="1484">
        <f t="shared" si="13"/>
        <v>12.299999999999999</v>
      </c>
      <c r="Z64" s="320">
        <f t="shared" si="13"/>
        <v>1731310</v>
      </c>
      <c r="AA64" s="320">
        <f t="shared" si="14"/>
        <v>5831763</v>
      </c>
      <c r="AB64" s="1485">
        <f t="shared" si="2"/>
        <v>26.03</v>
      </c>
      <c r="AC64" s="1486">
        <f t="shared" si="3"/>
        <v>27.19</v>
      </c>
      <c r="AD64" s="1487">
        <f t="shared" si="4"/>
        <v>53.22</v>
      </c>
      <c r="AE64" s="1488">
        <f t="shared" si="15"/>
        <v>7563073</v>
      </c>
      <c r="AF64" s="1489">
        <v>0.02</v>
      </c>
      <c r="AG64" s="179">
        <v>12014403</v>
      </c>
      <c r="AH64" s="179">
        <v>0</v>
      </c>
      <c r="AI64" s="1490">
        <f t="shared" si="16"/>
        <v>12014403</v>
      </c>
      <c r="AJ64" s="1488">
        <v>627691100</v>
      </c>
      <c r="AK64" s="1488">
        <f t="shared" si="19"/>
        <v>600720150</v>
      </c>
      <c r="AL64" s="1489">
        <f t="shared" si="17"/>
        <v>-4.2968507917349789E-2</v>
      </c>
      <c r="AM64" s="1488">
        <f t="shared" si="18"/>
        <v>600720150</v>
      </c>
      <c r="AN64" s="1478">
        <f t="shared" si="6"/>
        <v>0.02</v>
      </c>
      <c r="AO64" s="1478">
        <f t="shared" si="7"/>
        <v>0</v>
      </c>
      <c r="AP64" s="1488">
        <v>348429</v>
      </c>
      <c r="AQ64" s="1488">
        <f t="shared" si="8"/>
        <v>19925905</v>
      </c>
      <c r="AR64" s="1488">
        <f>ROUND(AQ64/'3_Levels 1&amp;2'!C64,2)</f>
        <v>2389.77</v>
      </c>
    </row>
    <row r="65" spans="1:45" ht="15" customHeight="1" x14ac:dyDescent="0.2">
      <c r="A65" s="1433">
        <v>59</v>
      </c>
      <c r="B65" s="1477" t="s">
        <v>300</v>
      </c>
      <c r="C65" s="320">
        <v>139202370</v>
      </c>
      <c r="D65" s="320">
        <v>42279290</v>
      </c>
      <c r="E65" s="320">
        <f t="shared" si="9"/>
        <v>96923080</v>
      </c>
      <c r="F65" s="320">
        <v>94048370</v>
      </c>
      <c r="G65" s="1478">
        <f t="shared" si="10"/>
        <v>3.0566292642817731E-2</v>
      </c>
      <c r="H65" s="1479">
        <f t="shared" si="1"/>
        <v>96923080</v>
      </c>
      <c r="I65" s="1480">
        <v>3.91</v>
      </c>
      <c r="J65" s="1481">
        <v>373544</v>
      </c>
      <c r="K65" s="1480">
        <v>15.07</v>
      </c>
      <c r="L65" s="1481">
        <v>1439721</v>
      </c>
      <c r="M65" s="1482">
        <v>5.19</v>
      </c>
      <c r="N65" s="1482">
        <v>5.19</v>
      </c>
      <c r="O65" s="1482">
        <v>1</v>
      </c>
      <c r="P65" s="1481">
        <v>33199</v>
      </c>
      <c r="Q65" s="320">
        <f t="shared" si="11"/>
        <v>1846464</v>
      </c>
      <c r="R65" s="1482">
        <v>0</v>
      </c>
      <c r="S65" s="1481">
        <v>0</v>
      </c>
      <c r="T65" s="1482">
        <v>8</v>
      </c>
      <c r="U65" s="1482">
        <v>16</v>
      </c>
      <c r="V65" s="1482">
        <v>3</v>
      </c>
      <c r="W65" s="1481">
        <v>1316956</v>
      </c>
      <c r="X65" s="320">
        <f t="shared" si="12"/>
        <v>1316956</v>
      </c>
      <c r="Y65" s="1484">
        <f t="shared" si="13"/>
        <v>18.98</v>
      </c>
      <c r="Z65" s="320">
        <f t="shared" si="13"/>
        <v>1813265</v>
      </c>
      <c r="AA65" s="320">
        <f t="shared" si="14"/>
        <v>1350155</v>
      </c>
      <c r="AB65" s="1485">
        <f t="shared" si="2"/>
        <v>13.59</v>
      </c>
      <c r="AC65" s="1486">
        <f t="shared" si="3"/>
        <v>19.05</v>
      </c>
      <c r="AD65" s="1487">
        <f t="shared" si="4"/>
        <v>32.64</v>
      </c>
      <c r="AE65" s="1488">
        <f t="shared" si="15"/>
        <v>3163420</v>
      </c>
      <c r="AF65" s="1489">
        <v>0.02</v>
      </c>
      <c r="AG65" s="179">
        <v>4685070</v>
      </c>
      <c r="AH65" s="179">
        <v>0</v>
      </c>
      <c r="AI65" s="1490">
        <f t="shared" si="16"/>
        <v>4685070</v>
      </c>
      <c r="AJ65" s="1488">
        <v>242965250</v>
      </c>
      <c r="AK65" s="1488">
        <f t="shared" si="19"/>
        <v>234253500</v>
      </c>
      <c r="AL65" s="1489">
        <f t="shared" si="17"/>
        <v>-3.5855950593757749E-2</v>
      </c>
      <c r="AM65" s="1488">
        <f t="shared" si="18"/>
        <v>234253500</v>
      </c>
      <c r="AN65" s="1478">
        <f t="shared" si="6"/>
        <v>0.02</v>
      </c>
      <c r="AO65" s="1478">
        <f t="shared" si="7"/>
        <v>0</v>
      </c>
      <c r="AP65" s="1488">
        <v>154040</v>
      </c>
      <c r="AQ65" s="1488">
        <f t="shared" si="8"/>
        <v>8002530</v>
      </c>
      <c r="AR65" s="1488">
        <f>ROUND(AQ65/'3_Levels 1&amp;2'!C65,2)</f>
        <v>1519.37</v>
      </c>
    </row>
    <row r="66" spans="1:45" ht="15" customHeight="1" x14ac:dyDescent="0.2">
      <c r="A66" s="1435">
        <v>60</v>
      </c>
      <c r="B66" s="1492" t="s">
        <v>301</v>
      </c>
      <c r="C66" s="340">
        <v>322339820</v>
      </c>
      <c r="D66" s="340">
        <v>53536337</v>
      </c>
      <c r="E66" s="340">
        <f t="shared" si="9"/>
        <v>268803483</v>
      </c>
      <c r="F66" s="340">
        <v>258652493</v>
      </c>
      <c r="G66" s="1493">
        <f t="shared" si="10"/>
        <v>3.9245668511689154E-2</v>
      </c>
      <c r="H66" s="1494">
        <f t="shared" si="1"/>
        <v>268803483</v>
      </c>
      <c r="I66" s="1495">
        <v>4.08</v>
      </c>
      <c r="J66" s="1496">
        <v>1118939</v>
      </c>
      <c r="K66" s="1495">
        <v>11.31</v>
      </c>
      <c r="L66" s="1496">
        <v>3098280</v>
      </c>
      <c r="M66" s="1497">
        <v>5.49</v>
      </c>
      <c r="N66" s="1497">
        <v>25</v>
      </c>
      <c r="O66" s="1497">
        <v>4</v>
      </c>
      <c r="P66" s="1496">
        <v>1812886</v>
      </c>
      <c r="Q66" s="340">
        <f t="shared" si="11"/>
        <v>6030105</v>
      </c>
      <c r="R66" s="1497">
        <v>0</v>
      </c>
      <c r="S66" s="1496">
        <v>0</v>
      </c>
      <c r="T66" s="1497">
        <v>3</v>
      </c>
      <c r="U66" s="1497">
        <v>42</v>
      </c>
      <c r="V66" s="1497">
        <v>7</v>
      </c>
      <c r="W66" s="1496">
        <v>5162714</v>
      </c>
      <c r="X66" s="340">
        <f t="shared" si="12"/>
        <v>5162714</v>
      </c>
      <c r="Y66" s="1498">
        <f t="shared" si="13"/>
        <v>15.39</v>
      </c>
      <c r="Z66" s="340">
        <f t="shared" si="13"/>
        <v>4217219</v>
      </c>
      <c r="AA66" s="340">
        <f t="shared" si="14"/>
        <v>6975600</v>
      </c>
      <c r="AB66" s="1499">
        <f t="shared" si="2"/>
        <v>19.21</v>
      </c>
      <c r="AC66" s="1500">
        <f t="shared" si="3"/>
        <v>22.43</v>
      </c>
      <c r="AD66" s="1501">
        <f t="shared" si="4"/>
        <v>41.64</v>
      </c>
      <c r="AE66" s="1502">
        <f t="shared" si="15"/>
        <v>11192819</v>
      </c>
      <c r="AF66" s="1503">
        <v>2.1299999999999999E-2</v>
      </c>
      <c r="AG66" s="1134">
        <v>13138782</v>
      </c>
      <c r="AH66" s="1134">
        <v>0</v>
      </c>
      <c r="AI66" s="1504">
        <f t="shared" si="16"/>
        <v>13138782</v>
      </c>
      <c r="AJ66" s="1502">
        <v>687872394</v>
      </c>
      <c r="AK66" s="1502">
        <f t="shared" si="19"/>
        <v>616844225</v>
      </c>
      <c r="AL66" s="1503">
        <f t="shared" si="17"/>
        <v>-0.10325776934726065</v>
      </c>
      <c r="AM66" s="1502">
        <f t="shared" si="18"/>
        <v>616844225</v>
      </c>
      <c r="AN66" s="1493">
        <f t="shared" si="6"/>
        <v>2.1300000012158662E-2</v>
      </c>
      <c r="AO66" s="1493">
        <f t="shared" si="7"/>
        <v>0</v>
      </c>
      <c r="AP66" s="1502">
        <v>192886</v>
      </c>
      <c r="AQ66" s="1502">
        <f t="shared" si="8"/>
        <v>24524487</v>
      </c>
      <c r="AR66" s="1502">
        <f>ROUND(AQ66/'3_Levels 1&amp;2'!C66,2)</f>
        <v>3977.37</v>
      </c>
    </row>
    <row r="67" spans="1:45" ht="15" customHeight="1" x14ac:dyDescent="0.2">
      <c r="A67" s="1433">
        <v>61</v>
      </c>
      <c r="B67" s="1477" t="s">
        <v>302</v>
      </c>
      <c r="C67" s="320">
        <v>450337452</v>
      </c>
      <c r="D67" s="320">
        <v>43976391</v>
      </c>
      <c r="E67" s="320">
        <f t="shared" si="9"/>
        <v>406361061</v>
      </c>
      <c r="F67" s="320">
        <v>388954436</v>
      </c>
      <c r="G67" s="1478">
        <f t="shared" si="10"/>
        <v>4.4752349861360112E-2</v>
      </c>
      <c r="H67" s="1479">
        <f t="shared" si="1"/>
        <v>406361061</v>
      </c>
      <c r="I67" s="1480">
        <v>4.3899999999999997</v>
      </c>
      <c r="J67" s="1481">
        <v>1778201</v>
      </c>
      <c r="K67" s="1480">
        <v>27</v>
      </c>
      <c r="L67" s="1481">
        <v>10936542</v>
      </c>
      <c r="M67" s="1482">
        <v>0</v>
      </c>
      <c r="N67" s="1482">
        <v>0</v>
      </c>
      <c r="O67" s="1482">
        <v>0</v>
      </c>
      <c r="P67" s="1481">
        <v>0</v>
      </c>
      <c r="Q67" s="320">
        <f t="shared" si="11"/>
        <v>12714743</v>
      </c>
      <c r="R67" s="1483">
        <v>0</v>
      </c>
      <c r="S67" s="1481">
        <v>0</v>
      </c>
      <c r="T67" s="1482">
        <v>0</v>
      </c>
      <c r="U67" s="1482">
        <v>0</v>
      </c>
      <c r="V67" s="1482">
        <v>0</v>
      </c>
      <c r="W67" s="1481">
        <v>0</v>
      </c>
      <c r="X67" s="320">
        <f t="shared" si="12"/>
        <v>0</v>
      </c>
      <c r="Y67" s="1484">
        <f t="shared" si="13"/>
        <v>31.39</v>
      </c>
      <c r="Z67" s="320">
        <f t="shared" si="13"/>
        <v>12714743</v>
      </c>
      <c r="AA67" s="320">
        <f t="shared" si="14"/>
        <v>0</v>
      </c>
      <c r="AB67" s="1485">
        <f t="shared" si="2"/>
        <v>0</v>
      </c>
      <c r="AC67" s="1486">
        <f t="shared" si="3"/>
        <v>31.29</v>
      </c>
      <c r="AD67" s="1487">
        <f t="shared" si="4"/>
        <v>31.29</v>
      </c>
      <c r="AE67" s="1488">
        <f t="shared" si="15"/>
        <v>12714743</v>
      </c>
      <c r="AF67" s="1489">
        <v>0.02</v>
      </c>
      <c r="AG67" s="179">
        <v>16428641</v>
      </c>
      <c r="AH67" s="179">
        <v>0</v>
      </c>
      <c r="AI67" s="1490">
        <f t="shared" si="16"/>
        <v>16428641</v>
      </c>
      <c r="AJ67" s="1488">
        <v>842847600</v>
      </c>
      <c r="AK67" s="1488">
        <f t="shared" si="19"/>
        <v>821432050</v>
      </c>
      <c r="AL67" s="1491">
        <f t="shared" si="17"/>
        <v>-2.5408567337677653E-2</v>
      </c>
      <c r="AM67" s="1505">
        <f t="shared" si="18"/>
        <v>821432050</v>
      </c>
      <c r="AN67" s="1478">
        <f t="shared" si="6"/>
        <v>0.02</v>
      </c>
      <c r="AO67" s="1478">
        <f t="shared" si="7"/>
        <v>0</v>
      </c>
      <c r="AP67" s="1488">
        <v>143774</v>
      </c>
      <c r="AQ67" s="1488">
        <f t="shared" si="8"/>
        <v>29287158</v>
      </c>
      <c r="AR67" s="1488">
        <f>ROUND(AQ67/'3_Levels 1&amp;2'!C67,2)</f>
        <v>7986.68</v>
      </c>
    </row>
    <row r="68" spans="1:45" ht="15" customHeight="1" x14ac:dyDescent="0.2">
      <c r="A68" s="1433">
        <v>62</v>
      </c>
      <c r="B68" s="1477" t="s">
        <v>303</v>
      </c>
      <c r="C68" s="320">
        <v>75321803</v>
      </c>
      <c r="D68" s="320">
        <v>17112201</v>
      </c>
      <c r="E68" s="320">
        <f t="shared" si="9"/>
        <v>58209602</v>
      </c>
      <c r="F68" s="320">
        <v>56240652</v>
      </c>
      <c r="G68" s="1478">
        <f t="shared" si="10"/>
        <v>3.5009373646663983E-2</v>
      </c>
      <c r="H68" s="1479">
        <f t="shared" si="1"/>
        <v>58209602</v>
      </c>
      <c r="I68" s="1480">
        <v>7.24</v>
      </c>
      <c r="J68" s="1481">
        <v>421475</v>
      </c>
      <c r="K68" s="1480">
        <v>18.010000000000002</v>
      </c>
      <c r="L68" s="1481">
        <v>1050915</v>
      </c>
      <c r="M68" s="1482">
        <v>4.57</v>
      </c>
      <c r="N68" s="1482">
        <v>4.57</v>
      </c>
      <c r="O68" s="1482">
        <v>1</v>
      </c>
      <c r="P68" s="1481">
        <v>117345</v>
      </c>
      <c r="Q68" s="320">
        <f t="shared" si="11"/>
        <v>1589735</v>
      </c>
      <c r="R68" s="1482"/>
      <c r="S68" s="1481"/>
      <c r="T68" s="1482"/>
      <c r="U68" s="1482"/>
      <c r="V68" s="1482"/>
      <c r="W68" s="1481"/>
      <c r="X68" s="320">
        <f t="shared" si="12"/>
        <v>0</v>
      </c>
      <c r="Y68" s="1484">
        <f t="shared" si="13"/>
        <v>25.25</v>
      </c>
      <c r="Z68" s="320">
        <f>J68+L68+S68</f>
        <v>1472390</v>
      </c>
      <c r="AA68" s="320">
        <f t="shared" si="14"/>
        <v>117345</v>
      </c>
      <c r="AB68" s="1485">
        <f t="shared" si="2"/>
        <v>0</v>
      </c>
      <c r="AC68" s="1486">
        <f t="shared" si="3"/>
        <v>27.31</v>
      </c>
      <c r="AD68" s="1487">
        <f t="shared" si="4"/>
        <v>27.31</v>
      </c>
      <c r="AE68" s="1488">
        <f t="shared" si="15"/>
        <v>1589735</v>
      </c>
      <c r="AF68" s="1489">
        <v>0.02</v>
      </c>
      <c r="AG68" s="179">
        <v>2819770</v>
      </c>
      <c r="AH68" s="179">
        <v>0</v>
      </c>
      <c r="AI68" s="1490">
        <f t="shared" si="16"/>
        <v>2819770</v>
      </c>
      <c r="AJ68" s="1488">
        <v>139579700</v>
      </c>
      <c r="AK68" s="1488">
        <f t="shared" si="19"/>
        <v>140988500</v>
      </c>
      <c r="AL68" s="1491">
        <f t="shared" si="17"/>
        <v>1.0093158245790755E-2</v>
      </c>
      <c r="AM68" s="1505">
        <f t="shared" si="18"/>
        <v>140988500</v>
      </c>
      <c r="AN68" s="1478">
        <f t="shared" si="6"/>
        <v>0.02</v>
      </c>
      <c r="AO68" s="1478">
        <f t="shared" si="7"/>
        <v>0</v>
      </c>
      <c r="AP68" s="1488">
        <v>92661</v>
      </c>
      <c r="AQ68" s="1488">
        <f t="shared" si="8"/>
        <v>4502166</v>
      </c>
      <c r="AR68" s="1488">
        <f>ROUND(AQ68/'3_Levels 1&amp;2'!C68,2)</f>
        <v>2163.46</v>
      </c>
    </row>
    <row r="69" spans="1:45" ht="15" customHeight="1" x14ac:dyDescent="0.2">
      <c r="A69" s="1433">
        <v>63</v>
      </c>
      <c r="B69" s="1477" t="s">
        <v>304</v>
      </c>
      <c r="C69" s="320">
        <v>291488707</v>
      </c>
      <c r="D69" s="320">
        <v>17538566</v>
      </c>
      <c r="E69" s="320">
        <f t="shared" si="9"/>
        <v>273950141</v>
      </c>
      <c r="F69" s="320">
        <v>271480280</v>
      </c>
      <c r="G69" s="1478">
        <f t="shared" si="10"/>
        <v>9.0977547245788895E-3</v>
      </c>
      <c r="H69" s="1479">
        <f t="shared" si="1"/>
        <v>273950141</v>
      </c>
      <c r="I69" s="1480">
        <v>4.46</v>
      </c>
      <c r="J69" s="1481">
        <v>1183954</v>
      </c>
      <c r="K69" s="1480">
        <v>29.5</v>
      </c>
      <c r="L69" s="1481">
        <v>7927480</v>
      </c>
      <c r="M69" s="1482">
        <v>0</v>
      </c>
      <c r="N69" s="1482">
        <v>0</v>
      </c>
      <c r="O69" s="1482">
        <v>0</v>
      </c>
      <c r="P69" s="1481">
        <v>0</v>
      </c>
      <c r="Q69" s="320">
        <f t="shared" si="11"/>
        <v>9111434</v>
      </c>
      <c r="R69" s="1482">
        <v>2</v>
      </c>
      <c r="S69" s="1481">
        <v>530919</v>
      </c>
      <c r="T69" s="1482">
        <v>0</v>
      </c>
      <c r="U69" s="1482">
        <v>0</v>
      </c>
      <c r="V69" s="1482">
        <v>0</v>
      </c>
      <c r="W69" s="1481">
        <v>0</v>
      </c>
      <c r="X69" s="320">
        <f t="shared" si="12"/>
        <v>530919</v>
      </c>
      <c r="Y69" s="1484">
        <f t="shared" si="13"/>
        <v>35.96</v>
      </c>
      <c r="Z69" s="320">
        <f t="shared" si="13"/>
        <v>9642353</v>
      </c>
      <c r="AA69" s="320">
        <f t="shared" si="14"/>
        <v>0</v>
      </c>
      <c r="AB69" s="1485">
        <f t="shared" si="2"/>
        <v>1.94</v>
      </c>
      <c r="AC69" s="1486">
        <f t="shared" si="3"/>
        <v>33.26</v>
      </c>
      <c r="AD69" s="1487">
        <f t="shared" si="4"/>
        <v>35.200000000000003</v>
      </c>
      <c r="AE69" s="1488">
        <f t="shared" si="15"/>
        <v>9642353</v>
      </c>
      <c r="AF69" s="1489">
        <v>0.03</v>
      </c>
      <c r="AG69" s="179">
        <v>6196185</v>
      </c>
      <c r="AH69" s="179">
        <v>0</v>
      </c>
      <c r="AI69" s="1490">
        <f t="shared" si="16"/>
        <v>6196185</v>
      </c>
      <c r="AJ69" s="1488">
        <v>192458967</v>
      </c>
      <c r="AK69" s="1488">
        <f t="shared" si="19"/>
        <v>206539500</v>
      </c>
      <c r="AL69" s="1489">
        <f t="shared" si="17"/>
        <v>7.3161220905856778E-2</v>
      </c>
      <c r="AM69" s="1488">
        <f t="shared" si="18"/>
        <v>206539500</v>
      </c>
      <c r="AN69" s="1478">
        <f t="shared" si="6"/>
        <v>0.03</v>
      </c>
      <c r="AO69" s="1478">
        <f t="shared" si="7"/>
        <v>0</v>
      </c>
      <c r="AP69" s="1488">
        <v>51271</v>
      </c>
      <c r="AQ69" s="1488">
        <f t="shared" si="8"/>
        <v>15889809</v>
      </c>
      <c r="AR69" s="1488">
        <f>ROUND(AQ69/'3_Levels 1&amp;2'!C69,2)</f>
        <v>7804.42</v>
      </c>
    </row>
    <row r="70" spans="1:45" ht="15" customHeight="1" x14ac:dyDescent="0.2">
      <c r="A70" s="1433">
        <v>64</v>
      </c>
      <c r="B70" s="1477" t="s">
        <v>305</v>
      </c>
      <c r="C70" s="320">
        <v>82397934</v>
      </c>
      <c r="D70" s="320">
        <v>17065801</v>
      </c>
      <c r="E70" s="320">
        <f t="shared" si="9"/>
        <v>65332133</v>
      </c>
      <c r="F70" s="320">
        <v>65464767</v>
      </c>
      <c r="G70" s="1478">
        <f t="shared" si="10"/>
        <v>-2.0260363868705132E-3</v>
      </c>
      <c r="H70" s="1479">
        <f t="shared" si="1"/>
        <v>65332133</v>
      </c>
      <c r="I70" s="1480">
        <v>4.88</v>
      </c>
      <c r="J70" s="1481">
        <v>317782</v>
      </c>
      <c r="K70" s="1480">
        <v>15.64</v>
      </c>
      <c r="L70" s="1481">
        <v>1018246</v>
      </c>
      <c r="M70" s="1482">
        <v>3</v>
      </c>
      <c r="N70" s="1482">
        <v>3.12</v>
      </c>
      <c r="O70" s="1482">
        <v>0</v>
      </c>
      <c r="P70" s="1481">
        <v>168539</v>
      </c>
      <c r="Q70" s="320">
        <f t="shared" si="11"/>
        <v>1504567</v>
      </c>
      <c r="R70" s="1482">
        <v>0</v>
      </c>
      <c r="S70" s="1481">
        <v>0</v>
      </c>
      <c r="T70" s="1482">
        <v>14</v>
      </c>
      <c r="U70" s="1482">
        <v>37</v>
      </c>
      <c r="V70" s="1482">
        <v>4</v>
      </c>
      <c r="W70" s="1481">
        <v>1250376</v>
      </c>
      <c r="X70" s="320">
        <f t="shared" si="12"/>
        <v>1250376</v>
      </c>
      <c r="Y70" s="1484">
        <f t="shared" si="13"/>
        <v>20.52</v>
      </c>
      <c r="Z70" s="320">
        <f t="shared" si="13"/>
        <v>1336028</v>
      </c>
      <c r="AA70" s="320">
        <f t="shared" si="14"/>
        <v>1418915</v>
      </c>
      <c r="AB70" s="1485">
        <f t="shared" si="2"/>
        <v>19.14</v>
      </c>
      <c r="AC70" s="1486">
        <f t="shared" si="3"/>
        <v>23.03</v>
      </c>
      <c r="AD70" s="1487">
        <f t="shared" si="4"/>
        <v>42.17</v>
      </c>
      <c r="AE70" s="1488">
        <f t="shared" si="15"/>
        <v>2754943</v>
      </c>
      <c r="AF70" s="1489">
        <v>0.02</v>
      </c>
      <c r="AG70" s="179">
        <v>3929335</v>
      </c>
      <c r="AH70" s="179">
        <v>0</v>
      </c>
      <c r="AI70" s="1490">
        <f t="shared" si="16"/>
        <v>3929335</v>
      </c>
      <c r="AJ70" s="1488">
        <v>196743850</v>
      </c>
      <c r="AK70" s="1488">
        <f t="shared" si="19"/>
        <v>196466750</v>
      </c>
      <c r="AL70" s="1489">
        <f t="shared" si="17"/>
        <v>-1.4084303016333166E-3</v>
      </c>
      <c r="AM70" s="1488">
        <f t="shared" si="18"/>
        <v>196466750</v>
      </c>
      <c r="AN70" s="1478">
        <f t="shared" si="6"/>
        <v>0.02</v>
      </c>
      <c r="AO70" s="1478">
        <f t="shared" si="7"/>
        <v>0</v>
      </c>
      <c r="AP70" s="1488">
        <v>262385</v>
      </c>
      <c r="AQ70" s="1488">
        <f t="shared" si="8"/>
        <v>6946663</v>
      </c>
      <c r="AR70" s="1488">
        <f>ROUND(AQ70/'3_Levels 1&amp;2'!C70,2)</f>
        <v>3013.74</v>
      </c>
    </row>
    <row r="71" spans="1:45" ht="15" customHeight="1" x14ac:dyDescent="0.2">
      <c r="A71" s="1435">
        <v>65</v>
      </c>
      <c r="B71" s="1492" t="s">
        <v>306</v>
      </c>
      <c r="C71" s="340">
        <v>405483620</v>
      </c>
      <c r="D71" s="340">
        <v>45374577</v>
      </c>
      <c r="E71" s="340">
        <f t="shared" si="9"/>
        <v>360109043</v>
      </c>
      <c r="F71" s="340">
        <v>354371924</v>
      </c>
      <c r="G71" s="1493">
        <f t="shared" si="10"/>
        <v>1.6189541584564131E-2</v>
      </c>
      <c r="H71" s="1494">
        <f t="shared" ref="H71:H107" si="20">IF((E71-F71)/F71&gt;$H$3,F71*(1+$H$3),E71)</f>
        <v>360109043</v>
      </c>
      <c r="I71" s="1495">
        <v>7.07</v>
      </c>
      <c r="J71" s="1496">
        <v>2576570</v>
      </c>
      <c r="K71" s="1495">
        <v>20.56</v>
      </c>
      <c r="L71" s="1496">
        <v>7488157</v>
      </c>
      <c r="M71" s="1497">
        <v>0</v>
      </c>
      <c r="N71" s="1497">
        <v>0</v>
      </c>
      <c r="O71" s="1497">
        <v>0</v>
      </c>
      <c r="P71" s="1496">
        <v>0</v>
      </c>
      <c r="Q71" s="340">
        <f t="shared" si="11"/>
        <v>10064727</v>
      </c>
      <c r="R71" s="1497">
        <v>13.65</v>
      </c>
      <c r="S71" s="1496">
        <v>4972774</v>
      </c>
      <c r="T71" s="1497">
        <v>0</v>
      </c>
      <c r="U71" s="1497">
        <v>0</v>
      </c>
      <c r="V71" s="1497">
        <v>0</v>
      </c>
      <c r="W71" s="1496">
        <v>0</v>
      </c>
      <c r="X71" s="340">
        <f t="shared" si="12"/>
        <v>4972774</v>
      </c>
      <c r="Y71" s="1498">
        <f t="shared" si="13"/>
        <v>41.28</v>
      </c>
      <c r="Z71" s="340">
        <f t="shared" si="13"/>
        <v>15037501</v>
      </c>
      <c r="AA71" s="340">
        <f t="shared" si="14"/>
        <v>0</v>
      </c>
      <c r="AB71" s="1499">
        <f t="shared" ref="AB71:AB76" si="21">ROUND((X71/E71)*1000,2)</f>
        <v>13.81</v>
      </c>
      <c r="AC71" s="1500">
        <f t="shared" ref="AC71:AC76" si="22">ROUND((Q71/E71)*1000,2)</f>
        <v>27.95</v>
      </c>
      <c r="AD71" s="1501">
        <f t="shared" ref="AD71:AD76" si="23">ROUND((AE71/E71)*1000,2)</f>
        <v>41.76</v>
      </c>
      <c r="AE71" s="1502">
        <f t="shared" si="15"/>
        <v>15037501</v>
      </c>
      <c r="AF71" s="1503">
        <v>0.02</v>
      </c>
      <c r="AG71" s="1134">
        <v>29675901</v>
      </c>
      <c r="AH71" s="1134">
        <v>0</v>
      </c>
      <c r="AI71" s="1504">
        <f t="shared" si="16"/>
        <v>29675901</v>
      </c>
      <c r="AJ71" s="1502">
        <v>1453598800</v>
      </c>
      <c r="AK71" s="1502">
        <f t="shared" si="19"/>
        <v>1483795050</v>
      </c>
      <c r="AL71" s="1503">
        <f t="shared" si="17"/>
        <v>2.0773441750227092E-2</v>
      </c>
      <c r="AM71" s="1502">
        <f t="shared" si="18"/>
        <v>1483795050</v>
      </c>
      <c r="AN71" s="1493">
        <f t="shared" ref="AN71:AN107" si="24">AG71/AK71</f>
        <v>0.02</v>
      </c>
      <c r="AO71" s="1493">
        <f t="shared" ref="AO71:AO107" si="25">AH71/AK71</f>
        <v>0</v>
      </c>
      <c r="AP71" s="1502">
        <v>274681</v>
      </c>
      <c r="AQ71" s="1502">
        <f>AP71+AE71+AI71</f>
        <v>44988083</v>
      </c>
      <c r="AR71" s="1502">
        <f>ROUND(AQ71/'3_Levels 1&amp;2'!C71,2)</f>
        <v>5530.87</v>
      </c>
    </row>
    <row r="72" spans="1:45" ht="15" customHeight="1" x14ac:dyDescent="0.2">
      <c r="A72" s="1433">
        <v>66</v>
      </c>
      <c r="B72" s="1477" t="s">
        <v>307</v>
      </c>
      <c r="C72" s="320">
        <v>100916620</v>
      </c>
      <c r="D72" s="320">
        <v>19841200</v>
      </c>
      <c r="E72" s="320">
        <f>C72-D72</f>
        <v>81075420</v>
      </c>
      <c r="F72" s="320">
        <v>81875190</v>
      </c>
      <c r="G72" s="1478">
        <f>(E72-F72)/F72</f>
        <v>-9.7681605380091335E-3</v>
      </c>
      <c r="H72" s="1479">
        <f t="shared" si="20"/>
        <v>81075420</v>
      </c>
      <c r="I72" s="1480">
        <v>6.44</v>
      </c>
      <c r="J72" s="1481">
        <v>543043</v>
      </c>
      <c r="K72" s="1480">
        <v>56.37</v>
      </c>
      <c r="L72" s="1481">
        <v>4526379</v>
      </c>
      <c r="M72" s="1482">
        <v>0</v>
      </c>
      <c r="N72" s="1482">
        <v>0</v>
      </c>
      <c r="O72" s="1482">
        <v>0</v>
      </c>
      <c r="P72" s="1481">
        <v>0</v>
      </c>
      <c r="Q72" s="320">
        <f>J72+L72+P72</f>
        <v>5069422</v>
      </c>
      <c r="R72" s="1483"/>
      <c r="S72" s="1481"/>
      <c r="T72" s="1482"/>
      <c r="U72" s="1482"/>
      <c r="V72" s="1482"/>
      <c r="W72" s="1481"/>
      <c r="X72" s="320">
        <f>S72+W72</f>
        <v>0</v>
      </c>
      <c r="Y72" s="1484">
        <f t="shared" ref="Y72:Z74" si="26">I72+K72+R72</f>
        <v>62.809999999999995</v>
      </c>
      <c r="Z72" s="320">
        <f t="shared" si="26"/>
        <v>5069422</v>
      </c>
      <c r="AA72" s="320">
        <f>P72+W72</f>
        <v>0</v>
      </c>
      <c r="AB72" s="1485">
        <f t="shared" si="21"/>
        <v>0</v>
      </c>
      <c r="AC72" s="1486">
        <f t="shared" si="22"/>
        <v>62.53</v>
      </c>
      <c r="AD72" s="1487">
        <f t="shared" si="23"/>
        <v>62.53</v>
      </c>
      <c r="AE72" s="1488">
        <f>X72+Q72</f>
        <v>5069422</v>
      </c>
      <c r="AF72" s="1489">
        <v>0.01</v>
      </c>
      <c r="AG72" s="179">
        <v>2682546</v>
      </c>
      <c r="AH72" s="179">
        <v>0</v>
      </c>
      <c r="AI72" s="1490">
        <f>AG72+AH72</f>
        <v>2682546</v>
      </c>
      <c r="AJ72" s="1488">
        <v>287173600</v>
      </c>
      <c r="AK72" s="1488">
        <f t="shared" si="19"/>
        <v>268254600</v>
      </c>
      <c r="AL72" s="1491">
        <f>(AK72-AJ72)/AJ72</f>
        <v>-6.5880011254516438E-2</v>
      </c>
      <c r="AM72" s="1505">
        <f>IF((AK72-AJ72)/AJ72&gt;$AM$3,AJ72*(1+$AM$3),AK72)</f>
        <v>268254600</v>
      </c>
      <c r="AN72" s="1478">
        <f t="shared" si="24"/>
        <v>0.01</v>
      </c>
      <c r="AO72" s="1478">
        <f t="shared" si="25"/>
        <v>0</v>
      </c>
      <c r="AP72" s="1488">
        <v>190230</v>
      </c>
      <c r="AQ72" s="1488">
        <f>AP72+AE72+AI72</f>
        <v>7942198</v>
      </c>
      <c r="AR72" s="1488">
        <f>ROUND(AQ72/'3_Levels 1&amp;2'!C72,2)</f>
        <v>4151.7</v>
      </c>
    </row>
    <row r="73" spans="1:45" s="1437" customFormat="1" ht="15" customHeight="1" x14ac:dyDescent="0.2">
      <c r="A73" s="1433">
        <v>67</v>
      </c>
      <c r="B73" s="1477" t="s">
        <v>308</v>
      </c>
      <c r="C73" s="320">
        <v>284296891</v>
      </c>
      <c r="D73" s="320">
        <v>44269636</v>
      </c>
      <c r="E73" s="320">
        <f>C73-D73</f>
        <v>240027255</v>
      </c>
      <c r="F73" s="320">
        <v>228259060</v>
      </c>
      <c r="G73" s="1478">
        <f>(E73-F73)/F73</f>
        <v>5.155631062355203E-2</v>
      </c>
      <c r="H73" s="1479">
        <f t="shared" si="20"/>
        <v>240027255</v>
      </c>
      <c r="I73" s="1480">
        <v>5</v>
      </c>
      <c r="J73" s="1481">
        <v>1178459</v>
      </c>
      <c r="K73" s="1480">
        <v>38.200000000000003</v>
      </c>
      <c r="L73" s="1481">
        <v>9002711</v>
      </c>
      <c r="M73" s="1482">
        <v>0</v>
      </c>
      <c r="N73" s="1482">
        <v>0</v>
      </c>
      <c r="O73" s="1482">
        <v>0</v>
      </c>
      <c r="P73" s="1481">
        <v>0</v>
      </c>
      <c r="Q73" s="320">
        <f>J73+L73+P73</f>
        <v>10181170</v>
      </c>
      <c r="R73" s="1482">
        <v>36</v>
      </c>
      <c r="S73" s="1481">
        <v>8449902</v>
      </c>
      <c r="T73" s="1482">
        <v>0</v>
      </c>
      <c r="U73" s="1482">
        <v>0</v>
      </c>
      <c r="V73" s="1482">
        <v>0</v>
      </c>
      <c r="W73" s="1481">
        <v>0</v>
      </c>
      <c r="X73" s="320">
        <f>S73+W73</f>
        <v>8449902</v>
      </c>
      <c r="Y73" s="1484">
        <f t="shared" si="26"/>
        <v>79.2</v>
      </c>
      <c r="Z73" s="320">
        <f t="shared" si="26"/>
        <v>18631072</v>
      </c>
      <c r="AA73" s="320">
        <f>P73+W73</f>
        <v>0</v>
      </c>
      <c r="AB73" s="1485">
        <f t="shared" si="21"/>
        <v>35.200000000000003</v>
      </c>
      <c r="AC73" s="1486">
        <f t="shared" si="22"/>
        <v>42.42</v>
      </c>
      <c r="AD73" s="1487">
        <f t="shared" si="23"/>
        <v>77.62</v>
      </c>
      <c r="AE73" s="1488">
        <f>X73+Q73</f>
        <v>18631072</v>
      </c>
      <c r="AF73" s="1489">
        <v>0.02</v>
      </c>
      <c r="AG73" s="179">
        <v>9941987</v>
      </c>
      <c r="AH73" s="179">
        <v>0</v>
      </c>
      <c r="AI73" s="1490">
        <f>AG73+AH73</f>
        <v>9941987</v>
      </c>
      <c r="AJ73" s="1488">
        <v>495763700</v>
      </c>
      <c r="AK73" s="1488">
        <f t="shared" si="19"/>
        <v>497099350</v>
      </c>
      <c r="AL73" s="1491">
        <f>(AK73-AJ73)/AJ73</f>
        <v>2.6941262541004918E-3</v>
      </c>
      <c r="AM73" s="1505">
        <f>IF((AK73-AJ73)/AJ73&gt;$AM$3,AJ73*(1+$AM$3),AK73)</f>
        <v>497099350</v>
      </c>
      <c r="AN73" s="1478">
        <f t="shared" si="24"/>
        <v>0.02</v>
      </c>
      <c r="AO73" s="1478">
        <f t="shared" si="25"/>
        <v>0</v>
      </c>
      <c r="AP73" s="1488">
        <v>86681</v>
      </c>
      <c r="AQ73" s="1488">
        <f>AP73+AE73+AI73</f>
        <v>28659740</v>
      </c>
      <c r="AR73" s="1488">
        <f>ROUND(AQ73/'3_Levels 1&amp;2'!C73,2)</f>
        <v>5376.05</v>
      </c>
    </row>
    <row r="74" spans="1:45" s="1437" customFormat="1" ht="15" customHeight="1" x14ac:dyDescent="0.2">
      <c r="A74" s="1433">
        <v>68</v>
      </c>
      <c r="B74" s="1477" t="s">
        <v>309</v>
      </c>
      <c r="C74" s="320">
        <v>63860516</v>
      </c>
      <c r="D74" s="320">
        <v>20046665</v>
      </c>
      <c r="E74" s="320">
        <f>C74-D74</f>
        <v>43813851</v>
      </c>
      <c r="F74" s="320">
        <v>45220950</v>
      </c>
      <c r="G74" s="1478">
        <f>(E74-F74)/F74</f>
        <v>-3.1116086681062648E-2</v>
      </c>
      <c r="H74" s="1479">
        <f t="shared" si="20"/>
        <v>43813851</v>
      </c>
      <c r="I74" s="1480">
        <v>5</v>
      </c>
      <c r="J74" s="1481">
        <v>238954</v>
      </c>
      <c r="K74" s="1480">
        <v>38.200000000000003</v>
      </c>
      <c r="L74" s="1481">
        <v>1746285</v>
      </c>
      <c r="M74" s="1482">
        <v>0</v>
      </c>
      <c r="N74" s="1482">
        <v>0</v>
      </c>
      <c r="O74" s="1482">
        <v>0</v>
      </c>
      <c r="P74" s="1481">
        <v>0</v>
      </c>
      <c r="Q74" s="320">
        <f>J74+L74+P74</f>
        <v>1985239</v>
      </c>
      <c r="R74" s="1482">
        <v>0</v>
      </c>
      <c r="S74" s="1481">
        <v>0</v>
      </c>
      <c r="T74" s="1482">
        <v>0</v>
      </c>
      <c r="U74" s="1482">
        <v>0</v>
      </c>
      <c r="V74" s="1482">
        <v>0</v>
      </c>
      <c r="W74" s="1481">
        <v>0</v>
      </c>
      <c r="X74" s="320">
        <f>S74+W74</f>
        <v>0</v>
      </c>
      <c r="Y74" s="1484">
        <f t="shared" si="26"/>
        <v>43.2</v>
      </c>
      <c r="Z74" s="320">
        <f t="shared" si="26"/>
        <v>1985239</v>
      </c>
      <c r="AA74" s="320">
        <f>P74+W74</f>
        <v>0</v>
      </c>
      <c r="AB74" s="1485">
        <f t="shared" si="21"/>
        <v>0</v>
      </c>
      <c r="AC74" s="1486">
        <f t="shared" si="22"/>
        <v>45.31</v>
      </c>
      <c r="AD74" s="1487">
        <f t="shared" si="23"/>
        <v>45.31</v>
      </c>
      <c r="AE74" s="1488">
        <f>X74+Q74</f>
        <v>1985239</v>
      </c>
      <c r="AF74" s="1489">
        <v>0.02</v>
      </c>
      <c r="AG74" s="179">
        <v>3319408</v>
      </c>
      <c r="AH74" s="179">
        <v>0</v>
      </c>
      <c r="AI74" s="1490">
        <f>AG74+AH74</f>
        <v>3319408</v>
      </c>
      <c r="AJ74" s="1488">
        <v>164720000</v>
      </c>
      <c r="AK74" s="1488">
        <f t="shared" si="19"/>
        <v>165970400</v>
      </c>
      <c r="AL74" s="1489">
        <f>(AK74-AJ74)/AJ74</f>
        <v>7.5910636231180184E-3</v>
      </c>
      <c r="AM74" s="1488">
        <f>IF((AK74-AJ74)/AJ74&gt;$AM$3,AJ74*(1+$AM$3),AK74)</f>
        <v>165970400</v>
      </c>
      <c r="AN74" s="1478">
        <f t="shared" si="24"/>
        <v>0.02</v>
      </c>
      <c r="AO74" s="1478">
        <f t="shared" si="25"/>
        <v>0</v>
      </c>
      <c r="AP74" s="1488">
        <v>42832</v>
      </c>
      <c r="AQ74" s="1488">
        <f>AP74+AE74+AI74</f>
        <v>5347479</v>
      </c>
      <c r="AR74" s="1488">
        <f>ROUND(AQ74/'3_Levels 1&amp;2'!C74,2)</f>
        <v>2810.03</v>
      </c>
    </row>
    <row r="75" spans="1:45" s="377" customFormat="1" ht="15" customHeight="1" x14ac:dyDescent="0.2">
      <c r="A75" s="1507">
        <v>69</v>
      </c>
      <c r="B75" s="1508" t="s">
        <v>310</v>
      </c>
      <c r="C75" s="1509">
        <v>188962278</v>
      </c>
      <c r="D75" s="1510">
        <v>66259538</v>
      </c>
      <c r="E75" s="1510">
        <f>C75-D75</f>
        <v>122702740</v>
      </c>
      <c r="F75" s="1510">
        <v>129270310</v>
      </c>
      <c r="G75" s="1511">
        <f>(E75-F75)/F75</f>
        <v>-5.0804937344081563E-2</v>
      </c>
      <c r="H75" s="1512">
        <f t="shared" si="20"/>
        <v>122702740</v>
      </c>
      <c r="I75" s="1513">
        <v>4.2300000000000004</v>
      </c>
      <c r="J75" s="1509">
        <v>566756</v>
      </c>
      <c r="K75" s="1513">
        <v>32.520000000000003</v>
      </c>
      <c r="L75" s="1509">
        <v>4367635</v>
      </c>
      <c r="M75" s="1514">
        <v>0</v>
      </c>
      <c r="N75" s="1514">
        <v>0</v>
      </c>
      <c r="O75" s="1515">
        <v>0</v>
      </c>
      <c r="P75" s="1509">
        <v>0</v>
      </c>
      <c r="Q75" s="1516">
        <f>J75+L75+P75</f>
        <v>4934391</v>
      </c>
      <c r="R75" s="1497">
        <v>23.65</v>
      </c>
      <c r="S75" s="1509">
        <v>3174854</v>
      </c>
      <c r="T75" s="1514">
        <v>0</v>
      </c>
      <c r="U75" s="1514">
        <v>0</v>
      </c>
      <c r="V75" s="1515">
        <v>0</v>
      </c>
      <c r="W75" s="1509">
        <v>0</v>
      </c>
      <c r="X75" s="1516">
        <f>S75+W75</f>
        <v>3174854</v>
      </c>
      <c r="Y75" s="1513">
        <f>I75+K75+R75</f>
        <v>60.4</v>
      </c>
      <c r="Z75" s="1509">
        <f>J75+L75+S75</f>
        <v>8109245</v>
      </c>
      <c r="AA75" s="1509">
        <f>P75+W75</f>
        <v>0</v>
      </c>
      <c r="AB75" s="1517">
        <f t="shared" si="21"/>
        <v>25.87</v>
      </c>
      <c r="AC75" s="1518">
        <f t="shared" si="22"/>
        <v>40.21</v>
      </c>
      <c r="AD75" s="1519">
        <f t="shared" si="23"/>
        <v>66.09</v>
      </c>
      <c r="AE75" s="1509">
        <f>X75+Q75</f>
        <v>8109245</v>
      </c>
      <c r="AF75" s="1520">
        <v>2.5000000000000001E-2</v>
      </c>
      <c r="AG75" s="197">
        <v>6828579</v>
      </c>
      <c r="AH75" s="197">
        <v>1707754</v>
      </c>
      <c r="AI75" s="1521">
        <f>AG75+AH75</f>
        <v>8536333</v>
      </c>
      <c r="AJ75" s="1509">
        <v>324451840</v>
      </c>
      <c r="AK75" s="1509">
        <f t="shared" si="19"/>
        <v>341453320</v>
      </c>
      <c r="AL75" s="1520">
        <f>(AK75-AJ75)/AJ75</f>
        <v>5.2400627470628618E-2</v>
      </c>
      <c r="AM75" s="1509">
        <f>IF((AK75-AJ75)/AJ75&gt;$AM$3,AJ75*(1+$AM$3),AK75)</f>
        <v>341453320</v>
      </c>
      <c r="AN75" s="1522">
        <f t="shared" si="24"/>
        <v>1.9998572572086867E-2</v>
      </c>
      <c r="AO75" s="1522">
        <f t="shared" si="25"/>
        <v>5.001427427913133E-3</v>
      </c>
      <c r="AP75" s="1509">
        <v>1250</v>
      </c>
      <c r="AQ75" s="1509">
        <f>AP75+AE75+AI75</f>
        <v>16646828</v>
      </c>
      <c r="AR75" s="1509">
        <f>ROUND(AQ75/'3_Levels 1&amp;2'!C75,2)</f>
        <v>3633.09</v>
      </c>
    </row>
    <row r="76" spans="1:45" s="1537" customFormat="1" ht="15" customHeight="1" x14ac:dyDescent="0.2">
      <c r="A76" s="1523"/>
      <c r="B76" s="1524" t="s">
        <v>605</v>
      </c>
      <c r="C76" s="1525">
        <f>SUM(C7:C75)</f>
        <v>46883057477</v>
      </c>
      <c r="D76" s="1525">
        <f>SUM(D7:D75)</f>
        <v>7048664498</v>
      </c>
      <c r="E76" s="1525">
        <f>SUM(E7:E75)</f>
        <v>39834392979</v>
      </c>
      <c r="F76" s="1525">
        <f>SUM(F7:F75)</f>
        <v>38929720511</v>
      </c>
      <c r="G76" s="1526">
        <f>(E76-F76)/F76</f>
        <v>2.3238606805419407E-2</v>
      </c>
      <c r="H76" s="1527">
        <f>SUM(H7:H75)</f>
        <v>39818593134.199997</v>
      </c>
      <c r="I76" s="1528">
        <v>5.1100000000000003</v>
      </c>
      <c r="J76" s="1525">
        <f>SUM(J7:J75)</f>
        <v>263466507</v>
      </c>
      <c r="K76" s="1529">
        <v>24.65</v>
      </c>
      <c r="L76" s="1525">
        <f>SUM(L7:L75)</f>
        <v>1069218849</v>
      </c>
      <c r="M76" s="1529">
        <f>MIN(M7:M75)</f>
        <v>0</v>
      </c>
      <c r="N76" s="1529">
        <f>MAX(N7:N75)</f>
        <v>89.88</v>
      </c>
      <c r="O76" s="1529">
        <f>SUM(O7:O75)</f>
        <v>99</v>
      </c>
      <c r="P76" s="1525">
        <f>SUM(P7:P75)</f>
        <v>40782245</v>
      </c>
      <c r="Q76" s="1525">
        <f>SUM(Q7:Q75)</f>
        <v>1373467601</v>
      </c>
      <c r="R76" s="1530">
        <v>6.05</v>
      </c>
      <c r="S76" s="1531">
        <f>SUM(S7:S75)</f>
        <v>176156719</v>
      </c>
      <c r="T76" s="1530">
        <f>MIN(T7:T75)</f>
        <v>0</v>
      </c>
      <c r="U76" s="1530">
        <f>MAX(U7:U75)</f>
        <v>70</v>
      </c>
      <c r="V76" s="1530">
        <f>SUM(V7:V75)</f>
        <v>100</v>
      </c>
      <c r="W76" s="1531">
        <f>SUM(W7:W75)</f>
        <v>78158244</v>
      </c>
      <c r="X76" s="1525">
        <f>SUM(X7:X75)</f>
        <v>254314963</v>
      </c>
      <c r="Y76" s="1529">
        <f>I76+K76+R76</f>
        <v>35.809999999999995</v>
      </c>
      <c r="Z76" s="1525">
        <f>SUM(Z7:Z75)</f>
        <v>1508842075</v>
      </c>
      <c r="AA76" s="1525">
        <f>SUM(AA7:AA75)</f>
        <v>118940489</v>
      </c>
      <c r="AB76" s="1532">
        <f t="shared" si="21"/>
        <v>6.38</v>
      </c>
      <c r="AC76" s="1533">
        <f t="shared" si="22"/>
        <v>34.479999999999997</v>
      </c>
      <c r="AD76" s="1532">
        <f t="shared" si="23"/>
        <v>40.86</v>
      </c>
      <c r="AE76" s="1525">
        <f>SUM(AE7:AE75)</f>
        <v>1627782564</v>
      </c>
      <c r="AF76" s="1534">
        <f>ROUND(AI76/AK76,4)</f>
        <v>2.0199999999999999E-2</v>
      </c>
      <c r="AG76" s="1535">
        <f>SUM(AG7:AG75)</f>
        <v>1789660472</v>
      </c>
      <c r="AH76" s="1535">
        <f>SUM(AH7:AH75)</f>
        <v>52487066</v>
      </c>
      <c r="AI76" s="1525">
        <f>SUM(AI7:AI75)</f>
        <v>1842147538</v>
      </c>
      <c r="AJ76" s="1525">
        <f>SUM(AJ7:AJ75)</f>
        <v>92836626111</v>
      </c>
      <c r="AK76" s="1525">
        <f>SUM(AK7:AK75)</f>
        <v>91303838280</v>
      </c>
      <c r="AL76" s="1534">
        <f>(AK76-AJ76)/AJ76</f>
        <v>-1.6510593880989643E-2</v>
      </c>
      <c r="AM76" s="1525">
        <f>SUM(AM7:AM75)</f>
        <v>91271017667.800003</v>
      </c>
      <c r="AN76" s="1536">
        <f>ROUND(AG76/$AK76,4)</f>
        <v>1.9599999999999999E-2</v>
      </c>
      <c r="AO76" s="1536">
        <f>ROUND(AH76/$AK76,4)</f>
        <v>5.9999999999999995E-4</v>
      </c>
      <c r="AP76" s="1531">
        <f>SUM(AP7:AP75)</f>
        <v>34159550</v>
      </c>
      <c r="AQ76" s="1525">
        <f>SUM(AQ7:AQ75)</f>
        <v>3504089652</v>
      </c>
      <c r="AR76" s="1525">
        <f>ROUND(AQ76/'3_Levels 1&amp;2'!C76,2)</f>
        <v>5119.2</v>
      </c>
    </row>
    <row r="77" spans="1:45" x14ac:dyDescent="0.2">
      <c r="I77" s="1437"/>
      <c r="AF77" s="1520"/>
      <c r="AG77" s="1446"/>
      <c r="AH77" s="1446"/>
      <c r="AI77" s="1538"/>
    </row>
    <row r="78" spans="1:45" x14ac:dyDescent="0.2">
      <c r="D78" s="1539"/>
      <c r="J78" s="1540"/>
      <c r="L78" s="1540"/>
      <c r="Q78" s="1541">
        <f>J76+L76+P76</f>
        <v>1373467601</v>
      </c>
      <c r="S78" s="1540"/>
      <c r="W78" s="1540"/>
      <c r="X78" s="1541">
        <f>S76+W76</f>
        <v>254314963</v>
      </c>
      <c r="AF78" s="1542"/>
      <c r="AG78" s="1543"/>
      <c r="AH78" s="1446"/>
      <c r="AI78" s="1544" t="s">
        <v>1503</v>
      </c>
      <c r="AK78" s="1541"/>
      <c r="AO78" s="1446"/>
    </row>
    <row r="79" spans="1:45" ht="13.5" thickBot="1" x14ac:dyDescent="0.25">
      <c r="E79" s="1541"/>
      <c r="J79" s="1545"/>
      <c r="L79" s="1540"/>
      <c r="AD79" s="1546"/>
      <c r="AF79" s="1542"/>
      <c r="AG79" s="1446"/>
      <c r="AH79" s="1446"/>
      <c r="AI79" s="1547">
        <v>1435091</v>
      </c>
      <c r="AJ79" s="1548"/>
      <c r="AK79" s="1548"/>
      <c r="AL79" s="1548"/>
      <c r="AM79" s="1548"/>
      <c r="AQ79" s="1548"/>
    </row>
    <row r="80" spans="1:45" ht="58.5" customHeight="1" thickBot="1" x14ac:dyDescent="0.25">
      <c r="AE80" s="19"/>
      <c r="AF80" s="19"/>
      <c r="AG80" s="1547"/>
      <c r="AH80" s="19"/>
      <c r="AI80" s="1549" t="s">
        <v>1504</v>
      </c>
      <c r="AJ80" s="19"/>
      <c r="AK80" s="19"/>
      <c r="AL80" s="19"/>
      <c r="AM80" s="1550"/>
      <c r="AN80" s="19"/>
      <c r="AO80" s="19"/>
      <c r="AP80" s="19"/>
      <c r="AQ80" s="19"/>
      <c r="AR80" s="19"/>
      <c r="AS80" s="19"/>
    </row>
    <row r="81" spans="31:45" x14ac:dyDescent="0.2"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</row>
    <row r="87" spans="31:45" x14ac:dyDescent="0.2">
      <c r="AL87" s="171"/>
    </row>
  </sheetData>
  <sheetProtection formatCells="0" formatColumns="0" formatRows="0" sort="0"/>
  <mergeCells count="48">
    <mergeCell ref="AH2:AH3"/>
    <mergeCell ref="AJ2:AJ3"/>
    <mergeCell ref="AK2:AK3"/>
    <mergeCell ref="AL2:AL3"/>
    <mergeCell ref="AN2:AN3"/>
    <mergeCell ref="AO2:AO3"/>
    <mergeCell ref="V2:V3"/>
    <mergeCell ref="W2:W3"/>
    <mergeCell ref="Y2:Y3"/>
    <mergeCell ref="Z2:Z3"/>
    <mergeCell ref="AA2:AA3"/>
    <mergeCell ref="AB2:AB3"/>
    <mergeCell ref="O2:O3"/>
    <mergeCell ref="P2:P3"/>
    <mergeCell ref="R2:R3"/>
    <mergeCell ref="S2:S3"/>
    <mergeCell ref="T2:T3"/>
    <mergeCell ref="U2:U3"/>
    <mergeCell ref="AP1:AP3"/>
    <mergeCell ref="AQ1:AQ3"/>
    <mergeCell ref="AR1:AR3"/>
    <mergeCell ref="C2:C3"/>
    <mergeCell ref="D2:D3"/>
    <mergeCell ref="E2:E3"/>
    <mergeCell ref="F2:F3"/>
    <mergeCell ref="G2:G3"/>
    <mergeCell ref="I2:I3"/>
    <mergeCell ref="J2:J3"/>
    <mergeCell ref="X1:X3"/>
    <mergeCell ref="Y1:AD1"/>
    <mergeCell ref="AE1:AE3"/>
    <mergeCell ref="AF1:AH1"/>
    <mergeCell ref="AI1:AI3"/>
    <mergeCell ref="AJ1:AO1"/>
    <mergeCell ref="AC2:AC3"/>
    <mergeCell ref="AD2:AD3"/>
    <mergeCell ref="AF2:AF3"/>
    <mergeCell ref="AG2:AG3"/>
    <mergeCell ref="A1:B3"/>
    <mergeCell ref="C1:H1"/>
    <mergeCell ref="I1:J1"/>
    <mergeCell ref="K1:P1"/>
    <mergeCell ref="Q1:Q3"/>
    <mergeCell ref="R1:W1"/>
    <mergeCell ref="K2:K3"/>
    <mergeCell ref="L2:L3"/>
    <mergeCell ref="M2:M3"/>
    <mergeCell ref="N2:N3"/>
  </mergeCells>
  <conditionalFormatting sqref="H7:H11 H75">
    <cfRule type="expression" dxfId="56" priority="56">
      <formula>G7&gt;$H$3</formula>
    </cfRule>
  </conditionalFormatting>
  <conditionalFormatting sqref="G7:G11 G75">
    <cfRule type="expression" dxfId="55" priority="55">
      <formula>G7&gt;$H$3</formula>
    </cfRule>
  </conditionalFormatting>
  <conditionalFormatting sqref="AL7:AL11 AL75">
    <cfRule type="expression" dxfId="54" priority="54">
      <formula>AL7&gt;$AM$3</formula>
    </cfRule>
  </conditionalFormatting>
  <conditionalFormatting sqref="AM75">
    <cfRule type="expression" dxfId="53" priority="53">
      <formula>AL75&gt;$AM$3</formula>
    </cfRule>
  </conditionalFormatting>
  <conditionalFormatting sqref="H12:H16">
    <cfRule type="expression" dxfId="52" priority="52">
      <formula>G12&gt;$H$3</formula>
    </cfRule>
  </conditionalFormatting>
  <conditionalFormatting sqref="G12:G16">
    <cfRule type="expression" dxfId="51" priority="51">
      <formula>G12&gt;$H$3</formula>
    </cfRule>
  </conditionalFormatting>
  <conditionalFormatting sqref="AL12:AL16">
    <cfRule type="expression" dxfId="50" priority="50">
      <formula>AL12&gt;$AM$3</formula>
    </cfRule>
  </conditionalFormatting>
  <conditionalFormatting sqref="AM12:AM16">
    <cfRule type="expression" dxfId="49" priority="49">
      <formula>AL12&gt;$AM$3</formula>
    </cfRule>
  </conditionalFormatting>
  <conditionalFormatting sqref="H17:H21">
    <cfRule type="expression" dxfId="48" priority="48">
      <formula>G17&gt;$H$3</formula>
    </cfRule>
  </conditionalFormatting>
  <conditionalFormatting sqref="G17:G21">
    <cfRule type="expression" dxfId="47" priority="47">
      <formula>G17&gt;$H$3</formula>
    </cfRule>
  </conditionalFormatting>
  <conditionalFormatting sqref="AL17:AL21">
    <cfRule type="expression" dxfId="46" priority="46">
      <formula>AL17&gt;$AM$3</formula>
    </cfRule>
  </conditionalFormatting>
  <conditionalFormatting sqref="AM17:AM21">
    <cfRule type="expression" dxfId="45" priority="45">
      <formula>AL17&gt;$AM$3</formula>
    </cfRule>
  </conditionalFormatting>
  <conditionalFormatting sqref="H22:H26">
    <cfRule type="expression" dxfId="44" priority="44">
      <formula>G22&gt;$H$3</formula>
    </cfRule>
  </conditionalFormatting>
  <conditionalFormatting sqref="G22:G26">
    <cfRule type="expression" dxfId="43" priority="43">
      <formula>G22&gt;$H$3</formula>
    </cfRule>
  </conditionalFormatting>
  <conditionalFormatting sqref="AL22:AL26">
    <cfRule type="expression" dxfId="42" priority="42">
      <formula>AL22&gt;$AM$3</formula>
    </cfRule>
  </conditionalFormatting>
  <conditionalFormatting sqref="AM22:AM26">
    <cfRule type="expression" dxfId="41" priority="41">
      <formula>AL22&gt;$AM$3</formula>
    </cfRule>
  </conditionalFormatting>
  <conditionalFormatting sqref="H27:H31">
    <cfRule type="expression" dxfId="40" priority="40">
      <formula>G27&gt;$H$3</formula>
    </cfRule>
  </conditionalFormatting>
  <conditionalFormatting sqref="G27:G31">
    <cfRule type="expression" dxfId="39" priority="39">
      <formula>G27&gt;$H$3</formula>
    </cfRule>
  </conditionalFormatting>
  <conditionalFormatting sqref="AL27:AL31">
    <cfRule type="expression" dxfId="38" priority="38">
      <formula>AL27&gt;$AM$3</formula>
    </cfRule>
  </conditionalFormatting>
  <conditionalFormatting sqref="AM27:AM31">
    <cfRule type="expression" dxfId="37" priority="37">
      <formula>AL27&gt;$AM$3</formula>
    </cfRule>
  </conditionalFormatting>
  <conditionalFormatting sqref="H32:H36">
    <cfRule type="expression" dxfId="36" priority="36">
      <formula>G32&gt;$H$3</formula>
    </cfRule>
  </conditionalFormatting>
  <conditionalFormatting sqref="G32:G36">
    <cfRule type="expression" dxfId="35" priority="35">
      <formula>G32&gt;$H$3</formula>
    </cfRule>
  </conditionalFormatting>
  <conditionalFormatting sqref="AL32:AL36">
    <cfRule type="expression" dxfId="34" priority="34">
      <formula>AL32&gt;$AM$3</formula>
    </cfRule>
  </conditionalFormatting>
  <conditionalFormatting sqref="AM32:AM36">
    <cfRule type="expression" dxfId="33" priority="33">
      <formula>AL32&gt;$AM$3</formula>
    </cfRule>
  </conditionalFormatting>
  <conditionalFormatting sqref="H37:H41">
    <cfRule type="expression" dxfId="32" priority="32">
      <formula>G37&gt;$H$3</formula>
    </cfRule>
  </conditionalFormatting>
  <conditionalFormatting sqref="G37:G41">
    <cfRule type="expression" dxfId="31" priority="31">
      <formula>G37&gt;$H$3</formula>
    </cfRule>
  </conditionalFormatting>
  <conditionalFormatting sqref="AL37:AL41">
    <cfRule type="expression" dxfId="30" priority="30">
      <formula>AL37&gt;$AM$3</formula>
    </cfRule>
  </conditionalFormatting>
  <conditionalFormatting sqref="AM37:AM41">
    <cfRule type="expression" dxfId="29" priority="29">
      <formula>AL37&gt;$AM$3</formula>
    </cfRule>
  </conditionalFormatting>
  <conditionalFormatting sqref="H42:H46">
    <cfRule type="expression" dxfId="28" priority="28">
      <formula>G42&gt;$H$3</formula>
    </cfRule>
  </conditionalFormatting>
  <conditionalFormatting sqref="G42:G46">
    <cfRule type="expression" dxfId="27" priority="27">
      <formula>G42&gt;$H$3</formula>
    </cfRule>
  </conditionalFormatting>
  <conditionalFormatting sqref="AL42:AL46">
    <cfRule type="expression" dxfId="26" priority="26">
      <formula>AL42&gt;$AM$3</formula>
    </cfRule>
  </conditionalFormatting>
  <conditionalFormatting sqref="AM42:AM46">
    <cfRule type="expression" dxfId="25" priority="25">
      <formula>AL42&gt;$AM$3</formula>
    </cfRule>
  </conditionalFormatting>
  <conditionalFormatting sqref="H47:H51">
    <cfRule type="expression" dxfId="24" priority="24">
      <formula>G47&gt;$H$3</formula>
    </cfRule>
  </conditionalFormatting>
  <conditionalFormatting sqref="G47:G51">
    <cfRule type="expression" dxfId="23" priority="23">
      <formula>G47&gt;$H$3</formula>
    </cfRule>
  </conditionalFormatting>
  <conditionalFormatting sqref="AL47:AL51">
    <cfRule type="expression" dxfId="22" priority="22">
      <formula>AL47&gt;$AM$3</formula>
    </cfRule>
  </conditionalFormatting>
  <conditionalFormatting sqref="AM47:AM51">
    <cfRule type="expression" dxfId="21" priority="21">
      <formula>AL47&gt;$AM$3</formula>
    </cfRule>
  </conditionalFormatting>
  <conditionalFormatting sqref="H52:H56">
    <cfRule type="expression" dxfId="20" priority="20">
      <formula>G52&gt;$H$3</formula>
    </cfRule>
  </conditionalFormatting>
  <conditionalFormatting sqref="G52:G56">
    <cfRule type="expression" dxfId="19" priority="19">
      <formula>G52&gt;$H$3</formula>
    </cfRule>
  </conditionalFormatting>
  <conditionalFormatting sqref="AL52:AL56">
    <cfRule type="expression" dxfId="18" priority="18">
      <formula>AL52&gt;$AM$3</formula>
    </cfRule>
  </conditionalFormatting>
  <conditionalFormatting sqref="AM52:AM56">
    <cfRule type="expression" dxfId="17" priority="17">
      <formula>AL52&gt;$AM$3</formula>
    </cfRule>
  </conditionalFormatting>
  <conditionalFormatting sqref="H57:H61">
    <cfRule type="expression" dxfId="16" priority="16">
      <formula>G57&gt;$H$3</formula>
    </cfRule>
  </conditionalFormatting>
  <conditionalFormatting sqref="G57:G61">
    <cfRule type="expression" dxfId="15" priority="15">
      <formula>G57&gt;$H$3</formula>
    </cfRule>
  </conditionalFormatting>
  <conditionalFormatting sqref="AL57:AL61">
    <cfRule type="expression" dxfId="14" priority="14">
      <formula>AL57&gt;$AM$3</formula>
    </cfRule>
  </conditionalFormatting>
  <conditionalFormatting sqref="AM57:AM61">
    <cfRule type="expression" dxfId="13" priority="13">
      <formula>AL57&gt;$AM$3</formula>
    </cfRule>
  </conditionalFormatting>
  <conditionalFormatting sqref="H62:H66">
    <cfRule type="expression" dxfId="12" priority="12">
      <formula>G62&gt;$H$3</formula>
    </cfRule>
  </conditionalFormatting>
  <conditionalFormatting sqref="G62:G66">
    <cfRule type="expression" dxfId="11" priority="11">
      <formula>G62&gt;$H$3</formula>
    </cfRule>
  </conditionalFormatting>
  <conditionalFormatting sqref="AL62:AL66">
    <cfRule type="expression" dxfId="10" priority="10">
      <formula>AL62&gt;$AM$3</formula>
    </cfRule>
  </conditionalFormatting>
  <conditionalFormatting sqref="AM62:AM66">
    <cfRule type="expression" dxfId="9" priority="9">
      <formula>AL62&gt;$AM$3</formula>
    </cfRule>
  </conditionalFormatting>
  <conditionalFormatting sqref="H67:H71">
    <cfRule type="expression" dxfId="8" priority="8">
      <formula>G67&gt;$H$3</formula>
    </cfRule>
  </conditionalFormatting>
  <conditionalFormatting sqref="G67:G71">
    <cfRule type="expression" dxfId="7" priority="7">
      <formula>G67&gt;$H$3</formula>
    </cfRule>
  </conditionalFormatting>
  <conditionalFormatting sqref="AL67:AL71">
    <cfRule type="expression" dxfId="6" priority="6">
      <formula>AL67&gt;$AM$3</formula>
    </cfRule>
  </conditionalFormatting>
  <conditionalFormatting sqref="AM67:AM71">
    <cfRule type="expression" dxfId="5" priority="5">
      <formula>AL67&gt;$AM$3</formula>
    </cfRule>
  </conditionalFormatting>
  <conditionalFormatting sqref="H72:H74">
    <cfRule type="expression" dxfId="4" priority="4">
      <formula>G72&gt;$H$3</formula>
    </cfRule>
  </conditionalFormatting>
  <conditionalFormatting sqref="G72:G74">
    <cfRule type="expression" dxfId="3" priority="3">
      <formula>G72&gt;$H$3</formula>
    </cfRule>
  </conditionalFormatting>
  <conditionalFormatting sqref="AL72:AL74">
    <cfRule type="expression" dxfId="2" priority="2">
      <formula>AL72&gt;$AM$3</formula>
    </cfRule>
  </conditionalFormatting>
  <conditionalFormatting sqref="AM72:AM74">
    <cfRule type="expression" dxfId="1" priority="1">
      <formula>AL72&gt;$AM$3</formula>
    </cfRule>
  </conditionalFormatting>
  <printOptions horizontalCentered="1"/>
  <pageMargins left="0.25" right="0.25" top="0.97" bottom="0.25" header="0.38" footer="0.27"/>
  <pageSetup paperSize="5" scale="75" firstPageNumber="97" fitToWidth="0" orientation="portrait" r:id="rId1"/>
  <headerFooter alignWithMargins="0">
    <oddHeader>&amp;L&amp;"Arial,Bold"&amp;18&amp;K000000Table 7: FY2017-18 Budget Letter &amp;20
&amp;18FY2015-2016 Local Property and Sales Tax Revenues</oddHeader>
    <oddFooter>&amp;R&amp;12&amp;P</oddFooter>
  </headerFooter>
  <colBreaks count="5" manualBreakCount="5">
    <brk id="8" max="74" man="1"/>
    <brk id="17" max="74" man="1"/>
    <brk id="24" max="74" man="1"/>
    <brk id="31" max="74" man="1"/>
    <brk id="35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80"/>
  <sheetViews>
    <sheetView view="pageBreakPreview" zoomScaleNormal="100" zoomScaleSheetLayoutView="100" workbookViewId="0">
      <pane xSplit="2" ySplit="6" topLeftCell="C7" activePane="bottomRight" state="frozen"/>
      <selection activeCell="I1" sqref="I1:J1048576"/>
      <selection pane="topRight" activeCell="I1" sqref="I1:J1048576"/>
      <selection pane="bottomLeft" activeCell="I1" sqref="I1:J1048576"/>
      <selection pane="bottomRight" activeCell="I1" sqref="I1:J1048576"/>
    </sheetView>
  </sheetViews>
  <sheetFormatPr defaultColWidth="8.85546875" defaultRowHeight="12.75" x14ac:dyDescent="0.2"/>
  <cols>
    <col min="1" max="1" width="3" style="5" bestFit="1" customWidth="1"/>
    <col min="2" max="2" width="17.5703125" style="5" bestFit="1" customWidth="1"/>
    <col min="3" max="3" width="14.42578125" style="5" bestFit="1" customWidth="1"/>
    <col min="4" max="37" width="12.7109375" style="5" customWidth="1"/>
    <col min="38" max="38" width="14.5703125" style="5" bestFit="1" customWidth="1"/>
    <col min="39" max="39" width="15.42578125" style="5" customWidth="1"/>
    <col min="40" max="40" width="13.5703125" style="5" customWidth="1"/>
    <col min="41" max="41" width="12.28515625" style="5" customWidth="1"/>
    <col min="42" max="43" width="11.140625" style="5" customWidth="1"/>
    <col min="44" max="46" width="13.42578125" style="5" customWidth="1"/>
    <col min="47" max="47" width="16.5703125" style="5" customWidth="1"/>
    <col min="48" max="49" width="14.85546875" style="5" customWidth="1"/>
    <col min="50" max="50" width="16.5703125" style="5" customWidth="1"/>
    <col min="51" max="51" width="14.42578125" style="5" customWidth="1"/>
    <col min="52" max="52" width="14.42578125" style="5" bestFit="1" customWidth="1"/>
    <col min="53" max="53" width="15.7109375" style="5" customWidth="1"/>
    <col min="54" max="55" width="14.42578125" style="5" customWidth="1"/>
    <col min="56" max="56" width="14.42578125" style="5" bestFit="1" customWidth="1"/>
    <col min="57" max="57" width="13.42578125" style="5" customWidth="1"/>
    <col min="58" max="58" width="16.85546875" style="5" customWidth="1"/>
    <col min="59" max="59" width="14.5703125" style="5" customWidth="1"/>
    <col min="60" max="16384" width="8.85546875" style="5"/>
  </cols>
  <sheetData>
    <row r="1" spans="1:59" s="162" customFormat="1" ht="30" customHeight="1" x14ac:dyDescent="0.2">
      <c r="A1" s="155" t="s">
        <v>129</v>
      </c>
      <c r="B1" s="155"/>
      <c r="C1" s="156" t="s">
        <v>130</v>
      </c>
      <c r="D1" s="157" t="s">
        <v>131</v>
      </c>
      <c r="E1" s="157"/>
      <c r="F1" s="157"/>
      <c r="G1" s="157"/>
      <c r="H1" s="157"/>
      <c r="I1" s="157"/>
      <c r="J1" s="157"/>
      <c r="K1" s="157"/>
      <c r="L1" s="157" t="s">
        <v>131</v>
      </c>
      <c r="M1" s="157"/>
      <c r="N1" s="157"/>
      <c r="O1" s="157"/>
      <c r="P1" s="157"/>
      <c r="Q1" s="157"/>
      <c r="R1" s="157"/>
      <c r="S1" s="157"/>
      <c r="T1" s="157"/>
      <c r="U1" s="157" t="s">
        <v>131</v>
      </c>
      <c r="V1" s="157"/>
      <c r="W1" s="157"/>
      <c r="X1" s="157"/>
      <c r="Y1" s="157"/>
      <c r="Z1" s="157"/>
      <c r="AA1" s="157"/>
      <c r="AB1" s="157"/>
      <c r="AC1" s="157"/>
      <c r="AD1" s="158" t="s">
        <v>131</v>
      </c>
      <c r="AE1" s="158"/>
      <c r="AF1" s="158"/>
      <c r="AG1" s="158"/>
      <c r="AH1" s="158"/>
      <c r="AI1" s="158"/>
      <c r="AJ1" s="158"/>
      <c r="AK1" s="158"/>
      <c r="AL1" s="158"/>
      <c r="AM1" s="156" t="s">
        <v>132</v>
      </c>
      <c r="AN1" s="156" t="s">
        <v>133</v>
      </c>
      <c r="AO1" s="159" t="s">
        <v>134</v>
      </c>
      <c r="AP1" s="159"/>
      <c r="AQ1" s="159"/>
      <c r="AR1" s="160" t="s">
        <v>135</v>
      </c>
      <c r="AS1" s="160"/>
      <c r="AT1" s="160"/>
      <c r="AU1" s="156" t="s">
        <v>136</v>
      </c>
      <c r="AV1" s="161" t="s">
        <v>137</v>
      </c>
      <c r="AW1" s="161"/>
      <c r="AX1" s="156" t="s">
        <v>138</v>
      </c>
      <c r="AY1" s="156" t="s">
        <v>139</v>
      </c>
      <c r="AZ1" s="156" t="s">
        <v>140</v>
      </c>
      <c r="BA1" s="156" t="s">
        <v>141</v>
      </c>
      <c r="BB1" s="161" t="s">
        <v>142</v>
      </c>
      <c r="BC1" s="161"/>
      <c r="BD1" s="161"/>
      <c r="BE1" s="161"/>
      <c r="BF1" s="156" t="s">
        <v>143</v>
      </c>
    </row>
    <row r="2" spans="1:59" s="162" customFormat="1" ht="117" customHeight="1" x14ac:dyDescent="0.2">
      <c r="A2" s="155"/>
      <c r="B2" s="155"/>
      <c r="C2" s="156"/>
      <c r="D2" s="163" t="s">
        <v>144</v>
      </c>
      <c r="E2" s="163" t="s">
        <v>145</v>
      </c>
      <c r="F2" s="163" t="s">
        <v>146</v>
      </c>
      <c r="G2" s="163" t="s">
        <v>147</v>
      </c>
      <c r="H2" s="163" t="s">
        <v>148</v>
      </c>
      <c r="I2" s="163" t="s">
        <v>149</v>
      </c>
      <c r="J2" s="163" t="s">
        <v>150</v>
      </c>
      <c r="K2" s="163" t="s">
        <v>151</v>
      </c>
      <c r="L2" s="163" t="s">
        <v>152</v>
      </c>
      <c r="M2" s="163" t="s">
        <v>153</v>
      </c>
      <c r="N2" s="163" t="s">
        <v>154</v>
      </c>
      <c r="O2" s="163" t="s">
        <v>155</v>
      </c>
      <c r="P2" s="163" t="s">
        <v>156</v>
      </c>
      <c r="Q2" s="163" t="s">
        <v>157</v>
      </c>
      <c r="R2" s="163" t="s">
        <v>158</v>
      </c>
      <c r="S2" s="163" t="s">
        <v>159</v>
      </c>
      <c r="T2" s="163" t="s">
        <v>160</v>
      </c>
      <c r="U2" s="163" t="s">
        <v>161</v>
      </c>
      <c r="V2" s="163" t="s">
        <v>162</v>
      </c>
      <c r="W2" s="163" t="s">
        <v>163</v>
      </c>
      <c r="X2" s="163" t="s">
        <v>164</v>
      </c>
      <c r="Y2" s="163" t="s">
        <v>165</v>
      </c>
      <c r="Z2" s="163" t="s">
        <v>166</v>
      </c>
      <c r="AA2" s="163" t="s">
        <v>167</v>
      </c>
      <c r="AB2" s="163" t="s">
        <v>168</v>
      </c>
      <c r="AC2" s="163" t="s">
        <v>169</v>
      </c>
      <c r="AD2" s="163" t="s">
        <v>170</v>
      </c>
      <c r="AE2" s="163" t="s">
        <v>171</v>
      </c>
      <c r="AF2" s="163" t="s">
        <v>172</v>
      </c>
      <c r="AG2" s="163" t="s">
        <v>173</v>
      </c>
      <c r="AH2" s="163" t="s">
        <v>174</v>
      </c>
      <c r="AI2" s="163" t="s">
        <v>175</v>
      </c>
      <c r="AJ2" s="163" t="s">
        <v>176</v>
      </c>
      <c r="AK2" s="163" t="s">
        <v>177</v>
      </c>
      <c r="AL2" s="163" t="s">
        <v>178</v>
      </c>
      <c r="AM2" s="156"/>
      <c r="AN2" s="156"/>
      <c r="AO2" s="164" t="s">
        <v>179</v>
      </c>
      <c r="AP2" s="165" t="s">
        <v>180</v>
      </c>
      <c r="AQ2" s="165" t="s">
        <v>181</v>
      </c>
      <c r="AR2" s="164" t="s">
        <v>182</v>
      </c>
      <c r="AS2" s="164" t="s">
        <v>183</v>
      </c>
      <c r="AT2" s="164" t="s">
        <v>184</v>
      </c>
      <c r="AU2" s="156"/>
      <c r="AV2" s="166" t="s">
        <v>185</v>
      </c>
      <c r="AW2" s="166" t="s">
        <v>186</v>
      </c>
      <c r="AX2" s="156"/>
      <c r="AY2" s="156"/>
      <c r="AZ2" s="156"/>
      <c r="BA2" s="156"/>
      <c r="BB2" s="166" t="s">
        <v>187</v>
      </c>
      <c r="BC2" s="166" t="s">
        <v>188</v>
      </c>
      <c r="BD2" s="166" t="s">
        <v>189</v>
      </c>
      <c r="BE2" s="166" t="s">
        <v>190</v>
      </c>
      <c r="BF2" s="156"/>
    </row>
    <row r="3" spans="1:59" s="162" customFormat="1" ht="12.75" hidden="1" customHeight="1" x14ac:dyDescent="0.2">
      <c r="A3" s="167"/>
      <c r="B3" s="167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4"/>
      <c r="AP3" s="165"/>
      <c r="AQ3" s="165"/>
      <c r="AR3" s="164"/>
      <c r="AS3" s="164"/>
      <c r="AT3" s="164"/>
      <c r="AU3" s="163"/>
      <c r="AV3" s="166"/>
      <c r="AW3" s="166"/>
      <c r="AX3" s="163"/>
      <c r="AY3" s="163"/>
      <c r="AZ3" s="163"/>
      <c r="BA3" s="163"/>
      <c r="BB3" s="163"/>
      <c r="BC3" s="166"/>
      <c r="BD3" s="166"/>
      <c r="BE3" s="166"/>
      <c r="BF3" s="163"/>
    </row>
    <row r="4" spans="1:59" s="171" customFormat="1" x14ac:dyDescent="0.2">
      <c r="A4" s="168"/>
      <c r="B4" s="169"/>
      <c r="C4" s="170">
        <f t="shared" ref="C4:BF4" si="0">B4+1</f>
        <v>1</v>
      </c>
      <c r="D4" s="170">
        <f t="shared" si="0"/>
        <v>2</v>
      </c>
      <c r="E4" s="170">
        <f t="shared" si="0"/>
        <v>3</v>
      </c>
      <c r="F4" s="170">
        <f t="shared" si="0"/>
        <v>4</v>
      </c>
      <c r="G4" s="170">
        <f t="shared" si="0"/>
        <v>5</v>
      </c>
      <c r="H4" s="170">
        <f t="shared" si="0"/>
        <v>6</v>
      </c>
      <c r="I4" s="170">
        <f t="shared" si="0"/>
        <v>7</v>
      </c>
      <c r="J4" s="170">
        <f t="shared" si="0"/>
        <v>8</v>
      </c>
      <c r="K4" s="170">
        <f t="shared" si="0"/>
        <v>9</v>
      </c>
      <c r="L4" s="170">
        <f t="shared" si="0"/>
        <v>10</v>
      </c>
      <c r="M4" s="170">
        <f t="shared" si="0"/>
        <v>11</v>
      </c>
      <c r="N4" s="170">
        <f t="shared" si="0"/>
        <v>12</v>
      </c>
      <c r="O4" s="170">
        <f t="shared" si="0"/>
        <v>13</v>
      </c>
      <c r="P4" s="170">
        <f t="shared" si="0"/>
        <v>14</v>
      </c>
      <c r="Q4" s="170">
        <f t="shared" si="0"/>
        <v>15</v>
      </c>
      <c r="R4" s="170">
        <f t="shared" si="0"/>
        <v>16</v>
      </c>
      <c r="S4" s="170">
        <f t="shared" si="0"/>
        <v>17</v>
      </c>
      <c r="T4" s="170">
        <f t="shared" si="0"/>
        <v>18</v>
      </c>
      <c r="U4" s="170">
        <f t="shared" si="0"/>
        <v>19</v>
      </c>
      <c r="V4" s="170">
        <f t="shared" si="0"/>
        <v>20</v>
      </c>
      <c r="W4" s="170">
        <f t="shared" si="0"/>
        <v>21</v>
      </c>
      <c r="X4" s="170">
        <f t="shared" si="0"/>
        <v>22</v>
      </c>
      <c r="Y4" s="170">
        <f t="shared" si="0"/>
        <v>23</v>
      </c>
      <c r="Z4" s="170">
        <f t="shared" si="0"/>
        <v>24</v>
      </c>
      <c r="AA4" s="170">
        <f t="shared" si="0"/>
        <v>25</v>
      </c>
      <c r="AB4" s="170">
        <f t="shared" si="0"/>
        <v>26</v>
      </c>
      <c r="AC4" s="170">
        <f t="shared" si="0"/>
        <v>27</v>
      </c>
      <c r="AD4" s="170">
        <f t="shared" si="0"/>
        <v>28</v>
      </c>
      <c r="AE4" s="170">
        <f t="shared" si="0"/>
        <v>29</v>
      </c>
      <c r="AF4" s="170">
        <f t="shared" si="0"/>
        <v>30</v>
      </c>
      <c r="AG4" s="170">
        <f t="shared" si="0"/>
        <v>31</v>
      </c>
      <c r="AH4" s="170">
        <f t="shared" si="0"/>
        <v>32</v>
      </c>
      <c r="AI4" s="170">
        <f t="shared" si="0"/>
        <v>33</v>
      </c>
      <c r="AJ4" s="170">
        <f t="shared" si="0"/>
        <v>34</v>
      </c>
      <c r="AK4" s="170">
        <f t="shared" si="0"/>
        <v>35</v>
      </c>
      <c r="AL4" s="170">
        <f t="shared" si="0"/>
        <v>36</v>
      </c>
      <c r="AM4" s="170">
        <f t="shared" si="0"/>
        <v>37</v>
      </c>
      <c r="AN4" s="170">
        <f t="shared" si="0"/>
        <v>38</v>
      </c>
      <c r="AO4" s="170">
        <f t="shared" si="0"/>
        <v>39</v>
      </c>
      <c r="AP4" s="170">
        <f t="shared" si="0"/>
        <v>40</v>
      </c>
      <c r="AQ4" s="170">
        <f t="shared" si="0"/>
        <v>41</v>
      </c>
      <c r="AR4" s="170">
        <f t="shared" si="0"/>
        <v>42</v>
      </c>
      <c r="AS4" s="170">
        <f t="shared" si="0"/>
        <v>43</v>
      </c>
      <c r="AT4" s="170">
        <f t="shared" si="0"/>
        <v>44</v>
      </c>
      <c r="AU4" s="170">
        <f t="shared" si="0"/>
        <v>45</v>
      </c>
      <c r="AV4" s="170">
        <f t="shared" si="0"/>
        <v>46</v>
      </c>
      <c r="AW4" s="170">
        <f t="shared" si="0"/>
        <v>47</v>
      </c>
      <c r="AX4" s="170">
        <f t="shared" si="0"/>
        <v>48</v>
      </c>
      <c r="AY4" s="170">
        <f t="shared" si="0"/>
        <v>49</v>
      </c>
      <c r="AZ4" s="170">
        <f t="shared" si="0"/>
        <v>50</v>
      </c>
      <c r="BA4" s="170">
        <f t="shared" si="0"/>
        <v>51</v>
      </c>
      <c r="BB4" s="170">
        <f t="shared" si="0"/>
        <v>52</v>
      </c>
      <c r="BC4" s="170">
        <f t="shared" si="0"/>
        <v>53</v>
      </c>
      <c r="BD4" s="170">
        <f t="shared" si="0"/>
        <v>54</v>
      </c>
      <c r="BE4" s="170">
        <f t="shared" si="0"/>
        <v>55</v>
      </c>
      <c r="BF4" s="170">
        <f t="shared" si="0"/>
        <v>56</v>
      </c>
    </row>
    <row r="5" spans="1:59" s="175" customFormat="1" ht="22.5" hidden="1" x14ac:dyDescent="0.2">
      <c r="A5" s="172"/>
      <c r="B5" s="172"/>
      <c r="C5" s="173" t="s">
        <v>191</v>
      </c>
      <c r="D5" s="173" t="s">
        <v>191</v>
      </c>
      <c r="E5" s="173" t="s">
        <v>191</v>
      </c>
      <c r="F5" s="173" t="s">
        <v>191</v>
      </c>
      <c r="G5" s="173" t="s">
        <v>191</v>
      </c>
      <c r="H5" s="173" t="s">
        <v>191</v>
      </c>
      <c r="I5" s="173" t="s">
        <v>191</v>
      </c>
      <c r="J5" s="173" t="s">
        <v>191</v>
      </c>
      <c r="K5" s="173" t="s">
        <v>191</v>
      </c>
      <c r="L5" s="173" t="s">
        <v>191</v>
      </c>
      <c r="M5" s="173" t="s">
        <v>191</v>
      </c>
      <c r="N5" s="173" t="s">
        <v>191</v>
      </c>
      <c r="O5" s="173" t="s">
        <v>191</v>
      </c>
      <c r="P5" s="173" t="s">
        <v>191</v>
      </c>
      <c r="Q5" s="173" t="s">
        <v>191</v>
      </c>
      <c r="R5" s="173" t="s">
        <v>191</v>
      </c>
      <c r="S5" s="173" t="s">
        <v>191</v>
      </c>
      <c r="T5" s="173" t="s">
        <v>191</v>
      </c>
      <c r="U5" s="173" t="s">
        <v>191</v>
      </c>
      <c r="V5" s="173" t="s">
        <v>191</v>
      </c>
      <c r="W5" s="173" t="s">
        <v>191</v>
      </c>
      <c r="X5" s="173" t="s">
        <v>191</v>
      </c>
      <c r="Y5" s="173" t="s">
        <v>191</v>
      </c>
      <c r="Z5" s="173" t="s">
        <v>191</v>
      </c>
      <c r="AA5" s="173" t="s">
        <v>191</v>
      </c>
      <c r="AB5" s="173" t="s">
        <v>191</v>
      </c>
      <c r="AC5" s="173" t="s">
        <v>191</v>
      </c>
      <c r="AD5" s="173" t="s">
        <v>191</v>
      </c>
      <c r="AE5" s="173" t="s">
        <v>191</v>
      </c>
      <c r="AF5" s="173" t="s">
        <v>191</v>
      </c>
      <c r="AG5" s="173" t="s">
        <v>191</v>
      </c>
      <c r="AH5" s="173" t="s">
        <v>191</v>
      </c>
      <c r="AI5" s="173" t="s">
        <v>191</v>
      </c>
      <c r="AJ5" s="173" t="s">
        <v>191</v>
      </c>
      <c r="AK5" s="173" t="s">
        <v>191</v>
      </c>
      <c r="AL5" s="173" t="s">
        <v>192</v>
      </c>
      <c r="AM5" s="173" t="s">
        <v>192</v>
      </c>
      <c r="AN5" s="173" t="s">
        <v>192</v>
      </c>
      <c r="AO5" s="173" t="s">
        <v>192</v>
      </c>
      <c r="AP5" s="173" t="s">
        <v>193</v>
      </c>
      <c r="AQ5" s="173" t="s">
        <v>193</v>
      </c>
      <c r="AR5" s="173" t="s">
        <v>193</v>
      </c>
      <c r="AS5" s="173" t="s">
        <v>193</v>
      </c>
      <c r="AT5" s="173" t="s">
        <v>192</v>
      </c>
      <c r="AU5" s="173" t="s">
        <v>192</v>
      </c>
      <c r="AV5" s="173" t="s">
        <v>191</v>
      </c>
      <c r="AW5" s="173" t="s">
        <v>191</v>
      </c>
      <c r="AX5" s="173" t="s">
        <v>192</v>
      </c>
      <c r="AY5" s="173" t="s">
        <v>192</v>
      </c>
      <c r="AZ5" s="173" t="s">
        <v>192</v>
      </c>
      <c r="BA5" s="173" t="s">
        <v>192</v>
      </c>
      <c r="BB5" s="173" t="s">
        <v>191</v>
      </c>
      <c r="BC5" s="173" t="s">
        <v>191</v>
      </c>
      <c r="BD5" s="173" t="s">
        <v>191</v>
      </c>
      <c r="BE5" s="173" t="s">
        <v>191</v>
      </c>
      <c r="BF5" s="173" t="s">
        <v>192</v>
      </c>
      <c r="BG5" s="174"/>
    </row>
    <row r="6" spans="1:59" s="175" customFormat="1" ht="22.5" hidden="1" x14ac:dyDescent="0.2">
      <c r="A6" s="172"/>
      <c r="B6" s="172"/>
      <c r="C6" s="173" t="s">
        <v>80</v>
      </c>
      <c r="D6" s="173" t="s">
        <v>194</v>
      </c>
      <c r="E6" s="173" t="s">
        <v>195</v>
      </c>
      <c r="F6" s="173" t="s">
        <v>196</v>
      </c>
      <c r="G6" s="173" t="s">
        <v>197</v>
      </c>
      <c r="H6" s="173" t="s">
        <v>198</v>
      </c>
      <c r="I6" s="173" t="s">
        <v>199</v>
      </c>
      <c r="J6" s="173" t="s">
        <v>200</v>
      </c>
      <c r="K6" s="173" t="s">
        <v>201</v>
      </c>
      <c r="L6" s="173" t="s">
        <v>202</v>
      </c>
      <c r="M6" s="173" t="s">
        <v>203</v>
      </c>
      <c r="N6" s="173" t="s">
        <v>204</v>
      </c>
      <c r="O6" s="173" t="s">
        <v>205</v>
      </c>
      <c r="P6" s="173" t="s">
        <v>206</v>
      </c>
      <c r="Q6" s="173" t="s">
        <v>207</v>
      </c>
      <c r="R6" s="173" t="s">
        <v>208</v>
      </c>
      <c r="S6" s="173" t="s">
        <v>209</v>
      </c>
      <c r="T6" s="173" t="s">
        <v>210</v>
      </c>
      <c r="U6" s="173" t="s">
        <v>211</v>
      </c>
      <c r="V6" s="173" t="s">
        <v>212</v>
      </c>
      <c r="W6" s="173" t="s">
        <v>213</v>
      </c>
      <c r="X6" s="173" t="s">
        <v>214</v>
      </c>
      <c r="Y6" s="173" t="s">
        <v>215</v>
      </c>
      <c r="Z6" s="173" t="s">
        <v>216</v>
      </c>
      <c r="AA6" s="173" t="s">
        <v>217</v>
      </c>
      <c r="AB6" s="173" t="s">
        <v>218</v>
      </c>
      <c r="AC6" s="173" t="s">
        <v>219</v>
      </c>
      <c r="AD6" s="173" t="s">
        <v>220</v>
      </c>
      <c r="AE6" s="173" t="s">
        <v>221</v>
      </c>
      <c r="AF6" s="173" t="s">
        <v>222</v>
      </c>
      <c r="AG6" s="173" t="s">
        <v>223</v>
      </c>
      <c r="AH6" s="173" t="s">
        <v>224</v>
      </c>
      <c r="AI6" s="173" t="s">
        <v>225</v>
      </c>
      <c r="AJ6" s="173" t="s">
        <v>226</v>
      </c>
      <c r="AK6" s="173" t="s">
        <v>227</v>
      </c>
      <c r="AL6" s="173" t="s">
        <v>228</v>
      </c>
      <c r="AM6" s="173" t="s">
        <v>229</v>
      </c>
      <c r="AN6" s="173" t="s">
        <v>230</v>
      </c>
      <c r="AO6" s="173" t="s">
        <v>231</v>
      </c>
      <c r="AP6" s="173" t="s">
        <v>232</v>
      </c>
      <c r="AQ6" s="173" t="s">
        <v>232</v>
      </c>
      <c r="AR6" s="173" t="s">
        <v>233</v>
      </c>
      <c r="AS6" s="173" t="s">
        <v>234</v>
      </c>
      <c r="AT6" s="173" t="s">
        <v>235</v>
      </c>
      <c r="AU6" s="173" t="s">
        <v>236</v>
      </c>
      <c r="AV6" s="173" t="s">
        <v>87</v>
      </c>
      <c r="AW6" s="173" t="s">
        <v>96</v>
      </c>
      <c r="AX6" s="173" t="s">
        <v>237</v>
      </c>
      <c r="AY6" s="176" t="s">
        <v>238</v>
      </c>
      <c r="AZ6" s="173" t="s">
        <v>239</v>
      </c>
      <c r="BA6" s="173" t="s">
        <v>240</v>
      </c>
      <c r="BB6" s="173" t="s">
        <v>84</v>
      </c>
      <c r="BC6" s="173" t="s">
        <v>90</v>
      </c>
      <c r="BD6" s="173" t="s">
        <v>92</v>
      </c>
      <c r="BE6" s="173" t="s">
        <v>94</v>
      </c>
      <c r="BF6" s="173" t="s">
        <v>241</v>
      </c>
      <c r="BG6" s="174"/>
    </row>
    <row r="7" spans="1:59" ht="15.6" customHeight="1" x14ac:dyDescent="0.2">
      <c r="A7" s="177">
        <v>1</v>
      </c>
      <c r="B7" s="178" t="s">
        <v>242</v>
      </c>
      <c r="C7" s="179">
        <f>'3_Levels 1&amp;2'!AP7</f>
        <v>53999869</v>
      </c>
      <c r="D7" s="179">
        <v>0</v>
      </c>
      <c r="E7" s="179">
        <v>0</v>
      </c>
      <c r="F7" s="179">
        <f>-'[1]5C1A_Madison'!$R7</f>
        <v>0</v>
      </c>
      <c r="G7" s="179">
        <f>-'[1]5C1B_DArbonne'!$R7</f>
        <v>0</v>
      </c>
      <c r="H7" s="179">
        <f>-'[1]5C1C_Intl High'!$R7</f>
        <v>0</v>
      </c>
      <c r="I7" s="179">
        <f>-'[1]5C1D_NOMMA'!$R7</f>
        <v>0</v>
      </c>
      <c r="J7" s="179">
        <f>-'[1]5C1E_LFNO'!$R7</f>
        <v>0</v>
      </c>
      <c r="K7" s="179">
        <f>-'[1]5C1F_L.C. Charter'!$R7</f>
        <v>0</v>
      </c>
      <c r="L7" s="179">
        <f>-'[1]5C1G_JS Clark'!$R7</f>
        <v>0</v>
      </c>
      <c r="M7" s="179">
        <f>-'[1]5C1H_Southwest'!$R7</f>
        <v>0</v>
      </c>
      <c r="N7" s="179">
        <f>-'[1]5C1I_LA Key'!$R7</f>
        <v>0</v>
      </c>
      <c r="O7" s="179">
        <f>-'[1]5C1J_Jeff Chamber'!$R7</f>
        <v>0</v>
      </c>
      <c r="P7" s="179">
        <f>-'[1]5C1K_Tallulah'!$R7</f>
        <v>0</v>
      </c>
      <c r="Q7" s="179">
        <f>-'[1]5C1M_GEO Mid'!$R7</f>
        <v>0</v>
      </c>
      <c r="R7" s="179">
        <f>-'[1]5C1N_Delta'!$R7</f>
        <v>0</v>
      </c>
      <c r="S7" s="179">
        <f>-'[1]5C1O_Impact'!$R7</f>
        <v>0</v>
      </c>
      <c r="T7" s="179">
        <f>-'[1]5C1P_Vision'!$R7</f>
        <v>0</v>
      </c>
      <c r="U7" s="179">
        <f>-'[1]5C1Q_Advantage'!$R7</f>
        <v>0</v>
      </c>
      <c r="V7" s="179">
        <f>-'[1]5C1R_Iberville'!$R7</f>
        <v>0</v>
      </c>
      <c r="W7" s="179">
        <f>-'[1]5C1S_LC Col Prep'!$R7</f>
        <v>0</v>
      </c>
      <c r="X7" s="179">
        <f>-'[1]5C1T_Northeast'!$R7</f>
        <v>0</v>
      </c>
      <c r="Y7" s="179">
        <f>-'[1]5C1U_Acadiana Ren'!$R7</f>
        <v>-16376</v>
      </c>
      <c r="Z7" s="179">
        <f>-'[1]5C1V_Laf Ren'!$R7</f>
        <v>-73903</v>
      </c>
      <c r="AA7" s="179">
        <f>-'[1]5C1W_Willow'!$R7</f>
        <v>-14939</v>
      </c>
      <c r="AB7" s="179">
        <f>-'[1]5C1X_Tangi'!$R7</f>
        <v>0</v>
      </c>
      <c r="AC7" s="179">
        <f>-'[1]5C1Y_GEO'!$R7</f>
        <v>0</v>
      </c>
      <c r="AD7" s="179">
        <f>-'[1]5C1Z_Lincoln Prep'!$R7</f>
        <v>0</v>
      </c>
      <c r="AE7" s="179">
        <f>-'[1]5C1AA_Laurel'!$R7</f>
        <v>0</v>
      </c>
      <c r="AF7" s="179">
        <f>-'[1]5C1AB_Apex'!$R7</f>
        <v>0</v>
      </c>
      <c r="AG7" s="179">
        <f>-'[1]5C1AC_Smothers'!$R7</f>
        <v>0</v>
      </c>
      <c r="AH7" s="179">
        <f>-'[1]5C1AD_Greater'!$R7</f>
        <v>0</v>
      </c>
      <c r="AI7" s="179">
        <f>-'[1]5C1AH_BRUP'!$R7</f>
        <v>0</v>
      </c>
      <c r="AJ7" s="179">
        <f>-('[1]5C2_LAVCA'!$R7+'[1]5C2_LAVCA'!$S7)</f>
        <v>-214574</v>
      </c>
      <c r="AK7" s="179">
        <f>-('[1]5C3_UnvView'!$R7+'[1]5C3_UnvView'!$S7)</f>
        <v>-199339</v>
      </c>
      <c r="AL7" s="180">
        <f t="shared" ref="AL7:AL70" si="1">SUM(D7:AK7)</f>
        <v>-519131</v>
      </c>
      <c r="AM7" s="180">
        <f t="shared" ref="AM7:AM70" si="2">SUM(C7:AK7)</f>
        <v>53480738</v>
      </c>
      <c r="AN7" s="180">
        <f>ROUND(AM7/'8_2.1.17 SIS'!C7,0)</f>
        <v>5618</v>
      </c>
      <c r="AO7" s="181">
        <f>'[2]Summary FY17-18 MFP'!M7</f>
        <v>-30351.684544672433</v>
      </c>
      <c r="AP7" s="179">
        <f>IF(AO7&gt;0,AO7,0)</f>
        <v>0</v>
      </c>
      <c r="AQ7" s="179">
        <f>IF(AO7&lt;0,AO7,0)</f>
        <v>-30351.684544672433</v>
      </c>
      <c r="AR7" s="179">
        <f>'[3]October Mid-Year Adj'!$J3</f>
        <v>-16854</v>
      </c>
      <c r="AS7" s="179">
        <f>'[3]February Mid-Year Adj'!$J3</f>
        <v>-317417</v>
      </c>
      <c r="AT7" s="181">
        <f>SUM(AR7:AS7)</f>
        <v>-334271</v>
      </c>
      <c r="AU7" s="180">
        <f>AM7+AO7+AT7</f>
        <v>53116115.315455325</v>
      </c>
      <c r="AV7" s="179">
        <f>+'4_Level 4'!E7</f>
        <v>0</v>
      </c>
      <c r="AW7" s="179">
        <f>+'4_Level 4'!Q7</f>
        <v>191230</v>
      </c>
      <c r="AX7" s="180">
        <f>ROUND(SUM(AU7:AW7),0)</f>
        <v>53307345</v>
      </c>
      <c r="AY7" s="179">
        <f>[4]MFP!$HJ8</f>
        <v>48870588</v>
      </c>
      <c r="AZ7" s="179">
        <f>AX7-AY7</f>
        <v>4436757</v>
      </c>
      <c r="BA7" s="179">
        <f t="shared" ref="BA7:BA70" si="3">ROUND(AZ7/$BA$79,0)</f>
        <v>4436757</v>
      </c>
      <c r="BB7" s="179">
        <f>+'4_Level 4'!R7</f>
        <v>0</v>
      </c>
      <c r="BC7" s="179">
        <f>+'4_Level 4'!J7</f>
        <v>0</v>
      </c>
      <c r="BD7" s="179">
        <f>+'4_Level 4'!L7</f>
        <v>133756</v>
      </c>
      <c r="BE7" s="179">
        <f>+'4_Level 4'!M7</f>
        <v>0</v>
      </c>
      <c r="BF7" s="180">
        <f>AX7+BB7+BC7+BD7+BE7</f>
        <v>53441101</v>
      </c>
    </row>
    <row r="8" spans="1:59" ht="15.6" customHeight="1" x14ac:dyDescent="0.2">
      <c r="A8" s="182">
        <v>2</v>
      </c>
      <c r="B8" s="183" t="s">
        <v>243</v>
      </c>
      <c r="C8" s="184">
        <f>'3_Levels 1&amp;2'!AP8</f>
        <v>29104158</v>
      </c>
      <c r="D8" s="184">
        <v>0</v>
      </c>
      <c r="E8" s="184">
        <v>0</v>
      </c>
      <c r="F8" s="184">
        <f>-'[1]5C1A_Madison'!$R8</f>
        <v>0</v>
      </c>
      <c r="G8" s="184">
        <f>-'[1]5C1B_DArbonne'!$R8</f>
        <v>0</v>
      </c>
      <c r="H8" s="184">
        <f>-'[1]5C1C_Intl High'!$R8</f>
        <v>0</v>
      </c>
      <c r="I8" s="184">
        <f>-'[1]5C1D_NOMMA'!$R8</f>
        <v>0</v>
      </c>
      <c r="J8" s="184">
        <f>-'[1]5C1E_LFNO'!$R8</f>
        <v>0</v>
      </c>
      <c r="K8" s="184">
        <f>-'[1]5C1F_L.C. Charter'!$R8</f>
        <v>0</v>
      </c>
      <c r="L8" s="184">
        <f>-'[1]5C1G_JS Clark'!$R8</f>
        <v>0</v>
      </c>
      <c r="M8" s="184">
        <f>-'[1]5C1H_Southwest'!$R8</f>
        <v>0</v>
      </c>
      <c r="N8" s="184">
        <f>-'[1]5C1I_LA Key'!$R8</f>
        <v>0</v>
      </c>
      <c r="O8" s="184">
        <f>-'[1]5C1J_Jeff Chamber'!$R8</f>
        <v>0</v>
      </c>
      <c r="P8" s="184">
        <f>-'[1]5C1K_Tallulah'!$R8</f>
        <v>0</v>
      </c>
      <c r="Q8" s="184">
        <f>-'[1]5C1M_GEO Mid'!$R8</f>
        <v>0</v>
      </c>
      <c r="R8" s="184">
        <f>-'[1]5C1N_Delta'!$R8</f>
        <v>0</v>
      </c>
      <c r="S8" s="184">
        <f>-'[1]5C1O_Impact'!$R8</f>
        <v>0</v>
      </c>
      <c r="T8" s="184">
        <f>-'[1]5C1P_Vision'!$R8</f>
        <v>0</v>
      </c>
      <c r="U8" s="184">
        <f>-'[1]5C1Q_Advantage'!$R8</f>
        <v>0</v>
      </c>
      <c r="V8" s="184">
        <f>-'[1]5C1R_Iberville'!$R8</f>
        <v>0</v>
      </c>
      <c r="W8" s="184">
        <f>-'[1]5C1S_LC Col Prep'!$R8</f>
        <v>-6510</v>
      </c>
      <c r="X8" s="184">
        <f>-'[1]5C1T_Northeast'!$R8</f>
        <v>0</v>
      </c>
      <c r="Y8" s="184">
        <f>-'[1]5C1U_Acadiana Ren'!$R8</f>
        <v>0</v>
      </c>
      <c r="Z8" s="184">
        <f>-'[1]5C1V_Laf Ren'!$R8</f>
        <v>0</v>
      </c>
      <c r="AA8" s="184">
        <f>-'[1]5C1W_Willow'!$R8</f>
        <v>0</v>
      </c>
      <c r="AB8" s="184">
        <f>-'[1]5C1X_Tangi'!$R8</f>
        <v>0</v>
      </c>
      <c r="AC8" s="184">
        <f>-'[1]5C1Y_GEO'!$R8</f>
        <v>0</v>
      </c>
      <c r="AD8" s="184">
        <f>-'[1]5C1Z_Lincoln Prep'!$R8</f>
        <v>0</v>
      </c>
      <c r="AE8" s="184">
        <f>-'[1]5C1AA_Laurel'!$R8</f>
        <v>0</v>
      </c>
      <c r="AF8" s="184">
        <f>-'[1]5C1AB_Apex'!$R8</f>
        <v>0</v>
      </c>
      <c r="AG8" s="184">
        <f>-'[1]5C1AC_Smothers'!$R8</f>
        <v>0</v>
      </c>
      <c r="AH8" s="184">
        <f>-'[1]5C1AD_Greater'!$R8</f>
        <v>0</v>
      </c>
      <c r="AI8" s="184">
        <f>-'[1]5C1AH_BRUP'!$R8</f>
        <v>0</v>
      </c>
      <c r="AJ8" s="184">
        <f>-('[1]5C2_LAVCA'!$R8+'[1]5C2_LAVCA'!$S8)</f>
        <v>-77920</v>
      </c>
      <c r="AK8" s="184">
        <f>-('[1]5C3_UnvView'!$R8+'[1]5C3_UnvView'!$S8)</f>
        <v>-84092</v>
      </c>
      <c r="AL8" s="185">
        <f t="shared" si="1"/>
        <v>-168522</v>
      </c>
      <c r="AM8" s="185">
        <f t="shared" si="2"/>
        <v>28935636</v>
      </c>
      <c r="AN8" s="185">
        <f>ROUND(AM8/'8_2.1.17 SIS'!C8,0)</f>
        <v>7175</v>
      </c>
      <c r="AO8" s="186">
        <f>'[2]Summary FY17-18 MFP'!M8</f>
        <v>-37710.813246085338</v>
      </c>
      <c r="AP8" s="184">
        <f t="shared" ref="AP8:AP71" si="4">IF(AO8&gt;0,AO8,0)</f>
        <v>0</v>
      </c>
      <c r="AQ8" s="184">
        <f t="shared" ref="AQ8:AQ71" si="5">IF(AO8&lt;0,AO8,0)</f>
        <v>-37710.813246085338</v>
      </c>
      <c r="AR8" s="184">
        <f>'[3]October Mid-Year Adj'!$J4</f>
        <v>251125</v>
      </c>
      <c r="AS8" s="184">
        <f>'[3]February Mid-Year Adj'!$J4</f>
        <v>-71750</v>
      </c>
      <c r="AT8" s="186">
        <f t="shared" ref="AT8:AT71" si="6">SUM(AR8:AS8)</f>
        <v>179375</v>
      </c>
      <c r="AU8" s="185">
        <f t="shared" ref="AU8:AU71" si="7">AM8+AO8+AT8</f>
        <v>29077300.186753914</v>
      </c>
      <c r="AV8" s="184">
        <f>+'4_Level 4'!E8</f>
        <v>0</v>
      </c>
      <c r="AW8" s="184">
        <f>+'4_Level 4'!Q8</f>
        <v>123674</v>
      </c>
      <c r="AX8" s="185">
        <f t="shared" ref="AX8:AX71" si="8">ROUND(SUM(AU8:AW8),0)</f>
        <v>29200974</v>
      </c>
      <c r="AY8" s="184">
        <f>[4]MFP!$HJ9</f>
        <v>26756188</v>
      </c>
      <c r="AZ8" s="184">
        <f t="shared" ref="AZ8:AZ71" si="9">AX8-AY8</f>
        <v>2444786</v>
      </c>
      <c r="BA8" s="184">
        <f t="shared" si="3"/>
        <v>2444786</v>
      </c>
      <c r="BB8" s="184">
        <f>+'4_Level 4'!R8</f>
        <v>0</v>
      </c>
      <c r="BC8" s="184">
        <f>+'4_Level 4'!J8</f>
        <v>0</v>
      </c>
      <c r="BD8" s="184">
        <f>+'4_Level 4'!L8</f>
        <v>25000</v>
      </c>
      <c r="BE8" s="184">
        <f>+'4_Level 4'!M8</f>
        <v>3124</v>
      </c>
      <c r="BF8" s="185">
        <f t="shared" ref="BF8:BF71" si="10">AX8+BB8+BC8+BD8+BE8</f>
        <v>29229098</v>
      </c>
    </row>
    <row r="9" spans="1:59" ht="15.6" customHeight="1" x14ac:dyDescent="0.2">
      <c r="A9" s="182">
        <v>3</v>
      </c>
      <c r="B9" s="183" t="s">
        <v>244</v>
      </c>
      <c r="C9" s="184">
        <f>'3_Levels 1&amp;2'!AP9</f>
        <v>96266155</v>
      </c>
      <c r="D9" s="184">
        <v>0</v>
      </c>
      <c r="E9" s="184">
        <v>0</v>
      </c>
      <c r="F9" s="184">
        <f>-'[1]5C1A_Madison'!$R9</f>
        <v>-4098</v>
      </c>
      <c r="G9" s="184">
        <f>-'[1]5C1B_DArbonne'!$R9</f>
        <v>0</v>
      </c>
      <c r="H9" s="184">
        <f>-'[1]5C1C_Intl High'!$R9</f>
        <v>0</v>
      </c>
      <c r="I9" s="184">
        <f>-'[1]5C1D_NOMMA'!$R9</f>
        <v>0</v>
      </c>
      <c r="J9" s="184">
        <f>-'[1]5C1E_LFNO'!$R9</f>
        <v>0</v>
      </c>
      <c r="K9" s="184">
        <f>-'[1]5C1F_L.C. Charter'!$R9</f>
        <v>0</v>
      </c>
      <c r="L9" s="184">
        <f>-'[1]5C1G_JS Clark'!$R9</f>
        <v>0</v>
      </c>
      <c r="M9" s="184">
        <f>-'[1]5C1H_Southwest'!$R9</f>
        <v>0</v>
      </c>
      <c r="N9" s="184">
        <f>-'[1]5C1I_LA Key'!$R9</f>
        <v>-87076</v>
      </c>
      <c r="O9" s="184">
        <f>-'[1]5C1J_Jeff Chamber'!$R9</f>
        <v>0</v>
      </c>
      <c r="P9" s="184">
        <f>-'[1]5C1K_Tallulah'!$R9</f>
        <v>0</v>
      </c>
      <c r="Q9" s="184">
        <f>-'[1]5C1M_GEO Mid'!$R9</f>
        <v>-8148</v>
      </c>
      <c r="R9" s="184">
        <f>-'[1]5C1N_Delta'!$R9</f>
        <v>0</v>
      </c>
      <c r="S9" s="184">
        <f>-'[1]5C1O_Impact'!$R9</f>
        <v>0</v>
      </c>
      <c r="T9" s="184">
        <f>-'[1]5C1P_Vision'!$R9</f>
        <v>0</v>
      </c>
      <c r="U9" s="184">
        <f>-'[1]5C1Q_Advantage'!$R9</f>
        <v>0</v>
      </c>
      <c r="V9" s="184">
        <f>-'[1]5C1R_Iberville'!$R9</f>
        <v>-27705</v>
      </c>
      <c r="W9" s="184">
        <f>-'[1]5C1S_LC Col Prep'!$R9</f>
        <v>0</v>
      </c>
      <c r="X9" s="184">
        <f>-'[1]5C1T_Northeast'!$R9</f>
        <v>0</v>
      </c>
      <c r="Y9" s="184">
        <f>-'[1]5C1U_Acadiana Ren'!$R9</f>
        <v>0</v>
      </c>
      <c r="Z9" s="184">
        <f>-'[1]5C1V_Laf Ren'!$R9</f>
        <v>0</v>
      </c>
      <c r="AA9" s="184">
        <f>-'[1]5C1W_Willow'!$R9</f>
        <v>0</v>
      </c>
      <c r="AB9" s="184">
        <f>-'[1]5C1X_Tangi'!$R9</f>
        <v>0</v>
      </c>
      <c r="AC9" s="184">
        <f>-'[1]5C1Y_GEO'!$R9</f>
        <v>0</v>
      </c>
      <c r="AD9" s="184">
        <f>-'[1]5C1Z_Lincoln Prep'!$R9</f>
        <v>0</v>
      </c>
      <c r="AE9" s="184">
        <f>-'[1]5C1AA_Laurel'!$R9</f>
        <v>0</v>
      </c>
      <c r="AF9" s="184">
        <f>-'[1]5C1AB_Apex'!$R9</f>
        <v>0</v>
      </c>
      <c r="AG9" s="184">
        <f>-'[1]5C1AC_Smothers'!$R9</f>
        <v>0</v>
      </c>
      <c r="AH9" s="184">
        <f>-'[1]5C1AD_Greater'!$R9</f>
        <v>-45108</v>
      </c>
      <c r="AI9" s="184">
        <f>-'[1]5C1AH_BRUP'!$R9</f>
        <v>0</v>
      </c>
      <c r="AJ9" s="184">
        <f>-('[1]5C2_LAVCA'!$R9+'[1]5C2_LAVCA'!$S9)</f>
        <v>-232438</v>
      </c>
      <c r="AK9" s="184">
        <f>-('[1]5C3_UnvView'!$R9+'[1]5C3_UnvView'!$S9)</f>
        <v>-200346</v>
      </c>
      <c r="AL9" s="185">
        <f t="shared" si="1"/>
        <v>-604919</v>
      </c>
      <c r="AM9" s="185">
        <f t="shared" si="2"/>
        <v>95661236</v>
      </c>
      <c r="AN9" s="185">
        <f>ROUND(AM9/'8_2.1.17 SIS'!C9,0)</f>
        <v>4425</v>
      </c>
      <c r="AO9" s="186">
        <f>'[2]Summary FY17-18 MFP'!M9</f>
        <v>-155315.35373698571</v>
      </c>
      <c r="AP9" s="184">
        <f t="shared" si="4"/>
        <v>0</v>
      </c>
      <c r="AQ9" s="184">
        <f t="shared" si="5"/>
        <v>-155315.35373698571</v>
      </c>
      <c r="AR9" s="184">
        <f>'[3]October Mid-Year Adj'!$J5</f>
        <v>1336350</v>
      </c>
      <c r="AS9" s="184">
        <f>'[3]February Mid-Year Adj'!$J5</f>
        <v>-95138</v>
      </c>
      <c r="AT9" s="186">
        <f t="shared" si="6"/>
        <v>1241212</v>
      </c>
      <c r="AU9" s="185">
        <f t="shared" si="7"/>
        <v>96747132.646263018</v>
      </c>
      <c r="AV9" s="184">
        <f>+'4_Level 4'!E9</f>
        <v>0</v>
      </c>
      <c r="AW9" s="184">
        <f>+'4_Level 4'!Q9</f>
        <v>946863</v>
      </c>
      <c r="AX9" s="185">
        <f t="shared" si="8"/>
        <v>97693996</v>
      </c>
      <c r="AY9" s="184">
        <f>[4]MFP!$HJ10</f>
        <v>89189839</v>
      </c>
      <c r="AZ9" s="184">
        <f t="shared" si="9"/>
        <v>8504157</v>
      </c>
      <c r="BA9" s="184">
        <f t="shared" si="3"/>
        <v>8504157</v>
      </c>
      <c r="BB9" s="184">
        <f>+'4_Level 4'!R9</f>
        <v>0</v>
      </c>
      <c r="BC9" s="184">
        <f>+'4_Level 4'!J9</f>
        <v>0</v>
      </c>
      <c r="BD9" s="184">
        <f>+'4_Level 4'!L9</f>
        <v>260372</v>
      </c>
      <c r="BE9" s="184">
        <f>+'4_Level 4'!M9</f>
        <v>510493</v>
      </c>
      <c r="BF9" s="185">
        <f t="shared" si="10"/>
        <v>98464861</v>
      </c>
    </row>
    <row r="10" spans="1:59" ht="15.6" customHeight="1" x14ac:dyDescent="0.2">
      <c r="A10" s="182">
        <v>4</v>
      </c>
      <c r="B10" s="183" t="s">
        <v>245</v>
      </c>
      <c r="C10" s="184">
        <f>'3_Levels 1&amp;2'!AP10</f>
        <v>22541735</v>
      </c>
      <c r="D10" s="184">
        <v>0</v>
      </c>
      <c r="E10" s="184">
        <v>0</v>
      </c>
      <c r="F10" s="184">
        <f>-'[1]5C1A_Madison'!$R10</f>
        <v>0</v>
      </c>
      <c r="G10" s="184">
        <f>-'[1]5C1B_DArbonne'!$R10</f>
        <v>0</v>
      </c>
      <c r="H10" s="184">
        <f>-'[1]5C1C_Intl High'!$R10</f>
        <v>0</v>
      </c>
      <c r="I10" s="184">
        <f>-'[1]5C1D_NOMMA'!$R10</f>
        <v>0</v>
      </c>
      <c r="J10" s="184">
        <f>-'[1]5C1E_LFNO'!$R10</f>
        <v>0</v>
      </c>
      <c r="K10" s="184">
        <f>-'[1]5C1F_L.C. Charter'!$R10</f>
        <v>0</v>
      </c>
      <c r="L10" s="184">
        <f>-'[1]5C1G_JS Clark'!$R10</f>
        <v>0</v>
      </c>
      <c r="M10" s="184">
        <f>-'[1]5C1H_Southwest'!$R10</f>
        <v>0</v>
      </c>
      <c r="N10" s="184">
        <f>-'[1]5C1I_LA Key'!$R10</f>
        <v>0</v>
      </c>
      <c r="O10" s="184">
        <f>-'[1]5C1J_Jeff Chamber'!$R10</f>
        <v>0</v>
      </c>
      <c r="P10" s="184">
        <f>-'[1]5C1K_Tallulah'!$R10</f>
        <v>0</v>
      </c>
      <c r="Q10" s="184">
        <f>-'[1]5C1M_GEO Mid'!$R10</f>
        <v>0</v>
      </c>
      <c r="R10" s="184">
        <f>-'[1]5C1N_Delta'!$R10</f>
        <v>0</v>
      </c>
      <c r="S10" s="184">
        <f>-'[1]5C1O_Impact'!$R10</f>
        <v>0</v>
      </c>
      <c r="T10" s="184">
        <f>-'[1]5C1P_Vision'!$R10</f>
        <v>0</v>
      </c>
      <c r="U10" s="184">
        <f>-'[1]5C1Q_Advantage'!$R10</f>
        <v>0</v>
      </c>
      <c r="V10" s="184">
        <f>-'[1]5C1R_Iberville'!$R10</f>
        <v>0</v>
      </c>
      <c r="W10" s="184">
        <f>-'[1]5C1S_LC Col Prep'!$R10</f>
        <v>0</v>
      </c>
      <c r="X10" s="184">
        <f>-'[1]5C1T_Northeast'!$R10</f>
        <v>0</v>
      </c>
      <c r="Y10" s="184">
        <f>-'[1]5C1U_Acadiana Ren'!$R10</f>
        <v>0</v>
      </c>
      <c r="Z10" s="184">
        <f>-'[1]5C1V_Laf Ren'!$R10</f>
        <v>0</v>
      </c>
      <c r="AA10" s="184">
        <f>-'[1]5C1W_Willow'!$R10</f>
        <v>0</v>
      </c>
      <c r="AB10" s="184">
        <f>-'[1]5C1X_Tangi'!$R10</f>
        <v>0</v>
      </c>
      <c r="AC10" s="184">
        <f>-'[1]5C1Y_GEO'!$R10</f>
        <v>0</v>
      </c>
      <c r="AD10" s="184">
        <f>-'[1]5C1Z_Lincoln Prep'!$R10</f>
        <v>0</v>
      </c>
      <c r="AE10" s="184">
        <f>-'[1]5C1AA_Laurel'!$R10</f>
        <v>0</v>
      </c>
      <c r="AF10" s="184">
        <f>-'[1]5C1AB_Apex'!$R10</f>
        <v>0</v>
      </c>
      <c r="AG10" s="184">
        <f>-'[1]5C1AC_Smothers'!$R10</f>
        <v>0</v>
      </c>
      <c r="AH10" s="184">
        <f>-'[1]5C1AD_Greater'!$R10</f>
        <v>0</v>
      </c>
      <c r="AI10" s="184">
        <f>-'[1]5C1AH_BRUP'!$R10</f>
        <v>0</v>
      </c>
      <c r="AJ10" s="184">
        <f>-('[1]5C2_LAVCA'!$R10+'[1]5C2_LAVCA'!$S10)</f>
        <v>-53226</v>
      </c>
      <c r="AK10" s="184">
        <f>-('[1]5C3_UnvView'!$R10+'[1]5C3_UnvView'!$S10)</f>
        <v>-5283</v>
      </c>
      <c r="AL10" s="185">
        <f t="shared" si="1"/>
        <v>-58509</v>
      </c>
      <c r="AM10" s="185">
        <f t="shared" si="2"/>
        <v>22483226</v>
      </c>
      <c r="AN10" s="185">
        <f>ROUND(AM10/'8_2.1.17 SIS'!C10,0)</f>
        <v>6691</v>
      </c>
      <c r="AO10" s="186">
        <f>'[2]Summary FY17-18 MFP'!M10</f>
        <v>-33450.909072343929</v>
      </c>
      <c r="AP10" s="184">
        <f t="shared" si="4"/>
        <v>0</v>
      </c>
      <c r="AQ10" s="184">
        <f t="shared" si="5"/>
        <v>-33450.909072343929</v>
      </c>
      <c r="AR10" s="184">
        <f>'[3]October Mid-Year Adj'!$J6</f>
        <v>-1083942</v>
      </c>
      <c r="AS10" s="184">
        <f>'[3]February Mid-Year Adj'!$J6</f>
        <v>-16728</v>
      </c>
      <c r="AT10" s="186">
        <f t="shared" si="6"/>
        <v>-1100670</v>
      </c>
      <c r="AU10" s="185">
        <f t="shared" si="7"/>
        <v>21349105.090927657</v>
      </c>
      <c r="AV10" s="184">
        <f>+'4_Level 4'!E10</f>
        <v>84000</v>
      </c>
      <c r="AW10" s="184">
        <f>+'4_Level 4'!Q10</f>
        <v>101746</v>
      </c>
      <c r="AX10" s="185">
        <f t="shared" si="8"/>
        <v>21534851</v>
      </c>
      <c r="AY10" s="184">
        <f>[4]MFP!$HJ11</f>
        <v>19878971</v>
      </c>
      <c r="AZ10" s="184">
        <f t="shared" si="9"/>
        <v>1655880</v>
      </c>
      <c r="BA10" s="184">
        <f t="shared" si="3"/>
        <v>1655880</v>
      </c>
      <c r="BB10" s="184">
        <f>+'4_Level 4'!R10</f>
        <v>0</v>
      </c>
      <c r="BC10" s="184">
        <f>+'4_Level 4'!J10</f>
        <v>8000</v>
      </c>
      <c r="BD10" s="184">
        <f>+'4_Level 4'!L10</f>
        <v>90202</v>
      </c>
      <c r="BE10" s="184">
        <f>+'4_Level 4'!M10</f>
        <v>405333</v>
      </c>
      <c r="BF10" s="185">
        <f t="shared" si="10"/>
        <v>22038386</v>
      </c>
    </row>
    <row r="11" spans="1:59" ht="15.6" customHeight="1" x14ac:dyDescent="0.2">
      <c r="A11" s="187">
        <v>5</v>
      </c>
      <c r="B11" s="188" t="s">
        <v>246</v>
      </c>
      <c r="C11" s="189">
        <f>'3_Levels 1&amp;2'!AP11</f>
        <v>32462730</v>
      </c>
      <c r="D11" s="189">
        <v>0</v>
      </c>
      <c r="E11" s="189">
        <v>0</v>
      </c>
      <c r="F11" s="189">
        <f>-'[1]5C1A_Madison'!$R11</f>
        <v>0</v>
      </c>
      <c r="G11" s="189">
        <f>-'[1]5C1B_DArbonne'!$R11</f>
        <v>0</v>
      </c>
      <c r="H11" s="189">
        <f>-'[1]5C1C_Intl High'!$R11</f>
        <v>0</v>
      </c>
      <c r="I11" s="189">
        <f>-'[1]5C1D_NOMMA'!$R11</f>
        <v>0</v>
      </c>
      <c r="J11" s="189">
        <f>-'[1]5C1E_LFNO'!$R11</f>
        <v>0</v>
      </c>
      <c r="K11" s="189">
        <f>-'[1]5C1F_L.C. Charter'!$R11</f>
        <v>0</v>
      </c>
      <c r="L11" s="189">
        <f>-'[1]5C1G_JS Clark'!$R11</f>
        <v>0</v>
      </c>
      <c r="M11" s="189">
        <f>-'[1]5C1H_Southwest'!$R11</f>
        <v>0</v>
      </c>
      <c r="N11" s="189">
        <f>-'[1]5C1I_LA Key'!$R11</f>
        <v>0</v>
      </c>
      <c r="O11" s="189">
        <f>-'[1]5C1J_Jeff Chamber'!$R11</f>
        <v>0</v>
      </c>
      <c r="P11" s="189">
        <f>-'[1]5C1K_Tallulah'!$R11</f>
        <v>0</v>
      </c>
      <c r="Q11" s="189">
        <f>-'[1]5C1M_GEO Mid'!$R11</f>
        <v>0</v>
      </c>
      <c r="R11" s="189">
        <f>-'[1]5C1N_Delta'!$R11</f>
        <v>0</v>
      </c>
      <c r="S11" s="189">
        <f>-'[1]5C1O_Impact'!$R11</f>
        <v>0</v>
      </c>
      <c r="T11" s="189">
        <f>-'[1]5C1P_Vision'!$R11</f>
        <v>0</v>
      </c>
      <c r="U11" s="189">
        <f>-'[1]5C1Q_Advantage'!$R11</f>
        <v>0</v>
      </c>
      <c r="V11" s="189">
        <f>-'[1]5C1R_Iberville'!$R11</f>
        <v>0</v>
      </c>
      <c r="W11" s="189">
        <f>-'[1]5C1S_LC Col Prep'!$R11</f>
        <v>0</v>
      </c>
      <c r="X11" s="189">
        <f>-'[1]5C1T_Northeast'!$R11</f>
        <v>0</v>
      </c>
      <c r="Y11" s="189">
        <f>-'[1]5C1U_Acadiana Ren'!$R11</f>
        <v>0</v>
      </c>
      <c r="Z11" s="189">
        <f>-'[1]5C1V_Laf Ren'!$R11</f>
        <v>0</v>
      </c>
      <c r="AA11" s="189">
        <f>-'[1]5C1W_Willow'!$R11</f>
        <v>0</v>
      </c>
      <c r="AB11" s="189">
        <f>-'[1]5C1X_Tangi'!$R11</f>
        <v>0</v>
      </c>
      <c r="AC11" s="189">
        <f>-'[1]5C1Y_GEO'!$R11</f>
        <v>0</v>
      </c>
      <c r="AD11" s="189">
        <f>-'[1]5C1Z_Lincoln Prep'!$R11</f>
        <v>0</v>
      </c>
      <c r="AE11" s="189">
        <f>-'[1]5C1AA_Laurel'!$R11</f>
        <v>0</v>
      </c>
      <c r="AF11" s="189">
        <f>-'[1]5C1AB_Apex'!$R11</f>
        <v>0</v>
      </c>
      <c r="AG11" s="189">
        <f>-'[1]5C1AC_Smothers'!$R11</f>
        <v>0</v>
      </c>
      <c r="AH11" s="189">
        <f>-'[1]5C1AD_Greater'!$R11</f>
        <v>0</v>
      </c>
      <c r="AI11" s="189">
        <f>-'[1]5C1AH_BRUP'!$R11</f>
        <v>0</v>
      </c>
      <c r="AJ11" s="189">
        <f>-('[1]5C2_LAVCA'!$R11+'[1]5C2_LAVCA'!$S11)</f>
        <v>-172094</v>
      </c>
      <c r="AK11" s="189">
        <f>-('[1]5C3_UnvView'!$R11+'[1]5C3_UnvView'!$S11)</f>
        <v>-262207</v>
      </c>
      <c r="AL11" s="190">
        <f t="shared" si="1"/>
        <v>-434301</v>
      </c>
      <c r="AM11" s="190">
        <f t="shared" si="2"/>
        <v>32028429</v>
      </c>
      <c r="AN11" s="190">
        <f>ROUND(AM11/'8_2.1.17 SIS'!C11,0)</f>
        <v>6031</v>
      </c>
      <c r="AO11" s="191">
        <f>'[2]Summary FY17-18 MFP'!M11</f>
        <v>-98137.505660099094</v>
      </c>
      <c r="AP11" s="189">
        <f t="shared" si="4"/>
        <v>0</v>
      </c>
      <c r="AQ11" s="189">
        <f t="shared" si="5"/>
        <v>-98137.505660099094</v>
      </c>
      <c r="AR11" s="189">
        <f>'[3]October Mid-Year Adj'!$J7</f>
        <v>-470418</v>
      </c>
      <c r="AS11" s="189">
        <f>'[3]February Mid-Year Adj'!$J7</f>
        <v>-232194</v>
      </c>
      <c r="AT11" s="191">
        <f t="shared" si="6"/>
        <v>-702612</v>
      </c>
      <c r="AU11" s="190">
        <f t="shared" si="7"/>
        <v>31227679.494339902</v>
      </c>
      <c r="AV11" s="189">
        <f>+'4_Level 4'!E11</f>
        <v>0</v>
      </c>
      <c r="AW11" s="189">
        <f>+'4_Level 4'!Q11</f>
        <v>112496.6</v>
      </c>
      <c r="AX11" s="190">
        <f t="shared" si="8"/>
        <v>31340176</v>
      </c>
      <c r="AY11" s="189">
        <f>[4]MFP!$HJ12</f>
        <v>28847088</v>
      </c>
      <c r="AZ11" s="189">
        <f t="shared" si="9"/>
        <v>2493088</v>
      </c>
      <c r="BA11" s="189">
        <f t="shared" si="3"/>
        <v>2493088</v>
      </c>
      <c r="BB11" s="189">
        <f>+'4_Level 4'!R11</f>
        <v>0</v>
      </c>
      <c r="BC11" s="189">
        <f>+'4_Level 4'!J11</f>
        <v>0</v>
      </c>
      <c r="BD11" s="189">
        <f>+'4_Level 4'!L11</f>
        <v>152082</v>
      </c>
      <c r="BE11" s="189">
        <f>+'4_Level 4'!M11</f>
        <v>37355</v>
      </c>
      <c r="BF11" s="190">
        <f t="shared" si="10"/>
        <v>31529613</v>
      </c>
    </row>
    <row r="12" spans="1:59" ht="15.6" customHeight="1" x14ac:dyDescent="0.2">
      <c r="A12" s="177">
        <v>6</v>
      </c>
      <c r="B12" s="178" t="s">
        <v>247</v>
      </c>
      <c r="C12" s="179">
        <f>'3_Levels 1&amp;2'!AP12</f>
        <v>34910528</v>
      </c>
      <c r="D12" s="179">
        <v>0</v>
      </c>
      <c r="E12" s="179">
        <v>0</v>
      </c>
      <c r="F12" s="179">
        <f>-'[1]5C1A_Madison'!$R12</f>
        <v>0</v>
      </c>
      <c r="G12" s="179">
        <f>-'[1]5C1B_DArbonne'!$R12</f>
        <v>0</v>
      </c>
      <c r="H12" s="179">
        <f>-'[1]5C1C_Intl High'!$R12</f>
        <v>0</v>
      </c>
      <c r="I12" s="179">
        <f>-'[1]5C1D_NOMMA'!$R12</f>
        <v>0</v>
      </c>
      <c r="J12" s="179">
        <f>-'[1]5C1E_LFNO'!$R12</f>
        <v>0</v>
      </c>
      <c r="K12" s="179">
        <f>-'[1]5C1F_L.C. Charter'!$R12</f>
        <v>0</v>
      </c>
      <c r="L12" s="179">
        <f>-'[1]5C1G_JS Clark'!$R12</f>
        <v>0</v>
      </c>
      <c r="M12" s="179">
        <f>-'[1]5C1H_Southwest'!$R12</f>
        <v>0</v>
      </c>
      <c r="N12" s="179">
        <f>-'[1]5C1I_LA Key'!$R12</f>
        <v>0</v>
      </c>
      <c r="O12" s="179">
        <f>-'[1]5C1J_Jeff Chamber'!$R12</f>
        <v>0</v>
      </c>
      <c r="P12" s="179">
        <f>-'[1]5C1K_Tallulah'!$R12</f>
        <v>0</v>
      </c>
      <c r="Q12" s="179">
        <f>-'[1]5C1M_GEO Mid'!$R12</f>
        <v>0</v>
      </c>
      <c r="R12" s="179">
        <f>-'[1]5C1N_Delta'!$R12</f>
        <v>0</v>
      </c>
      <c r="S12" s="179">
        <f>-'[1]5C1O_Impact'!$R12</f>
        <v>0</v>
      </c>
      <c r="T12" s="179">
        <f>-'[1]5C1P_Vision'!$R12</f>
        <v>0</v>
      </c>
      <c r="U12" s="179">
        <f>-'[1]5C1Q_Advantage'!$R12</f>
        <v>0</v>
      </c>
      <c r="V12" s="179">
        <f>-'[1]5C1R_Iberville'!$R12</f>
        <v>0</v>
      </c>
      <c r="W12" s="179">
        <f>-'[1]5C1S_LC Col Prep'!$R12</f>
        <v>0</v>
      </c>
      <c r="X12" s="179">
        <f>-'[1]5C1T_Northeast'!$R12</f>
        <v>0</v>
      </c>
      <c r="Y12" s="179">
        <f>-'[1]5C1U_Acadiana Ren'!$R12</f>
        <v>0</v>
      </c>
      <c r="Z12" s="179">
        <f>-'[1]5C1V_Laf Ren'!$R12</f>
        <v>0</v>
      </c>
      <c r="AA12" s="179">
        <f>-'[1]5C1W_Willow'!$R12</f>
        <v>0</v>
      </c>
      <c r="AB12" s="179">
        <f>-'[1]5C1X_Tangi'!$R12</f>
        <v>0</v>
      </c>
      <c r="AC12" s="179">
        <f>-'[1]5C1Y_GEO'!$R12</f>
        <v>0</v>
      </c>
      <c r="AD12" s="179">
        <f>-'[1]5C1Z_Lincoln Prep'!$R12</f>
        <v>0</v>
      </c>
      <c r="AE12" s="179">
        <f>-'[1]5C1AA_Laurel'!$R12</f>
        <v>0</v>
      </c>
      <c r="AF12" s="179">
        <f>-'[1]5C1AB_Apex'!$R12</f>
        <v>0</v>
      </c>
      <c r="AG12" s="179">
        <f>-'[1]5C1AC_Smothers'!$R12</f>
        <v>0</v>
      </c>
      <c r="AH12" s="179">
        <f>-'[1]5C1AD_Greater'!$R12</f>
        <v>0</v>
      </c>
      <c r="AI12" s="179">
        <f>-'[1]5C1AH_BRUP'!$R12</f>
        <v>0</v>
      </c>
      <c r="AJ12" s="179">
        <f>-('[1]5C2_LAVCA'!$R12+'[1]5C2_LAVCA'!$S12)</f>
        <v>-73138</v>
      </c>
      <c r="AK12" s="179">
        <f>-('[1]5C3_UnvView'!$R12+'[1]5C3_UnvView'!$S12)</f>
        <v>-77449</v>
      </c>
      <c r="AL12" s="180">
        <f t="shared" si="1"/>
        <v>-150587</v>
      </c>
      <c r="AM12" s="180">
        <f t="shared" si="2"/>
        <v>34759941</v>
      </c>
      <c r="AN12" s="180">
        <f>ROUND(AM12/'8_2.1.17 SIS'!C12,0)</f>
        <v>5980</v>
      </c>
      <c r="AO12" s="181">
        <f>'[2]Summary FY17-18 MFP'!M12</f>
        <v>-104557.46014373456</v>
      </c>
      <c r="AP12" s="179">
        <f t="shared" si="4"/>
        <v>0</v>
      </c>
      <c r="AQ12" s="179">
        <f t="shared" si="5"/>
        <v>-104557.46014373456</v>
      </c>
      <c r="AR12" s="179">
        <f>'[3]October Mid-Year Adj'!$J8</f>
        <v>532220</v>
      </c>
      <c r="AS12" s="179">
        <f>'[3]February Mid-Year Adj'!$J8</f>
        <v>-155480</v>
      </c>
      <c r="AT12" s="181">
        <f t="shared" si="6"/>
        <v>376740</v>
      </c>
      <c r="AU12" s="180">
        <f t="shared" si="7"/>
        <v>35032123.539856263</v>
      </c>
      <c r="AV12" s="179">
        <f>+'4_Level 4'!E12</f>
        <v>0</v>
      </c>
      <c r="AW12" s="179">
        <f>+'4_Level 4'!Q12</f>
        <v>185390</v>
      </c>
      <c r="AX12" s="180">
        <f t="shared" si="8"/>
        <v>35217514</v>
      </c>
      <c r="AY12" s="179">
        <f>[4]MFP!$HJ13</f>
        <v>32189885</v>
      </c>
      <c r="AZ12" s="179">
        <f t="shared" si="9"/>
        <v>3027629</v>
      </c>
      <c r="BA12" s="179">
        <f t="shared" si="3"/>
        <v>3027629</v>
      </c>
      <c r="BB12" s="179">
        <f>+'4_Level 4'!R12</f>
        <v>0</v>
      </c>
      <c r="BC12" s="179">
        <f>+'4_Level 4'!J12</f>
        <v>0</v>
      </c>
      <c r="BD12" s="179">
        <f>+'4_Level 4'!L12</f>
        <v>66640</v>
      </c>
      <c r="BE12" s="179">
        <f>+'4_Level 4'!M12</f>
        <v>0</v>
      </c>
      <c r="BF12" s="180">
        <f t="shared" si="10"/>
        <v>35284154</v>
      </c>
    </row>
    <row r="13" spans="1:59" ht="15.6" customHeight="1" x14ac:dyDescent="0.2">
      <c r="A13" s="182">
        <v>7</v>
      </c>
      <c r="B13" s="183" t="s">
        <v>248</v>
      </c>
      <c r="C13" s="184">
        <f>'3_Levels 1&amp;2'!AP13</f>
        <v>7645244</v>
      </c>
      <c r="D13" s="184">
        <v>0</v>
      </c>
      <c r="E13" s="184">
        <v>0</v>
      </c>
      <c r="F13" s="184">
        <f>-'[1]5C1A_Madison'!$R13</f>
        <v>0</v>
      </c>
      <c r="G13" s="184">
        <f>-'[1]5C1B_DArbonne'!$R13</f>
        <v>0</v>
      </c>
      <c r="H13" s="184">
        <f>-'[1]5C1C_Intl High'!$R13</f>
        <v>0</v>
      </c>
      <c r="I13" s="184">
        <f>-'[1]5C1D_NOMMA'!$R13</f>
        <v>0</v>
      </c>
      <c r="J13" s="184">
        <f>-'[1]5C1E_LFNO'!$R13</f>
        <v>0</v>
      </c>
      <c r="K13" s="184">
        <f>-'[1]5C1F_L.C. Charter'!$R13</f>
        <v>0</v>
      </c>
      <c r="L13" s="184">
        <f>-'[1]5C1G_JS Clark'!$R13</f>
        <v>0</v>
      </c>
      <c r="M13" s="184">
        <f>-'[1]5C1H_Southwest'!$R13</f>
        <v>0</v>
      </c>
      <c r="N13" s="184">
        <f>-'[1]5C1I_LA Key'!$R13</f>
        <v>0</v>
      </c>
      <c r="O13" s="184">
        <f>-'[1]5C1J_Jeff Chamber'!$R13</f>
        <v>0</v>
      </c>
      <c r="P13" s="184">
        <f>-'[1]5C1K_Tallulah'!$R13</f>
        <v>0</v>
      </c>
      <c r="Q13" s="184">
        <f>-'[1]5C1M_GEO Mid'!$R13</f>
        <v>0</v>
      </c>
      <c r="R13" s="184">
        <f>-'[1]5C1N_Delta'!$R13</f>
        <v>0</v>
      </c>
      <c r="S13" s="184">
        <f>-'[1]5C1O_Impact'!$R13</f>
        <v>0</v>
      </c>
      <c r="T13" s="184">
        <f>-'[1]5C1P_Vision'!$R13</f>
        <v>0</v>
      </c>
      <c r="U13" s="184">
        <f>-'[1]5C1Q_Advantage'!$R13</f>
        <v>0</v>
      </c>
      <c r="V13" s="184">
        <f>-'[1]5C1R_Iberville'!$R13</f>
        <v>0</v>
      </c>
      <c r="W13" s="184">
        <f>-'[1]5C1S_LC Col Prep'!$R13</f>
        <v>0</v>
      </c>
      <c r="X13" s="184">
        <f>-'[1]5C1T_Northeast'!$R13</f>
        <v>0</v>
      </c>
      <c r="Y13" s="184">
        <f>-'[1]5C1U_Acadiana Ren'!$R13</f>
        <v>0</v>
      </c>
      <c r="Z13" s="184">
        <f>-'[1]5C1V_Laf Ren'!$R13</f>
        <v>0</v>
      </c>
      <c r="AA13" s="184">
        <f>-'[1]5C1W_Willow'!$R13</f>
        <v>0</v>
      </c>
      <c r="AB13" s="184">
        <f>-'[1]5C1X_Tangi'!$R13</f>
        <v>0</v>
      </c>
      <c r="AC13" s="184">
        <f>-'[1]5C1Y_GEO'!$R13</f>
        <v>0</v>
      </c>
      <c r="AD13" s="184">
        <f>-'[1]5C1Z_Lincoln Prep'!$R13</f>
        <v>-43904</v>
      </c>
      <c r="AE13" s="184">
        <f>-'[1]5C1AA_Laurel'!$R13</f>
        <v>0</v>
      </c>
      <c r="AF13" s="184">
        <f>-'[1]5C1AB_Apex'!$R13</f>
        <v>0</v>
      </c>
      <c r="AG13" s="184">
        <f>-'[1]5C1AC_Smothers'!$R13</f>
        <v>0</v>
      </c>
      <c r="AH13" s="184">
        <f>-'[1]5C1AD_Greater'!$R13</f>
        <v>0</v>
      </c>
      <c r="AI13" s="184">
        <f>-'[1]5C1AH_BRUP'!$R13</f>
        <v>0</v>
      </c>
      <c r="AJ13" s="184">
        <f>-('[1]5C2_LAVCA'!$R13+'[1]5C2_LAVCA'!$S13)</f>
        <v>-32806</v>
      </c>
      <c r="AK13" s="184">
        <f>-('[1]5C3_UnvView'!$R13+'[1]5C3_UnvView'!$S13)</f>
        <v>-18397</v>
      </c>
      <c r="AL13" s="185">
        <f t="shared" si="1"/>
        <v>-95107</v>
      </c>
      <c r="AM13" s="185">
        <f t="shared" si="2"/>
        <v>7550137</v>
      </c>
      <c r="AN13" s="185">
        <f>ROUND(AM13/'8_2.1.17 SIS'!C13,0)</f>
        <v>3573</v>
      </c>
      <c r="AO13" s="186">
        <f>'[2]Summary FY17-18 MFP'!M13</f>
        <v>7085.1920091324137</v>
      </c>
      <c r="AP13" s="184">
        <f t="shared" si="4"/>
        <v>7085.1920091324137</v>
      </c>
      <c r="AQ13" s="184">
        <f t="shared" si="5"/>
        <v>0</v>
      </c>
      <c r="AR13" s="184">
        <f>'[3]October Mid-Year Adj'!$J9</f>
        <v>53595</v>
      </c>
      <c r="AS13" s="184">
        <f>'[3]February Mid-Year Adj'!$J9</f>
        <v>-19652</v>
      </c>
      <c r="AT13" s="186">
        <f t="shared" si="6"/>
        <v>33943</v>
      </c>
      <c r="AU13" s="185">
        <f t="shared" si="7"/>
        <v>7591165.1920091324</v>
      </c>
      <c r="AV13" s="184">
        <f>+'4_Level 4'!E13</f>
        <v>0</v>
      </c>
      <c r="AW13" s="184">
        <f>+'4_Level 4'!Q13</f>
        <v>57708</v>
      </c>
      <c r="AX13" s="185">
        <f t="shared" si="8"/>
        <v>7648873</v>
      </c>
      <c r="AY13" s="184">
        <f>[4]MFP!$HJ14</f>
        <v>6970684</v>
      </c>
      <c r="AZ13" s="184">
        <f t="shared" si="9"/>
        <v>678189</v>
      </c>
      <c r="BA13" s="184">
        <f t="shared" si="3"/>
        <v>678189</v>
      </c>
      <c r="BB13" s="184">
        <f>+'4_Level 4'!R13</f>
        <v>0</v>
      </c>
      <c r="BC13" s="184">
        <f>+'4_Level 4'!J13</f>
        <v>0</v>
      </c>
      <c r="BD13" s="184">
        <f>+'4_Level 4'!L13</f>
        <v>40222</v>
      </c>
      <c r="BE13" s="184">
        <f>+'4_Level 4'!M13</f>
        <v>17633</v>
      </c>
      <c r="BF13" s="185">
        <f t="shared" si="10"/>
        <v>7706728</v>
      </c>
    </row>
    <row r="14" spans="1:59" ht="15.6" customHeight="1" x14ac:dyDescent="0.2">
      <c r="A14" s="182">
        <v>8</v>
      </c>
      <c r="B14" s="183" t="s">
        <v>249</v>
      </c>
      <c r="C14" s="184">
        <f>'3_Levels 1&amp;2'!AP14</f>
        <v>123007310</v>
      </c>
      <c r="D14" s="184">
        <v>0</v>
      </c>
      <c r="E14" s="184">
        <v>0</v>
      </c>
      <c r="F14" s="184">
        <f>-'[1]5C1A_Madison'!$R14</f>
        <v>0</v>
      </c>
      <c r="G14" s="184">
        <f>-'[1]5C1B_DArbonne'!$R14</f>
        <v>0</v>
      </c>
      <c r="H14" s="184">
        <f>-'[1]5C1C_Intl High'!$R14</f>
        <v>0</v>
      </c>
      <c r="I14" s="184">
        <f>-'[1]5C1D_NOMMA'!$R14</f>
        <v>0</v>
      </c>
      <c r="J14" s="184">
        <f>-'[1]5C1E_LFNO'!$R14</f>
        <v>0</v>
      </c>
      <c r="K14" s="184">
        <f>-'[1]5C1F_L.C. Charter'!$R14</f>
        <v>0</v>
      </c>
      <c r="L14" s="184">
        <f>-'[1]5C1G_JS Clark'!$R14</f>
        <v>0</v>
      </c>
      <c r="M14" s="184">
        <f>-'[1]5C1H_Southwest'!$R14</f>
        <v>0</v>
      </c>
      <c r="N14" s="184">
        <f>-'[1]5C1I_LA Key'!$R14</f>
        <v>0</v>
      </c>
      <c r="O14" s="184">
        <f>-'[1]5C1J_Jeff Chamber'!$R14</f>
        <v>0</v>
      </c>
      <c r="P14" s="184">
        <f>-'[1]5C1K_Tallulah'!$R14</f>
        <v>0</v>
      </c>
      <c r="Q14" s="184">
        <f>-'[1]5C1M_GEO Mid'!$R14</f>
        <v>0</v>
      </c>
      <c r="R14" s="184">
        <f>-'[1]5C1N_Delta'!$R14</f>
        <v>0</v>
      </c>
      <c r="S14" s="184">
        <f>-'[1]5C1O_Impact'!$R14</f>
        <v>0</v>
      </c>
      <c r="T14" s="184">
        <f>-'[1]5C1P_Vision'!$R14</f>
        <v>0</v>
      </c>
      <c r="U14" s="184">
        <f>-'[1]5C1Q_Advantage'!$R14</f>
        <v>0</v>
      </c>
      <c r="V14" s="184">
        <f>-'[1]5C1R_Iberville'!$R14</f>
        <v>0</v>
      </c>
      <c r="W14" s="184">
        <f>-'[1]5C1S_LC Col Prep'!$R14</f>
        <v>0</v>
      </c>
      <c r="X14" s="184">
        <f>-'[1]5C1T_Northeast'!$R14</f>
        <v>0</v>
      </c>
      <c r="Y14" s="184">
        <f>-'[1]5C1U_Acadiana Ren'!$R14</f>
        <v>0</v>
      </c>
      <c r="Z14" s="184">
        <f>-'[1]5C1V_Laf Ren'!$R14</f>
        <v>0</v>
      </c>
      <c r="AA14" s="184">
        <f>-'[1]5C1W_Willow'!$R14</f>
        <v>0</v>
      </c>
      <c r="AB14" s="184">
        <f>-'[1]5C1X_Tangi'!$R14</f>
        <v>0</v>
      </c>
      <c r="AC14" s="184">
        <f>-'[1]5C1Y_GEO'!$R14</f>
        <v>0</v>
      </c>
      <c r="AD14" s="184">
        <f>-'[1]5C1Z_Lincoln Prep'!$R14</f>
        <v>0</v>
      </c>
      <c r="AE14" s="184">
        <f>-'[1]5C1AA_Laurel'!$R14</f>
        <v>0</v>
      </c>
      <c r="AF14" s="184">
        <f>-'[1]5C1AB_Apex'!$R14</f>
        <v>0</v>
      </c>
      <c r="AG14" s="184">
        <f>-'[1]5C1AC_Smothers'!$R14</f>
        <v>0</v>
      </c>
      <c r="AH14" s="184">
        <f>-'[1]5C1AD_Greater'!$R14</f>
        <v>0</v>
      </c>
      <c r="AI14" s="184">
        <f>-'[1]5C1AH_BRUP'!$R14</f>
        <v>0</v>
      </c>
      <c r="AJ14" s="184">
        <f>-('[1]5C2_LAVCA'!$R14+'[1]5C2_LAVCA'!$S14)</f>
        <v>-256222</v>
      </c>
      <c r="AK14" s="184">
        <f>-('[1]5C3_UnvView'!$R14+'[1]5C3_UnvView'!$S14)</f>
        <v>-312261</v>
      </c>
      <c r="AL14" s="185">
        <f t="shared" si="1"/>
        <v>-568483</v>
      </c>
      <c r="AM14" s="185">
        <f t="shared" si="2"/>
        <v>122438827</v>
      </c>
      <c r="AN14" s="185">
        <f>ROUND(AM14/'8_2.1.17 SIS'!C14,0)</f>
        <v>5589</v>
      </c>
      <c r="AO14" s="186">
        <f>'[2]Summary FY17-18 MFP'!M14</f>
        <v>-126696.74951470614</v>
      </c>
      <c r="AP14" s="184">
        <f t="shared" si="4"/>
        <v>0</v>
      </c>
      <c r="AQ14" s="184">
        <f t="shared" si="5"/>
        <v>-126696.74951470614</v>
      </c>
      <c r="AR14" s="184">
        <f>'[3]October Mid-Year Adj'!$J10</f>
        <v>2157354</v>
      </c>
      <c r="AS14" s="184">
        <f>'[3]February Mid-Year Adj'!$J10</f>
        <v>39123</v>
      </c>
      <c r="AT14" s="186">
        <f t="shared" si="6"/>
        <v>2196477</v>
      </c>
      <c r="AU14" s="185">
        <f t="shared" si="7"/>
        <v>124508607.2504853</v>
      </c>
      <c r="AV14" s="184">
        <f>+'4_Level 4'!E14</f>
        <v>84000</v>
      </c>
      <c r="AW14" s="184">
        <f>+'4_Level 4'!Q14</f>
        <v>563191</v>
      </c>
      <c r="AX14" s="185">
        <f t="shared" si="8"/>
        <v>125155798</v>
      </c>
      <c r="AY14" s="184">
        <f>[4]MFP!$HJ15</f>
        <v>114294884</v>
      </c>
      <c r="AZ14" s="184">
        <f t="shared" si="9"/>
        <v>10860914</v>
      </c>
      <c r="BA14" s="184">
        <f t="shared" si="3"/>
        <v>10860914</v>
      </c>
      <c r="BB14" s="184">
        <f>+'4_Level 4'!R14</f>
        <v>0</v>
      </c>
      <c r="BC14" s="184">
        <f>+'4_Level 4'!J14</f>
        <v>10000</v>
      </c>
      <c r="BD14" s="184">
        <f>+'4_Level 4'!L14</f>
        <v>178024</v>
      </c>
      <c r="BE14" s="184">
        <f>+'4_Level 4'!M14</f>
        <v>0</v>
      </c>
      <c r="BF14" s="185">
        <f t="shared" si="10"/>
        <v>125343822</v>
      </c>
    </row>
    <row r="15" spans="1:59" ht="15.6" customHeight="1" x14ac:dyDescent="0.2">
      <c r="A15" s="182">
        <v>9</v>
      </c>
      <c r="B15" s="183" t="s">
        <v>250</v>
      </c>
      <c r="C15" s="184">
        <f>'3_Levels 1&amp;2'!AP15</f>
        <v>216648625</v>
      </c>
      <c r="D15" s="184">
        <f>-'5B2_RSD LA'!I8</f>
        <v>-3637179</v>
      </c>
      <c r="E15" s="184">
        <v>0</v>
      </c>
      <c r="F15" s="184">
        <f>-'[1]5C1A_Madison'!$R15</f>
        <v>0</v>
      </c>
      <c r="G15" s="184">
        <f>-'[1]5C1B_DArbonne'!$R15</f>
        <v>0</v>
      </c>
      <c r="H15" s="184">
        <f>-'[1]5C1C_Intl High'!$R15</f>
        <v>0</v>
      </c>
      <c r="I15" s="184">
        <f>-'[1]5C1D_NOMMA'!$R15</f>
        <v>0</v>
      </c>
      <c r="J15" s="184">
        <f>-'[1]5C1E_LFNO'!$R15</f>
        <v>0</v>
      </c>
      <c r="K15" s="184">
        <f>-'[1]5C1F_L.C. Charter'!$R15</f>
        <v>0</v>
      </c>
      <c r="L15" s="184">
        <f>-'[1]5C1G_JS Clark'!$R15</f>
        <v>0</v>
      </c>
      <c r="M15" s="184">
        <f>-'[1]5C1H_Southwest'!$R15</f>
        <v>0</v>
      </c>
      <c r="N15" s="184">
        <f>-'[1]5C1I_LA Key'!$R15</f>
        <v>0</v>
      </c>
      <c r="O15" s="184">
        <f>-'[1]5C1J_Jeff Chamber'!$R15</f>
        <v>0</v>
      </c>
      <c r="P15" s="184">
        <f>-'[1]5C1K_Tallulah'!$R15</f>
        <v>0</v>
      </c>
      <c r="Q15" s="184">
        <f>-'[1]5C1M_GEO Mid'!$R15</f>
        <v>0</v>
      </c>
      <c r="R15" s="184">
        <f>-'[1]5C1N_Delta'!$R15</f>
        <v>0</v>
      </c>
      <c r="S15" s="184">
        <f>-'[1]5C1O_Impact'!$R15</f>
        <v>0</v>
      </c>
      <c r="T15" s="184">
        <f>-'[1]5C1P_Vision'!$R15</f>
        <v>0</v>
      </c>
      <c r="U15" s="184">
        <f>-'[1]5C1Q_Advantage'!$R15</f>
        <v>0</v>
      </c>
      <c r="V15" s="184">
        <f>-'[1]5C1R_Iberville'!$R15</f>
        <v>0</v>
      </c>
      <c r="W15" s="184">
        <f>-'[1]5C1S_LC Col Prep'!$R15</f>
        <v>0</v>
      </c>
      <c r="X15" s="184">
        <f>-'[1]5C1T_Northeast'!$R15</f>
        <v>0</v>
      </c>
      <c r="Y15" s="184">
        <f>-'[1]5C1U_Acadiana Ren'!$R15</f>
        <v>0</v>
      </c>
      <c r="Z15" s="184">
        <f>-'[1]5C1V_Laf Ren'!$R15</f>
        <v>0</v>
      </c>
      <c r="AA15" s="184">
        <f>-'[1]5C1W_Willow'!$R15</f>
        <v>0</v>
      </c>
      <c r="AB15" s="184">
        <f>-'[1]5C1X_Tangi'!$R15</f>
        <v>0</v>
      </c>
      <c r="AC15" s="184">
        <f>-'[1]5C1Y_GEO'!$R15</f>
        <v>0</v>
      </c>
      <c r="AD15" s="184">
        <f>-'[1]5C1Z_Lincoln Prep'!$R15</f>
        <v>-5233</v>
      </c>
      <c r="AE15" s="184">
        <f>-'[1]5C1AA_Laurel'!$R15</f>
        <v>0</v>
      </c>
      <c r="AF15" s="184">
        <f>-'[1]5C1AB_Apex'!$R15</f>
        <v>0</v>
      </c>
      <c r="AG15" s="184">
        <f>-'[1]5C1AC_Smothers'!$R15</f>
        <v>0</v>
      </c>
      <c r="AH15" s="184">
        <f>-'[1]5C1AD_Greater'!$R15</f>
        <v>0</v>
      </c>
      <c r="AI15" s="184">
        <f>-'[1]5C1AH_BRUP'!$R15</f>
        <v>0</v>
      </c>
      <c r="AJ15" s="184">
        <f>-('[1]5C2_LAVCA'!$R15+'[1]5C2_LAVCA'!$S15)</f>
        <v>-489144</v>
      </c>
      <c r="AK15" s="184">
        <f>-('[1]5C3_UnvView'!$R15+'[1]5C3_UnvView'!$S15)</f>
        <v>-516516</v>
      </c>
      <c r="AL15" s="185">
        <f t="shared" si="1"/>
        <v>-4648072</v>
      </c>
      <c r="AM15" s="185">
        <f t="shared" si="2"/>
        <v>212000553</v>
      </c>
      <c r="AN15" s="185">
        <f>ROUND(AM15/'8_2.1.17 SIS'!C15,0)</f>
        <v>5437</v>
      </c>
      <c r="AO15" s="186">
        <f>'[2]Summary FY17-18 MFP'!M15</f>
        <v>-747617.30652016879</v>
      </c>
      <c r="AP15" s="184">
        <f t="shared" si="4"/>
        <v>0</v>
      </c>
      <c r="AQ15" s="184">
        <f t="shared" si="5"/>
        <v>-747617.30652016879</v>
      </c>
      <c r="AR15" s="184">
        <f>'[3]October Mid-Year Adj'!$J11</f>
        <v>-2191111</v>
      </c>
      <c r="AS15" s="184">
        <f>'[3]February Mid-Year Adj'!$J11</f>
        <v>-524671</v>
      </c>
      <c r="AT15" s="186">
        <f t="shared" si="6"/>
        <v>-2715782</v>
      </c>
      <c r="AU15" s="185">
        <f t="shared" si="7"/>
        <v>208537153.69347984</v>
      </c>
      <c r="AV15" s="184">
        <f>+'4_Level 4'!E15</f>
        <v>399000</v>
      </c>
      <c r="AW15" s="184">
        <f>+'4_Level 4'!Q15</f>
        <v>1156049.5</v>
      </c>
      <c r="AX15" s="185">
        <f t="shared" si="8"/>
        <v>210092203</v>
      </c>
      <c r="AY15" s="184">
        <f>[4]MFP!$HJ16</f>
        <v>192186208</v>
      </c>
      <c r="AZ15" s="184">
        <f t="shared" si="9"/>
        <v>17905995</v>
      </c>
      <c r="BA15" s="184">
        <f t="shared" si="3"/>
        <v>17905995</v>
      </c>
      <c r="BB15" s="184">
        <f>+'4_Level 4'!R15</f>
        <v>0</v>
      </c>
      <c r="BC15" s="184">
        <f>+'4_Level 4'!J15</f>
        <v>28000</v>
      </c>
      <c r="BD15" s="184">
        <f>+'4_Level 4'!L15</f>
        <v>327964</v>
      </c>
      <c r="BE15" s="184">
        <f>+'4_Level 4'!M15</f>
        <v>0</v>
      </c>
      <c r="BF15" s="185">
        <f t="shared" si="10"/>
        <v>210448167</v>
      </c>
    </row>
    <row r="16" spans="1:59" ht="15.6" customHeight="1" x14ac:dyDescent="0.2">
      <c r="A16" s="187">
        <v>10</v>
      </c>
      <c r="B16" s="188" t="s">
        <v>251</v>
      </c>
      <c r="C16" s="189">
        <f>'3_Levels 1&amp;2'!AP16</f>
        <v>148914230</v>
      </c>
      <c r="D16" s="189">
        <v>0</v>
      </c>
      <c r="E16" s="189">
        <v>0</v>
      </c>
      <c r="F16" s="189">
        <f>-'[1]5C1A_Madison'!$R16</f>
        <v>0</v>
      </c>
      <c r="G16" s="189">
        <f>-'[1]5C1B_DArbonne'!$R16</f>
        <v>0</v>
      </c>
      <c r="H16" s="189">
        <f>-'[1]5C1C_Intl High'!$R16</f>
        <v>0</v>
      </c>
      <c r="I16" s="189">
        <f>-'[1]5C1D_NOMMA'!$R16</f>
        <v>0</v>
      </c>
      <c r="J16" s="189">
        <f>-'[1]5C1E_LFNO'!$R16</f>
        <v>0</v>
      </c>
      <c r="K16" s="189">
        <f>-'[1]5C1F_L.C. Charter'!$R16</f>
        <v>-3806279</v>
      </c>
      <c r="L16" s="189">
        <f>-'[1]5C1G_JS Clark'!$R16</f>
        <v>0</v>
      </c>
      <c r="M16" s="189">
        <f>-'[1]5C1H_Southwest'!$R16</f>
        <v>-2707171</v>
      </c>
      <c r="N16" s="189">
        <f>-'[1]5C1I_LA Key'!$R16</f>
        <v>0</v>
      </c>
      <c r="O16" s="189">
        <f>-'[1]5C1J_Jeff Chamber'!$R16</f>
        <v>0</v>
      </c>
      <c r="P16" s="189">
        <f>-'[1]5C1K_Tallulah'!$R16</f>
        <v>0</v>
      </c>
      <c r="Q16" s="189">
        <f>-'[1]5C1M_GEO Mid'!$R16</f>
        <v>0</v>
      </c>
      <c r="R16" s="189">
        <f>-'[1]5C1N_Delta'!$R16</f>
        <v>0</v>
      </c>
      <c r="S16" s="189">
        <f>-'[1]5C1O_Impact'!$R16</f>
        <v>0</v>
      </c>
      <c r="T16" s="189">
        <f>-'[1]5C1P_Vision'!$R16</f>
        <v>0</v>
      </c>
      <c r="U16" s="189">
        <f>-'[1]5C1Q_Advantage'!$R16</f>
        <v>0</v>
      </c>
      <c r="V16" s="189">
        <f>-'[1]5C1R_Iberville'!$R16</f>
        <v>0</v>
      </c>
      <c r="W16" s="189">
        <f>-'[1]5C1S_LC Col Prep'!$R16</f>
        <v>-1635748</v>
      </c>
      <c r="X16" s="189">
        <f>-'[1]5C1T_Northeast'!$R16</f>
        <v>0</v>
      </c>
      <c r="Y16" s="189">
        <f>-'[1]5C1U_Acadiana Ren'!$R16</f>
        <v>0</v>
      </c>
      <c r="Z16" s="189">
        <f>-'[1]5C1V_Laf Ren'!$R16</f>
        <v>0</v>
      </c>
      <c r="AA16" s="189">
        <f>-'[1]5C1W_Willow'!$R16</f>
        <v>0</v>
      </c>
      <c r="AB16" s="189">
        <f>-'[1]5C1X_Tangi'!$R16</f>
        <v>0</v>
      </c>
      <c r="AC16" s="189">
        <f>-'[1]5C1Y_GEO'!$R16</f>
        <v>0</v>
      </c>
      <c r="AD16" s="189">
        <f>-'[1]5C1Z_Lincoln Prep'!$R16</f>
        <v>0</v>
      </c>
      <c r="AE16" s="189">
        <f>-'[1]5C1AA_Laurel'!$R16</f>
        <v>0</v>
      </c>
      <c r="AF16" s="189">
        <f>-'[1]5C1AB_Apex'!$R16</f>
        <v>0</v>
      </c>
      <c r="AG16" s="189">
        <f>-'[1]5C1AC_Smothers'!$R16</f>
        <v>0</v>
      </c>
      <c r="AH16" s="189">
        <f>-'[1]5C1AD_Greater'!$R16</f>
        <v>0</v>
      </c>
      <c r="AI16" s="189">
        <f>-'[1]5C1AH_BRUP'!$R16</f>
        <v>0</v>
      </c>
      <c r="AJ16" s="189">
        <f>-('[1]5C2_LAVCA'!$R16+'[1]5C2_LAVCA'!$S16)</f>
        <v>-300626</v>
      </c>
      <c r="AK16" s="189">
        <f>-('[1]5C3_UnvView'!$R16+'[1]5C3_UnvView'!$S16)</f>
        <v>-305073</v>
      </c>
      <c r="AL16" s="190">
        <f t="shared" si="1"/>
        <v>-8754897</v>
      </c>
      <c r="AM16" s="190">
        <f t="shared" si="2"/>
        <v>140159333</v>
      </c>
      <c r="AN16" s="190">
        <f>ROUND(AM16/'8_2.1.17 SIS'!C16,0)</f>
        <v>4518</v>
      </c>
      <c r="AO16" s="191">
        <f>'[2]Summary FY17-18 MFP'!M16</f>
        <v>-129589.81787134774</v>
      </c>
      <c r="AP16" s="189">
        <f t="shared" si="4"/>
        <v>0</v>
      </c>
      <c r="AQ16" s="189">
        <f t="shared" si="5"/>
        <v>-129589.81787134774</v>
      </c>
      <c r="AR16" s="189">
        <f>'[3]October Mid-Year Adj'!$J12</f>
        <v>1748466</v>
      </c>
      <c r="AS16" s="189">
        <f>'[3]February Mid-Year Adj'!$J12</f>
        <v>-225900</v>
      </c>
      <c r="AT16" s="191">
        <f t="shared" si="6"/>
        <v>1522566</v>
      </c>
      <c r="AU16" s="190">
        <f t="shared" si="7"/>
        <v>141552309.18212864</v>
      </c>
      <c r="AV16" s="189">
        <f>+'4_Level 4'!E16</f>
        <v>756000</v>
      </c>
      <c r="AW16" s="189">
        <f>+'4_Level 4'!Q16</f>
        <v>650695</v>
      </c>
      <c r="AX16" s="190">
        <f t="shared" si="8"/>
        <v>142959004</v>
      </c>
      <c r="AY16" s="189">
        <f>[4]MFP!$HJ17</f>
        <v>130807521</v>
      </c>
      <c r="AZ16" s="189">
        <f t="shared" si="9"/>
        <v>12151483</v>
      </c>
      <c r="BA16" s="189">
        <f t="shared" si="3"/>
        <v>12151483</v>
      </c>
      <c r="BB16" s="189">
        <f>+'4_Level 4'!R16</f>
        <v>0</v>
      </c>
      <c r="BC16" s="189">
        <f>+'4_Level 4'!J16</f>
        <v>106000</v>
      </c>
      <c r="BD16" s="189">
        <f>+'4_Level 4'!L16</f>
        <v>372232</v>
      </c>
      <c r="BE16" s="189">
        <f>+'4_Level 4'!M16</f>
        <v>1037374</v>
      </c>
      <c r="BF16" s="190">
        <f t="shared" si="10"/>
        <v>144474610</v>
      </c>
    </row>
    <row r="17" spans="1:58" ht="15.6" customHeight="1" x14ac:dyDescent="0.2">
      <c r="A17" s="177">
        <v>11</v>
      </c>
      <c r="B17" s="178" t="s">
        <v>252</v>
      </c>
      <c r="C17" s="179">
        <f>'3_Levels 1&amp;2'!AP17</f>
        <v>12289507</v>
      </c>
      <c r="D17" s="179">
        <v>0</v>
      </c>
      <c r="E17" s="179">
        <v>0</v>
      </c>
      <c r="F17" s="179">
        <f>-'[1]5C1A_Madison'!$R17</f>
        <v>0</v>
      </c>
      <c r="G17" s="179">
        <f>-'[1]5C1B_DArbonne'!$R17</f>
        <v>0</v>
      </c>
      <c r="H17" s="179">
        <f>-'[1]5C1C_Intl High'!$R17</f>
        <v>0</v>
      </c>
      <c r="I17" s="179">
        <f>-'[1]5C1D_NOMMA'!$R17</f>
        <v>0</v>
      </c>
      <c r="J17" s="179">
        <f>-'[1]5C1E_LFNO'!$R17</f>
        <v>0</v>
      </c>
      <c r="K17" s="179">
        <f>-'[1]5C1F_L.C. Charter'!$R17</f>
        <v>0</v>
      </c>
      <c r="L17" s="179">
        <f>-'[1]5C1G_JS Clark'!$R17</f>
        <v>0</v>
      </c>
      <c r="M17" s="179">
        <f>-'[1]5C1H_Southwest'!$R17</f>
        <v>0</v>
      </c>
      <c r="N17" s="179">
        <f>-'[1]5C1I_LA Key'!$R17</f>
        <v>0</v>
      </c>
      <c r="O17" s="179">
        <f>-'[1]5C1J_Jeff Chamber'!$R17</f>
        <v>0</v>
      </c>
      <c r="P17" s="179">
        <f>-'[1]5C1K_Tallulah'!$R17</f>
        <v>0</v>
      </c>
      <c r="Q17" s="179">
        <f>-'[1]5C1M_GEO Mid'!$R17</f>
        <v>0</v>
      </c>
      <c r="R17" s="179">
        <f>-'[1]5C1N_Delta'!$R17</f>
        <v>0</v>
      </c>
      <c r="S17" s="179">
        <f>-'[1]5C1O_Impact'!$R17</f>
        <v>0</v>
      </c>
      <c r="T17" s="179">
        <f>-'[1]5C1P_Vision'!$R17</f>
        <v>0</v>
      </c>
      <c r="U17" s="179">
        <f>-'[1]5C1Q_Advantage'!$R17</f>
        <v>0</v>
      </c>
      <c r="V17" s="179">
        <f>-'[1]5C1R_Iberville'!$R17</f>
        <v>0</v>
      </c>
      <c r="W17" s="179">
        <f>-'[1]5C1S_LC Col Prep'!$R17</f>
        <v>0</v>
      </c>
      <c r="X17" s="179">
        <f>-'[1]5C1T_Northeast'!$R17</f>
        <v>0</v>
      </c>
      <c r="Y17" s="179">
        <f>-'[1]5C1U_Acadiana Ren'!$R17</f>
        <v>0</v>
      </c>
      <c r="Z17" s="179">
        <f>-'[1]5C1V_Laf Ren'!$R17</f>
        <v>0</v>
      </c>
      <c r="AA17" s="179">
        <f>-'[1]5C1W_Willow'!$R17</f>
        <v>0</v>
      </c>
      <c r="AB17" s="179">
        <f>-'[1]5C1X_Tangi'!$R17</f>
        <v>0</v>
      </c>
      <c r="AC17" s="179">
        <f>-'[1]5C1Y_GEO'!$R17</f>
        <v>0</v>
      </c>
      <c r="AD17" s="179">
        <f>-'[1]5C1Z_Lincoln Prep'!$R17</f>
        <v>0</v>
      </c>
      <c r="AE17" s="179">
        <f>-'[1]5C1AA_Laurel'!$R17</f>
        <v>0</v>
      </c>
      <c r="AF17" s="179">
        <f>-'[1]5C1AB_Apex'!$R17</f>
        <v>0</v>
      </c>
      <c r="AG17" s="179">
        <f>-'[1]5C1AC_Smothers'!$R17</f>
        <v>0</v>
      </c>
      <c r="AH17" s="179">
        <f>-'[1]5C1AD_Greater'!$R17</f>
        <v>0</v>
      </c>
      <c r="AI17" s="179">
        <f>-'[1]5C1AH_BRUP'!$R17</f>
        <v>0</v>
      </c>
      <c r="AJ17" s="179">
        <f>-('[1]5C2_LAVCA'!$R17+'[1]5C2_LAVCA'!$S17)</f>
        <v>-41854</v>
      </c>
      <c r="AK17" s="179">
        <f>-('[1]5C3_UnvView'!$R17+'[1]5C3_UnvView'!$S17)</f>
        <v>-18386</v>
      </c>
      <c r="AL17" s="180">
        <f t="shared" si="1"/>
        <v>-60240</v>
      </c>
      <c r="AM17" s="180">
        <f t="shared" si="2"/>
        <v>12229267</v>
      </c>
      <c r="AN17" s="180">
        <f>ROUND(AM17/'8_2.1.17 SIS'!C17,0)</f>
        <v>7819</v>
      </c>
      <c r="AO17" s="181">
        <f>'[2]Summary FY17-18 MFP'!M17</f>
        <v>-12273.630835453019</v>
      </c>
      <c r="AP17" s="179">
        <f t="shared" si="4"/>
        <v>0</v>
      </c>
      <c r="AQ17" s="179">
        <f t="shared" si="5"/>
        <v>-12273.630835453019</v>
      </c>
      <c r="AR17" s="179">
        <f>'[3]October Mid-Year Adj'!$J13</f>
        <v>46914</v>
      </c>
      <c r="AS17" s="179">
        <f>'[3]February Mid-Year Adj'!$J13</f>
        <v>7819</v>
      </c>
      <c r="AT17" s="181">
        <f t="shared" si="6"/>
        <v>54733</v>
      </c>
      <c r="AU17" s="180">
        <f t="shared" si="7"/>
        <v>12271726.369164547</v>
      </c>
      <c r="AV17" s="179">
        <f>+'4_Level 4'!E17</f>
        <v>0</v>
      </c>
      <c r="AW17" s="179">
        <f>+'4_Level 4'!Q17</f>
        <v>39595</v>
      </c>
      <c r="AX17" s="180">
        <f t="shared" si="8"/>
        <v>12311321</v>
      </c>
      <c r="AY17" s="179">
        <f>[4]MFP!$HJ18</f>
        <v>11228485</v>
      </c>
      <c r="AZ17" s="179">
        <f t="shared" si="9"/>
        <v>1082836</v>
      </c>
      <c r="BA17" s="179">
        <f t="shared" si="3"/>
        <v>1082836</v>
      </c>
      <c r="BB17" s="179">
        <f>+'4_Level 4'!R17</f>
        <v>0</v>
      </c>
      <c r="BC17" s="179">
        <f>+'4_Level 4'!J17</f>
        <v>0</v>
      </c>
      <c r="BD17" s="179">
        <f>+'4_Level 4'!L17</f>
        <v>49266</v>
      </c>
      <c r="BE17" s="179">
        <f>+'4_Level 4'!M17</f>
        <v>0</v>
      </c>
      <c r="BF17" s="180">
        <f t="shared" si="10"/>
        <v>12360587</v>
      </c>
    </row>
    <row r="18" spans="1:58" ht="15.6" customHeight="1" x14ac:dyDescent="0.2">
      <c r="A18" s="182">
        <v>12</v>
      </c>
      <c r="B18" s="183" t="s">
        <v>253</v>
      </c>
      <c r="C18" s="184">
        <f>'3_Levels 1&amp;2'!AP18</f>
        <v>4528053</v>
      </c>
      <c r="D18" s="184">
        <v>0</v>
      </c>
      <c r="E18" s="184">
        <v>0</v>
      </c>
      <c r="F18" s="184">
        <f>-'[1]5C1A_Madison'!$R18</f>
        <v>0</v>
      </c>
      <c r="G18" s="184">
        <f>-'[1]5C1B_DArbonne'!$R18</f>
        <v>0</v>
      </c>
      <c r="H18" s="184">
        <f>-'[1]5C1C_Intl High'!$R18</f>
        <v>0</v>
      </c>
      <c r="I18" s="184">
        <f>-'[1]5C1D_NOMMA'!$R18</f>
        <v>0</v>
      </c>
      <c r="J18" s="184">
        <f>-'[1]5C1E_LFNO'!$R18</f>
        <v>0</v>
      </c>
      <c r="K18" s="184">
        <f>-'[1]5C1F_L.C. Charter'!$R18</f>
        <v>0</v>
      </c>
      <c r="L18" s="184">
        <f>-'[1]5C1G_JS Clark'!$R18</f>
        <v>0</v>
      </c>
      <c r="M18" s="184">
        <f>-'[1]5C1H_Southwest'!$R18</f>
        <v>0</v>
      </c>
      <c r="N18" s="184">
        <f>-'[1]5C1I_LA Key'!$R18</f>
        <v>0</v>
      </c>
      <c r="O18" s="184">
        <f>-'[1]5C1J_Jeff Chamber'!$R18</f>
        <v>0</v>
      </c>
      <c r="P18" s="184">
        <f>-'[1]5C1K_Tallulah'!$R18</f>
        <v>0</v>
      </c>
      <c r="Q18" s="184">
        <f>-'[1]5C1M_GEO Mid'!$R18</f>
        <v>0</v>
      </c>
      <c r="R18" s="184">
        <f>-'[1]5C1N_Delta'!$R18</f>
        <v>0</v>
      </c>
      <c r="S18" s="184">
        <f>-'[1]5C1O_Impact'!$R18</f>
        <v>0</v>
      </c>
      <c r="T18" s="184">
        <f>-'[1]5C1P_Vision'!$R18</f>
        <v>0</v>
      </c>
      <c r="U18" s="184">
        <f>-'[1]5C1Q_Advantage'!$R18</f>
        <v>0</v>
      </c>
      <c r="V18" s="184">
        <f>-'[1]5C1R_Iberville'!$R18</f>
        <v>0</v>
      </c>
      <c r="W18" s="184">
        <f>-'[1]5C1S_LC Col Prep'!$R18</f>
        <v>0</v>
      </c>
      <c r="X18" s="184">
        <f>-'[1]5C1T_Northeast'!$R18</f>
        <v>0</v>
      </c>
      <c r="Y18" s="184">
        <f>-'[1]5C1U_Acadiana Ren'!$R18</f>
        <v>0</v>
      </c>
      <c r="Z18" s="184">
        <f>-'[1]5C1V_Laf Ren'!$R18</f>
        <v>0</v>
      </c>
      <c r="AA18" s="184">
        <f>-'[1]5C1W_Willow'!$R18</f>
        <v>0</v>
      </c>
      <c r="AB18" s="184">
        <f>-'[1]5C1X_Tangi'!$R18</f>
        <v>0</v>
      </c>
      <c r="AC18" s="184">
        <f>-'[1]5C1Y_GEO'!$R18</f>
        <v>0</v>
      </c>
      <c r="AD18" s="184">
        <f>-'[1]5C1Z_Lincoln Prep'!$R18</f>
        <v>0</v>
      </c>
      <c r="AE18" s="184">
        <f>-'[1]5C1AA_Laurel'!$R18</f>
        <v>0</v>
      </c>
      <c r="AF18" s="184">
        <f>-'[1]5C1AB_Apex'!$R18</f>
        <v>0</v>
      </c>
      <c r="AG18" s="184">
        <f>-'[1]5C1AC_Smothers'!$R18</f>
        <v>0</v>
      </c>
      <c r="AH18" s="184">
        <f>-'[1]5C1AD_Greater'!$R18</f>
        <v>0</v>
      </c>
      <c r="AI18" s="184">
        <f>-'[1]5C1AH_BRUP'!$R18</f>
        <v>0</v>
      </c>
      <c r="AJ18" s="184">
        <f>-('[1]5C2_LAVCA'!$R18+'[1]5C2_LAVCA'!$S18)</f>
        <v>-3032</v>
      </c>
      <c r="AK18" s="184">
        <f>-('[1]5C3_UnvView'!$R18+'[1]5C3_UnvView'!$S18)</f>
        <v>-5917</v>
      </c>
      <c r="AL18" s="185">
        <f t="shared" si="1"/>
        <v>-8949</v>
      </c>
      <c r="AM18" s="185">
        <f t="shared" si="2"/>
        <v>4519104</v>
      </c>
      <c r="AN18" s="185">
        <f>ROUND(AM18/'8_2.1.17 SIS'!C18,0)</f>
        <v>3487</v>
      </c>
      <c r="AO18" s="186">
        <f>'[2]Summary FY17-18 MFP'!M18</f>
        <v>-2016</v>
      </c>
      <c r="AP18" s="184">
        <f t="shared" si="4"/>
        <v>0</v>
      </c>
      <c r="AQ18" s="184">
        <f t="shared" si="5"/>
        <v>-2016</v>
      </c>
      <c r="AR18" s="184">
        <f>'[3]October Mid-Year Adj'!$J14</f>
        <v>38357</v>
      </c>
      <c r="AS18" s="184">
        <f>'[3]February Mid-Year Adj'!$J14</f>
        <v>13948</v>
      </c>
      <c r="AT18" s="186">
        <f t="shared" si="6"/>
        <v>52305</v>
      </c>
      <c r="AU18" s="185">
        <f t="shared" si="7"/>
        <v>4569393</v>
      </c>
      <c r="AV18" s="184">
        <f>+'4_Level 4'!E18</f>
        <v>42000</v>
      </c>
      <c r="AW18" s="184">
        <f>+'4_Level 4'!Q18</f>
        <v>32755</v>
      </c>
      <c r="AX18" s="185">
        <f t="shared" si="8"/>
        <v>4644148</v>
      </c>
      <c r="AY18" s="184">
        <f>[4]MFP!$HJ19</f>
        <v>4249874</v>
      </c>
      <c r="AZ18" s="184">
        <f t="shared" si="9"/>
        <v>394274</v>
      </c>
      <c r="BA18" s="184">
        <f t="shared" si="3"/>
        <v>394274</v>
      </c>
      <c r="BB18" s="184">
        <f>+'4_Level 4'!R18</f>
        <v>0</v>
      </c>
      <c r="BC18" s="184">
        <f>+'4_Level 4'!J18</f>
        <v>0</v>
      </c>
      <c r="BD18" s="184">
        <f>+'4_Level 4'!L18</f>
        <v>25000</v>
      </c>
      <c r="BE18" s="184">
        <f>+'4_Level 4'!M18</f>
        <v>0</v>
      </c>
      <c r="BF18" s="185">
        <f t="shared" si="10"/>
        <v>4669148</v>
      </c>
    </row>
    <row r="19" spans="1:58" ht="15.6" customHeight="1" x14ac:dyDescent="0.2">
      <c r="A19" s="182">
        <v>13</v>
      </c>
      <c r="B19" s="183" t="s">
        <v>254</v>
      </c>
      <c r="C19" s="184">
        <f>'3_Levels 1&amp;2'!AP19</f>
        <v>10064612</v>
      </c>
      <c r="D19" s="184">
        <v>0</v>
      </c>
      <c r="E19" s="184">
        <v>0</v>
      </c>
      <c r="F19" s="184">
        <f>-'[1]5C1A_Madison'!$R19</f>
        <v>0</v>
      </c>
      <c r="G19" s="184">
        <f>-'[1]5C1B_DArbonne'!$R19</f>
        <v>0</v>
      </c>
      <c r="H19" s="184">
        <f>-'[1]5C1C_Intl High'!$R19</f>
        <v>0</v>
      </c>
      <c r="I19" s="184">
        <f>-'[1]5C1D_NOMMA'!$R19</f>
        <v>0</v>
      </c>
      <c r="J19" s="184">
        <f>-'[1]5C1E_LFNO'!$R19</f>
        <v>0</v>
      </c>
      <c r="K19" s="184">
        <f>-'[1]5C1F_L.C. Charter'!$R19</f>
        <v>0</v>
      </c>
      <c r="L19" s="184">
        <f>-'[1]5C1G_JS Clark'!$R19</f>
        <v>0</v>
      </c>
      <c r="M19" s="184">
        <f>-'[1]5C1H_Southwest'!$R19</f>
        <v>0</v>
      </c>
      <c r="N19" s="184">
        <f>-'[1]5C1I_LA Key'!$R19</f>
        <v>0</v>
      </c>
      <c r="O19" s="184">
        <f>-'[1]5C1J_Jeff Chamber'!$R19</f>
        <v>0</v>
      </c>
      <c r="P19" s="184">
        <f>-'[1]5C1K_Tallulah'!$R19</f>
        <v>0</v>
      </c>
      <c r="Q19" s="184">
        <f>-'[1]5C1M_GEO Mid'!$R19</f>
        <v>0</v>
      </c>
      <c r="R19" s="184">
        <f>-'[1]5C1N_Delta'!$R19</f>
        <v>-459393</v>
      </c>
      <c r="S19" s="184">
        <f>-'[1]5C1O_Impact'!$R19</f>
        <v>0</v>
      </c>
      <c r="T19" s="184">
        <f>-'[1]5C1P_Vision'!$R19</f>
        <v>0</v>
      </c>
      <c r="U19" s="184">
        <f>-'[1]5C1Q_Advantage'!$R19</f>
        <v>0</v>
      </c>
      <c r="V19" s="184">
        <f>-'[1]5C1R_Iberville'!$R19</f>
        <v>0</v>
      </c>
      <c r="W19" s="184">
        <f>-'[1]5C1S_LC Col Prep'!$R19</f>
        <v>0</v>
      </c>
      <c r="X19" s="184">
        <f>-'[1]5C1T_Northeast'!$R19</f>
        <v>0</v>
      </c>
      <c r="Y19" s="184">
        <f>-'[1]5C1U_Acadiana Ren'!$R19</f>
        <v>0</v>
      </c>
      <c r="Z19" s="184">
        <f>-'[1]5C1V_Laf Ren'!$R19</f>
        <v>0</v>
      </c>
      <c r="AA19" s="184">
        <f>-'[1]5C1W_Willow'!$R19</f>
        <v>0</v>
      </c>
      <c r="AB19" s="184">
        <f>-'[1]5C1X_Tangi'!$R19</f>
        <v>0</v>
      </c>
      <c r="AC19" s="184">
        <f>-'[1]5C1Y_GEO'!$R19</f>
        <v>0</v>
      </c>
      <c r="AD19" s="184">
        <f>-'[1]5C1Z_Lincoln Prep'!$R19</f>
        <v>-198</v>
      </c>
      <c r="AE19" s="184">
        <f>-'[1]5C1AA_Laurel'!$R19</f>
        <v>0</v>
      </c>
      <c r="AF19" s="184">
        <f>-'[1]5C1AB_Apex'!$R19</f>
        <v>0</v>
      </c>
      <c r="AG19" s="184">
        <f>-'[1]5C1AC_Smothers'!$R19</f>
        <v>0</v>
      </c>
      <c r="AH19" s="184">
        <f>-'[1]5C1AD_Greater'!$R19</f>
        <v>0</v>
      </c>
      <c r="AI19" s="184">
        <f>-'[1]5C1AH_BRUP'!$R19</f>
        <v>0</v>
      </c>
      <c r="AJ19" s="184">
        <f>-('[1]5C2_LAVCA'!$R19+'[1]5C2_LAVCA'!$S19)</f>
        <v>-80050</v>
      </c>
      <c r="AK19" s="184">
        <f>-('[1]5C3_UnvView'!$R19+'[1]5C3_UnvView'!$S19)</f>
        <v>-23454</v>
      </c>
      <c r="AL19" s="185">
        <f t="shared" si="1"/>
        <v>-563095</v>
      </c>
      <c r="AM19" s="185">
        <f t="shared" si="2"/>
        <v>9501517</v>
      </c>
      <c r="AN19" s="185">
        <f>ROUND(AM19/'8_2.1.17 SIS'!C19,0)</f>
        <v>7429</v>
      </c>
      <c r="AO19" s="186">
        <f>'[2]Summary FY17-18 MFP'!M19</f>
        <v>-21845.589663749837</v>
      </c>
      <c r="AP19" s="184">
        <f t="shared" si="4"/>
        <v>0</v>
      </c>
      <c r="AQ19" s="184">
        <f t="shared" si="5"/>
        <v>-21845.589663749837</v>
      </c>
      <c r="AR19" s="184">
        <f>'[3]October Mid-Year Adj'!$J15</f>
        <v>-289731</v>
      </c>
      <c r="AS19" s="184">
        <f>'[3]February Mid-Year Adj'!$J15</f>
        <v>0</v>
      </c>
      <c r="AT19" s="186">
        <f t="shared" si="6"/>
        <v>-289731</v>
      </c>
      <c r="AU19" s="185">
        <f t="shared" si="7"/>
        <v>9189940.4103362504</v>
      </c>
      <c r="AV19" s="184">
        <f>+'4_Level 4'!E19</f>
        <v>0</v>
      </c>
      <c r="AW19" s="184">
        <f>+'4_Level 4'!Q19</f>
        <v>75358.399999999994</v>
      </c>
      <c r="AX19" s="185">
        <f t="shared" si="8"/>
        <v>9265299</v>
      </c>
      <c r="AY19" s="184">
        <f>[4]MFP!$HJ20</f>
        <v>8542322</v>
      </c>
      <c r="AZ19" s="184">
        <f t="shared" si="9"/>
        <v>722977</v>
      </c>
      <c r="BA19" s="184">
        <f t="shared" si="3"/>
        <v>722977</v>
      </c>
      <c r="BB19" s="184">
        <f>+'4_Level 4'!R19</f>
        <v>0</v>
      </c>
      <c r="BC19" s="184">
        <f>+'4_Level 4'!J19</f>
        <v>0</v>
      </c>
      <c r="BD19" s="184">
        <f>+'4_Level 4'!L19</f>
        <v>25000</v>
      </c>
      <c r="BE19" s="184">
        <f>+'4_Level 4'!M19</f>
        <v>0</v>
      </c>
      <c r="BF19" s="185">
        <f t="shared" si="10"/>
        <v>9290299</v>
      </c>
    </row>
    <row r="20" spans="1:58" ht="15.6" customHeight="1" x14ac:dyDescent="0.2">
      <c r="A20" s="182">
        <v>14</v>
      </c>
      <c r="B20" s="183" t="s">
        <v>255</v>
      </c>
      <c r="C20" s="184">
        <f>'3_Levels 1&amp;2'!AP20</f>
        <v>11904293</v>
      </c>
      <c r="D20" s="184">
        <v>0</v>
      </c>
      <c r="E20" s="184">
        <v>0</v>
      </c>
      <c r="F20" s="184">
        <f>-'[1]5C1A_Madison'!$R20</f>
        <v>0</v>
      </c>
      <c r="G20" s="184">
        <f>-'[1]5C1B_DArbonne'!$R20</f>
        <v>-13883</v>
      </c>
      <c r="H20" s="184">
        <f>-'[1]5C1C_Intl High'!$R20</f>
        <v>0</v>
      </c>
      <c r="I20" s="184">
        <f>-'[1]5C1D_NOMMA'!$R20</f>
        <v>0</v>
      </c>
      <c r="J20" s="184">
        <f>-'[1]5C1E_LFNO'!$R20</f>
        <v>0</v>
      </c>
      <c r="K20" s="184">
        <f>-'[1]5C1F_L.C. Charter'!$R20</f>
        <v>0</v>
      </c>
      <c r="L20" s="184">
        <f>-'[1]5C1G_JS Clark'!$R20</f>
        <v>0</v>
      </c>
      <c r="M20" s="184">
        <f>-'[1]5C1H_Southwest'!$R20</f>
        <v>0</v>
      </c>
      <c r="N20" s="184">
        <f>-'[1]5C1I_LA Key'!$R20</f>
        <v>0</v>
      </c>
      <c r="O20" s="184">
        <f>-'[1]5C1J_Jeff Chamber'!$R20</f>
        <v>0</v>
      </c>
      <c r="P20" s="184">
        <f>-'[1]5C1K_Tallulah'!$R20</f>
        <v>0</v>
      </c>
      <c r="Q20" s="184">
        <f>-'[1]5C1M_GEO Mid'!$R20</f>
        <v>0</v>
      </c>
      <c r="R20" s="184">
        <f>-'[1]5C1N_Delta'!$R20</f>
        <v>0</v>
      </c>
      <c r="S20" s="184">
        <f>-'[1]5C1O_Impact'!$R20</f>
        <v>0</v>
      </c>
      <c r="T20" s="184">
        <f>-'[1]5C1P_Vision'!$R20</f>
        <v>0</v>
      </c>
      <c r="U20" s="184">
        <f>-'[1]5C1Q_Advantage'!$R20</f>
        <v>0</v>
      </c>
      <c r="V20" s="184">
        <f>-'[1]5C1R_Iberville'!$R20</f>
        <v>0</v>
      </c>
      <c r="W20" s="184">
        <f>-'[1]5C1S_LC Col Prep'!$R20</f>
        <v>0</v>
      </c>
      <c r="X20" s="184">
        <f>-'[1]5C1T_Northeast'!$R20</f>
        <v>-232872</v>
      </c>
      <c r="Y20" s="184">
        <f>-'[1]5C1U_Acadiana Ren'!$R20</f>
        <v>0</v>
      </c>
      <c r="Z20" s="184">
        <f>-'[1]5C1V_Laf Ren'!$R20</f>
        <v>0</v>
      </c>
      <c r="AA20" s="184">
        <f>-'[1]5C1W_Willow'!$R20</f>
        <v>0</v>
      </c>
      <c r="AB20" s="184">
        <f>-'[1]5C1X_Tangi'!$R20</f>
        <v>0</v>
      </c>
      <c r="AC20" s="184">
        <f>-'[1]5C1Y_GEO'!$R20</f>
        <v>0</v>
      </c>
      <c r="AD20" s="184">
        <f>-'[1]5C1Z_Lincoln Prep'!$R20</f>
        <v>-251243</v>
      </c>
      <c r="AE20" s="184">
        <f>-'[1]5C1AA_Laurel'!$R20</f>
        <v>0</v>
      </c>
      <c r="AF20" s="184">
        <f>-'[1]5C1AB_Apex'!$R20</f>
        <v>0</v>
      </c>
      <c r="AG20" s="184">
        <f>-'[1]5C1AC_Smothers'!$R20</f>
        <v>0</v>
      </c>
      <c r="AH20" s="184">
        <f>-'[1]5C1AD_Greater'!$R20</f>
        <v>0</v>
      </c>
      <c r="AI20" s="184">
        <f>-'[1]5C1AH_BRUP'!$R20</f>
        <v>0</v>
      </c>
      <c r="AJ20" s="184">
        <f>-('[1]5C2_LAVCA'!$R20+'[1]5C2_LAVCA'!$S20)</f>
        <v>-26780</v>
      </c>
      <c r="AK20" s="184">
        <f>-('[1]5C3_UnvView'!$R20+'[1]5C3_UnvView'!$S20)</f>
        <v>-59811</v>
      </c>
      <c r="AL20" s="185">
        <f t="shared" si="1"/>
        <v>-584589</v>
      </c>
      <c r="AM20" s="185">
        <f t="shared" si="2"/>
        <v>11319704</v>
      </c>
      <c r="AN20" s="185">
        <f>ROUND(AM20/'8_2.1.17 SIS'!C20,0)</f>
        <v>6811</v>
      </c>
      <c r="AO20" s="186">
        <f>'[2]Summary FY17-18 MFP'!M20</f>
        <v>-22573.465470625</v>
      </c>
      <c r="AP20" s="184">
        <f t="shared" si="4"/>
        <v>0</v>
      </c>
      <c r="AQ20" s="184">
        <f t="shared" si="5"/>
        <v>-22573.465470625</v>
      </c>
      <c r="AR20" s="184">
        <f>'[3]October Mid-Year Adj'!$J16</f>
        <v>102165</v>
      </c>
      <c r="AS20" s="184">
        <f>'[3]February Mid-Year Adj'!$J16</f>
        <v>-85138</v>
      </c>
      <c r="AT20" s="186">
        <f t="shared" si="6"/>
        <v>17027</v>
      </c>
      <c r="AU20" s="185">
        <f t="shared" si="7"/>
        <v>11314157.534529375</v>
      </c>
      <c r="AV20" s="184">
        <f>+'4_Level 4'!E20</f>
        <v>0</v>
      </c>
      <c r="AW20" s="184">
        <f>+'4_Level 4'!Q20</f>
        <v>19825</v>
      </c>
      <c r="AX20" s="185">
        <f t="shared" si="8"/>
        <v>11333983</v>
      </c>
      <c r="AY20" s="184">
        <f>[4]MFP!$HJ21</f>
        <v>10310336</v>
      </c>
      <c r="AZ20" s="184">
        <f t="shared" si="9"/>
        <v>1023647</v>
      </c>
      <c r="BA20" s="184">
        <f t="shared" si="3"/>
        <v>1023647</v>
      </c>
      <c r="BB20" s="184">
        <f>+'4_Level 4'!R20</f>
        <v>0</v>
      </c>
      <c r="BC20" s="184">
        <f>+'4_Level 4'!J20</f>
        <v>0</v>
      </c>
      <c r="BD20" s="184">
        <f>+'4_Level 4'!L20</f>
        <v>25000</v>
      </c>
      <c r="BE20" s="184">
        <f>+'4_Level 4'!M20</f>
        <v>0</v>
      </c>
      <c r="BF20" s="185">
        <f t="shared" si="10"/>
        <v>11358983</v>
      </c>
    </row>
    <row r="21" spans="1:58" ht="15.6" customHeight="1" x14ac:dyDescent="0.2">
      <c r="A21" s="187">
        <v>15</v>
      </c>
      <c r="B21" s="188" t="s">
        <v>256</v>
      </c>
      <c r="C21" s="189">
        <f>'3_Levels 1&amp;2'!AP21</f>
        <v>23921770</v>
      </c>
      <c r="D21" s="189">
        <v>0</v>
      </c>
      <c r="E21" s="189">
        <v>0</v>
      </c>
      <c r="F21" s="189">
        <f>-'[1]5C1A_Madison'!$R21</f>
        <v>0</v>
      </c>
      <c r="G21" s="189">
        <f>-'[1]5C1B_DArbonne'!$R21</f>
        <v>0</v>
      </c>
      <c r="H21" s="189">
        <f>-'[1]5C1C_Intl High'!$R21</f>
        <v>0</v>
      </c>
      <c r="I21" s="189">
        <f>-'[1]5C1D_NOMMA'!$R21</f>
        <v>0</v>
      </c>
      <c r="J21" s="189">
        <f>-'[1]5C1E_LFNO'!$R21</f>
        <v>0</v>
      </c>
      <c r="K21" s="189">
        <f>-'[1]5C1F_L.C. Charter'!$R21</f>
        <v>0</v>
      </c>
      <c r="L21" s="189">
        <f>-'[1]5C1G_JS Clark'!$R21</f>
        <v>0</v>
      </c>
      <c r="M21" s="189">
        <f>-'[1]5C1H_Southwest'!$R21</f>
        <v>0</v>
      </c>
      <c r="N21" s="189">
        <f>-'[1]5C1I_LA Key'!$R21</f>
        <v>0</v>
      </c>
      <c r="O21" s="189">
        <f>-'[1]5C1J_Jeff Chamber'!$R21</f>
        <v>0</v>
      </c>
      <c r="P21" s="189">
        <f>-'[1]5C1K_Tallulah'!$R21</f>
        <v>0</v>
      </c>
      <c r="Q21" s="189">
        <f>-'[1]5C1M_GEO Mid'!$R21</f>
        <v>0</v>
      </c>
      <c r="R21" s="189">
        <f>-'[1]5C1N_Delta'!$R21</f>
        <v>-2173036</v>
      </c>
      <c r="S21" s="189">
        <f>-'[1]5C1O_Impact'!$R21</f>
        <v>0</v>
      </c>
      <c r="T21" s="189">
        <f>-'[1]5C1P_Vision'!$R21</f>
        <v>0</v>
      </c>
      <c r="U21" s="189">
        <f>-'[1]5C1Q_Advantage'!$R21</f>
        <v>0</v>
      </c>
      <c r="V21" s="189">
        <f>-'[1]5C1R_Iberville'!$R21</f>
        <v>0</v>
      </c>
      <c r="W21" s="189">
        <f>-'[1]5C1S_LC Col Prep'!$R21</f>
        <v>0</v>
      </c>
      <c r="X21" s="189">
        <f>-'[1]5C1T_Northeast'!$R21</f>
        <v>0</v>
      </c>
      <c r="Y21" s="189">
        <f>-'[1]5C1U_Acadiana Ren'!$R21</f>
        <v>0</v>
      </c>
      <c r="Z21" s="189">
        <f>-'[1]5C1V_Laf Ren'!$R21</f>
        <v>0</v>
      </c>
      <c r="AA21" s="189">
        <f>-'[1]5C1W_Willow'!$R21</f>
        <v>0</v>
      </c>
      <c r="AB21" s="189">
        <f>-'[1]5C1X_Tangi'!$R21</f>
        <v>0</v>
      </c>
      <c r="AC21" s="189">
        <f>-'[1]5C1Y_GEO'!$R21</f>
        <v>0</v>
      </c>
      <c r="AD21" s="189">
        <f>-'[1]5C1Z_Lincoln Prep'!$R21</f>
        <v>0</v>
      </c>
      <c r="AE21" s="189">
        <f>-'[1]5C1AA_Laurel'!$R21</f>
        <v>0</v>
      </c>
      <c r="AF21" s="189">
        <f>-'[1]5C1AB_Apex'!$R21</f>
        <v>0</v>
      </c>
      <c r="AG21" s="189">
        <f>-'[1]5C1AC_Smothers'!$R21</f>
        <v>0</v>
      </c>
      <c r="AH21" s="189">
        <f>-'[1]5C1AD_Greater'!$R21</f>
        <v>0</v>
      </c>
      <c r="AI21" s="189">
        <f>-'[1]5C1AH_BRUP'!$R21</f>
        <v>0</v>
      </c>
      <c r="AJ21" s="189">
        <f>-('[1]5C2_LAVCA'!$R21+'[1]5C2_LAVCA'!$S21)</f>
        <v>-66277</v>
      </c>
      <c r="AK21" s="189">
        <f>-('[1]5C3_UnvView'!$R21+'[1]5C3_UnvView'!$S21)</f>
        <v>-29107</v>
      </c>
      <c r="AL21" s="190">
        <f t="shared" si="1"/>
        <v>-2268420</v>
      </c>
      <c r="AM21" s="190">
        <f t="shared" si="2"/>
        <v>21653350</v>
      </c>
      <c r="AN21" s="190">
        <f>ROUND(AM21/'8_2.1.17 SIS'!C21,0)</f>
        <v>6669</v>
      </c>
      <c r="AO21" s="191">
        <f>'[2]Summary FY17-18 MFP'!M21</f>
        <v>-21952.257042811994</v>
      </c>
      <c r="AP21" s="189">
        <f t="shared" si="4"/>
        <v>0</v>
      </c>
      <c r="AQ21" s="189">
        <f t="shared" si="5"/>
        <v>-21952.257042811994</v>
      </c>
      <c r="AR21" s="189">
        <f>'[3]October Mid-Year Adj'!$J17</f>
        <v>106704</v>
      </c>
      <c r="AS21" s="189">
        <f>'[3]February Mid-Year Adj'!$J17</f>
        <v>-26676</v>
      </c>
      <c r="AT21" s="191">
        <f t="shared" si="6"/>
        <v>80028</v>
      </c>
      <c r="AU21" s="190">
        <f t="shared" si="7"/>
        <v>21711425.74295719</v>
      </c>
      <c r="AV21" s="189">
        <f>+'4_Level 4'!E21</f>
        <v>42000</v>
      </c>
      <c r="AW21" s="189">
        <f>+'4_Level 4'!Q21</f>
        <v>128574</v>
      </c>
      <c r="AX21" s="190">
        <f t="shared" si="8"/>
        <v>21882000</v>
      </c>
      <c r="AY21" s="189">
        <f>[4]MFP!$HJ22</f>
        <v>20223134</v>
      </c>
      <c r="AZ21" s="189">
        <f t="shared" si="9"/>
        <v>1658866</v>
      </c>
      <c r="BA21" s="189">
        <f t="shared" si="3"/>
        <v>1658866</v>
      </c>
      <c r="BB21" s="189">
        <f>+'4_Level 4'!R21</f>
        <v>0</v>
      </c>
      <c r="BC21" s="189">
        <f>+'4_Level 4'!J21</f>
        <v>0</v>
      </c>
      <c r="BD21" s="189">
        <f>+'4_Level 4'!L21</f>
        <v>34520</v>
      </c>
      <c r="BE21" s="189">
        <f>+'4_Level 4'!M21</f>
        <v>0</v>
      </c>
      <c r="BF21" s="190">
        <f t="shared" si="10"/>
        <v>21916520</v>
      </c>
    </row>
    <row r="22" spans="1:58" ht="15.6" customHeight="1" x14ac:dyDescent="0.2">
      <c r="A22" s="177">
        <v>16</v>
      </c>
      <c r="B22" s="178" t="s">
        <v>257</v>
      </c>
      <c r="C22" s="179">
        <f>'3_Levels 1&amp;2'!AP22</f>
        <v>14539417</v>
      </c>
      <c r="D22" s="179">
        <v>0</v>
      </c>
      <c r="E22" s="179">
        <v>0</v>
      </c>
      <c r="F22" s="179">
        <f>-'[1]5C1A_Madison'!$R22</f>
        <v>0</v>
      </c>
      <c r="G22" s="179">
        <f>-'[1]5C1B_DArbonne'!$R22</f>
        <v>0</v>
      </c>
      <c r="H22" s="179">
        <f>-'[1]5C1C_Intl High'!$R22</f>
        <v>0</v>
      </c>
      <c r="I22" s="179">
        <f>-'[1]5C1D_NOMMA'!$R22</f>
        <v>0</v>
      </c>
      <c r="J22" s="179">
        <f>-'[1]5C1E_LFNO'!$R22</f>
        <v>0</v>
      </c>
      <c r="K22" s="179">
        <f>-'[1]5C1F_L.C. Charter'!$R22</f>
        <v>0</v>
      </c>
      <c r="L22" s="179">
        <f>-'[1]5C1G_JS Clark'!$R22</f>
        <v>0</v>
      </c>
      <c r="M22" s="179">
        <f>-'[1]5C1H_Southwest'!$R22</f>
        <v>0</v>
      </c>
      <c r="N22" s="179">
        <f>-'[1]5C1I_LA Key'!$R22</f>
        <v>0</v>
      </c>
      <c r="O22" s="179">
        <f>-'[1]5C1J_Jeff Chamber'!$R22</f>
        <v>0</v>
      </c>
      <c r="P22" s="179">
        <f>-'[1]5C1K_Tallulah'!$R22</f>
        <v>0</v>
      </c>
      <c r="Q22" s="179">
        <f>-'[1]5C1M_GEO Mid'!$R22</f>
        <v>0</v>
      </c>
      <c r="R22" s="179">
        <f>-'[1]5C1N_Delta'!$R22</f>
        <v>0</v>
      </c>
      <c r="S22" s="179">
        <f>-'[1]5C1O_Impact'!$R22</f>
        <v>0</v>
      </c>
      <c r="T22" s="179">
        <f>-'[1]5C1P_Vision'!$R22</f>
        <v>0</v>
      </c>
      <c r="U22" s="179">
        <f>-'[1]5C1Q_Advantage'!$R22</f>
        <v>0</v>
      </c>
      <c r="V22" s="179">
        <f>-'[1]5C1R_Iberville'!$R22</f>
        <v>0</v>
      </c>
      <c r="W22" s="179">
        <f>-'[1]5C1S_LC Col Prep'!$R22</f>
        <v>0</v>
      </c>
      <c r="X22" s="179">
        <f>-'[1]5C1T_Northeast'!$R22</f>
        <v>0</v>
      </c>
      <c r="Y22" s="179">
        <f>-'[1]5C1U_Acadiana Ren'!$R22</f>
        <v>0</v>
      </c>
      <c r="Z22" s="179">
        <f>-'[1]5C1V_Laf Ren'!$R22</f>
        <v>0</v>
      </c>
      <c r="AA22" s="179">
        <f>-'[1]5C1W_Willow'!$R22</f>
        <v>0</v>
      </c>
      <c r="AB22" s="179">
        <f>-'[1]5C1X_Tangi'!$R22</f>
        <v>0</v>
      </c>
      <c r="AC22" s="179">
        <f>-'[1]5C1Y_GEO'!$R22</f>
        <v>0</v>
      </c>
      <c r="AD22" s="179">
        <f>-'[1]5C1Z_Lincoln Prep'!$R22</f>
        <v>0</v>
      </c>
      <c r="AE22" s="179">
        <f>-'[1]5C1AA_Laurel'!$R22</f>
        <v>0</v>
      </c>
      <c r="AF22" s="179">
        <f>-'[1]5C1AB_Apex'!$R22</f>
        <v>0</v>
      </c>
      <c r="AG22" s="179">
        <f>-'[1]5C1AC_Smothers'!$R22</f>
        <v>0</v>
      </c>
      <c r="AH22" s="179">
        <f>-'[1]5C1AD_Greater'!$R22</f>
        <v>0</v>
      </c>
      <c r="AI22" s="179">
        <f>-'[1]5C1AH_BRUP'!$R22</f>
        <v>0</v>
      </c>
      <c r="AJ22" s="179">
        <f>-('[1]5C2_LAVCA'!$R22+'[1]5C2_LAVCA'!$S22)</f>
        <v>-41927</v>
      </c>
      <c r="AK22" s="179">
        <f>-('[1]5C3_UnvView'!$R22+'[1]5C3_UnvView'!$S22)</f>
        <v>-33838</v>
      </c>
      <c r="AL22" s="180">
        <f t="shared" si="1"/>
        <v>-75765</v>
      </c>
      <c r="AM22" s="180">
        <f t="shared" si="2"/>
        <v>14463652</v>
      </c>
      <c r="AN22" s="180">
        <f>ROUND(AM22/'8_2.1.17 SIS'!C22,0)</f>
        <v>2940</v>
      </c>
      <c r="AO22" s="181">
        <f>'[2]Summary FY17-18 MFP'!M22</f>
        <v>-16996.897177171009</v>
      </c>
      <c r="AP22" s="179">
        <f t="shared" si="4"/>
        <v>0</v>
      </c>
      <c r="AQ22" s="179">
        <f t="shared" si="5"/>
        <v>-16996.897177171009</v>
      </c>
      <c r="AR22" s="179">
        <f>'[3]October Mid-Year Adj'!$J18</f>
        <v>129360</v>
      </c>
      <c r="AS22" s="179">
        <f>'[3]February Mid-Year Adj'!$J18</f>
        <v>-94080</v>
      </c>
      <c r="AT22" s="181">
        <f t="shared" si="6"/>
        <v>35280</v>
      </c>
      <c r="AU22" s="180">
        <f t="shared" si="7"/>
        <v>14481935.102822829</v>
      </c>
      <c r="AV22" s="179">
        <f>+'4_Level 4'!E22</f>
        <v>0</v>
      </c>
      <c r="AW22" s="179">
        <f>+'4_Level 4'!Q22</f>
        <v>118008.76</v>
      </c>
      <c r="AX22" s="180">
        <f t="shared" si="8"/>
        <v>14599944</v>
      </c>
      <c r="AY22" s="179">
        <f>[4]MFP!$HJ23</f>
        <v>13380152</v>
      </c>
      <c r="AZ22" s="179">
        <f t="shared" si="9"/>
        <v>1219792</v>
      </c>
      <c r="BA22" s="179">
        <f t="shared" si="3"/>
        <v>1219792</v>
      </c>
      <c r="BB22" s="179">
        <f>+'4_Level 4'!R22</f>
        <v>0</v>
      </c>
      <c r="BC22" s="179">
        <f>+'4_Level 4'!J22</f>
        <v>0</v>
      </c>
      <c r="BD22" s="179">
        <f>+'4_Level 4'!L22</f>
        <v>74018</v>
      </c>
      <c r="BE22" s="179">
        <f>+'4_Level 4'!M22</f>
        <v>112781</v>
      </c>
      <c r="BF22" s="180">
        <f t="shared" si="10"/>
        <v>14786743</v>
      </c>
    </row>
    <row r="23" spans="1:58" ht="15.6" customHeight="1" x14ac:dyDescent="0.2">
      <c r="A23" s="182">
        <v>17</v>
      </c>
      <c r="B23" s="183" t="s">
        <v>258</v>
      </c>
      <c r="C23" s="184">
        <f>'3_Levels 1&amp;2'!AP23</f>
        <v>183739560</v>
      </c>
      <c r="D23" s="184">
        <f>-'5B2_RSD LA'!I18</f>
        <v>-10202882</v>
      </c>
      <c r="E23" s="184">
        <v>0</v>
      </c>
      <c r="F23" s="184">
        <f>-'[1]5C1A_Madison'!$R23</f>
        <v>-1934766</v>
      </c>
      <c r="G23" s="184">
        <f>-'[1]5C1B_DArbonne'!$R23</f>
        <v>0</v>
      </c>
      <c r="H23" s="184">
        <f>-'[1]5C1C_Intl High'!$R23</f>
        <v>0</v>
      </c>
      <c r="I23" s="184">
        <f>-'[1]5C1D_NOMMA'!$R23</f>
        <v>0</v>
      </c>
      <c r="J23" s="184">
        <f>-'[1]5C1E_LFNO'!$R23</f>
        <v>0</v>
      </c>
      <c r="K23" s="184">
        <f>-'[1]5C1F_L.C. Charter'!$R23</f>
        <v>0</v>
      </c>
      <c r="L23" s="184">
        <f>-'[1]5C1G_JS Clark'!$R23</f>
        <v>0</v>
      </c>
      <c r="M23" s="184">
        <f>-'[1]5C1H_Southwest'!$R23</f>
        <v>0</v>
      </c>
      <c r="N23" s="184">
        <f>-'[1]5C1I_LA Key'!$R23</f>
        <v>-998854</v>
      </c>
      <c r="O23" s="184">
        <f>-'[1]5C1J_Jeff Chamber'!$R23</f>
        <v>0</v>
      </c>
      <c r="P23" s="184">
        <f>-'[1]5C1K_Tallulah'!$R23</f>
        <v>0</v>
      </c>
      <c r="Q23" s="184">
        <f>-'[1]5C1M_GEO Mid'!$R23</f>
        <v>-2467373</v>
      </c>
      <c r="R23" s="184">
        <f>-'[1]5C1N_Delta'!$R23</f>
        <v>-9704</v>
      </c>
      <c r="S23" s="184">
        <f>-'[1]5C1O_Impact'!$R23</f>
        <v>-630252</v>
      </c>
      <c r="T23" s="184">
        <f>-'[1]5C1P_Vision'!$R23</f>
        <v>0</v>
      </c>
      <c r="U23" s="184">
        <f>-'[1]5C1Q_Advantage'!$R23</f>
        <v>-803091</v>
      </c>
      <c r="V23" s="184">
        <f>-'[1]5C1R_Iberville'!$R23</f>
        <v>-34774</v>
      </c>
      <c r="W23" s="184">
        <f>-'[1]5C1S_LC Col Prep'!$R23</f>
        <v>0</v>
      </c>
      <c r="X23" s="184">
        <f>-'[1]5C1T_Northeast'!$R23</f>
        <v>0</v>
      </c>
      <c r="Y23" s="184">
        <f>-'[1]5C1U_Acadiana Ren'!$R23</f>
        <v>0</v>
      </c>
      <c r="Z23" s="184">
        <f>-'[1]5C1V_Laf Ren'!$R23</f>
        <v>0</v>
      </c>
      <c r="AA23" s="184">
        <f>-'[1]5C1W_Willow'!$R23</f>
        <v>0</v>
      </c>
      <c r="AB23" s="184">
        <f>-'[1]5C1X_Tangi'!$R23</f>
        <v>0</v>
      </c>
      <c r="AC23" s="184">
        <f>-'[1]5C1Y_GEO'!$R23</f>
        <v>-969409</v>
      </c>
      <c r="AD23" s="184">
        <f>-'[1]5C1Z_Lincoln Prep'!$R23</f>
        <v>0</v>
      </c>
      <c r="AE23" s="184">
        <f>-'[1]5C1AA_Laurel'!$R23</f>
        <v>-158751</v>
      </c>
      <c r="AF23" s="184">
        <f>-'[1]5C1AB_Apex'!$R23</f>
        <v>-316128</v>
      </c>
      <c r="AG23" s="184">
        <f>-'[1]5C1AC_Smothers'!$R23</f>
        <v>0</v>
      </c>
      <c r="AH23" s="184">
        <f>-'[1]5C1AD_Greater'!$R23</f>
        <v>0</v>
      </c>
      <c r="AI23" s="184">
        <f>-'[1]5C1AH_BRUP'!$R23</f>
        <v>-994131</v>
      </c>
      <c r="AJ23" s="184">
        <f>-('[1]5C2_LAVCA'!$R23+'[1]5C2_LAVCA'!$S23)</f>
        <v>-460178</v>
      </c>
      <c r="AK23" s="184">
        <f>-('[1]5C3_UnvView'!$R23+'[1]5C3_UnvView'!$S23)</f>
        <v>-639536</v>
      </c>
      <c r="AL23" s="185">
        <f t="shared" si="1"/>
        <v>-20619829</v>
      </c>
      <c r="AM23" s="185">
        <f t="shared" si="2"/>
        <v>163119731</v>
      </c>
      <c r="AN23" s="185">
        <f>ROUND(AM23/'8_2.1.17 SIS'!C23,0)</f>
        <v>4181</v>
      </c>
      <c r="AO23" s="186">
        <f>'[2]Summary FY17-18 MFP'!M23</f>
        <v>-520410.80447308847</v>
      </c>
      <c r="AP23" s="184">
        <f t="shared" si="4"/>
        <v>0</v>
      </c>
      <c r="AQ23" s="184">
        <f t="shared" si="5"/>
        <v>-520410.80447308847</v>
      </c>
      <c r="AR23" s="184">
        <f>'[3]October Mid-Year Adj'!$J19</f>
        <v>-1061974</v>
      </c>
      <c r="AS23" s="184">
        <f>'[3]February Mid-Year Adj'!$J19</f>
        <v>20905</v>
      </c>
      <c r="AT23" s="186">
        <f t="shared" si="6"/>
        <v>-1041069</v>
      </c>
      <c r="AU23" s="185">
        <f t="shared" si="7"/>
        <v>161558251.1955269</v>
      </c>
      <c r="AV23" s="184">
        <f>+'4_Level 4'!E23</f>
        <v>315000</v>
      </c>
      <c r="AW23" s="184">
        <f>+'4_Level 4'!Q23</f>
        <v>1056518</v>
      </c>
      <c r="AX23" s="185">
        <f t="shared" si="8"/>
        <v>162929769</v>
      </c>
      <c r="AY23" s="184">
        <f>[4]MFP!$HJ24</f>
        <v>148351267</v>
      </c>
      <c r="AZ23" s="184">
        <f t="shared" si="9"/>
        <v>14578502</v>
      </c>
      <c r="BA23" s="184">
        <f t="shared" si="3"/>
        <v>14578502</v>
      </c>
      <c r="BB23" s="184">
        <f>+'4_Level 4'!R23</f>
        <v>2775124</v>
      </c>
      <c r="BC23" s="184">
        <f>+'4_Level 4'!J23</f>
        <v>62000</v>
      </c>
      <c r="BD23" s="184">
        <f>+'4_Level 4'!L23</f>
        <v>291788</v>
      </c>
      <c r="BE23" s="184">
        <f>+'4_Level 4'!M23</f>
        <v>164994</v>
      </c>
      <c r="BF23" s="185">
        <f t="shared" si="10"/>
        <v>166223675</v>
      </c>
    </row>
    <row r="24" spans="1:58" ht="15.6" customHeight="1" x14ac:dyDescent="0.2">
      <c r="A24" s="182">
        <v>18</v>
      </c>
      <c r="B24" s="183" t="s">
        <v>259</v>
      </c>
      <c r="C24" s="184">
        <f>'3_Levels 1&amp;2'!AP24</f>
        <v>6923086</v>
      </c>
      <c r="D24" s="184">
        <v>0</v>
      </c>
      <c r="E24" s="184">
        <v>0</v>
      </c>
      <c r="F24" s="184">
        <f>-'[1]5C1A_Madison'!$R24</f>
        <v>0</v>
      </c>
      <c r="G24" s="184">
        <f>-'[1]5C1B_DArbonne'!$R24</f>
        <v>0</v>
      </c>
      <c r="H24" s="184">
        <f>-'[1]5C1C_Intl High'!$R24</f>
        <v>0</v>
      </c>
      <c r="I24" s="184">
        <f>-'[1]5C1D_NOMMA'!$R24</f>
        <v>0</v>
      </c>
      <c r="J24" s="184">
        <f>-'[1]5C1E_LFNO'!$R24</f>
        <v>0</v>
      </c>
      <c r="K24" s="184">
        <f>-'[1]5C1F_L.C. Charter'!$R24</f>
        <v>0</v>
      </c>
      <c r="L24" s="184">
        <f>-'[1]5C1G_JS Clark'!$R24</f>
        <v>0</v>
      </c>
      <c r="M24" s="184">
        <f>-'[1]5C1H_Southwest'!$R24</f>
        <v>0</v>
      </c>
      <c r="N24" s="184">
        <f>-'[1]5C1I_LA Key'!$R24</f>
        <v>0</v>
      </c>
      <c r="O24" s="184">
        <f>-'[1]5C1J_Jeff Chamber'!$R24</f>
        <v>0</v>
      </c>
      <c r="P24" s="184">
        <f>-'[1]5C1K_Tallulah'!$R24</f>
        <v>0</v>
      </c>
      <c r="Q24" s="184">
        <f>-'[1]5C1M_GEO Mid'!$R24</f>
        <v>0</v>
      </c>
      <c r="R24" s="184">
        <f>-'[1]5C1N_Delta'!$R24</f>
        <v>0</v>
      </c>
      <c r="S24" s="184">
        <f>-'[1]5C1O_Impact'!$R24</f>
        <v>0</v>
      </c>
      <c r="T24" s="184">
        <f>-'[1]5C1P_Vision'!$R24</f>
        <v>0</v>
      </c>
      <c r="U24" s="184">
        <f>-'[1]5C1Q_Advantage'!$R24</f>
        <v>0</v>
      </c>
      <c r="V24" s="184">
        <f>-'[1]5C1R_Iberville'!$R24</f>
        <v>0</v>
      </c>
      <c r="W24" s="184">
        <f>-'[1]5C1S_LC Col Prep'!$R24</f>
        <v>0</v>
      </c>
      <c r="X24" s="184">
        <f>-'[1]5C1T_Northeast'!$R24</f>
        <v>0</v>
      </c>
      <c r="Y24" s="184">
        <f>-'[1]5C1U_Acadiana Ren'!$R24</f>
        <v>0</v>
      </c>
      <c r="Z24" s="184">
        <f>-'[1]5C1V_Laf Ren'!$R24</f>
        <v>0</v>
      </c>
      <c r="AA24" s="184">
        <f>-'[1]5C1W_Willow'!$R24</f>
        <v>0</v>
      </c>
      <c r="AB24" s="184">
        <f>-'[1]5C1X_Tangi'!$R24</f>
        <v>0</v>
      </c>
      <c r="AC24" s="184">
        <f>-'[1]5C1Y_GEO'!$R24</f>
        <v>0</v>
      </c>
      <c r="AD24" s="184">
        <f>-'[1]5C1Z_Lincoln Prep'!$R24</f>
        <v>0</v>
      </c>
      <c r="AE24" s="184">
        <f>-'[1]5C1AA_Laurel'!$R24</f>
        <v>0</v>
      </c>
      <c r="AF24" s="184">
        <f>-'[1]5C1AB_Apex'!$R24</f>
        <v>0</v>
      </c>
      <c r="AG24" s="184">
        <f>-'[1]5C1AC_Smothers'!$R24</f>
        <v>0</v>
      </c>
      <c r="AH24" s="184">
        <f>-'[1]5C1AD_Greater'!$R24</f>
        <v>0</v>
      </c>
      <c r="AI24" s="184">
        <f>-'[1]5C1AH_BRUP'!$R24</f>
        <v>0</v>
      </c>
      <c r="AJ24" s="184">
        <f>-('[1]5C2_LAVCA'!$R24+'[1]5C2_LAVCA'!$S24)</f>
        <v>-27741</v>
      </c>
      <c r="AK24" s="184">
        <f>-('[1]5C3_UnvView'!$R24+'[1]5C3_UnvView'!$S24)</f>
        <v>-42200</v>
      </c>
      <c r="AL24" s="185">
        <f t="shared" si="1"/>
        <v>-69941</v>
      </c>
      <c r="AM24" s="185">
        <f t="shared" si="2"/>
        <v>6853145</v>
      </c>
      <c r="AN24" s="185">
        <f>ROUND(AM24/'8_2.1.17 SIS'!C24,0)</f>
        <v>6950</v>
      </c>
      <c r="AO24" s="186">
        <f>'[2]Summary FY17-18 MFP'!M24</f>
        <v>-8907.2516750237846</v>
      </c>
      <c r="AP24" s="184">
        <f t="shared" si="4"/>
        <v>0</v>
      </c>
      <c r="AQ24" s="184">
        <f t="shared" si="5"/>
        <v>-8907.2516750237846</v>
      </c>
      <c r="AR24" s="184">
        <f>'[3]October Mid-Year Adj'!$J20</f>
        <v>-201550</v>
      </c>
      <c r="AS24" s="184">
        <f>'[3]February Mid-Year Adj'!$J20</f>
        <v>3475</v>
      </c>
      <c r="AT24" s="186">
        <f t="shared" si="6"/>
        <v>-198075</v>
      </c>
      <c r="AU24" s="185">
        <f t="shared" si="7"/>
        <v>6646162.7483249763</v>
      </c>
      <c r="AV24" s="184">
        <f>+'4_Level 4'!E24</f>
        <v>21000</v>
      </c>
      <c r="AW24" s="184">
        <f>+'4_Level 4'!Q24</f>
        <v>135116.29999999999</v>
      </c>
      <c r="AX24" s="185">
        <f t="shared" si="8"/>
        <v>6802279</v>
      </c>
      <c r="AY24" s="184">
        <f>[4]MFP!$HJ25</f>
        <v>6241054</v>
      </c>
      <c r="AZ24" s="184">
        <f t="shared" si="9"/>
        <v>561225</v>
      </c>
      <c r="BA24" s="184">
        <f t="shared" si="3"/>
        <v>561225</v>
      </c>
      <c r="BB24" s="184">
        <f>+'4_Level 4'!R24</f>
        <v>0</v>
      </c>
      <c r="BC24" s="184">
        <f>+'4_Level 4'!J24</f>
        <v>0</v>
      </c>
      <c r="BD24" s="184">
        <f>+'4_Level 4'!L24</f>
        <v>32854</v>
      </c>
      <c r="BE24" s="184">
        <f>+'4_Level 4'!M24</f>
        <v>0</v>
      </c>
      <c r="BF24" s="185">
        <f t="shared" si="10"/>
        <v>6835133</v>
      </c>
    </row>
    <row r="25" spans="1:58" ht="15.6" customHeight="1" x14ac:dyDescent="0.2">
      <c r="A25" s="182">
        <v>19</v>
      </c>
      <c r="B25" s="183" t="s">
        <v>260</v>
      </c>
      <c r="C25" s="184">
        <f>'3_Levels 1&amp;2'!AP25</f>
        <v>11406745</v>
      </c>
      <c r="D25" s="184">
        <v>0</v>
      </c>
      <c r="E25" s="184">
        <v>0</v>
      </c>
      <c r="F25" s="184">
        <f>-'[1]5C1A_Madison'!$R25</f>
        <v>0</v>
      </c>
      <c r="G25" s="184">
        <f>-'[1]5C1B_DArbonne'!$R25</f>
        <v>0</v>
      </c>
      <c r="H25" s="184">
        <f>-'[1]5C1C_Intl High'!$R25</f>
        <v>0</v>
      </c>
      <c r="I25" s="184">
        <f>-'[1]5C1D_NOMMA'!$R25</f>
        <v>-10428</v>
      </c>
      <c r="J25" s="184">
        <f>-'[1]5C1E_LFNO'!$R25</f>
        <v>0</v>
      </c>
      <c r="K25" s="184">
        <f>-'[1]5C1F_L.C. Charter'!$R25</f>
        <v>0</v>
      </c>
      <c r="L25" s="184">
        <f>-'[1]5C1G_JS Clark'!$R25</f>
        <v>0</v>
      </c>
      <c r="M25" s="184">
        <f>-'[1]5C1H_Southwest'!$R25</f>
        <v>0</v>
      </c>
      <c r="N25" s="184">
        <f>-'[1]5C1I_LA Key'!$R25</f>
        <v>-28766</v>
      </c>
      <c r="O25" s="184">
        <f>-'[1]5C1J_Jeff Chamber'!$R25</f>
        <v>0</v>
      </c>
      <c r="P25" s="184">
        <f>-'[1]5C1K_Tallulah'!$R25</f>
        <v>0</v>
      </c>
      <c r="Q25" s="184">
        <f>-'[1]5C1M_GEO Mid'!$R25</f>
        <v>0</v>
      </c>
      <c r="R25" s="184">
        <f>-'[1]5C1N_Delta'!$R25</f>
        <v>0</v>
      </c>
      <c r="S25" s="184">
        <f>-'[1]5C1O_Impact'!$R25</f>
        <v>-5049</v>
      </c>
      <c r="T25" s="184">
        <f>-'[1]5C1P_Vision'!$R25</f>
        <v>0</v>
      </c>
      <c r="U25" s="184">
        <f>-'[1]5C1Q_Advantage'!$R25</f>
        <v>-157517</v>
      </c>
      <c r="V25" s="184">
        <f>-'[1]5C1R_Iberville'!$R25</f>
        <v>0</v>
      </c>
      <c r="W25" s="184">
        <f>-'[1]5C1S_LC Col Prep'!$R25</f>
        <v>0</v>
      </c>
      <c r="X25" s="184">
        <f>-'[1]5C1T_Northeast'!$R25</f>
        <v>0</v>
      </c>
      <c r="Y25" s="184">
        <f>-'[1]5C1U_Acadiana Ren'!$R25</f>
        <v>0</v>
      </c>
      <c r="Z25" s="184">
        <f>-'[1]5C1V_Laf Ren'!$R25</f>
        <v>0</v>
      </c>
      <c r="AA25" s="184">
        <f>-'[1]5C1W_Willow'!$R25</f>
        <v>0</v>
      </c>
      <c r="AB25" s="184">
        <f>-'[1]5C1X_Tangi'!$R25</f>
        <v>0</v>
      </c>
      <c r="AC25" s="184">
        <f>-'[1]5C1Y_GEO'!$R25</f>
        <v>0</v>
      </c>
      <c r="AD25" s="184">
        <f>-'[1]5C1Z_Lincoln Prep'!$R25</f>
        <v>0</v>
      </c>
      <c r="AE25" s="184">
        <f>-'[1]5C1AA_Laurel'!$R25</f>
        <v>0</v>
      </c>
      <c r="AF25" s="184">
        <f>-'[1]5C1AB_Apex'!$R25</f>
        <v>0</v>
      </c>
      <c r="AG25" s="184">
        <f>-'[1]5C1AC_Smothers'!$R25</f>
        <v>0</v>
      </c>
      <c r="AH25" s="184">
        <f>-'[1]5C1AD_Greater'!$R25</f>
        <v>0</v>
      </c>
      <c r="AI25" s="184">
        <f>-'[1]5C1AH_BRUP'!$R25</f>
        <v>0</v>
      </c>
      <c r="AJ25" s="184">
        <f>-('[1]5C2_LAVCA'!$R25+'[1]5C2_LAVCA'!$S25)</f>
        <v>-72609</v>
      </c>
      <c r="AK25" s="184">
        <f>-('[1]5C3_UnvView'!$R25+'[1]5C3_UnvView'!$S25)</f>
        <v>-91607</v>
      </c>
      <c r="AL25" s="185">
        <f t="shared" si="1"/>
        <v>-365976</v>
      </c>
      <c r="AM25" s="185">
        <f t="shared" si="2"/>
        <v>11040769</v>
      </c>
      <c r="AN25" s="185">
        <f>ROUND(AM25/'8_2.1.17 SIS'!C25,0)</f>
        <v>5851</v>
      </c>
      <c r="AO25" s="186">
        <f>'[2]Summary FY17-18 MFP'!M25</f>
        <v>33277.177813053953</v>
      </c>
      <c r="AP25" s="184">
        <f t="shared" si="4"/>
        <v>33277.177813053953</v>
      </c>
      <c r="AQ25" s="184">
        <f t="shared" si="5"/>
        <v>0</v>
      </c>
      <c r="AR25" s="184">
        <f>'[3]October Mid-Year Adj'!$J21</f>
        <v>-362762</v>
      </c>
      <c r="AS25" s="184">
        <f>'[3]February Mid-Year Adj'!$J21</f>
        <v>5851</v>
      </c>
      <c r="AT25" s="186">
        <f t="shared" si="6"/>
        <v>-356911</v>
      </c>
      <c r="AU25" s="185">
        <f t="shared" si="7"/>
        <v>10717135.177813053</v>
      </c>
      <c r="AV25" s="184">
        <f>+'4_Level 4'!E25</f>
        <v>0</v>
      </c>
      <c r="AW25" s="184">
        <f>+'4_Level 4'!Q25</f>
        <v>42630</v>
      </c>
      <c r="AX25" s="185">
        <f t="shared" si="8"/>
        <v>10759765</v>
      </c>
      <c r="AY25" s="184">
        <f>[4]MFP!$HJ26</f>
        <v>9878949</v>
      </c>
      <c r="AZ25" s="184">
        <f t="shared" si="9"/>
        <v>880816</v>
      </c>
      <c r="BA25" s="184">
        <f t="shared" si="3"/>
        <v>880816</v>
      </c>
      <c r="BB25" s="184">
        <f>+'4_Level 4'!R25</f>
        <v>0</v>
      </c>
      <c r="BC25" s="184">
        <f>+'4_Level 4'!J25</f>
        <v>0</v>
      </c>
      <c r="BD25" s="184">
        <f>+'4_Level 4'!L25</f>
        <v>25000</v>
      </c>
      <c r="BE25" s="184">
        <f>+'4_Level 4'!M25</f>
        <v>0</v>
      </c>
      <c r="BF25" s="185">
        <f t="shared" si="10"/>
        <v>10784765</v>
      </c>
    </row>
    <row r="26" spans="1:58" ht="15.6" customHeight="1" x14ac:dyDescent="0.2">
      <c r="A26" s="187">
        <v>20</v>
      </c>
      <c r="B26" s="188" t="s">
        <v>261</v>
      </c>
      <c r="C26" s="189">
        <f>'3_Levels 1&amp;2'!AP26</f>
        <v>35314500</v>
      </c>
      <c r="D26" s="189">
        <v>0</v>
      </c>
      <c r="E26" s="189">
        <v>0</v>
      </c>
      <c r="F26" s="189">
        <f>-'[1]5C1A_Madison'!$R26</f>
        <v>0</v>
      </c>
      <c r="G26" s="189">
        <f>-'[1]5C1B_DArbonne'!$R26</f>
        <v>0</v>
      </c>
      <c r="H26" s="189">
        <f>-'[1]5C1C_Intl High'!$R26</f>
        <v>0</v>
      </c>
      <c r="I26" s="189">
        <f>-'[1]5C1D_NOMMA'!$R26</f>
        <v>0</v>
      </c>
      <c r="J26" s="189">
        <f>-'[1]5C1E_LFNO'!$R26</f>
        <v>0</v>
      </c>
      <c r="K26" s="189">
        <f>-'[1]5C1F_L.C. Charter'!$R26</f>
        <v>0</v>
      </c>
      <c r="L26" s="189">
        <f>-'[1]5C1G_JS Clark'!$R26</f>
        <v>-5379</v>
      </c>
      <c r="M26" s="189">
        <f>-'[1]5C1H_Southwest'!$R26</f>
        <v>0</v>
      </c>
      <c r="N26" s="189">
        <f>-'[1]5C1I_LA Key'!$R26</f>
        <v>0</v>
      </c>
      <c r="O26" s="189">
        <f>-'[1]5C1J_Jeff Chamber'!$R26</f>
        <v>0</v>
      </c>
      <c r="P26" s="189">
        <f>-'[1]5C1K_Tallulah'!$R26</f>
        <v>0</v>
      </c>
      <c r="Q26" s="189">
        <f>-'[1]5C1M_GEO Mid'!$R26</f>
        <v>0</v>
      </c>
      <c r="R26" s="189">
        <f>-'[1]5C1N_Delta'!$R26</f>
        <v>0</v>
      </c>
      <c r="S26" s="189">
        <f>-'[1]5C1O_Impact'!$R26</f>
        <v>0</v>
      </c>
      <c r="T26" s="189">
        <f>-'[1]5C1P_Vision'!$R26</f>
        <v>0</v>
      </c>
      <c r="U26" s="189">
        <f>-'[1]5C1Q_Advantage'!$R26</f>
        <v>0</v>
      </c>
      <c r="V26" s="189">
        <f>-'[1]5C1R_Iberville'!$R26</f>
        <v>0</v>
      </c>
      <c r="W26" s="189">
        <f>-'[1]5C1S_LC Col Prep'!$R26</f>
        <v>0</v>
      </c>
      <c r="X26" s="189">
        <f>-'[1]5C1T_Northeast'!$R26</f>
        <v>0</v>
      </c>
      <c r="Y26" s="189">
        <f>-'[1]5C1U_Acadiana Ren'!$R26</f>
        <v>0</v>
      </c>
      <c r="Z26" s="189">
        <f>-'[1]5C1V_Laf Ren'!$R26</f>
        <v>0</v>
      </c>
      <c r="AA26" s="189">
        <f>-'[1]5C1W_Willow'!$R26</f>
        <v>0</v>
      </c>
      <c r="AB26" s="189">
        <f>-'[1]5C1X_Tangi'!$R26</f>
        <v>0</v>
      </c>
      <c r="AC26" s="189">
        <f>-'[1]5C1Y_GEO'!$R26</f>
        <v>0</v>
      </c>
      <c r="AD26" s="189">
        <f>-'[1]5C1Z_Lincoln Prep'!$R26</f>
        <v>0</v>
      </c>
      <c r="AE26" s="189">
        <f>-'[1]5C1AA_Laurel'!$R26</f>
        <v>0</v>
      </c>
      <c r="AF26" s="189">
        <f>-'[1]5C1AB_Apex'!$R26</f>
        <v>0</v>
      </c>
      <c r="AG26" s="189">
        <f>-'[1]5C1AC_Smothers'!$R26</f>
        <v>0</v>
      </c>
      <c r="AH26" s="189">
        <f>-'[1]5C1AD_Greater'!$R26</f>
        <v>0</v>
      </c>
      <c r="AI26" s="189">
        <f>-'[1]5C1AH_BRUP'!$R26</f>
        <v>0</v>
      </c>
      <c r="AJ26" s="189">
        <f>-('[1]5C2_LAVCA'!$R26+'[1]5C2_LAVCA'!$S26)</f>
        <v>-135716</v>
      </c>
      <c r="AK26" s="189">
        <f>-('[1]5C3_UnvView'!$R26+'[1]5C3_UnvView'!$S26)</f>
        <v>-73477</v>
      </c>
      <c r="AL26" s="190">
        <f t="shared" si="1"/>
        <v>-214572</v>
      </c>
      <c r="AM26" s="190">
        <f t="shared" si="2"/>
        <v>35099928</v>
      </c>
      <c r="AN26" s="190">
        <f>ROUND(AM26/'8_2.1.17 SIS'!C26,0)</f>
        <v>6103</v>
      </c>
      <c r="AO26" s="191">
        <f>'[2]Summary FY17-18 MFP'!M26</f>
        <v>-40730.5352348343</v>
      </c>
      <c r="AP26" s="189">
        <f t="shared" si="4"/>
        <v>0</v>
      </c>
      <c r="AQ26" s="189">
        <f t="shared" si="5"/>
        <v>-40730.5352348343</v>
      </c>
      <c r="AR26" s="189">
        <f>'[3]October Mid-Year Adj'!$J22</f>
        <v>-170884</v>
      </c>
      <c r="AS26" s="189">
        <f>'[3]February Mid-Year Adj'!$J22</f>
        <v>-112906</v>
      </c>
      <c r="AT26" s="191">
        <f t="shared" si="6"/>
        <v>-283790</v>
      </c>
      <c r="AU26" s="190">
        <f t="shared" si="7"/>
        <v>34775407.464765169</v>
      </c>
      <c r="AV26" s="189">
        <f>+'4_Level 4'!E26</f>
        <v>0</v>
      </c>
      <c r="AW26" s="189">
        <f>+'4_Level 4'!Q26</f>
        <v>217299</v>
      </c>
      <c r="AX26" s="190">
        <f t="shared" si="8"/>
        <v>34992706</v>
      </c>
      <c r="AY26" s="189">
        <f>[4]MFP!$HJ27</f>
        <v>32075858</v>
      </c>
      <c r="AZ26" s="189">
        <f t="shared" si="9"/>
        <v>2916848</v>
      </c>
      <c r="BA26" s="189">
        <f t="shared" si="3"/>
        <v>2916848</v>
      </c>
      <c r="BB26" s="189">
        <f>+'4_Level 4'!R26</f>
        <v>0</v>
      </c>
      <c r="BC26" s="189">
        <f>+'4_Level 4'!J26</f>
        <v>18000</v>
      </c>
      <c r="BD26" s="189">
        <f>+'4_Level 4'!L26</f>
        <v>77112</v>
      </c>
      <c r="BE26" s="189">
        <f>+'4_Level 4'!M26</f>
        <v>182039</v>
      </c>
      <c r="BF26" s="190">
        <f t="shared" si="10"/>
        <v>35269857</v>
      </c>
    </row>
    <row r="27" spans="1:58" ht="15.6" customHeight="1" x14ac:dyDescent="0.2">
      <c r="A27" s="177">
        <v>21</v>
      </c>
      <c r="B27" s="178" t="s">
        <v>262</v>
      </c>
      <c r="C27" s="179">
        <f>'3_Levels 1&amp;2'!AP27</f>
        <v>20489671</v>
      </c>
      <c r="D27" s="179">
        <v>0</v>
      </c>
      <c r="E27" s="179">
        <v>0</v>
      </c>
      <c r="F27" s="179">
        <f>-'[1]5C1A_Madison'!$R27</f>
        <v>0</v>
      </c>
      <c r="G27" s="179">
        <f>-'[1]5C1B_DArbonne'!$R27</f>
        <v>0</v>
      </c>
      <c r="H27" s="179">
        <f>-'[1]5C1C_Intl High'!$R27</f>
        <v>0</v>
      </c>
      <c r="I27" s="179">
        <f>-'[1]5C1D_NOMMA'!$R27</f>
        <v>0</v>
      </c>
      <c r="J27" s="179">
        <f>-'[1]5C1E_LFNO'!$R27</f>
        <v>0</v>
      </c>
      <c r="K27" s="179">
        <f>-'[1]5C1F_L.C. Charter'!$R27</f>
        <v>0</v>
      </c>
      <c r="L27" s="179">
        <f>-'[1]5C1G_JS Clark'!$R27</f>
        <v>0</v>
      </c>
      <c r="M27" s="179">
        <f>-'[1]5C1H_Southwest'!$R27</f>
        <v>0</v>
      </c>
      <c r="N27" s="179">
        <f>-'[1]5C1I_LA Key'!$R27</f>
        <v>0</v>
      </c>
      <c r="O27" s="179">
        <f>-'[1]5C1J_Jeff Chamber'!$R27</f>
        <v>0</v>
      </c>
      <c r="P27" s="179">
        <f>-'[1]5C1K_Tallulah'!$R27</f>
        <v>0</v>
      </c>
      <c r="Q27" s="179">
        <f>-'[1]5C1M_GEO Mid'!$R27</f>
        <v>0</v>
      </c>
      <c r="R27" s="179">
        <f>-'[1]5C1N_Delta'!$R27</f>
        <v>-16902</v>
      </c>
      <c r="S27" s="179">
        <f>-'[1]5C1O_Impact'!$R27</f>
        <v>0</v>
      </c>
      <c r="T27" s="179">
        <f>-'[1]5C1P_Vision'!$R27</f>
        <v>0</v>
      </c>
      <c r="U27" s="179">
        <f>-'[1]5C1Q_Advantage'!$R27</f>
        <v>0</v>
      </c>
      <c r="V27" s="179">
        <f>-'[1]5C1R_Iberville'!$R27</f>
        <v>0</v>
      </c>
      <c r="W27" s="179">
        <f>-'[1]5C1S_LC Col Prep'!$R27</f>
        <v>0</v>
      </c>
      <c r="X27" s="179">
        <f>-'[1]5C1T_Northeast'!$R27</f>
        <v>0</v>
      </c>
      <c r="Y27" s="179">
        <f>-'[1]5C1U_Acadiana Ren'!$R27</f>
        <v>0</v>
      </c>
      <c r="Z27" s="179">
        <f>-'[1]5C1V_Laf Ren'!$R27</f>
        <v>0</v>
      </c>
      <c r="AA27" s="179">
        <f>-'[1]5C1W_Willow'!$R27</f>
        <v>0</v>
      </c>
      <c r="AB27" s="179">
        <f>-'[1]5C1X_Tangi'!$R27</f>
        <v>0</v>
      </c>
      <c r="AC27" s="179">
        <f>-'[1]5C1Y_GEO'!$R27</f>
        <v>0</v>
      </c>
      <c r="AD27" s="179">
        <f>-'[1]5C1Z_Lincoln Prep'!$R27</f>
        <v>0</v>
      </c>
      <c r="AE27" s="179">
        <f>-'[1]5C1AA_Laurel'!$R27</f>
        <v>0</v>
      </c>
      <c r="AF27" s="179">
        <f>-'[1]5C1AB_Apex'!$R27</f>
        <v>0</v>
      </c>
      <c r="AG27" s="179">
        <f>-'[1]5C1AC_Smothers'!$R27</f>
        <v>0</v>
      </c>
      <c r="AH27" s="179">
        <f>-'[1]5C1AD_Greater'!$R27</f>
        <v>0</v>
      </c>
      <c r="AI27" s="179">
        <f>-'[1]5C1AH_BRUP'!$R27</f>
        <v>0</v>
      </c>
      <c r="AJ27" s="179">
        <f>-('[1]5C2_LAVCA'!$R27+'[1]5C2_LAVCA'!$S27)</f>
        <v>-42123</v>
      </c>
      <c r="AK27" s="179">
        <f>-('[1]5C3_UnvView'!$R27+'[1]5C3_UnvView'!$S27)</f>
        <v>-26480</v>
      </c>
      <c r="AL27" s="180">
        <f t="shared" si="1"/>
        <v>-85505</v>
      </c>
      <c r="AM27" s="180">
        <f t="shared" si="2"/>
        <v>20404166</v>
      </c>
      <c r="AN27" s="180">
        <f>ROUND(AM27/'8_2.1.17 SIS'!C27,0)</f>
        <v>6779</v>
      </c>
      <c r="AO27" s="181">
        <f>'[2]Summary FY17-18 MFP'!M27</f>
        <v>-3346.3271147933847</v>
      </c>
      <c r="AP27" s="179">
        <f t="shared" si="4"/>
        <v>0</v>
      </c>
      <c r="AQ27" s="179">
        <f t="shared" si="5"/>
        <v>-3346.3271147933847</v>
      </c>
      <c r="AR27" s="179">
        <f>'[3]October Mid-Year Adj'!$J23</f>
        <v>-101685</v>
      </c>
      <c r="AS27" s="179">
        <f>'[3]February Mid-Year Adj'!$J23</f>
        <v>-84738</v>
      </c>
      <c r="AT27" s="181">
        <f t="shared" si="6"/>
        <v>-186423</v>
      </c>
      <c r="AU27" s="180">
        <f t="shared" si="7"/>
        <v>20214396.672885206</v>
      </c>
      <c r="AV27" s="179">
        <f>+'4_Level 4'!E27</f>
        <v>0</v>
      </c>
      <c r="AW27" s="179">
        <f>+'4_Level 4'!Q27</f>
        <v>37950</v>
      </c>
      <c r="AX27" s="180">
        <f t="shared" si="8"/>
        <v>20252347</v>
      </c>
      <c r="AY27" s="179">
        <f>[4]MFP!$HJ28</f>
        <v>18606313</v>
      </c>
      <c r="AZ27" s="179">
        <f t="shared" si="9"/>
        <v>1646034</v>
      </c>
      <c r="BA27" s="179">
        <f t="shared" si="3"/>
        <v>1646034</v>
      </c>
      <c r="BB27" s="179">
        <f>+'4_Level 4'!R27</f>
        <v>0</v>
      </c>
      <c r="BC27" s="179">
        <f>+'4_Level 4'!J27</f>
        <v>0</v>
      </c>
      <c r="BD27" s="179">
        <f>+'4_Level 4'!L27</f>
        <v>25000</v>
      </c>
      <c r="BE27" s="179">
        <f>+'4_Level 4'!M27</f>
        <v>0</v>
      </c>
      <c r="BF27" s="180">
        <f t="shared" si="10"/>
        <v>20277347</v>
      </c>
    </row>
    <row r="28" spans="1:58" ht="15.6" customHeight="1" x14ac:dyDescent="0.2">
      <c r="A28" s="182">
        <v>22</v>
      </c>
      <c r="B28" s="183" t="s">
        <v>263</v>
      </c>
      <c r="C28" s="184">
        <f>'3_Levels 1&amp;2'!AP28</f>
        <v>21936003</v>
      </c>
      <c r="D28" s="184">
        <v>0</v>
      </c>
      <c r="E28" s="184">
        <v>0</v>
      </c>
      <c r="F28" s="184">
        <f>-'[1]5C1A_Madison'!$R28</f>
        <v>0</v>
      </c>
      <c r="G28" s="184">
        <f>-'[1]5C1B_DArbonne'!$R28</f>
        <v>0</v>
      </c>
      <c r="H28" s="184">
        <f>-'[1]5C1C_Intl High'!$R28</f>
        <v>0</v>
      </c>
      <c r="I28" s="184">
        <f>-'[1]5C1D_NOMMA'!$R28</f>
        <v>0</v>
      </c>
      <c r="J28" s="184">
        <f>-'[1]5C1E_LFNO'!$R28</f>
        <v>0</v>
      </c>
      <c r="K28" s="184">
        <f>-'[1]5C1F_L.C. Charter'!$R28</f>
        <v>0</v>
      </c>
      <c r="L28" s="184">
        <f>-'[1]5C1G_JS Clark'!$R28</f>
        <v>0</v>
      </c>
      <c r="M28" s="184">
        <f>-'[1]5C1H_Southwest'!$R28</f>
        <v>0</v>
      </c>
      <c r="N28" s="184">
        <f>-'[1]5C1I_LA Key'!$R28</f>
        <v>0</v>
      </c>
      <c r="O28" s="184">
        <f>-'[1]5C1J_Jeff Chamber'!$R28</f>
        <v>0</v>
      </c>
      <c r="P28" s="184">
        <f>-'[1]5C1K_Tallulah'!$R28</f>
        <v>0</v>
      </c>
      <c r="Q28" s="184">
        <f>-'[1]5C1M_GEO Mid'!$R28</f>
        <v>0</v>
      </c>
      <c r="R28" s="184">
        <f>-'[1]5C1N_Delta'!$R28</f>
        <v>0</v>
      </c>
      <c r="S28" s="184">
        <f>-'[1]5C1O_Impact'!$R28</f>
        <v>0</v>
      </c>
      <c r="T28" s="184">
        <f>-'[1]5C1P_Vision'!$R28</f>
        <v>0</v>
      </c>
      <c r="U28" s="184">
        <f>-'[1]5C1Q_Advantage'!$R28</f>
        <v>0</v>
      </c>
      <c r="V28" s="184">
        <f>-'[1]5C1R_Iberville'!$R28</f>
        <v>0</v>
      </c>
      <c r="W28" s="184">
        <f>-'[1]5C1S_LC Col Prep'!$R28</f>
        <v>0</v>
      </c>
      <c r="X28" s="184">
        <f>-'[1]5C1T_Northeast'!$R28</f>
        <v>0</v>
      </c>
      <c r="Y28" s="184">
        <f>-'[1]5C1U_Acadiana Ren'!$R28</f>
        <v>0</v>
      </c>
      <c r="Z28" s="184">
        <f>-'[1]5C1V_Laf Ren'!$R28</f>
        <v>0</v>
      </c>
      <c r="AA28" s="184">
        <f>-'[1]5C1W_Willow'!$R28</f>
        <v>0</v>
      </c>
      <c r="AB28" s="184">
        <f>-'[1]5C1X_Tangi'!$R28</f>
        <v>0</v>
      </c>
      <c r="AC28" s="184">
        <f>-'[1]5C1Y_GEO'!$R28</f>
        <v>0</v>
      </c>
      <c r="AD28" s="184">
        <f>-'[1]5C1Z_Lincoln Prep'!$R28</f>
        <v>0</v>
      </c>
      <c r="AE28" s="184">
        <f>-'[1]5C1AA_Laurel'!$R28</f>
        <v>0</v>
      </c>
      <c r="AF28" s="184">
        <f>-'[1]5C1AB_Apex'!$R28</f>
        <v>0</v>
      </c>
      <c r="AG28" s="184">
        <f>-'[1]5C1AC_Smothers'!$R28</f>
        <v>0</v>
      </c>
      <c r="AH28" s="184">
        <f>-'[1]5C1AD_Greater'!$R28</f>
        <v>0</v>
      </c>
      <c r="AI28" s="184">
        <f>-'[1]5C1AH_BRUP'!$R28</f>
        <v>0</v>
      </c>
      <c r="AJ28" s="184">
        <f>-('[1]5C2_LAVCA'!$R28+'[1]5C2_LAVCA'!$S28)</f>
        <v>-65227</v>
      </c>
      <c r="AK28" s="184">
        <f>-('[1]5C3_UnvView'!$R28+'[1]5C3_UnvView'!$S28)</f>
        <v>-96184</v>
      </c>
      <c r="AL28" s="185">
        <f t="shared" si="1"/>
        <v>-161411</v>
      </c>
      <c r="AM28" s="185">
        <f t="shared" si="2"/>
        <v>21774592</v>
      </c>
      <c r="AN28" s="185">
        <f>ROUND(AM28/'8_2.1.17 SIS'!C28,0)</f>
        <v>7332</v>
      </c>
      <c r="AO28" s="186">
        <f>'[2]Summary FY17-18 MFP'!M28</f>
        <v>-94409.14493286857</v>
      </c>
      <c r="AP28" s="184">
        <f t="shared" si="4"/>
        <v>0</v>
      </c>
      <c r="AQ28" s="184">
        <f t="shared" si="5"/>
        <v>-94409.14493286857</v>
      </c>
      <c r="AR28" s="184">
        <f>'[3]October Mid-Year Adj'!$J24</f>
        <v>-139308</v>
      </c>
      <c r="AS28" s="184">
        <f>'[3]February Mid-Year Adj'!$J24</f>
        <v>-164970</v>
      </c>
      <c r="AT28" s="186">
        <f t="shared" si="6"/>
        <v>-304278</v>
      </c>
      <c r="AU28" s="185">
        <f t="shared" si="7"/>
        <v>21375904.85506713</v>
      </c>
      <c r="AV28" s="184">
        <f>+'4_Level 4'!E28</f>
        <v>0</v>
      </c>
      <c r="AW28" s="184">
        <f>+'4_Level 4'!Q28</f>
        <v>113759.8</v>
      </c>
      <c r="AX28" s="185">
        <f t="shared" si="8"/>
        <v>21489665</v>
      </c>
      <c r="AY28" s="184">
        <f>[4]MFP!$HJ29</f>
        <v>19770196</v>
      </c>
      <c r="AZ28" s="184">
        <f t="shared" si="9"/>
        <v>1719469</v>
      </c>
      <c r="BA28" s="184">
        <f t="shared" si="3"/>
        <v>1719469</v>
      </c>
      <c r="BB28" s="184">
        <f>+'4_Level 4'!R28</f>
        <v>0</v>
      </c>
      <c r="BC28" s="184">
        <f>+'4_Level 4'!J28</f>
        <v>0</v>
      </c>
      <c r="BD28" s="184">
        <f>+'4_Level 4'!L28</f>
        <v>123284</v>
      </c>
      <c r="BE28" s="184">
        <f>+'4_Level 4'!M28</f>
        <v>7014</v>
      </c>
      <c r="BF28" s="185">
        <f t="shared" si="10"/>
        <v>21619963</v>
      </c>
    </row>
    <row r="29" spans="1:58" ht="15.6" customHeight="1" x14ac:dyDescent="0.2">
      <c r="A29" s="182">
        <v>23</v>
      </c>
      <c r="B29" s="183" t="s">
        <v>264</v>
      </c>
      <c r="C29" s="184">
        <f>'3_Levels 1&amp;2'!AP29</f>
        <v>76151837</v>
      </c>
      <c r="D29" s="184">
        <v>0</v>
      </c>
      <c r="E29" s="184">
        <v>0</v>
      </c>
      <c r="F29" s="184">
        <f>-'[1]5C1A_Madison'!$R29</f>
        <v>0</v>
      </c>
      <c r="G29" s="184">
        <f>-'[1]5C1B_DArbonne'!$R29</f>
        <v>0</v>
      </c>
      <c r="H29" s="184">
        <f>-'[1]5C1C_Intl High'!$R29</f>
        <v>-14508</v>
      </c>
      <c r="I29" s="184">
        <f>-'[1]5C1D_NOMMA'!$R29</f>
        <v>0</v>
      </c>
      <c r="J29" s="184">
        <f>-'[1]5C1E_LFNO'!$R29</f>
        <v>0</v>
      </c>
      <c r="K29" s="184">
        <f>-'[1]5C1F_L.C. Charter'!$R29</f>
        <v>0</v>
      </c>
      <c r="L29" s="184">
        <f>-'[1]5C1G_JS Clark'!$R29</f>
        <v>0</v>
      </c>
      <c r="M29" s="184">
        <f>-'[1]5C1H_Southwest'!$R29</f>
        <v>0</v>
      </c>
      <c r="N29" s="184">
        <f>-'[1]5C1I_LA Key'!$R29</f>
        <v>0</v>
      </c>
      <c r="O29" s="184">
        <f>-'[1]5C1J_Jeff Chamber'!$R29</f>
        <v>0</v>
      </c>
      <c r="P29" s="184">
        <f>-'[1]5C1K_Tallulah'!$R29</f>
        <v>0</v>
      </c>
      <c r="Q29" s="184">
        <f>-'[1]5C1M_GEO Mid'!$R29</f>
        <v>0</v>
      </c>
      <c r="R29" s="184">
        <f>-'[1]5C1N_Delta'!$R29</f>
        <v>0</v>
      </c>
      <c r="S29" s="184">
        <f>-'[1]5C1O_Impact'!$R29</f>
        <v>0</v>
      </c>
      <c r="T29" s="184">
        <f>-'[1]5C1P_Vision'!$R29</f>
        <v>0</v>
      </c>
      <c r="U29" s="184">
        <f>-'[1]5C1Q_Advantage'!$R29</f>
        <v>0</v>
      </c>
      <c r="V29" s="184">
        <f>-'[1]5C1R_Iberville'!$R29</f>
        <v>0</v>
      </c>
      <c r="W29" s="184">
        <f>-'[1]5C1S_LC Col Prep'!$R29</f>
        <v>0</v>
      </c>
      <c r="X29" s="184">
        <f>-'[1]5C1T_Northeast'!$R29</f>
        <v>0</v>
      </c>
      <c r="Y29" s="184">
        <f>-'[1]5C1U_Acadiana Ren'!$R29</f>
        <v>-311923</v>
      </c>
      <c r="Z29" s="184">
        <f>-'[1]5C1V_Laf Ren'!$R29</f>
        <v>-11017</v>
      </c>
      <c r="AA29" s="184">
        <f>-'[1]5C1W_Willow'!$R29</f>
        <v>-42465</v>
      </c>
      <c r="AB29" s="184">
        <f>-'[1]5C1X_Tangi'!$R29</f>
        <v>0</v>
      </c>
      <c r="AC29" s="184">
        <f>-'[1]5C1Y_GEO'!$R29</f>
        <v>0</v>
      </c>
      <c r="AD29" s="184">
        <f>-'[1]5C1Z_Lincoln Prep'!$R29</f>
        <v>0</v>
      </c>
      <c r="AE29" s="184">
        <f>-'[1]5C1AA_Laurel'!$R29</f>
        <v>0</v>
      </c>
      <c r="AF29" s="184">
        <f>-'[1]5C1AB_Apex'!$R29</f>
        <v>0</v>
      </c>
      <c r="AG29" s="184">
        <f>-'[1]5C1AC_Smothers'!$R29</f>
        <v>0</v>
      </c>
      <c r="AH29" s="184">
        <f>-'[1]5C1AD_Greater'!$R29</f>
        <v>0</v>
      </c>
      <c r="AI29" s="184">
        <f>-'[1]5C1AH_BRUP'!$R29</f>
        <v>0</v>
      </c>
      <c r="AJ29" s="184">
        <f>-('[1]5C2_LAVCA'!$R29+'[1]5C2_LAVCA'!$S29)</f>
        <v>-96963</v>
      </c>
      <c r="AK29" s="184">
        <f>-('[1]5C3_UnvView'!$R29+'[1]5C3_UnvView'!$S29)</f>
        <v>-202441</v>
      </c>
      <c r="AL29" s="185">
        <f t="shared" si="1"/>
        <v>-679317</v>
      </c>
      <c r="AM29" s="185">
        <f t="shared" si="2"/>
        <v>75472520</v>
      </c>
      <c r="AN29" s="185">
        <f>ROUND(AM29/'8_2.1.17 SIS'!C29,0)</f>
        <v>5864</v>
      </c>
      <c r="AO29" s="186">
        <f>'[2]Summary FY17-18 MFP'!M29</f>
        <v>-143499.61297608231</v>
      </c>
      <c r="AP29" s="184">
        <f t="shared" si="4"/>
        <v>0</v>
      </c>
      <c r="AQ29" s="184">
        <f t="shared" si="5"/>
        <v>-143499.61297608231</v>
      </c>
      <c r="AR29" s="184">
        <f>'[3]October Mid-Year Adj'!$J25</f>
        <v>-897192</v>
      </c>
      <c r="AS29" s="184">
        <f>'[3]February Mid-Year Adj'!$J25</f>
        <v>-401684</v>
      </c>
      <c r="AT29" s="186">
        <f t="shared" si="6"/>
        <v>-1298876</v>
      </c>
      <c r="AU29" s="185">
        <f t="shared" si="7"/>
        <v>74030144.387023911</v>
      </c>
      <c r="AV29" s="184">
        <f>+'4_Level 4'!E29</f>
        <v>231000</v>
      </c>
      <c r="AW29" s="184">
        <f>+'4_Level 4'!Q29</f>
        <v>202780</v>
      </c>
      <c r="AX29" s="185">
        <f t="shared" si="8"/>
        <v>74463924</v>
      </c>
      <c r="AY29" s="184">
        <f>[4]MFP!$HJ30</f>
        <v>68496772</v>
      </c>
      <c r="AZ29" s="184">
        <f t="shared" si="9"/>
        <v>5967152</v>
      </c>
      <c r="BA29" s="184">
        <f t="shared" si="3"/>
        <v>5967152</v>
      </c>
      <c r="BB29" s="184">
        <f>+'4_Level 4'!R29</f>
        <v>0</v>
      </c>
      <c r="BC29" s="184">
        <f>+'4_Level 4'!J29</f>
        <v>50000</v>
      </c>
      <c r="BD29" s="184">
        <f>+'4_Level 4'!L29</f>
        <v>352478</v>
      </c>
      <c r="BE29" s="184">
        <f>+'4_Level 4'!M29</f>
        <v>147433</v>
      </c>
      <c r="BF29" s="185">
        <f t="shared" si="10"/>
        <v>75013835</v>
      </c>
    </row>
    <row r="30" spans="1:58" ht="15.6" customHeight="1" x14ac:dyDescent="0.2">
      <c r="A30" s="182">
        <v>24</v>
      </c>
      <c r="B30" s="183" t="s">
        <v>265</v>
      </c>
      <c r="C30" s="184">
        <f>'3_Levels 1&amp;2'!AP30</f>
        <v>15052284</v>
      </c>
      <c r="D30" s="184">
        <v>0</v>
      </c>
      <c r="E30" s="184">
        <v>0</v>
      </c>
      <c r="F30" s="184">
        <f>-'[1]5C1A_Madison'!$R30</f>
        <v>-2995</v>
      </c>
      <c r="G30" s="184">
        <f>-'[1]5C1B_DArbonne'!$R30</f>
        <v>0</v>
      </c>
      <c r="H30" s="184">
        <f>-'[1]5C1C_Intl High'!$R30</f>
        <v>0</v>
      </c>
      <c r="I30" s="184">
        <f>-'[1]5C1D_NOMMA'!$R30</f>
        <v>0</v>
      </c>
      <c r="J30" s="184">
        <f>-'[1]5C1E_LFNO'!$R30</f>
        <v>0</v>
      </c>
      <c r="K30" s="184">
        <f>-'[1]5C1F_L.C. Charter'!$R30</f>
        <v>0</v>
      </c>
      <c r="L30" s="184">
        <f>-'[1]5C1G_JS Clark'!$R30</f>
        <v>0</v>
      </c>
      <c r="M30" s="184">
        <f>-'[1]5C1H_Southwest'!$R30</f>
        <v>0</v>
      </c>
      <c r="N30" s="184">
        <f>-'[1]5C1I_LA Key'!$R30</f>
        <v>-37373</v>
      </c>
      <c r="O30" s="184">
        <f>-'[1]5C1J_Jeff Chamber'!$R30</f>
        <v>0</v>
      </c>
      <c r="P30" s="184">
        <f>-'[1]5C1K_Tallulah'!$R30</f>
        <v>0</v>
      </c>
      <c r="Q30" s="184">
        <f>-'[1]5C1M_GEO Mid'!$R30</f>
        <v>-8758</v>
      </c>
      <c r="R30" s="184">
        <f>-'[1]5C1N_Delta'!$R30</f>
        <v>0</v>
      </c>
      <c r="S30" s="184">
        <f>-'[1]5C1O_Impact'!$R30</f>
        <v>0</v>
      </c>
      <c r="T30" s="184">
        <f>-'[1]5C1P_Vision'!$R30</f>
        <v>0</v>
      </c>
      <c r="U30" s="184">
        <f>-'[1]5C1Q_Advantage'!$R30</f>
        <v>0</v>
      </c>
      <c r="V30" s="184">
        <f>-'[1]5C1R_Iberville'!$R30</f>
        <v>-668787</v>
      </c>
      <c r="W30" s="184">
        <f>-'[1]5C1S_LC Col Prep'!$R30</f>
        <v>0</v>
      </c>
      <c r="X30" s="184">
        <f>-'[1]5C1T_Northeast'!$R30</f>
        <v>0</v>
      </c>
      <c r="Y30" s="184">
        <f>-'[1]5C1U_Acadiana Ren'!$R30</f>
        <v>0</v>
      </c>
      <c r="Z30" s="184">
        <f>-'[1]5C1V_Laf Ren'!$R30</f>
        <v>0</v>
      </c>
      <c r="AA30" s="184">
        <f>-'[1]5C1W_Willow'!$R30</f>
        <v>0</v>
      </c>
      <c r="AB30" s="184">
        <f>-'[1]5C1X_Tangi'!$R30</f>
        <v>0</v>
      </c>
      <c r="AC30" s="184">
        <f>-'[1]5C1Y_GEO'!$R30</f>
        <v>0</v>
      </c>
      <c r="AD30" s="184">
        <f>-'[1]5C1Z_Lincoln Prep'!$R30</f>
        <v>0</v>
      </c>
      <c r="AE30" s="184">
        <f>-'[1]5C1AA_Laurel'!$R30</f>
        <v>0</v>
      </c>
      <c r="AF30" s="184">
        <f>-'[1]5C1AB_Apex'!$R30</f>
        <v>0</v>
      </c>
      <c r="AG30" s="184">
        <f>-'[1]5C1AC_Smothers'!$R30</f>
        <v>0</v>
      </c>
      <c r="AH30" s="184">
        <f>-'[1]5C1AD_Greater'!$R30</f>
        <v>0</v>
      </c>
      <c r="AI30" s="184">
        <f>-'[1]5C1AH_BRUP'!$R30</f>
        <v>0</v>
      </c>
      <c r="AJ30" s="184">
        <f>-('[1]5C2_LAVCA'!$R30+'[1]5C2_LAVCA'!$S30)</f>
        <v>-27249</v>
      </c>
      <c r="AK30" s="184">
        <f>-('[1]5C3_UnvView'!$R30+'[1]5C3_UnvView'!$S30)</f>
        <v>-47217</v>
      </c>
      <c r="AL30" s="185">
        <f t="shared" si="1"/>
        <v>-792379</v>
      </c>
      <c r="AM30" s="185">
        <f t="shared" si="2"/>
        <v>14259905</v>
      </c>
      <c r="AN30" s="185">
        <f>ROUND(AM30/'8_2.1.17 SIS'!C30,0)</f>
        <v>3137</v>
      </c>
      <c r="AO30" s="186">
        <f>'[2]Summary FY17-18 MFP'!M30</f>
        <v>-5220.3860542365437</v>
      </c>
      <c r="AP30" s="184">
        <f t="shared" si="4"/>
        <v>0</v>
      </c>
      <c r="AQ30" s="184">
        <f t="shared" si="5"/>
        <v>-5220.3860542365437</v>
      </c>
      <c r="AR30" s="184">
        <f>'[3]October Mid-Year Adj'!$J26</f>
        <v>-56466</v>
      </c>
      <c r="AS30" s="184">
        <f>'[3]February Mid-Year Adj'!$J26</f>
        <v>-53329</v>
      </c>
      <c r="AT30" s="186">
        <f t="shared" si="6"/>
        <v>-109795</v>
      </c>
      <c r="AU30" s="185">
        <f t="shared" si="7"/>
        <v>14144889.613945764</v>
      </c>
      <c r="AV30" s="184">
        <f>+'4_Level 4'!E30</f>
        <v>0</v>
      </c>
      <c r="AW30" s="184">
        <f>+'4_Level 4'!Q30</f>
        <v>185059</v>
      </c>
      <c r="AX30" s="185">
        <f t="shared" si="8"/>
        <v>14329949</v>
      </c>
      <c r="AY30" s="184">
        <f>[4]MFP!$HJ31</f>
        <v>13212304</v>
      </c>
      <c r="AZ30" s="184">
        <f t="shared" si="9"/>
        <v>1117645</v>
      </c>
      <c r="BA30" s="184">
        <f t="shared" si="3"/>
        <v>1117645</v>
      </c>
      <c r="BB30" s="184">
        <f>+'4_Level 4'!R30</f>
        <v>0</v>
      </c>
      <c r="BC30" s="184">
        <f>+'4_Level 4'!J30</f>
        <v>0</v>
      </c>
      <c r="BD30" s="184">
        <f>+'4_Level 4'!L30</f>
        <v>75922</v>
      </c>
      <c r="BE30" s="184">
        <f>+'4_Level 4'!M30</f>
        <v>92288</v>
      </c>
      <c r="BF30" s="185">
        <f t="shared" si="10"/>
        <v>14498159</v>
      </c>
    </row>
    <row r="31" spans="1:58" ht="15.6" customHeight="1" x14ac:dyDescent="0.2">
      <c r="A31" s="187">
        <v>25</v>
      </c>
      <c r="B31" s="188" t="s">
        <v>266</v>
      </c>
      <c r="C31" s="189">
        <f>'3_Levels 1&amp;2'!AP31</f>
        <v>10901390</v>
      </c>
      <c r="D31" s="189">
        <v>0</v>
      </c>
      <c r="E31" s="189">
        <v>0</v>
      </c>
      <c r="F31" s="189">
        <f>-'[1]5C1A_Madison'!$R31</f>
        <v>0</v>
      </c>
      <c r="G31" s="189">
        <f>-'[1]5C1B_DArbonne'!$R31</f>
        <v>0</v>
      </c>
      <c r="H31" s="189">
        <f>-'[1]5C1C_Intl High'!$R31</f>
        <v>0</v>
      </c>
      <c r="I31" s="189">
        <f>-'[1]5C1D_NOMMA'!$R31</f>
        <v>0</v>
      </c>
      <c r="J31" s="189">
        <f>-'[1]5C1E_LFNO'!$R31</f>
        <v>0</v>
      </c>
      <c r="K31" s="189">
        <f>-'[1]5C1F_L.C. Charter'!$R31</f>
        <v>0</v>
      </c>
      <c r="L31" s="189">
        <f>-'[1]5C1G_JS Clark'!$R31</f>
        <v>0</v>
      </c>
      <c r="M31" s="189">
        <f>-'[1]5C1H_Southwest'!$R31</f>
        <v>0</v>
      </c>
      <c r="N31" s="189">
        <f>-'[1]5C1I_LA Key'!$R31</f>
        <v>0</v>
      </c>
      <c r="O31" s="189">
        <f>-'[1]5C1J_Jeff Chamber'!$R31</f>
        <v>0</v>
      </c>
      <c r="P31" s="189">
        <f>-'[1]5C1K_Tallulah'!$R31</f>
        <v>0</v>
      </c>
      <c r="Q31" s="189">
        <f>-'[1]5C1M_GEO Mid'!$R31</f>
        <v>0</v>
      </c>
      <c r="R31" s="189">
        <f>-'[1]5C1N_Delta'!$R31</f>
        <v>0</v>
      </c>
      <c r="S31" s="189">
        <f>-'[1]5C1O_Impact'!$R31</f>
        <v>0</v>
      </c>
      <c r="T31" s="189">
        <f>-'[1]5C1P_Vision'!$R31</f>
        <v>0</v>
      </c>
      <c r="U31" s="189">
        <f>-'[1]5C1Q_Advantage'!$R31</f>
        <v>0</v>
      </c>
      <c r="V31" s="189">
        <f>-'[1]5C1R_Iberville'!$R31</f>
        <v>0</v>
      </c>
      <c r="W31" s="189">
        <f>-'[1]5C1S_LC Col Prep'!$R31</f>
        <v>0</v>
      </c>
      <c r="X31" s="189">
        <f>-'[1]5C1T_Northeast'!$R31</f>
        <v>0</v>
      </c>
      <c r="Y31" s="189">
        <f>-'[1]5C1U_Acadiana Ren'!$R31</f>
        <v>0</v>
      </c>
      <c r="Z31" s="189">
        <f>-'[1]5C1V_Laf Ren'!$R31</f>
        <v>0</v>
      </c>
      <c r="AA31" s="189">
        <f>-'[1]5C1W_Willow'!$R31</f>
        <v>0</v>
      </c>
      <c r="AB31" s="189">
        <f>-'[1]5C1X_Tangi'!$R31</f>
        <v>0</v>
      </c>
      <c r="AC31" s="189">
        <f>-'[1]5C1Y_GEO'!$R31</f>
        <v>0</v>
      </c>
      <c r="AD31" s="189">
        <f>-'[1]5C1Z_Lincoln Prep'!$R31</f>
        <v>-46360</v>
      </c>
      <c r="AE31" s="189">
        <f>-'[1]5C1AA_Laurel'!$R31</f>
        <v>0</v>
      </c>
      <c r="AF31" s="189">
        <f>-'[1]5C1AB_Apex'!$R31</f>
        <v>0</v>
      </c>
      <c r="AG31" s="189">
        <f>-'[1]5C1AC_Smothers'!$R31</f>
        <v>0</v>
      </c>
      <c r="AH31" s="189">
        <f>-'[1]5C1AD_Greater'!$R31</f>
        <v>0</v>
      </c>
      <c r="AI31" s="189">
        <f>-'[1]5C1AH_BRUP'!$R31</f>
        <v>0</v>
      </c>
      <c r="AJ31" s="189">
        <f>-('[1]5C2_LAVCA'!$R31+'[1]5C2_LAVCA'!$S31)</f>
        <v>-54653</v>
      </c>
      <c r="AK31" s="189">
        <f>-('[1]5C3_UnvView'!$R31+'[1]5C3_UnvView'!$S31)</f>
        <v>-15713</v>
      </c>
      <c r="AL31" s="190">
        <f t="shared" si="1"/>
        <v>-116726</v>
      </c>
      <c r="AM31" s="190">
        <f t="shared" si="2"/>
        <v>10784664</v>
      </c>
      <c r="AN31" s="190">
        <f>ROUND(AM31/'8_2.1.17 SIS'!C31,0)</f>
        <v>5014</v>
      </c>
      <c r="AO31" s="191">
        <f>'[2]Summary FY17-18 MFP'!M31</f>
        <v>-8896.7030412418535</v>
      </c>
      <c r="AP31" s="189">
        <f t="shared" si="4"/>
        <v>0</v>
      </c>
      <c r="AQ31" s="189">
        <f t="shared" si="5"/>
        <v>-8896.7030412418535</v>
      </c>
      <c r="AR31" s="189">
        <f>'[3]October Mid-Year Adj'!$J27</f>
        <v>265742</v>
      </c>
      <c r="AS31" s="189">
        <f>'[3]February Mid-Year Adj'!$J27</f>
        <v>15042</v>
      </c>
      <c r="AT31" s="191">
        <f t="shared" si="6"/>
        <v>280784</v>
      </c>
      <c r="AU31" s="190">
        <f t="shared" si="7"/>
        <v>11056551.296958758</v>
      </c>
      <c r="AV31" s="189">
        <f>+'4_Level 4'!E31</f>
        <v>0</v>
      </c>
      <c r="AW31" s="189">
        <f>+'4_Level 4'!Q31</f>
        <v>34725</v>
      </c>
      <c r="AX31" s="190">
        <f t="shared" si="8"/>
        <v>11091276</v>
      </c>
      <c r="AY31" s="189">
        <f>[4]MFP!$HJ32</f>
        <v>10112315</v>
      </c>
      <c r="AZ31" s="189">
        <f t="shared" si="9"/>
        <v>978961</v>
      </c>
      <c r="BA31" s="189">
        <f t="shared" si="3"/>
        <v>978961</v>
      </c>
      <c r="BB31" s="189">
        <f>+'4_Level 4'!R31</f>
        <v>0</v>
      </c>
      <c r="BC31" s="189">
        <f>+'4_Level 4'!J31</f>
        <v>0</v>
      </c>
      <c r="BD31" s="189">
        <f>+'4_Level 4'!L31</f>
        <v>66878</v>
      </c>
      <c r="BE31" s="189">
        <f>+'4_Level 4'!M31</f>
        <v>0</v>
      </c>
      <c r="BF31" s="190">
        <f t="shared" si="10"/>
        <v>11158154</v>
      </c>
    </row>
    <row r="32" spans="1:58" ht="15.6" customHeight="1" x14ac:dyDescent="0.2">
      <c r="A32" s="177">
        <v>26</v>
      </c>
      <c r="B32" s="178" t="s">
        <v>267</v>
      </c>
      <c r="C32" s="179">
        <f>'3_Levels 1&amp;2'!AP32</f>
        <v>224839459</v>
      </c>
      <c r="D32" s="179">
        <v>0</v>
      </c>
      <c r="E32" s="179">
        <v>0</v>
      </c>
      <c r="F32" s="179">
        <f>-'[1]5C1A_Madison'!$R32</f>
        <v>0</v>
      </c>
      <c r="G32" s="179">
        <f>-'[1]5C1B_DArbonne'!$R32</f>
        <v>0</v>
      </c>
      <c r="H32" s="179">
        <f>-'[1]5C1C_Intl High'!$R32</f>
        <v>-291114</v>
      </c>
      <c r="I32" s="179">
        <f>-'[1]5C1D_NOMMA'!$R32</f>
        <v>-1863606</v>
      </c>
      <c r="J32" s="179">
        <f>-'[1]5C1E_LFNO'!$R32</f>
        <v>-707643</v>
      </c>
      <c r="K32" s="179">
        <f>-'[1]5C1F_L.C. Charter'!$R32</f>
        <v>0</v>
      </c>
      <c r="L32" s="179">
        <f>-'[1]5C1G_JS Clark'!$R32</f>
        <v>0</v>
      </c>
      <c r="M32" s="179">
        <f>-'[1]5C1H_Southwest'!$R32</f>
        <v>0</v>
      </c>
      <c r="N32" s="179">
        <f>-'[1]5C1I_LA Key'!$R32</f>
        <v>0</v>
      </c>
      <c r="O32" s="179">
        <f>-'[1]5C1J_Jeff Chamber'!$R32</f>
        <v>-1034690</v>
      </c>
      <c r="P32" s="179">
        <f>-'[1]5C1K_Tallulah'!$R32</f>
        <v>0</v>
      </c>
      <c r="Q32" s="179">
        <f>-'[1]5C1M_GEO Mid'!$R32</f>
        <v>0</v>
      </c>
      <c r="R32" s="179">
        <f>-'[1]5C1N_Delta'!$R32</f>
        <v>0</v>
      </c>
      <c r="S32" s="179">
        <f>-'[1]5C1O_Impact'!$R32</f>
        <v>0</v>
      </c>
      <c r="T32" s="179">
        <f>-'[1]5C1P_Vision'!$R32</f>
        <v>0</v>
      </c>
      <c r="U32" s="179">
        <f>-'[1]5C1Q_Advantage'!$R32</f>
        <v>0</v>
      </c>
      <c r="V32" s="179">
        <f>-'[1]5C1R_Iberville'!$R32</f>
        <v>0</v>
      </c>
      <c r="W32" s="179">
        <f>-'[1]5C1S_LC Col Prep'!$R32</f>
        <v>0</v>
      </c>
      <c r="X32" s="179">
        <f>-'[1]5C1T_Northeast'!$R32</f>
        <v>0</v>
      </c>
      <c r="Y32" s="179">
        <f>-'[1]5C1U_Acadiana Ren'!$R32</f>
        <v>0</v>
      </c>
      <c r="Z32" s="179">
        <f>-'[1]5C1V_Laf Ren'!$R32</f>
        <v>0</v>
      </c>
      <c r="AA32" s="179">
        <f>-'[1]5C1W_Willow'!$R32</f>
        <v>0</v>
      </c>
      <c r="AB32" s="179">
        <f>-'[1]5C1X_Tangi'!$R32</f>
        <v>0</v>
      </c>
      <c r="AC32" s="179">
        <f>-'[1]5C1Y_GEO'!$R32</f>
        <v>0</v>
      </c>
      <c r="AD32" s="179">
        <f>-'[1]5C1Z_Lincoln Prep'!$R32</f>
        <v>0</v>
      </c>
      <c r="AE32" s="179">
        <f>-'[1]5C1AA_Laurel'!$R32</f>
        <v>0</v>
      </c>
      <c r="AF32" s="179">
        <f>-'[1]5C1AB_Apex'!$R32</f>
        <v>0</v>
      </c>
      <c r="AG32" s="179">
        <f>-'[1]5C1AC_Smothers'!$R32</f>
        <v>-1197800</v>
      </c>
      <c r="AH32" s="179">
        <f>-'[1]5C1AD_Greater'!$R32</f>
        <v>0</v>
      </c>
      <c r="AI32" s="179">
        <f>-'[1]5C1AH_BRUP'!$R32</f>
        <v>0</v>
      </c>
      <c r="AJ32" s="179">
        <f>-('[1]5C2_LAVCA'!$R32+'[1]5C2_LAVCA'!$S32)</f>
        <v>-701328</v>
      </c>
      <c r="AK32" s="179">
        <f>-('[1]5C3_UnvView'!$R32+'[1]5C3_UnvView'!$S32)</f>
        <v>-854094</v>
      </c>
      <c r="AL32" s="180">
        <f t="shared" si="1"/>
        <v>-6650275</v>
      </c>
      <c r="AM32" s="180">
        <f t="shared" si="2"/>
        <v>218189184</v>
      </c>
      <c r="AN32" s="180">
        <f>ROUND(AM32/'8_2.1.17 SIS'!C32,0)</f>
        <v>4608</v>
      </c>
      <c r="AO32" s="181">
        <f>'[2]Summary FY17-18 MFP'!M32</f>
        <v>-649550.95985873998</v>
      </c>
      <c r="AP32" s="179">
        <f t="shared" si="4"/>
        <v>0</v>
      </c>
      <c r="AQ32" s="179">
        <f t="shared" si="5"/>
        <v>-649550.95985873998</v>
      </c>
      <c r="AR32" s="179">
        <f>'[3]October Mid-Year Adj'!$J28</f>
        <v>230400</v>
      </c>
      <c r="AS32" s="179">
        <f>'[3]February Mid-Year Adj'!$J28</f>
        <v>-373248</v>
      </c>
      <c r="AT32" s="181">
        <f t="shared" si="6"/>
        <v>-142848</v>
      </c>
      <c r="AU32" s="180">
        <f t="shared" si="7"/>
        <v>217396785.04014125</v>
      </c>
      <c r="AV32" s="179">
        <f>+'4_Level 4'!E32</f>
        <v>378000</v>
      </c>
      <c r="AW32" s="179">
        <f>+'4_Level 4'!Q32</f>
        <v>973678.5</v>
      </c>
      <c r="AX32" s="180">
        <f t="shared" si="8"/>
        <v>218748464</v>
      </c>
      <c r="AY32" s="179">
        <f>[4]MFP!$HJ33</f>
        <v>200347215</v>
      </c>
      <c r="AZ32" s="179">
        <f t="shared" si="9"/>
        <v>18401249</v>
      </c>
      <c r="BA32" s="179">
        <f t="shared" si="3"/>
        <v>18401249</v>
      </c>
      <c r="BB32" s="179">
        <f>+'4_Level 4'!R32</f>
        <v>0</v>
      </c>
      <c r="BC32" s="179">
        <f>+'4_Level 4'!J32</f>
        <v>48000</v>
      </c>
      <c r="BD32" s="179">
        <f>+'4_Level 4'!L32</f>
        <v>413168</v>
      </c>
      <c r="BE32" s="179">
        <f>+'4_Level 4'!M32</f>
        <v>250692</v>
      </c>
      <c r="BF32" s="180">
        <f t="shared" si="10"/>
        <v>219460324</v>
      </c>
    </row>
    <row r="33" spans="1:59" ht="15.6" customHeight="1" x14ac:dyDescent="0.2">
      <c r="A33" s="182">
        <v>27</v>
      </c>
      <c r="B33" s="183" t="s">
        <v>268</v>
      </c>
      <c r="C33" s="184">
        <f>'3_Levels 1&amp;2'!AP33</f>
        <v>36930859</v>
      </c>
      <c r="D33" s="184">
        <v>0</v>
      </c>
      <c r="E33" s="184">
        <v>0</v>
      </c>
      <c r="F33" s="184">
        <f>-'[1]5C1A_Madison'!$R33</f>
        <v>0</v>
      </c>
      <c r="G33" s="184">
        <f>-'[1]5C1B_DArbonne'!$R33</f>
        <v>0</v>
      </c>
      <c r="H33" s="184">
        <f>-'[1]5C1C_Intl High'!$R33</f>
        <v>0</v>
      </c>
      <c r="I33" s="184">
        <f>-'[1]5C1D_NOMMA'!$R33</f>
        <v>0</v>
      </c>
      <c r="J33" s="184">
        <f>-'[1]5C1E_LFNO'!$R33</f>
        <v>0</v>
      </c>
      <c r="K33" s="184">
        <f>-'[1]5C1F_L.C. Charter'!$R33</f>
        <v>-16973</v>
      </c>
      <c r="L33" s="184">
        <f>-'[1]5C1G_JS Clark'!$R33</f>
        <v>0</v>
      </c>
      <c r="M33" s="184">
        <f>-'[1]5C1H_Southwest'!$R33</f>
        <v>0</v>
      </c>
      <c r="N33" s="184">
        <f>-'[1]5C1I_LA Key'!$R33</f>
        <v>0</v>
      </c>
      <c r="O33" s="184">
        <f>-'[1]5C1J_Jeff Chamber'!$R33</f>
        <v>0</v>
      </c>
      <c r="P33" s="184">
        <f>-'[1]5C1K_Tallulah'!$R33</f>
        <v>0</v>
      </c>
      <c r="Q33" s="184">
        <f>-'[1]5C1M_GEO Mid'!$R33</f>
        <v>0</v>
      </c>
      <c r="R33" s="184">
        <f>-'[1]5C1N_Delta'!$R33</f>
        <v>0</v>
      </c>
      <c r="S33" s="184">
        <f>-'[1]5C1O_Impact'!$R33</f>
        <v>0</v>
      </c>
      <c r="T33" s="184">
        <f>-'[1]5C1P_Vision'!$R33</f>
        <v>0</v>
      </c>
      <c r="U33" s="184">
        <f>-'[1]5C1Q_Advantage'!$R33</f>
        <v>0</v>
      </c>
      <c r="V33" s="184">
        <f>-'[1]5C1R_Iberville'!$R33</f>
        <v>0</v>
      </c>
      <c r="W33" s="184">
        <f>-'[1]5C1S_LC Col Prep'!$R33</f>
        <v>-6260</v>
      </c>
      <c r="X33" s="184">
        <f>-'[1]5C1T_Northeast'!$R33</f>
        <v>0</v>
      </c>
      <c r="Y33" s="184">
        <f>-'[1]5C1U_Acadiana Ren'!$R33</f>
        <v>0</v>
      </c>
      <c r="Z33" s="184">
        <f>-'[1]5C1V_Laf Ren'!$R33</f>
        <v>0</v>
      </c>
      <c r="AA33" s="184">
        <f>-'[1]5C1W_Willow'!$R33</f>
        <v>0</v>
      </c>
      <c r="AB33" s="184">
        <f>-'[1]5C1X_Tangi'!$R33</f>
        <v>0</v>
      </c>
      <c r="AC33" s="184">
        <f>-'[1]5C1Y_GEO'!$R33</f>
        <v>0</v>
      </c>
      <c r="AD33" s="184">
        <f>-'[1]5C1Z_Lincoln Prep'!$R33</f>
        <v>0</v>
      </c>
      <c r="AE33" s="184">
        <f>-'[1]5C1AA_Laurel'!$R33</f>
        <v>0</v>
      </c>
      <c r="AF33" s="184">
        <f>-'[1]5C1AB_Apex'!$R33</f>
        <v>0</v>
      </c>
      <c r="AG33" s="184">
        <f>-'[1]5C1AC_Smothers'!$R33</f>
        <v>0</v>
      </c>
      <c r="AH33" s="184">
        <f>-'[1]5C1AD_Greater'!$R33</f>
        <v>0</v>
      </c>
      <c r="AI33" s="184">
        <f>-'[1]5C1AH_BRUP'!$R33</f>
        <v>0</v>
      </c>
      <c r="AJ33" s="184">
        <f>-('[1]5C2_LAVCA'!$R33+'[1]5C2_LAVCA'!$S33)</f>
        <v>-122426</v>
      </c>
      <c r="AK33" s="184">
        <f>-('[1]5C3_UnvView'!$R33+'[1]5C3_UnvView'!$S33)</f>
        <v>-66990</v>
      </c>
      <c r="AL33" s="185">
        <f t="shared" si="1"/>
        <v>-212649</v>
      </c>
      <c r="AM33" s="185">
        <f t="shared" si="2"/>
        <v>36718210</v>
      </c>
      <c r="AN33" s="185">
        <f>ROUND(AM33/'8_2.1.17 SIS'!C33,0)</f>
        <v>6565</v>
      </c>
      <c r="AO33" s="186">
        <f>'[2]Summary FY17-18 MFP'!M33</f>
        <v>-17525.961383997696</v>
      </c>
      <c r="AP33" s="184">
        <f t="shared" si="4"/>
        <v>0</v>
      </c>
      <c r="AQ33" s="184">
        <f t="shared" si="5"/>
        <v>-17525.961383997696</v>
      </c>
      <c r="AR33" s="184">
        <f>'[3]October Mid-Year Adj'!$J29</f>
        <v>498940</v>
      </c>
      <c r="AS33" s="184">
        <f>'[3]February Mid-Year Adj'!$J29</f>
        <v>-85345</v>
      </c>
      <c r="AT33" s="186">
        <f t="shared" si="6"/>
        <v>413595</v>
      </c>
      <c r="AU33" s="185">
        <f t="shared" si="7"/>
        <v>37114279.038616002</v>
      </c>
      <c r="AV33" s="184">
        <f>+'4_Level 4'!E33</f>
        <v>0</v>
      </c>
      <c r="AW33" s="184">
        <f>+'4_Level 4'!Q33</f>
        <v>152941.5</v>
      </c>
      <c r="AX33" s="185">
        <f t="shared" si="8"/>
        <v>37267221</v>
      </c>
      <c r="AY33" s="184">
        <f>[4]MFP!$HJ34</f>
        <v>34141408</v>
      </c>
      <c r="AZ33" s="184">
        <f t="shared" si="9"/>
        <v>3125813</v>
      </c>
      <c r="BA33" s="184">
        <f t="shared" si="3"/>
        <v>3125813</v>
      </c>
      <c r="BB33" s="184">
        <f>+'4_Level 4'!R33</f>
        <v>0</v>
      </c>
      <c r="BC33" s="184">
        <f>+'4_Level 4'!J33</f>
        <v>0</v>
      </c>
      <c r="BD33" s="184">
        <f>+'4_Level 4'!L33</f>
        <v>104720</v>
      </c>
      <c r="BE33" s="184">
        <f>+'4_Level 4'!M33</f>
        <v>0</v>
      </c>
      <c r="BF33" s="185">
        <f t="shared" si="10"/>
        <v>37371941</v>
      </c>
    </row>
    <row r="34" spans="1:59" ht="15.6" customHeight="1" x14ac:dyDescent="0.2">
      <c r="A34" s="182">
        <v>28</v>
      </c>
      <c r="B34" s="183" t="s">
        <v>269</v>
      </c>
      <c r="C34" s="184">
        <f>'3_Levels 1&amp;2'!AP34</f>
        <v>131427629</v>
      </c>
      <c r="D34" s="184">
        <v>0</v>
      </c>
      <c r="E34" s="184">
        <v>0</v>
      </c>
      <c r="F34" s="184">
        <f>-'[1]5C1A_Madison'!$R34</f>
        <v>0</v>
      </c>
      <c r="G34" s="184">
        <f>-'[1]5C1B_DArbonne'!$R34</f>
        <v>0</v>
      </c>
      <c r="H34" s="184">
        <f>-'[1]5C1C_Intl High'!$R34</f>
        <v>-3915</v>
      </c>
      <c r="I34" s="184">
        <f>-'[1]5C1D_NOMMA'!$R34</f>
        <v>0</v>
      </c>
      <c r="J34" s="184">
        <f>-'[1]5C1E_LFNO'!$R34</f>
        <v>0</v>
      </c>
      <c r="K34" s="184">
        <f>-'[1]5C1F_L.C. Charter'!$R34</f>
        <v>0</v>
      </c>
      <c r="L34" s="184">
        <f>-'[1]5C1G_JS Clark'!$R34</f>
        <v>0</v>
      </c>
      <c r="M34" s="184">
        <f>-'[1]5C1H_Southwest'!$R34</f>
        <v>0</v>
      </c>
      <c r="N34" s="184">
        <f>-'[1]5C1I_LA Key'!$R34</f>
        <v>0</v>
      </c>
      <c r="O34" s="184">
        <f>-'[1]5C1J_Jeff Chamber'!$R34</f>
        <v>0</v>
      </c>
      <c r="P34" s="184">
        <f>-'[1]5C1K_Tallulah'!$R34</f>
        <v>0</v>
      </c>
      <c r="Q34" s="184">
        <f>-'[1]5C1M_GEO Mid'!$R34</f>
        <v>-4043</v>
      </c>
      <c r="R34" s="184">
        <f>-'[1]5C1N_Delta'!$R34</f>
        <v>0</v>
      </c>
      <c r="S34" s="184">
        <f>-'[1]5C1O_Impact'!$R34</f>
        <v>0</v>
      </c>
      <c r="T34" s="184">
        <f>-'[1]5C1P_Vision'!$R34</f>
        <v>0</v>
      </c>
      <c r="U34" s="184">
        <f>-'[1]5C1Q_Advantage'!$R34</f>
        <v>0</v>
      </c>
      <c r="V34" s="184">
        <f>-'[1]5C1R_Iberville'!$R34</f>
        <v>0</v>
      </c>
      <c r="W34" s="184">
        <f>-'[1]5C1S_LC Col Prep'!$R34</f>
        <v>0</v>
      </c>
      <c r="X34" s="184">
        <f>-'[1]5C1T_Northeast'!$R34</f>
        <v>0</v>
      </c>
      <c r="Y34" s="184">
        <f>-'[1]5C1U_Acadiana Ren'!$R34</f>
        <v>-2907152</v>
      </c>
      <c r="Z34" s="184">
        <f>-'[1]5C1V_Laf Ren'!$R34</f>
        <v>-2457063</v>
      </c>
      <c r="AA34" s="184">
        <f>-'[1]5C1W_Willow'!$R34</f>
        <v>-1641222</v>
      </c>
      <c r="AB34" s="184">
        <f>-'[1]5C1X_Tangi'!$R34</f>
        <v>0</v>
      </c>
      <c r="AC34" s="184">
        <f>-'[1]5C1Y_GEO'!$R34</f>
        <v>0</v>
      </c>
      <c r="AD34" s="184">
        <f>-'[1]5C1Z_Lincoln Prep'!$R34</f>
        <v>0</v>
      </c>
      <c r="AE34" s="184">
        <f>-'[1]5C1AA_Laurel'!$R34</f>
        <v>0</v>
      </c>
      <c r="AF34" s="184">
        <f>-'[1]5C1AB_Apex'!$R34</f>
        <v>0</v>
      </c>
      <c r="AG34" s="184">
        <f>-'[1]5C1AC_Smothers'!$R34</f>
        <v>0</v>
      </c>
      <c r="AH34" s="184">
        <f>-'[1]5C1AD_Greater'!$R34</f>
        <v>0</v>
      </c>
      <c r="AI34" s="184">
        <f>-'[1]5C1AH_BRUP'!$R34</f>
        <v>0</v>
      </c>
      <c r="AJ34" s="184">
        <f>-('[1]5C2_LAVCA'!$R34+'[1]5C2_LAVCA'!$S34)</f>
        <v>-312888</v>
      </c>
      <c r="AK34" s="184">
        <f>-('[1]5C3_UnvView'!$R34+'[1]5C3_UnvView'!$S34)</f>
        <v>-492634</v>
      </c>
      <c r="AL34" s="185">
        <f t="shared" si="1"/>
        <v>-7818917</v>
      </c>
      <c r="AM34" s="185">
        <f t="shared" si="2"/>
        <v>123608712</v>
      </c>
      <c r="AN34" s="185">
        <f>ROUND(AM34/'8_2.1.17 SIS'!C34,0)</f>
        <v>4174</v>
      </c>
      <c r="AO34" s="186">
        <f>'[2]Summary FY17-18 MFP'!M34</f>
        <v>-144561.37003916665</v>
      </c>
      <c r="AP34" s="184">
        <f t="shared" si="4"/>
        <v>0</v>
      </c>
      <c r="AQ34" s="184">
        <f t="shared" si="5"/>
        <v>-144561.37003916665</v>
      </c>
      <c r="AR34" s="184">
        <f>'[3]October Mid-Year Adj'!$J30</f>
        <v>1373246</v>
      </c>
      <c r="AS34" s="184">
        <f>'[3]February Mid-Year Adj'!$J30</f>
        <v>-22957</v>
      </c>
      <c r="AT34" s="186">
        <f t="shared" si="6"/>
        <v>1350289</v>
      </c>
      <c r="AU34" s="185">
        <f t="shared" si="7"/>
        <v>124814439.62996083</v>
      </c>
      <c r="AV34" s="184">
        <f>+'4_Level 4'!E34</f>
        <v>840000</v>
      </c>
      <c r="AW34" s="184">
        <f>+'4_Level 4'!Q34</f>
        <v>857000.44</v>
      </c>
      <c r="AX34" s="185">
        <f t="shared" si="8"/>
        <v>126511440</v>
      </c>
      <c r="AY34" s="184">
        <f>[4]MFP!$HJ35</f>
        <v>115542208</v>
      </c>
      <c r="AZ34" s="184">
        <f t="shared" si="9"/>
        <v>10969232</v>
      </c>
      <c r="BA34" s="184">
        <f t="shared" si="3"/>
        <v>10969232</v>
      </c>
      <c r="BB34" s="184">
        <f>+'4_Level 4'!R34</f>
        <v>0</v>
      </c>
      <c r="BC34" s="184">
        <f>+'4_Level 4'!J34</f>
        <v>116000</v>
      </c>
      <c r="BD34" s="184">
        <f>+'4_Level 4'!L34</f>
        <v>324870</v>
      </c>
      <c r="BE34" s="184">
        <f>+'4_Level 4'!M34</f>
        <v>0</v>
      </c>
      <c r="BF34" s="185">
        <f t="shared" si="10"/>
        <v>126952310</v>
      </c>
    </row>
    <row r="35" spans="1:59" ht="15.6" customHeight="1" x14ac:dyDescent="0.2">
      <c r="A35" s="182">
        <v>29</v>
      </c>
      <c r="B35" s="183" t="s">
        <v>270</v>
      </c>
      <c r="C35" s="184">
        <f>'3_Levels 1&amp;2'!AP35</f>
        <v>66204581</v>
      </c>
      <c r="D35" s="184">
        <v>0</v>
      </c>
      <c r="E35" s="184">
        <v>0</v>
      </c>
      <c r="F35" s="184">
        <f>-'[1]5C1A_Madison'!$R35</f>
        <v>0</v>
      </c>
      <c r="G35" s="184">
        <f>-'[1]5C1B_DArbonne'!$R35</f>
        <v>0</v>
      </c>
      <c r="H35" s="184">
        <f>-'[1]5C1C_Intl High'!$R35</f>
        <v>0</v>
      </c>
      <c r="I35" s="184">
        <f>-'[1]5C1D_NOMMA'!$R35</f>
        <v>0</v>
      </c>
      <c r="J35" s="184">
        <f>-'[1]5C1E_LFNO'!$R35</f>
        <v>0</v>
      </c>
      <c r="K35" s="184">
        <f>-'[1]5C1F_L.C. Charter'!$R35</f>
        <v>0</v>
      </c>
      <c r="L35" s="184">
        <f>-'[1]5C1G_JS Clark'!$R35</f>
        <v>0</v>
      </c>
      <c r="M35" s="184">
        <f>-'[1]5C1H_Southwest'!$R35</f>
        <v>0</v>
      </c>
      <c r="N35" s="184">
        <f>-'[1]5C1I_LA Key'!$R35</f>
        <v>0</v>
      </c>
      <c r="O35" s="184">
        <f>-'[1]5C1J_Jeff Chamber'!$R35</f>
        <v>0</v>
      </c>
      <c r="P35" s="184">
        <f>-'[1]5C1K_Tallulah'!$R35</f>
        <v>0</v>
      </c>
      <c r="Q35" s="184">
        <f>-'[1]5C1M_GEO Mid'!$R35</f>
        <v>0</v>
      </c>
      <c r="R35" s="184">
        <f>-'[1]5C1N_Delta'!$R35</f>
        <v>0</v>
      </c>
      <c r="S35" s="184">
        <f>-'[1]5C1O_Impact'!$R35</f>
        <v>0</v>
      </c>
      <c r="T35" s="184">
        <f>-'[1]5C1P_Vision'!$R35</f>
        <v>0</v>
      </c>
      <c r="U35" s="184">
        <f>-'[1]5C1Q_Advantage'!$R35</f>
        <v>0</v>
      </c>
      <c r="V35" s="184">
        <f>-'[1]5C1R_Iberville'!$R35</f>
        <v>0</v>
      </c>
      <c r="W35" s="184">
        <f>-'[1]5C1S_LC Col Prep'!$R35</f>
        <v>0</v>
      </c>
      <c r="X35" s="184">
        <f>-'[1]5C1T_Northeast'!$R35</f>
        <v>0</v>
      </c>
      <c r="Y35" s="184">
        <f>-'[1]5C1U_Acadiana Ren'!$R35</f>
        <v>0</v>
      </c>
      <c r="Z35" s="184">
        <f>-'[1]5C1V_Laf Ren'!$R35</f>
        <v>0</v>
      </c>
      <c r="AA35" s="184">
        <f>-'[1]5C1W_Willow'!$R35</f>
        <v>0</v>
      </c>
      <c r="AB35" s="184">
        <f>-'[1]5C1X_Tangi'!$R35</f>
        <v>0</v>
      </c>
      <c r="AC35" s="184">
        <f>-'[1]5C1Y_GEO'!$R35</f>
        <v>0</v>
      </c>
      <c r="AD35" s="184">
        <f>-'[1]5C1Z_Lincoln Prep'!$R35</f>
        <v>0</v>
      </c>
      <c r="AE35" s="184">
        <f>-'[1]5C1AA_Laurel'!$R35</f>
        <v>0</v>
      </c>
      <c r="AF35" s="184">
        <f>-'[1]5C1AB_Apex'!$R35</f>
        <v>0</v>
      </c>
      <c r="AG35" s="184">
        <f>-'[1]5C1AC_Smothers'!$R35</f>
        <v>-4503</v>
      </c>
      <c r="AH35" s="184">
        <f>-'[1]5C1AD_Greater'!$R35</f>
        <v>-3966</v>
      </c>
      <c r="AI35" s="184">
        <f>-'[1]5C1AH_BRUP'!$R35</f>
        <v>0</v>
      </c>
      <c r="AJ35" s="184">
        <f>-('[1]5C2_LAVCA'!$R35+'[1]5C2_LAVCA'!$S35)</f>
        <v>-132041</v>
      </c>
      <c r="AK35" s="184">
        <f>-('[1]5C3_UnvView'!$R35+'[1]5C3_UnvView'!$S35)</f>
        <v>-137094</v>
      </c>
      <c r="AL35" s="185">
        <f t="shared" si="1"/>
        <v>-277604</v>
      </c>
      <c r="AM35" s="185">
        <f t="shared" si="2"/>
        <v>65926977</v>
      </c>
      <c r="AN35" s="185">
        <f>ROUND(AM35/'8_2.1.17 SIS'!C35,0)</f>
        <v>4727</v>
      </c>
      <c r="AO35" s="186">
        <f>'[2]Summary FY17-18 MFP'!M35</f>
        <v>-16122.943481526105</v>
      </c>
      <c r="AP35" s="184">
        <f t="shared" si="4"/>
        <v>0</v>
      </c>
      <c r="AQ35" s="184">
        <f t="shared" si="5"/>
        <v>-16122.943481526105</v>
      </c>
      <c r="AR35" s="184">
        <f>'[3]October Mid-Year Adj'!$J31</f>
        <v>75632</v>
      </c>
      <c r="AS35" s="184">
        <f>'[3]February Mid-Year Adj'!$J31</f>
        <v>-96904</v>
      </c>
      <c r="AT35" s="186">
        <f t="shared" si="6"/>
        <v>-21272</v>
      </c>
      <c r="AU35" s="185">
        <f t="shared" si="7"/>
        <v>65889582.056518473</v>
      </c>
      <c r="AV35" s="184">
        <f>+'4_Level 4'!E35</f>
        <v>420000</v>
      </c>
      <c r="AW35" s="184">
        <f>+'4_Level 4'!Q35</f>
        <v>206382.57</v>
      </c>
      <c r="AX35" s="185">
        <f t="shared" si="8"/>
        <v>66515965</v>
      </c>
      <c r="AY35" s="184">
        <f>[4]MFP!$HJ36</f>
        <v>60882281</v>
      </c>
      <c r="AZ35" s="184">
        <f t="shared" si="9"/>
        <v>5633684</v>
      </c>
      <c r="BA35" s="184">
        <f t="shared" si="3"/>
        <v>5633684</v>
      </c>
      <c r="BB35" s="184">
        <f>+'4_Level 4'!R35</f>
        <v>0</v>
      </c>
      <c r="BC35" s="184">
        <f>+'4_Level 4'!J35</f>
        <v>34000</v>
      </c>
      <c r="BD35" s="184">
        <f>+'4_Level 4'!L35</f>
        <v>266322</v>
      </c>
      <c r="BE35" s="184">
        <f>+'4_Level 4'!M35</f>
        <v>0</v>
      </c>
      <c r="BF35" s="185">
        <f t="shared" si="10"/>
        <v>66816287</v>
      </c>
    </row>
    <row r="36" spans="1:59" ht="15.6" customHeight="1" x14ac:dyDescent="0.2">
      <c r="A36" s="187">
        <v>30</v>
      </c>
      <c r="B36" s="188" t="s">
        <v>271</v>
      </c>
      <c r="C36" s="189">
        <f>'3_Levels 1&amp;2'!AP36</f>
        <v>17100599</v>
      </c>
      <c r="D36" s="189">
        <v>0</v>
      </c>
      <c r="E36" s="189">
        <v>0</v>
      </c>
      <c r="F36" s="189">
        <f>-'[1]5C1A_Madison'!$R36</f>
        <v>0</v>
      </c>
      <c r="G36" s="189">
        <f>-'[1]5C1B_DArbonne'!$R36</f>
        <v>0</v>
      </c>
      <c r="H36" s="189">
        <f>-'[1]5C1C_Intl High'!$R36</f>
        <v>0</v>
      </c>
      <c r="I36" s="189">
        <f>-'[1]5C1D_NOMMA'!$R36</f>
        <v>0</v>
      </c>
      <c r="J36" s="189">
        <f>-'[1]5C1E_LFNO'!$R36</f>
        <v>0</v>
      </c>
      <c r="K36" s="189">
        <f>-'[1]5C1F_L.C. Charter'!$R36</f>
        <v>0</v>
      </c>
      <c r="L36" s="189">
        <f>-'[1]5C1G_JS Clark'!$R36</f>
        <v>0</v>
      </c>
      <c r="M36" s="189">
        <f>-'[1]5C1H_Southwest'!$R36</f>
        <v>0</v>
      </c>
      <c r="N36" s="189">
        <f>-'[1]5C1I_LA Key'!$R36</f>
        <v>0</v>
      </c>
      <c r="O36" s="189">
        <f>-'[1]5C1J_Jeff Chamber'!$R36</f>
        <v>0</v>
      </c>
      <c r="P36" s="189">
        <f>-'[1]5C1K_Tallulah'!$R36</f>
        <v>0</v>
      </c>
      <c r="Q36" s="189">
        <f>-'[1]5C1M_GEO Mid'!$R36</f>
        <v>0</v>
      </c>
      <c r="R36" s="189">
        <f>-'[1]5C1N_Delta'!$R36</f>
        <v>0</v>
      </c>
      <c r="S36" s="189">
        <f>-'[1]5C1O_Impact'!$R36</f>
        <v>0</v>
      </c>
      <c r="T36" s="189">
        <f>-'[1]5C1P_Vision'!$R36</f>
        <v>0</v>
      </c>
      <c r="U36" s="189">
        <f>-'[1]5C1Q_Advantage'!$R36</f>
        <v>0</v>
      </c>
      <c r="V36" s="189">
        <f>-'[1]5C1R_Iberville'!$R36</f>
        <v>0</v>
      </c>
      <c r="W36" s="189">
        <f>-'[1]5C1S_LC Col Prep'!$R36</f>
        <v>0</v>
      </c>
      <c r="X36" s="189">
        <f>-'[1]5C1T_Northeast'!$R36</f>
        <v>0</v>
      </c>
      <c r="Y36" s="189">
        <f>-'[1]5C1U_Acadiana Ren'!$R36</f>
        <v>0</v>
      </c>
      <c r="Z36" s="189">
        <f>-'[1]5C1V_Laf Ren'!$R36</f>
        <v>0</v>
      </c>
      <c r="AA36" s="189">
        <f>-'[1]5C1W_Willow'!$R36</f>
        <v>0</v>
      </c>
      <c r="AB36" s="189">
        <f>-'[1]5C1X_Tangi'!$R36</f>
        <v>0</v>
      </c>
      <c r="AC36" s="189">
        <f>-'[1]5C1Y_GEO'!$R36</f>
        <v>0</v>
      </c>
      <c r="AD36" s="189">
        <f>-'[1]5C1Z_Lincoln Prep'!$R36</f>
        <v>0</v>
      </c>
      <c r="AE36" s="189">
        <f>-'[1]5C1AA_Laurel'!$R36</f>
        <v>0</v>
      </c>
      <c r="AF36" s="189">
        <f>-'[1]5C1AB_Apex'!$R36</f>
        <v>0</v>
      </c>
      <c r="AG36" s="189">
        <f>-'[1]5C1AC_Smothers'!$R36</f>
        <v>0</v>
      </c>
      <c r="AH36" s="189">
        <f>-'[1]5C1AD_Greater'!$R36</f>
        <v>0</v>
      </c>
      <c r="AI36" s="189">
        <f>-'[1]5C1AH_BRUP'!$R36</f>
        <v>0</v>
      </c>
      <c r="AJ36" s="189">
        <f>-('[1]5C2_LAVCA'!$R36+'[1]5C2_LAVCA'!$S36)</f>
        <v>-6076</v>
      </c>
      <c r="AK36" s="189">
        <f>-('[1]5C3_UnvView'!$R36+'[1]5C3_UnvView'!$S36)</f>
        <v>-55346</v>
      </c>
      <c r="AL36" s="190">
        <f t="shared" si="1"/>
        <v>-61422</v>
      </c>
      <c r="AM36" s="190">
        <f t="shared" si="2"/>
        <v>17039177</v>
      </c>
      <c r="AN36" s="190">
        <f>ROUND(AM36/'8_2.1.17 SIS'!C36,0)</f>
        <v>6904</v>
      </c>
      <c r="AO36" s="191">
        <f>'[2]Summary FY17-18 MFP'!M36</f>
        <v>-6531.70272739965</v>
      </c>
      <c r="AP36" s="189">
        <f t="shared" si="4"/>
        <v>0</v>
      </c>
      <c r="AQ36" s="189">
        <f t="shared" si="5"/>
        <v>-6531.70272739965</v>
      </c>
      <c r="AR36" s="189">
        <f>'[3]October Mid-Year Adj'!$J32</f>
        <v>220928</v>
      </c>
      <c r="AS36" s="189">
        <f>'[3]February Mid-Year Adj'!$J32</f>
        <v>-24164</v>
      </c>
      <c r="AT36" s="191">
        <f t="shared" si="6"/>
        <v>196764</v>
      </c>
      <c r="AU36" s="190">
        <f t="shared" si="7"/>
        <v>17229409.2972726</v>
      </c>
      <c r="AV36" s="189">
        <f>+'4_Level 4'!E36</f>
        <v>0</v>
      </c>
      <c r="AW36" s="189">
        <f>+'4_Level 4'!Q36</f>
        <v>41940</v>
      </c>
      <c r="AX36" s="190">
        <f t="shared" si="8"/>
        <v>17271349</v>
      </c>
      <c r="AY36" s="189">
        <f>[4]MFP!$HJ37</f>
        <v>15811018</v>
      </c>
      <c r="AZ36" s="189">
        <f t="shared" si="9"/>
        <v>1460331</v>
      </c>
      <c r="BA36" s="189">
        <f t="shared" si="3"/>
        <v>1460331</v>
      </c>
      <c r="BB36" s="189">
        <f>+'4_Level 4'!R36</f>
        <v>0</v>
      </c>
      <c r="BC36" s="189">
        <f>+'4_Level 4'!J36</f>
        <v>0</v>
      </c>
      <c r="BD36" s="189">
        <f>+'4_Level 4'!L36</f>
        <v>50932</v>
      </c>
      <c r="BE36" s="189">
        <f>+'4_Level 4'!M36</f>
        <v>0</v>
      </c>
      <c r="BF36" s="190">
        <f t="shared" si="10"/>
        <v>17322281</v>
      </c>
    </row>
    <row r="37" spans="1:59" ht="15.6" customHeight="1" x14ac:dyDescent="0.2">
      <c r="A37" s="177">
        <v>31</v>
      </c>
      <c r="B37" s="178" t="s">
        <v>272</v>
      </c>
      <c r="C37" s="179">
        <f>'3_Levels 1&amp;2'!AP37</f>
        <v>29851781</v>
      </c>
      <c r="D37" s="179">
        <v>0</v>
      </c>
      <c r="E37" s="179">
        <v>0</v>
      </c>
      <c r="F37" s="179">
        <f>-'[1]5C1A_Madison'!$R37</f>
        <v>0</v>
      </c>
      <c r="G37" s="179">
        <f>-'[1]5C1B_DArbonne'!$R37</f>
        <v>-146415</v>
      </c>
      <c r="H37" s="179">
        <f>-'[1]5C1C_Intl High'!$R37</f>
        <v>0</v>
      </c>
      <c r="I37" s="179">
        <f>-'[1]5C1D_NOMMA'!$R37</f>
        <v>0</v>
      </c>
      <c r="J37" s="179">
        <f>-'[1]5C1E_LFNO'!$R37</f>
        <v>0</v>
      </c>
      <c r="K37" s="179">
        <f>-'[1]5C1F_L.C. Charter'!$R37</f>
        <v>0</v>
      </c>
      <c r="L37" s="179">
        <f>-'[1]5C1G_JS Clark'!$R37</f>
        <v>0</v>
      </c>
      <c r="M37" s="179">
        <f>-'[1]5C1H_Southwest'!$R37</f>
        <v>0</v>
      </c>
      <c r="N37" s="179">
        <f>-'[1]5C1I_LA Key'!$R37</f>
        <v>0</v>
      </c>
      <c r="O37" s="179">
        <f>-'[1]5C1J_Jeff Chamber'!$R37</f>
        <v>0</v>
      </c>
      <c r="P37" s="179">
        <f>-'[1]5C1K_Tallulah'!$R37</f>
        <v>0</v>
      </c>
      <c r="Q37" s="179">
        <f>-'[1]5C1M_GEO Mid'!$R37</f>
        <v>0</v>
      </c>
      <c r="R37" s="179">
        <f>-'[1]5C1N_Delta'!$R37</f>
        <v>0</v>
      </c>
      <c r="S37" s="179">
        <f>-'[1]5C1O_Impact'!$R37</f>
        <v>0</v>
      </c>
      <c r="T37" s="179">
        <f>-'[1]5C1P_Vision'!$R37</f>
        <v>0</v>
      </c>
      <c r="U37" s="179">
        <f>-'[1]5C1Q_Advantage'!$R37</f>
        <v>0</v>
      </c>
      <c r="V37" s="179">
        <f>-'[1]5C1R_Iberville'!$R37</f>
        <v>0</v>
      </c>
      <c r="W37" s="179">
        <f>-'[1]5C1S_LC Col Prep'!$R37</f>
        <v>0</v>
      </c>
      <c r="X37" s="179">
        <f>-'[1]5C1T_Northeast'!$R37</f>
        <v>-16426</v>
      </c>
      <c r="Y37" s="179">
        <f>-'[1]5C1U_Acadiana Ren'!$R37</f>
        <v>0</v>
      </c>
      <c r="Z37" s="179">
        <f>-'[1]5C1V_Laf Ren'!$R37</f>
        <v>0</v>
      </c>
      <c r="AA37" s="179">
        <f>-'[1]5C1W_Willow'!$R37</f>
        <v>0</v>
      </c>
      <c r="AB37" s="179">
        <f>-'[1]5C1X_Tangi'!$R37</f>
        <v>0</v>
      </c>
      <c r="AC37" s="179">
        <f>-'[1]5C1Y_GEO'!$R37</f>
        <v>0</v>
      </c>
      <c r="AD37" s="179">
        <f>-'[1]5C1Z_Lincoln Prep'!$R37</f>
        <v>-1164509</v>
      </c>
      <c r="AE37" s="179">
        <f>-'[1]5C1AA_Laurel'!$R37</f>
        <v>0</v>
      </c>
      <c r="AF37" s="179">
        <f>-'[1]5C1AB_Apex'!$R37</f>
        <v>0</v>
      </c>
      <c r="AG37" s="179">
        <f>-'[1]5C1AC_Smothers'!$R37</f>
        <v>0</v>
      </c>
      <c r="AH37" s="179">
        <f>-'[1]5C1AD_Greater'!$R37</f>
        <v>0</v>
      </c>
      <c r="AI37" s="179">
        <f>-'[1]5C1AH_BRUP'!$R37</f>
        <v>0</v>
      </c>
      <c r="AJ37" s="179">
        <f>-('[1]5C2_LAVCA'!$R37+'[1]5C2_LAVCA'!$S37)</f>
        <v>-46888</v>
      </c>
      <c r="AK37" s="179">
        <f>-('[1]5C3_UnvView'!$R37+'[1]5C3_UnvView'!$S37)</f>
        <v>-44036</v>
      </c>
      <c r="AL37" s="180">
        <f t="shared" si="1"/>
        <v>-1418274</v>
      </c>
      <c r="AM37" s="180">
        <f t="shared" si="2"/>
        <v>28433507</v>
      </c>
      <c r="AN37" s="180">
        <f>ROUND(AM37/'8_2.1.17 SIS'!C37,0)</f>
        <v>4748</v>
      </c>
      <c r="AO37" s="181">
        <f>'[2]Summary FY17-18 MFP'!M37</f>
        <v>-6037.7238358434261</v>
      </c>
      <c r="AP37" s="179">
        <f t="shared" si="4"/>
        <v>0</v>
      </c>
      <c r="AQ37" s="179">
        <f t="shared" si="5"/>
        <v>-6037.7238358434261</v>
      </c>
      <c r="AR37" s="179">
        <f>'[3]October Mid-Year Adj'!$J33</f>
        <v>-318116</v>
      </c>
      <c r="AS37" s="179">
        <f>'[3]February Mid-Year Adj'!$J33</f>
        <v>-94960</v>
      </c>
      <c r="AT37" s="181">
        <f t="shared" si="6"/>
        <v>-413076</v>
      </c>
      <c r="AU37" s="180">
        <f t="shared" si="7"/>
        <v>28014393.276164155</v>
      </c>
      <c r="AV37" s="179">
        <f>+'4_Level 4'!E37</f>
        <v>0</v>
      </c>
      <c r="AW37" s="179">
        <f>+'4_Level 4'!Q37</f>
        <v>128250</v>
      </c>
      <c r="AX37" s="180">
        <f t="shared" si="8"/>
        <v>28142643</v>
      </c>
      <c r="AY37" s="179">
        <f>[4]MFP!$HJ38</f>
        <v>25838792</v>
      </c>
      <c r="AZ37" s="179">
        <f t="shared" si="9"/>
        <v>2303851</v>
      </c>
      <c r="BA37" s="179">
        <f t="shared" si="3"/>
        <v>2303851</v>
      </c>
      <c r="BB37" s="179">
        <f>+'4_Level 4'!R37</f>
        <v>0</v>
      </c>
      <c r="BC37" s="179">
        <f>+'4_Level 4'!J37</f>
        <v>0</v>
      </c>
      <c r="BD37" s="179">
        <f>+'4_Level 4'!L37</f>
        <v>25000</v>
      </c>
      <c r="BE37" s="179">
        <f>+'4_Level 4'!M37</f>
        <v>0</v>
      </c>
      <c r="BF37" s="180">
        <f t="shared" si="10"/>
        <v>28167643</v>
      </c>
    </row>
    <row r="38" spans="1:59" ht="15.6" customHeight="1" x14ac:dyDescent="0.2">
      <c r="A38" s="182">
        <v>32</v>
      </c>
      <c r="B38" s="183" t="s">
        <v>273</v>
      </c>
      <c r="C38" s="184">
        <f>'3_Levels 1&amp;2'!AP38</f>
        <v>158663014</v>
      </c>
      <c r="D38" s="184">
        <v>0</v>
      </c>
      <c r="E38" s="184">
        <v>0</v>
      </c>
      <c r="F38" s="184">
        <f>-'[1]5C1A_Madison'!$R38</f>
        <v>-11678</v>
      </c>
      <c r="G38" s="184">
        <f>-'[1]5C1B_DArbonne'!$R38</f>
        <v>0</v>
      </c>
      <c r="H38" s="184">
        <f>-'[1]5C1C_Intl High'!$R38</f>
        <v>0</v>
      </c>
      <c r="I38" s="184">
        <f>-'[1]5C1D_NOMMA'!$R38</f>
        <v>0</v>
      </c>
      <c r="J38" s="184">
        <f>-'[1]5C1E_LFNO'!$R38</f>
        <v>0</v>
      </c>
      <c r="K38" s="184">
        <f>-'[1]5C1F_L.C. Charter'!$R38</f>
        <v>0</v>
      </c>
      <c r="L38" s="184">
        <f>-'[1]5C1G_JS Clark'!$R38</f>
        <v>0</v>
      </c>
      <c r="M38" s="184">
        <f>-'[1]5C1H_Southwest'!$R38</f>
        <v>0</v>
      </c>
      <c r="N38" s="184">
        <f>-'[1]5C1I_LA Key'!$R38</f>
        <v>-128184</v>
      </c>
      <c r="O38" s="184">
        <f>-'[1]5C1J_Jeff Chamber'!$R38</f>
        <v>0</v>
      </c>
      <c r="P38" s="184">
        <f>-'[1]5C1K_Tallulah'!$R38</f>
        <v>0</v>
      </c>
      <c r="Q38" s="184">
        <f>-'[1]5C1M_GEO Mid'!$R38</f>
        <v>-11040</v>
      </c>
      <c r="R38" s="184">
        <f>-'[1]5C1N_Delta'!$R38</f>
        <v>0</v>
      </c>
      <c r="S38" s="184">
        <f>-'[1]5C1O_Impact'!$R38</f>
        <v>0</v>
      </c>
      <c r="T38" s="184">
        <f>-'[1]5C1P_Vision'!$R38</f>
        <v>0</v>
      </c>
      <c r="U38" s="184">
        <f>-'[1]5C1Q_Advantage'!$R38</f>
        <v>-27458</v>
      </c>
      <c r="V38" s="184">
        <f>-'[1]5C1R_Iberville'!$R38</f>
        <v>0</v>
      </c>
      <c r="W38" s="184">
        <f>-'[1]5C1S_LC Col Prep'!$R38</f>
        <v>0</v>
      </c>
      <c r="X38" s="184">
        <f>-'[1]5C1T_Northeast'!$R38</f>
        <v>0</v>
      </c>
      <c r="Y38" s="184">
        <f>-'[1]5C1U_Acadiana Ren'!$R38</f>
        <v>0</v>
      </c>
      <c r="Z38" s="184">
        <f>-'[1]5C1V_Laf Ren'!$R38</f>
        <v>0</v>
      </c>
      <c r="AA38" s="184">
        <f>-'[1]5C1W_Willow'!$R38</f>
        <v>0</v>
      </c>
      <c r="AB38" s="184">
        <f>-'[1]5C1X_Tangi'!$R38</f>
        <v>-50484</v>
      </c>
      <c r="AC38" s="184">
        <f>-'[1]5C1Y_GEO'!$R38</f>
        <v>-5905</v>
      </c>
      <c r="AD38" s="184">
        <f>-'[1]5C1Z_Lincoln Prep'!$R38</f>
        <v>0</v>
      </c>
      <c r="AE38" s="184">
        <f>-'[1]5C1AA_Laurel'!$R38</f>
        <v>-5905</v>
      </c>
      <c r="AF38" s="184">
        <f>-'[1]5C1AB_Apex'!$R38</f>
        <v>0</v>
      </c>
      <c r="AG38" s="184">
        <f>-'[1]5C1AC_Smothers'!$R38</f>
        <v>0</v>
      </c>
      <c r="AH38" s="184">
        <f>-'[1]5C1AD_Greater'!$R38</f>
        <v>0</v>
      </c>
      <c r="AI38" s="184">
        <f>-'[1]5C1AH_BRUP'!$R38</f>
        <v>0</v>
      </c>
      <c r="AJ38" s="184">
        <f>-('[1]5C2_LAVCA'!$R38+'[1]5C2_LAVCA'!$S38)</f>
        <v>-525229</v>
      </c>
      <c r="AK38" s="184">
        <f>-('[1]5C3_UnvView'!$R38+'[1]5C3_UnvView'!$S38)</f>
        <v>-896420</v>
      </c>
      <c r="AL38" s="185">
        <f t="shared" si="1"/>
        <v>-1662303</v>
      </c>
      <c r="AM38" s="185">
        <f t="shared" si="2"/>
        <v>157000711</v>
      </c>
      <c r="AN38" s="185">
        <f>ROUND(AM38/'8_2.1.17 SIS'!C38,0)</f>
        <v>6346</v>
      </c>
      <c r="AO38" s="186">
        <f>'[2]Summary FY17-18 MFP'!M38</f>
        <v>-123176.44594530563</v>
      </c>
      <c r="AP38" s="184">
        <f t="shared" si="4"/>
        <v>0</v>
      </c>
      <c r="AQ38" s="184">
        <f t="shared" si="5"/>
        <v>-123176.44594530563</v>
      </c>
      <c r="AR38" s="184">
        <f>'[3]October Mid-Year Adj'!$J34</f>
        <v>1167664</v>
      </c>
      <c r="AS38" s="184">
        <f>'[3]February Mid-Year Adj'!$J34</f>
        <v>12692</v>
      </c>
      <c r="AT38" s="186">
        <f t="shared" si="6"/>
        <v>1180356</v>
      </c>
      <c r="AU38" s="185">
        <f t="shared" si="7"/>
        <v>158057890.55405471</v>
      </c>
      <c r="AV38" s="184">
        <f>+'4_Level 4'!E38</f>
        <v>0</v>
      </c>
      <c r="AW38" s="184">
        <f>+'4_Level 4'!Q38</f>
        <v>704605.72</v>
      </c>
      <c r="AX38" s="185">
        <f t="shared" si="8"/>
        <v>158762496</v>
      </c>
      <c r="AY38" s="184">
        <f>[4]MFP!$HJ39</f>
        <v>145161053</v>
      </c>
      <c r="AZ38" s="184">
        <f t="shared" si="9"/>
        <v>13601443</v>
      </c>
      <c r="BA38" s="184">
        <f t="shared" si="3"/>
        <v>13601443</v>
      </c>
      <c r="BB38" s="184">
        <f>+'4_Level 4'!R38</f>
        <v>4217947</v>
      </c>
      <c r="BC38" s="184">
        <f>+'4_Level 4'!J38</f>
        <v>0</v>
      </c>
      <c r="BD38" s="184">
        <f>+'4_Level 4'!L38</f>
        <v>697340</v>
      </c>
      <c r="BE38" s="184">
        <f>+'4_Level 4'!M38</f>
        <v>68699</v>
      </c>
      <c r="BF38" s="185">
        <f t="shared" si="10"/>
        <v>163746482</v>
      </c>
    </row>
    <row r="39" spans="1:59" ht="15.6" customHeight="1" x14ac:dyDescent="0.2">
      <c r="A39" s="182">
        <v>33</v>
      </c>
      <c r="B39" s="183" t="s">
        <v>274</v>
      </c>
      <c r="C39" s="184">
        <f>'3_Levels 1&amp;2'!AP39</f>
        <v>9854918</v>
      </c>
      <c r="D39" s="184">
        <v>0</v>
      </c>
      <c r="E39" s="184">
        <v>0</v>
      </c>
      <c r="F39" s="184">
        <f>-'[1]5C1A_Madison'!$R39</f>
        <v>0</v>
      </c>
      <c r="G39" s="184">
        <f>-'[1]5C1B_DArbonne'!$R39</f>
        <v>0</v>
      </c>
      <c r="H39" s="184">
        <f>-'[1]5C1C_Intl High'!$R39</f>
        <v>0</v>
      </c>
      <c r="I39" s="184">
        <f>-'[1]5C1D_NOMMA'!$R39</f>
        <v>0</v>
      </c>
      <c r="J39" s="184">
        <f>-'[1]5C1E_LFNO'!$R39</f>
        <v>0</v>
      </c>
      <c r="K39" s="184">
        <f>-'[1]5C1F_L.C. Charter'!$R39</f>
        <v>0</v>
      </c>
      <c r="L39" s="184">
        <f>-'[1]5C1G_JS Clark'!$R39</f>
        <v>0</v>
      </c>
      <c r="M39" s="184">
        <f>-'[1]5C1H_Southwest'!$R39</f>
        <v>0</v>
      </c>
      <c r="N39" s="184">
        <f>-'[1]5C1I_LA Key'!$R39</f>
        <v>0</v>
      </c>
      <c r="O39" s="184">
        <f>-'[1]5C1J_Jeff Chamber'!$R39</f>
        <v>0</v>
      </c>
      <c r="P39" s="184">
        <f>-'[1]5C1K_Tallulah'!$R39</f>
        <v>-2118428</v>
      </c>
      <c r="Q39" s="184">
        <f>-'[1]5C1M_GEO Mid'!$R39</f>
        <v>0</v>
      </c>
      <c r="R39" s="184">
        <f>-'[1]5C1N_Delta'!$R39</f>
        <v>0</v>
      </c>
      <c r="S39" s="184">
        <f>-'[1]5C1O_Impact'!$R39</f>
        <v>0</v>
      </c>
      <c r="T39" s="184">
        <f>-'[1]5C1P_Vision'!$R39</f>
        <v>0</v>
      </c>
      <c r="U39" s="184">
        <f>-'[1]5C1Q_Advantage'!$R39</f>
        <v>0</v>
      </c>
      <c r="V39" s="184">
        <f>-'[1]5C1R_Iberville'!$R39</f>
        <v>0</v>
      </c>
      <c r="W39" s="184">
        <f>-'[1]5C1S_LC Col Prep'!$R39</f>
        <v>0</v>
      </c>
      <c r="X39" s="184">
        <f>-'[1]5C1T_Northeast'!$R39</f>
        <v>0</v>
      </c>
      <c r="Y39" s="184">
        <f>-'[1]5C1U_Acadiana Ren'!$R39</f>
        <v>0</v>
      </c>
      <c r="Z39" s="184">
        <f>-'[1]5C1V_Laf Ren'!$R39</f>
        <v>0</v>
      </c>
      <c r="AA39" s="184">
        <f>-'[1]5C1W_Willow'!$R39</f>
        <v>0</v>
      </c>
      <c r="AB39" s="184">
        <f>-'[1]5C1X_Tangi'!$R39</f>
        <v>0</v>
      </c>
      <c r="AC39" s="184">
        <f>-'[1]5C1Y_GEO'!$R39</f>
        <v>0</v>
      </c>
      <c r="AD39" s="184">
        <f>-'[1]5C1Z_Lincoln Prep'!$R39</f>
        <v>0</v>
      </c>
      <c r="AE39" s="184">
        <f>-'[1]5C1AA_Laurel'!$R39</f>
        <v>0</v>
      </c>
      <c r="AF39" s="184">
        <f>-'[1]5C1AB_Apex'!$R39</f>
        <v>0</v>
      </c>
      <c r="AG39" s="184">
        <f>-'[1]5C1AC_Smothers'!$R39</f>
        <v>0</v>
      </c>
      <c r="AH39" s="184">
        <f>-'[1]5C1AD_Greater'!$R39</f>
        <v>0</v>
      </c>
      <c r="AI39" s="184">
        <f>-'[1]5C1AH_BRUP'!$R39</f>
        <v>0</v>
      </c>
      <c r="AJ39" s="184">
        <f>-('[1]5C2_LAVCA'!$R39+'[1]5C2_LAVCA'!$S39)</f>
        <v>-15878</v>
      </c>
      <c r="AK39" s="184">
        <f>-('[1]5C3_UnvView'!$R39+'[1]5C3_UnvView'!$S39)</f>
        <v>-10189</v>
      </c>
      <c r="AL39" s="185">
        <f t="shared" si="1"/>
        <v>-2144495</v>
      </c>
      <c r="AM39" s="185">
        <f t="shared" si="2"/>
        <v>7710423</v>
      </c>
      <c r="AN39" s="185">
        <f>ROUND(AM39/'8_2.1.17 SIS'!C39,0)</f>
        <v>6294</v>
      </c>
      <c r="AO39" s="186">
        <f>'[2]Summary FY17-18 MFP'!M39</f>
        <v>-51779.212734851157</v>
      </c>
      <c r="AP39" s="184">
        <f t="shared" si="4"/>
        <v>0</v>
      </c>
      <c r="AQ39" s="184">
        <f t="shared" si="5"/>
        <v>-51779.212734851157</v>
      </c>
      <c r="AR39" s="184">
        <f>'[3]October Mid-Year Adj'!$J35</f>
        <v>-31470</v>
      </c>
      <c r="AS39" s="184">
        <f>'[3]February Mid-Year Adj'!$J35</f>
        <v>-37764</v>
      </c>
      <c r="AT39" s="186">
        <f t="shared" si="6"/>
        <v>-69234</v>
      </c>
      <c r="AU39" s="185">
        <f t="shared" si="7"/>
        <v>7589409.7872651489</v>
      </c>
      <c r="AV39" s="184">
        <f>+'4_Level 4'!E39</f>
        <v>0</v>
      </c>
      <c r="AW39" s="184">
        <f>+'4_Level 4'!Q39</f>
        <v>35325</v>
      </c>
      <c r="AX39" s="185">
        <f t="shared" si="8"/>
        <v>7624735</v>
      </c>
      <c r="AY39" s="184">
        <f>[4]MFP!$HJ40</f>
        <v>6945188</v>
      </c>
      <c r="AZ39" s="184">
        <f t="shared" si="9"/>
        <v>679547</v>
      </c>
      <c r="BA39" s="184">
        <f t="shared" si="3"/>
        <v>679547</v>
      </c>
      <c r="BB39" s="184">
        <f>+'4_Level 4'!R39</f>
        <v>0</v>
      </c>
      <c r="BC39" s="184">
        <f>+'4_Level 4'!J39</f>
        <v>0</v>
      </c>
      <c r="BD39" s="184">
        <f>+'4_Level 4'!L39</f>
        <v>46886</v>
      </c>
      <c r="BE39" s="184">
        <f>+'4_Level 4'!M39</f>
        <v>0</v>
      </c>
      <c r="BF39" s="185">
        <f t="shared" si="10"/>
        <v>7671621</v>
      </c>
    </row>
    <row r="40" spans="1:59" ht="15.6" customHeight="1" x14ac:dyDescent="0.2">
      <c r="A40" s="182">
        <v>34</v>
      </c>
      <c r="B40" s="183" t="s">
        <v>275</v>
      </c>
      <c r="C40" s="184">
        <f>'3_Levels 1&amp;2'!AP40</f>
        <v>27553560</v>
      </c>
      <c r="D40" s="184">
        <v>0</v>
      </c>
      <c r="E40" s="184">
        <v>0</v>
      </c>
      <c r="F40" s="184">
        <f>-'[1]5C1A_Madison'!$R40</f>
        <v>0</v>
      </c>
      <c r="G40" s="184">
        <f>-'[1]5C1B_DArbonne'!$R40</f>
        <v>0</v>
      </c>
      <c r="H40" s="184">
        <f>-'[1]5C1C_Intl High'!$R40</f>
        <v>0</v>
      </c>
      <c r="I40" s="184">
        <f>-'[1]5C1D_NOMMA'!$R40</f>
        <v>0</v>
      </c>
      <c r="J40" s="184">
        <f>-'[1]5C1E_LFNO'!$R40</f>
        <v>0</v>
      </c>
      <c r="K40" s="184">
        <f>-'[1]5C1F_L.C. Charter'!$R40</f>
        <v>0</v>
      </c>
      <c r="L40" s="184">
        <f>-'[1]5C1G_JS Clark'!$R40</f>
        <v>0</v>
      </c>
      <c r="M40" s="184">
        <f>-'[1]5C1H_Southwest'!$R40</f>
        <v>0</v>
      </c>
      <c r="N40" s="184">
        <f>-'[1]5C1I_LA Key'!$R40</f>
        <v>0</v>
      </c>
      <c r="O40" s="184">
        <f>-'[1]5C1J_Jeff Chamber'!$R40</f>
        <v>0</v>
      </c>
      <c r="P40" s="184">
        <f>-'[1]5C1K_Tallulah'!$R40</f>
        <v>0</v>
      </c>
      <c r="Q40" s="184">
        <f>-'[1]5C1M_GEO Mid'!$R40</f>
        <v>0</v>
      </c>
      <c r="R40" s="184">
        <f>-'[1]5C1N_Delta'!$R40</f>
        <v>0</v>
      </c>
      <c r="S40" s="184">
        <f>-'[1]5C1O_Impact'!$R40</f>
        <v>0</v>
      </c>
      <c r="T40" s="184">
        <f>-'[1]5C1P_Vision'!$R40</f>
        <v>-6440</v>
      </c>
      <c r="U40" s="184">
        <f>-'[1]5C1Q_Advantage'!$R40</f>
        <v>0</v>
      </c>
      <c r="V40" s="184">
        <f>-'[1]5C1R_Iberville'!$R40</f>
        <v>0</v>
      </c>
      <c r="W40" s="184">
        <f>-'[1]5C1S_LC Col Prep'!$R40</f>
        <v>0</v>
      </c>
      <c r="X40" s="184">
        <f>-'[1]5C1T_Northeast'!$R40</f>
        <v>0</v>
      </c>
      <c r="Y40" s="184">
        <f>-'[1]5C1U_Acadiana Ren'!$R40</f>
        <v>0</v>
      </c>
      <c r="Z40" s="184">
        <f>-'[1]5C1V_Laf Ren'!$R40</f>
        <v>0</v>
      </c>
      <c r="AA40" s="184">
        <f>-'[1]5C1W_Willow'!$R40</f>
        <v>0</v>
      </c>
      <c r="AB40" s="184">
        <f>-'[1]5C1X_Tangi'!$R40</f>
        <v>0</v>
      </c>
      <c r="AC40" s="184">
        <f>-'[1]5C1Y_GEO'!$R40</f>
        <v>0</v>
      </c>
      <c r="AD40" s="184">
        <f>-'[1]5C1Z_Lincoln Prep'!$R40</f>
        <v>0</v>
      </c>
      <c r="AE40" s="184">
        <f>-'[1]5C1AA_Laurel'!$R40</f>
        <v>0</v>
      </c>
      <c r="AF40" s="184">
        <f>-'[1]5C1AB_Apex'!$R40</f>
        <v>0</v>
      </c>
      <c r="AG40" s="184">
        <f>-'[1]5C1AC_Smothers'!$R40</f>
        <v>0</v>
      </c>
      <c r="AH40" s="184">
        <f>-'[1]5C1AD_Greater'!$R40</f>
        <v>0</v>
      </c>
      <c r="AI40" s="184">
        <f>-'[1]5C1AH_BRUP'!$R40</f>
        <v>0</v>
      </c>
      <c r="AJ40" s="184">
        <f>-('[1]5C2_LAVCA'!$R40+'[1]5C2_LAVCA'!$S40)</f>
        <v>-324129</v>
      </c>
      <c r="AK40" s="184">
        <f>-('[1]5C3_UnvView'!$R40+'[1]5C3_UnvView'!$S40)</f>
        <v>-188159</v>
      </c>
      <c r="AL40" s="185">
        <f t="shared" si="1"/>
        <v>-518728</v>
      </c>
      <c r="AM40" s="185">
        <f t="shared" si="2"/>
        <v>27034832</v>
      </c>
      <c r="AN40" s="185">
        <f>ROUND(AM40/'8_2.1.17 SIS'!C40,0)</f>
        <v>6893</v>
      </c>
      <c r="AO40" s="186">
        <f>'[2]Summary FY17-18 MFP'!M40</f>
        <v>-50822.453789952378</v>
      </c>
      <c r="AP40" s="184">
        <f t="shared" si="4"/>
        <v>0</v>
      </c>
      <c r="AQ40" s="184">
        <f t="shared" si="5"/>
        <v>-50822.453789952378</v>
      </c>
      <c r="AR40" s="184">
        <f>'[3]October Mid-Year Adj'!$J36</f>
        <v>-772016</v>
      </c>
      <c r="AS40" s="184">
        <f>'[3]February Mid-Year Adj'!$J36</f>
        <v>62037</v>
      </c>
      <c r="AT40" s="186">
        <f t="shared" si="6"/>
        <v>-709979</v>
      </c>
      <c r="AU40" s="185">
        <f t="shared" si="7"/>
        <v>26274030.546210047</v>
      </c>
      <c r="AV40" s="184">
        <f>+'4_Level 4'!E40</f>
        <v>0</v>
      </c>
      <c r="AW40" s="184">
        <f>+'4_Level 4'!Q40</f>
        <v>116760</v>
      </c>
      <c r="AX40" s="185">
        <f t="shared" si="8"/>
        <v>26390791</v>
      </c>
      <c r="AY40" s="184">
        <f>[4]MFP!$HJ41</f>
        <v>24368796</v>
      </c>
      <c r="AZ40" s="184">
        <f t="shared" si="9"/>
        <v>2021995</v>
      </c>
      <c r="BA40" s="184">
        <f t="shared" si="3"/>
        <v>2021995</v>
      </c>
      <c r="BB40" s="184">
        <f>+'4_Level 4'!R40</f>
        <v>0</v>
      </c>
      <c r="BC40" s="184">
        <f>+'4_Level 4'!J40</f>
        <v>0</v>
      </c>
      <c r="BD40" s="184">
        <f>+'4_Level 4'!L40</f>
        <v>59500</v>
      </c>
      <c r="BE40" s="184">
        <f>+'4_Level 4'!M40</f>
        <v>0</v>
      </c>
      <c r="BF40" s="185">
        <f t="shared" si="10"/>
        <v>26450291</v>
      </c>
    </row>
    <row r="41" spans="1:59" ht="15.6" customHeight="1" x14ac:dyDescent="0.2">
      <c r="A41" s="187">
        <v>35</v>
      </c>
      <c r="B41" s="188" t="s">
        <v>276</v>
      </c>
      <c r="C41" s="189">
        <f>'3_Levels 1&amp;2'!AP41</f>
        <v>33637161</v>
      </c>
      <c r="D41" s="189">
        <v>0</v>
      </c>
      <c r="E41" s="189">
        <v>0</v>
      </c>
      <c r="F41" s="189">
        <f>-'[1]5C1A_Madison'!$R41</f>
        <v>0</v>
      </c>
      <c r="G41" s="189">
        <f>-'[1]5C1B_DArbonne'!$R41</f>
        <v>0</v>
      </c>
      <c r="H41" s="189">
        <f>-'[1]5C1C_Intl High'!$R41</f>
        <v>0</v>
      </c>
      <c r="I41" s="189">
        <f>-'[1]5C1D_NOMMA'!$R41</f>
        <v>0</v>
      </c>
      <c r="J41" s="189">
        <f>-'[1]5C1E_LFNO'!$R41</f>
        <v>0</v>
      </c>
      <c r="K41" s="189">
        <f>-'[1]5C1F_L.C. Charter'!$R41</f>
        <v>0</v>
      </c>
      <c r="L41" s="189">
        <f>-'[1]5C1G_JS Clark'!$R41</f>
        <v>0</v>
      </c>
      <c r="M41" s="189">
        <f>-'[1]5C1H_Southwest'!$R41</f>
        <v>0</v>
      </c>
      <c r="N41" s="189">
        <f>-'[1]5C1I_LA Key'!$R41</f>
        <v>0</v>
      </c>
      <c r="O41" s="189">
        <f>-'[1]5C1J_Jeff Chamber'!$R41</f>
        <v>0</v>
      </c>
      <c r="P41" s="189">
        <f>-'[1]5C1K_Tallulah'!$R41</f>
        <v>0</v>
      </c>
      <c r="Q41" s="189">
        <f>-'[1]5C1M_GEO Mid'!$R41</f>
        <v>0</v>
      </c>
      <c r="R41" s="189">
        <f>-'[1]5C1N_Delta'!$R41</f>
        <v>0</v>
      </c>
      <c r="S41" s="189">
        <f>-'[1]5C1O_Impact'!$R41</f>
        <v>0</v>
      </c>
      <c r="T41" s="189">
        <f>-'[1]5C1P_Vision'!$R41</f>
        <v>0</v>
      </c>
      <c r="U41" s="189">
        <f>-'[1]5C1Q_Advantage'!$R41</f>
        <v>0</v>
      </c>
      <c r="V41" s="189">
        <f>-'[1]5C1R_Iberville'!$R41</f>
        <v>0</v>
      </c>
      <c r="W41" s="189">
        <f>-'[1]5C1S_LC Col Prep'!$R41</f>
        <v>0</v>
      </c>
      <c r="X41" s="189">
        <f>-'[1]5C1T_Northeast'!$R41</f>
        <v>0</v>
      </c>
      <c r="Y41" s="189">
        <f>-'[1]5C1U_Acadiana Ren'!$R41</f>
        <v>0</v>
      </c>
      <c r="Z41" s="189">
        <f>-'[1]5C1V_Laf Ren'!$R41</f>
        <v>0</v>
      </c>
      <c r="AA41" s="189">
        <f>-'[1]5C1W_Willow'!$R41</f>
        <v>0</v>
      </c>
      <c r="AB41" s="189">
        <f>-'[1]5C1X_Tangi'!$R41</f>
        <v>0</v>
      </c>
      <c r="AC41" s="189">
        <f>-'[1]5C1Y_GEO'!$R41</f>
        <v>0</v>
      </c>
      <c r="AD41" s="189">
        <f>-'[1]5C1Z_Lincoln Prep'!$R41</f>
        <v>0</v>
      </c>
      <c r="AE41" s="189">
        <f>-'[1]5C1AA_Laurel'!$R41</f>
        <v>0</v>
      </c>
      <c r="AF41" s="189">
        <f>-'[1]5C1AB_Apex'!$R41</f>
        <v>0</v>
      </c>
      <c r="AG41" s="189">
        <f>-'[1]5C1AC_Smothers'!$R41</f>
        <v>0</v>
      </c>
      <c r="AH41" s="189">
        <f>-'[1]5C1AD_Greater'!$R41</f>
        <v>0</v>
      </c>
      <c r="AI41" s="189">
        <f>-'[1]5C1AH_BRUP'!$R41</f>
        <v>0</v>
      </c>
      <c r="AJ41" s="189">
        <f>-('[1]5C2_LAVCA'!$R41+'[1]5C2_LAVCA'!$S41)</f>
        <v>-98787</v>
      </c>
      <c r="AK41" s="189">
        <f>-('[1]5C3_UnvView'!$R41+'[1]5C3_UnvView'!$S41)</f>
        <v>-81283</v>
      </c>
      <c r="AL41" s="190">
        <f t="shared" si="1"/>
        <v>-180070</v>
      </c>
      <c r="AM41" s="190">
        <f t="shared" si="2"/>
        <v>33457091</v>
      </c>
      <c r="AN41" s="190">
        <f>ROUND(AM41/'8_2.1.17 SIS'!C41,0)</f>
        <v>5558</v>
      </c>
      <c r="AO41" s="191">
        <f>'[2]Summary FY17-18 MFP'!M41</f>
        <v>-119260.70667862095</v>
      </c>
      <c r="AP41" s="189">
        <f t="shared" si="4"/>
        <v>0</v>
      </c>
      <c r="AQ41" s="189">
        <f t="shared" si="5"/>
        <v>-119260.70667862095</v>
      </c>
      <c r="AR41" s="189">
        <f>'[3]October Mid-Year Adj'!$J37</f>
        <v>-461314</v>
      </c>
      <c r="AS41" s="189">
        <f>'[3]February Mid-Year Adj'!$J37</f>
        <v>-86149</v>
      </c>
      <c r="AT41" s="191">
        <f t="shared" si="6"/>
        <v>-547463</v>
      </c>
      <c r="AU41" s="190">
        <f t="shared" si="7"/>
        <v>32790367.293321379</v>
      </c>
      <c r="AV41" s="189">
        <f>+'4_Level 4'!E41</f>
        <v>0</v>
      </c>
      <c r="AW41" s="189">
        <f>+'4_Level 4'!Q41</f>
        <v>181257.62</v>
      </c>
      <c r="AX41" s="190">
        <f t="shared" si="8"/>
        <v>32971625</v>
      </c>
      <c r="AY41" s="189">
        <f>[4]MFP!$HJ42</f>
        <v>30300679</v>
      </c>
      <c r="AZ41" s="189">
        <f t="shared" si="9"/>
        <v>2670946</v>
      </c>
      <c r="BA41" s="189">
        <f t="shared" si="3"/>
        <v>2670946</v>
      </c>
      <c r="BB41" s="189">
        <f>+'4_Level 4'!R41</f>
        <v>0</v>
      </c>
      <c r="BC41" s="189">
        <f>+'4_Level 4'!J41</f>
        <v>0</v>
      </c>
      <c r="BD41" s="189">
        <f>+'4_Level 4'!L41</f>
        <v>87584</v>
      </c>
      <c r="BE41" s="189">
        <f>+'4_Level 4'!M41</f>
        <v>0</v>
      </c>
      <c r="BF41" s="190">
        <f t="shared" si="10"/>
        <v>33059209</v>
      </c>
    </row>
    <row r="42" spans="1:59" ht="15.6" customHeight="1" x14ac:dyDescent="0.2">
      <c r="A42" s="177">
        <v>36</v>
      </c>
      <c r="B42" s="178" t="s">
        <v>277</v>
      </c>
      <c r="C42" s="179">
        <f>'3_Levels 1&amp;2'!AP42</f>
        <v>194724113</v>
      </c>
      <c r="D42" s="179">
        <f>-'5B1_RSD Orleans'!I47</f>
        <v>-85593817</v>
      </c>
      <c r="E42" s="179">
        <f>-'5B1A_Type 3B'!U37</f>
        <v>-80555133</v>
      </c>
      <c r="F42" s="179">
        <f>-'[1]5C1A_Madison'!$R42</f>
        <v>0</v>
      </c>
      <c r="G42" s="179">
        <f>-'[1]5C1B_DArbonne'!$R42</f>
        <v>0</v>
      </c>
      <c r="H42" s="179">
        <f>-'[1]5C1C_Intl High'!$R42</f>
        <v>-1991491</v>
      </c>
      <c r="I42" s="179">
        <f>-'[1]5C1D_NOMMA'!$R42</f>
        <v>-1208706</v>
      </c>
      <c r="J42" s="179">
        <f>-'[1]5C1E_LFNO'!$R42</f>
        <v>-1948490</v>
      </c>
      <c r="K42" s="179">
        <f>-'[1]5C1F_L.C. Charter'!$R42</f>
        <v>0</v>
      </c>
      <c r="L42" s="179">
        <f>-'[1]5C1G_JS Clark'!$R42</f>
        <v>0</v>
      </c>
      <c r="M42" s="179">
        <f>-'[1]5C1H_Southwest'!$R42</f>
        <v>0</v>
      </c>
      <c r="N42" s="179">
        <f>-'[1]5C1I_LA Key'!$R42</f>
        <v>0</v>
      </c>
      <c r="O42" s="179">
        <f>-'[1]5C1J_Jeff Chamber'!$R42</f>
        <v>-196526</v>
      </c>
      <c r="P42" s="179">
        <f>-'[1]5C1K_Tallulah'!$R42</f>
        <v>0</v>
      </c>
      <c r="Q42" s="179">
        <f>-'[1]5C1M_GEO Mid'!$R42</f>
        <v>0</v>
      </c>
      <c r="R42" s="179">
        <f>-'[1]5C1N_Delta'!$R42</f>
        <v>0</v>
      </c>
      <c r="S42" s="179">
        <f>-'[1]5C1O_Impact'!$R42</f>
        <v>0</v>
      </c>
      <c r="T42" s="179">
        <f>-'[1]5C1P_Vision'!$R42</f>
        <v>0</v>
      </c>
      <c r="U42" s="179">
        <f>-'[1]5C1Q_Advantage'!$R42</f>
        <v>0</v>
      </c>
      <c r="V42" s="179">
        <f>-'[1]5C1R_Iberville'!$R42</f>
        <v>0</v>
      </c>
      <c r="W42" s="179">
        <f>-'[1]5C1S_LC Col Prep'!$R42</f>
        <v>0</v>
      </c>
      <c r="X42" s="179">
        <f>-'[1]5C1T_Northeast'!$R42</f>
        <v>0</v>
      </c>
      <c r="Y42" s="179">
        <f>-'[1]5C1U_Acadiana Ren'!$R42</f>
        <v>0</v>
      </c>
      <c r="Z42" s="179">
        <f>-'[1]5C1V_Laf Ren'!$R42</f>
        <v>0</v>
      </c>
      <c r="AA42" s="179">
        <f>-'[1]5C1W_Willow'!$R42</f>
        <v>0</v>
      </c>
      <c r="AB42" s="179">
        <f>-'[1]5C1X_Tangi'!$R42</f>
        <v>0</v>
      </c>
      <c r="AC42" s="179">
        <f>-'[1]5C1Y_GEO'!$R42</f>
        <v>0</v>
      </c>
      <c r="AD42" s="179">
        <f>-'[1]5C1Z_Lincoln Prep'!$R42</f>
        <v>0</v>
      </c>
      <c r="AE42" s="179">
        <f>-'[1]5C1AA_Laurel'!$R42</f>
        <v>0</v>
      </c>
      <c r="AF42" s="179">
        <f>-'[1]5C1AB_Apex'!$R42</f>
        <v>0</v>
      </c>
      <c r="AG42" s="179">
        <f>-'[1]5C1AC_Smothers'!$R42</f>
        <v>-232842</v>
      </c>
      <c r="AH42" s="179">
        <f>-'[1]5C1AD_Greater'!$R42</f>
        <v>0</v>
      </c>
      <c r="AI42" s="179">
        <f>-'[1]5C1AH_BRUP'!$R42</f>
        <v>0</v>
      </c>
      <c r="AJ42" s="179">
        <f>-('[1]5C2_LAVCA'!$R42+'[1]5C2_LAVCA'!$S42)</f>
        <v>-294380</v>
      </c>
      <c r="AK42" s="179">
        <f>-('[1]5C3_UnvView'!$R42+'[1]5C3_UnvView'!$S42)</f>
        <v>-275747</v>
      </c>
      <c r="AL42" s="180">
        <f t="shared" si="1"/>
        <v>-172297132</v>
      </c>
      <c r="AM42" s="180">
        <f t="shared" si="2"/>
        <v>22426981</v>
      </c>
      <c r="AN42" s="180">
        <f>ROUND(AM42/'8_2.1.17 SIS'!C42,0)</f>
        <v>4774</v>
      </c>
      <c r="AO42" s="181">
        <f>'[2]Summary FY17-18 MFP'!M42</f>
        <v>-59216.563036670326</v>
      </c>
      <c r="AP42" s="179">
        <f t="shared" si="4"/>
        <v>0</v>
      </c>
      <c r="AQ42" s="179">
        <f t="shared" si="5"/>
        <v>-59216.563036670326</v>
      </c>
      <c r="AR42" s="179">
        <f>'[3]October Mid-Year Adj'!$J38</f>
        <v>1107568</v>
      </c>
      <c r="AS42" s="179">
        <f>'[3]February Mid-Year Adj'!$J38</f>
        <v>140833</v>
      </c>
      <c r="AT42" s="181">
        <f t="shared" si="6"/>
        <v>1248401</v>
      </c>
      <c r="AU42" s="180">
        <f t="shared" si="7"/>
        <v>23616165.436963331</v>
      </c>
      <c r="AV42" s="179">
        <f>+'4_Level 4'!E42</f>
        <v>567000</v>
      </c>
      <c r="AW42" s="179">
        <f>+'4_Level 4'!Q42</f>
        <v>188450</v>
      </c>
      <c r="AX42" s="180">
        <f t="shared" si="8"/>
        <v>24371615</v>
      </c>
      <c r="AY42" s="179">
        <f>[4]MFP!$HJ43</f>
        <v>19900430</v>
      </c>
      <c r="AZ42" s="179">
        <f t="shared" si="9"/>
        <v>4471185</v>
      </c>
      <c r="BA42" s="179">
        <f t="shared" si="3"/>
        <v>4471185</v>
      </c>
      <c r="BB42" s="179">
        <f>+'4_Level 4'!R42</f>
        <v>0</v>
      </c>
      <c r="BC42" s="179">
        <f>+'4_Level 4'!J42</f>
        <v>94000</v>
      </c>
      <c r="BD42" s="179">
        <f>+'4_Level 4'!L42</f>
        <v>25000</v>
      </c>
      <c r="BE42" s="179">
        <f>+'4_Level 4'!M42</f>
        <v>203370</v>
      </c>
      <c r="BF42" s="180">
        <f t="shared" si="10"/>
        <v>24693985</v>
      </c>
    </row>
    <row r="43" spans="1:59" ht="15.6" customHeight="1" x14ac:dyDescent="0.2">
      <c r="A43" s="182">
        <v>37</v>
      </c>
      <c r="B43" s="183" t="s">
        <v>278</v>
      </c>
      <c r="C43" s="184">
        <f>'3_Levels 1&amp;2'!AP43</f>
        <v>119685346</v>
      </c>
      <c r="D43" s="184">
        <v>0</v>
      </c>
      <c r="E43" s="184">
        <v>0</v>
      </c>
      <c r="F43" s="184">
        <f>-'[1]5C1A_Madison'!$R43</f>
        <v>0</v>
      </c>
      <c r="G43" s="184">
        <f>-'[1]5C1B_DArbonne'!$R43</f>
        <v>-31121</v>
      </c>
      <c r="H43" s="184">
        <f>-'[1]5C1C_Intl High'!$R43</f>
        <v>0</v>
      </c>
      <c r="I43" s="184">
        <f>-'[1]5C1D_NOMMA'!$R43</f>
        <v>0</v>
      </c>
      <c r="J43" s="184">
        <f>-'[1]5C1E_LFNO'!$R43</f>
        <v>0</v>
      </c>
      <c r="K43" s="184">
        <f>-'[1]5C1F_L.C. Charter'!$R43</f>
        <v>0</v>
      </c>
      <c r="L43" s="184">
        <f>-'[1]5C1G_JS Clark'!$R43</f>
        <v>0</v>
      </c>
      <c r="M43" s="184">
        <f>-'[1]5C1H_Southwest'!$R43</f>
        <v>0</v>
      </c>
      <c r="N43" s="184">
        <f>-'[1]5C1I_LA Key'!$R43</f>
        <v>0</v>
      </c>
      <c r="O43" s="184">
        <f>-'[1]5C1J_Jeff Chamber'!$R43</f>
        <v>0</v>
      </c>
      <c r="P43" s="184">
        <f>-'[1]5C1K_Tallulah'!$R43</f>
        <v>0</v>
      </c>
      <c r="Q43" s="184">
        <f>-'[1]5C1M_GEO Mid'!$R43</f>
        <v>0</v>
      </c>
      <c r="R43" s="184">
        <f>-'[1]5C1N_Delta'!$R43</f>
        <v>0</v>
      </c>
      <c r="S43" s="184">
        <f>-'[1]5C1O_Impact'!$R43</f>
        <v>0</v>
      </c>
      <c r="T43" s="184">
        <f>-'[1]5C1P_Vision'!$R43</f>
        <v>-283236</v>
      </c>
      <c r="U43" s="184">
        <f>-'[1]5C1Q_Advantage'!$R43</f>
        <v>0</v>
      </c>
      <c r="V43" s="184">
        <f>-'[1]5C1R_Iberville'!$R43</f>
        <v>0</v>
      </c>
      <c r="W43" s="184">
        <f>-'[1]5C1S_LC Col Prep'!$R43</f>
        <v>0</v>
      </c>
      <c r="X43" s="184">
        <f>-'[1]5C1T_Northeast'!$R43</f>
        <v>0</v>
      </c>
      <c r="Y43" s="184">
        <f>-'[1]5C1U_Acadiana Ren'!$R43</f>
        <v>0</v>
      </c>
      <c r="Z43" s="184">
        <f>-'[1]5C1V_Laf Ren'!$R43</f>
        <v>0</v>
      </c>
      <c r="AA43" s="184">
        <f>-'[1]5C1W_Willow'!$R43</f>
        <v>-186</v>
      </c>
      <c r="AB43" s="184">
        <f>-'[1]5C1X_Tangi'!$R43</f>
        <v>0</v>
      </c>
      <c r="AC43" s="184">
        <f>-'[1]5C1Y_GEO'!$R43</f>
        <v>0</v>
      </c>
      <c r="AD43" s="184">
        <f>-'[1]5C1Z_Lincoln Prep'!$R43</f>
        <v>-58836</v>
      </c>
      <c r="AE43" s="184">
        <f>-'[1]5C1AA_Laurel'!$R43</f>
        <v>0</v>
      </c>
      <c r="AF43" s="184">
        <f>-'[1]5C1AB_Apex'!$R43</f>
        <v>0</v>
      </c>
      <c r="AG43" s="184">
        <f>-'[1]5C1AC_Smothers'!$R43</f>
        <v>0</v>
      </c>
      <c r="AH43" s="184">
        <f>-'[1]5C1AD_Greater'!$R43</f>
        <v>0</v>
      </c>
      <c r="AI43" s="184">
        <f>-'[1]5C1AH_BRUP'!$R43</f>
        <v>0</v>
      </c>
      <c r="AJ43" s="184">
        <f>-('[1]5C2_LAVCA'!$R43+'[1]5C2_LAVCA'!$S43)</f>
        <v>-281591</v>
      </c>
      <c r="AK43" s="184">
        <f>-('[1]5C3_UnvView'!$R43+'[1]5C3_UnvView'!$S43)</f>
        <v>-210478</v>
      </c>
      <c r="AL43" s="185">
        <f t="shared" si="1"/>
        <v>-865448</v>
      </c>
      <c r="AM43" s="185">
        <f t="shared" si="2"/>
        <v>118819898</v>
      </c>
      <c r="AN43" s="185">
        <f>ROUND(AM43/'8_2.1.17 SIS'!C43,0)</f>
        <v>6249</v>
      </c>
      <c r="AO43" s="186">
        <f>'[2]Summary FY17-18 MFP'!M43</f>
        <v>-223790.3997795243</v>
      </c>
      <c r="AP43" s="184">
        <f t="shared" si="4"/>
        <v>0</v>
      </c>
      <c r="AQ43" s="184">
        <f t="shared" si="5"/>
        <v>-223790.3997795243</v>
      </c>
      <c r="AR43" s="184">
        <f>'[3]October Mid-Year Adj'!$J39</f>
        <v>-574908</v>
      </c>
      <c r="AS43" s="184">
        <f>'[3]February Mid-Year Adj'!$J39</f>
        <v>15623</v>
      </c>
      <c r="AT43" s="186">
        <f t="shared" si="6"/>
        <v>-559285</v>
      </c>
      <c r="AU43" s="185">
        <f t="shared" si="7"/>
        <v>118036822.60022047</v>
      </c>
      <c r="AV43" s="184">
        <f>+'4_Level 4'!E43</f>
        <v>0</v>
      </c>
      <c r="AW43" s="184">
        <f>+'4_Level 4'!Q43</f>
        <v>591361.62</v>
      </c>
      <c r="AX43" s="185">
        <f t="shared" si="8"/>
        <v>118628184</v>
      </c>
      <c r="AY43" s="184">
        <f>[4]MFP!$HJ44</f>
        <v>108732101</v>
      </c>
      <c r="AZ43" s="184">
        <f t="shared" si="9"/>
        <v>9896083</v>
      </c>
      <c r="BA43" s="184">
        <f t="shared" si="3"/>
        <v>9896083</v>
      </c>
      <c r="BB43" s="184">
        <f>+'4_Level 4'!R43</f>
        <v>0</v>
      </c>
      <c r="BC43" s="184">
        <f>+'4_Level 4'!J43</f>
        <v>0</v>
      </c>
      <c r="BD43" s="184">
        <f>+'4_Level 4'!L43</f>
        <v>121142</v>
      </c>
      <c r="BE43" s="184">
        <f>+'4_Level 4'!M43</f>
        <v>64641</v>
      </c>
      <c r="BF43" s="185">
        <f t="shared" si="10"/>
        <v>118813967</v>
      </c>
      <c r="BG43" s="192"/>
    </row>
    <row r="44" spans="1:59" ht="15.6" customHeight="1" x14ac:dyDescent="0.2">
      <c r="A44" s="182">
        <v>38</v>
      </c>
      <c r="B44" s="183" t="s">
        <v>279</v>
      </c>
      <c r="C44" s="184">
        <f>'3_Levels 1&amp;2'!AP44</f>
        <v>10705226.5</v>
      </c>
      <c r="D44" s="184">
        <v>0</v>
      </c>
      <c r="E44" s="184">
        <v>0</v>
      </c>
      <c r="F44" s="184">
        <f>-'[1]5C1A_Madison'!$R44</f>
        <v>0</v>
      </c>
      <c r="G44" s="184">
        <f>-'[1]5C1B_DArbonne'!$R44</f>
        <v>0</v>
      </c>
      <c r="H44" s="184">
        <f>-'[1]5C1C_Intl High'!$R44</f>
        <v>0</v>
      </c>
      <c r="I44" s="184">
        <f>-'[1]5C1D_NOMMA'!$R44</f>
        <v>-41326</v>
      </c>
      <c r="J44" s="184">
        <f>-'[1]5C1E_LFNO'!$R44</f>
        <v>-16644</v>
      </c>
      <c r="K44" s="184">
        <f>-'[1]5C1F_L.C. Charter'!$R44</f>
        <v>0</v>
      </c>
      <c r="L44" s="184">
        <f>-'[1]5C1G_JS Clark'!$R44</f>
        <v>0</v>
      </c>
      <c r="M44" s="184">
        <f>-'[1]5C1H_Southwest'!$R44</f>
        <v>0</v>
      </c>
      <c r="N44" s="184">
        <f>-'[1]5C1I_LA Key'!$R44</f>
        <v>0</v>
      </c>
      <c r="O44" s="184">
        <f>-'[1]5C1J_Jeff Chamber'!$R44</f>
        <v>-14168</v>
      </c>
      <c r="P44" s="184">
        <f>-'[1]5C1K_Tallulah'!$R44</f>
        <v>0</v>
      </c>
      <c r="Q44" s="184">
        <f>-'[1]5C1M_GEO Mid'!$R44</f>
        <v>0</v>
      </c>
      <c r="R44" s="184">
        <f>-'[1]5C1N_Delta'!$R44</f>
        <v>0</v>
      </c>
      <c r="S44" s="184">
        <f>-'[1]5C1O_Impact'!$R44</f>
        <v>0</v>
      </c>
      <c r="T44" s="184">
        <f>-'[1]5C1P_Vision'!$R44</f>
        <v>0</v>
      </c>
      <c r="U44" s="184">
        <f>-'[1]5C1Q_Advantage'!$R44</f>
        <v>0</v>
      </c>
      <c r="V44" s="184">
        <f>-'[1]5C1R_Iberville'!$R44</f>
        <v>0</v>
      </c>
      <c r="W44" s="184">
        <f>-'[1]5C1S_LC Col Prep'!$R44</f>
        <v>0</v>
      </c>
      <c r="X44" s="184">
        <f>-'[1]5C1T_Northeast'!$R44</f>
        <v>0</v>
      </c>
      <c r="Y44" s="184">
        <f>-'[1]5C1U_Acadiana Ren'!$R44</f>
        <v>0</v>
      </c>
      <c r="Z44" s="184">
        <f>-'[1]5C1V_Laf Ren'!$R44</f>
        <v>0</v>
      </c>
      <c r="AA44" s="184">
        <f>-'[1]5C1W_Willow'!$R44</f>
        <v>0</v>
      </c>
      <c r="AB44" s="184">
        <f>-'[1]5C1X_Tangi'!$R44</f>
        <v>0</v>
      </c>
      <c r="AC44" s="184">
        <f>-'[1]5C1Y_GEO'!$R44</f>
        <v>0</v>
      </c>
      <c r="AD44" s="184">
        <f>-'[1]5C1Z_Lincoln Prep'!$R44</f>
        <v>0</v>
      </c>
      <c r="AE44" s="184">
        <f>-'[1]5C1AA_Laurel'!$R44</f>
        <v>0</v>
      </c>
      <c r="AF44" s="184">
        <f>-'[1]5C1AB_Apex'!$R44</f>
        <v>0</v>
      </c>
      <c r="AG44" s="184">
        <f>-'[1]5C1AC_Smothers'!$R44</f>
        <v>0</v>
      </c>
      <c r="AH44" s="184">
        <f>-'[1]5C1AD_Greater'!$R44</f>
        <v>0</v>
      </c>
      <c r="AI44" s="184">
        <f>-'[1]5C1AH_BRUP'!$R44</f>
        <v>0</v>
      </c>
      <c r="AJ44" s="184">
        <f>-('[1]5C2_LAVCA'!$R44+'[1]5C2_LAVCA'!$S44)</f>
        <v>-9990</v>
      </c>
      <c r="AK44" s="184">
        <f>-('[1]5C3_UnvView'!$R44+'[1]5C3_UnvView'!$S44)</f>
        <v>-52678</v>
      </c>
      <c r="AL44" s="185">
        <f t="shared" si="1"/>
        <v>-134806</v>
      </c>
      <c r="AM44" s="185">
        <f t="shared" si="2"/>
        <v>10570420.5</v>
      </c>
      <c r="AN44" s="185">
        <f>ROUND(AM44/'8_2.1.17 SIS'!C44,0)</f>
        <v>2746</v>
      </c>
      <c r="AO44" s="186">
        <f>'[2]Summary FY17-18 MFP'!M44</f>
        <v>-42527.078430562724</v>
      </c>
      <c r="AP44" s="184">
        <f t="shared" si="4"/>
        <v>0</v>
      </c>
      <c r="AQ44" s="184">
        <f t="shared" si="5"/>
        <v>-42527.078430562724</v>
      </c>
      <c r="AR44" s="184">
        <f>'[3]October Mid-Year Adj'!$J40</f>
        <v>87872</v>
      </c>
      <c r="AS44" s="184">
        <f>'[3]February Mid-Year Adj'!$J40</f>
        <v>-34325</v>
      </c>
      <c r="AT44" s="186">
        <f t="shared" si="6"/>
        <v>53547</v>
      </c>
      <c r="AU44" s="185">
        <f t="shared" si="7"/>
        <v>10581440.421569437</v>
      </c>
      <c r="AV44" s="184">
        <f>+'4_Level 4'!E44</f>
        <v>0</v>
      </c>
      <c r="AW44" s="184">
        <f>+'4_Level 4'!Q44</f>
        <v>78821.240000000005</v>
      </c>
      <c r="AX44" s="185">
        <f t="shared" si="8"/>
        <v>10660262</v>
      </c>
      <c r="AY44" s="184">
        <f>[4]MFP!$HJ45</f>
        <v>9794144</v>
      </c>
      <c r="AZ44" s="184">
        <f t="shared" si="9"/>
        <v>866118</v>
      </c>
      <c r="BA44" s="184">
        <f t="shared" si="3"/>
        <v>866118</v>
      </c>
      <c r="BB44" s="184">
        <f>+'4_Level 4'!R44</f>
        <v>0</v>
      </c>
      <c r="BC44" s="184">
        <f>+'4_Level 4'!J44</f>
        <v>0</v>
      </c>
      <c r="BD44" s="184">
        <f>+'4_Level 4'!L44</f>
        <v>25000</v>
      </c>
      <c r="BE44" s="184">
        <f>+'4_Level 4'!M44</f>
        <v>47172</v>
      </c>
      <c r="BF44" s="185">
        <f t="shared" si="10"/>
        <v>10732434</v>
      </c>
      <c r="BG44" s="192"/>
    </row>
    <row r="45" spans="1:59" ht="15.6" customHeight="1" x14ac:dyDescent="0.2">
      <c r="A45" s="182">
        <v>39</v>
      </c>
      <c r="B45" s="183" t="s">
        <v>280</v>
      </c>
      <c r="C45" s="184">
        <f>'3_Levels 1&amp;2'!AP45</f>
        <v>11691093</v>
      </c>
      <c r="D45" s="184">
        <v>0</v>
      </c>
      <c r="E45" s="184">
        <v>0</v>
      </c>
      <c r="F45" s="184">
        <f>-'[1]5C1A_Madison'!$R45</f>
        <v>0</v>
      </c>
      <c r="G45" s="184">
        <f>-'[1]5C1B_DArbonne'!$R45</f>
        <v>0</v>
      </c>
      <c r="H45" s="184">
        <f>-'[1]5C1C_Intl High'!$R45</f>
        <v>0</v>
      </c>
      <c r="I45" s="184">
        <f>-'[1]5C1D_NOMMA'!$R45</f>
        <v>0</v>
      </c>
      <c r="J45" s="184">
        <f>-'[1]5C1E_LFNO'!$R45</f>
        <v>0</v>
      </c>
      <c r="K45" s="184">
        <f>-'[1]5C1F_L.C. Charter'!$R45</f>
        <v>0</v>
      </c>
      <c r="L45" s="184">
        <f>-'[1]5C1G_JS Clark'!$R45</f>
        <v>0</v>
      </c>
      <c r="M45" s="184">
        <f>-'[1]5C1H_Southwest'!$R45</f>
        <v>0</v>
      </c>
      <c r="N45" s="184">
        <f>-'[1]5C1I_LA Key'!$R45</f>
        <v>-29693</v>
      </c>
      <c r="O45" s="184">
        <f>-'[1]5C1J_Jeff Chamber'!$R45</f>
        <v>0</v>
      </c>
      <c r="P45" s="184">
        <f>-'[1]5C1K_Tallulah'!$R45</f>
        <v>0</v>
      </c>
      <c r="Q45" s="184">
        <f>-'[1]5C1M_GEO Mid'!$R45</f>
        <v>0</v>
      </c>
      <c r="R45" s="184">
        <f>-'[1]5C1N_Delta'!$R45</f>
        <v>0</v>
      </c>
      <c r="S45" s="184">
        <f>-'[1]5C1O_Impact'!$R45</f>
        <v>0</v>
      </c>
      <c r="T45" s="184">
        <f>-'[1]5C1P_Vision'!$R45</f>
        <v>0</v>
      </c>
      <c r="U45" s="184">
        <f>-'[1]5C1Q_Advantage'!$R45</f>
        <v>-7227</v>
      </c>
      <c r="V45" s="184">
        <f>-'[1]5C1R_Iberville'!$R45</f>
        <v>0</v>
      </c>
      <c r="W45" s="184">
        <f>-'[1]5C1S_LC Col Prep'!$R45</f>
        <v>0</v>
      </c>
      <c r="X45" s="184">
        <f>-'[1]5C1T_Northeast'!$R45</f>
        <v>0</v>
      </c>
      <c r="Y45" s="184">
        <f>-'[1]5C1U_Acadiana Ren'!$R45</f>
        <v>0</v>
      </c>
      <c r="Z45" s="184">
        <f>-'[1]5C1V_Laf Ren'!$R45</f>
        <v>0</v>
      </c>
      <c r="AA45" s="184">
        <f>-'[1]5C1W_Willow'!$R45</f>
        <v>0</v>
      </c>
      <c r="AB45" s="184">
        <f>-'[1]5C1X_Tangi'!$R45</f>
        <v>0</v>
      </c>
      <c r="AC45" s="184">
        <f>-'[1]5C1Y_GEO'!$R45</f>
        <v>0</v>
      </c>
      <c r="AD45" s="184">
        <f>-'[1]5C1Z_Lincoln Prep'!$R45</f>
        <v>0</v>
      </c>
      <c r="AE45" s="184">
        <f>-'[1]5C1AA_Laurel'!$R45</f>
        <v>0</v>
      </c>
      <c r="AF45" s="184">
        <f>-'[1]5C1AB_Apex'!$R45</f>
        <v>0</v>
      </c>
      <c r="AG45" s="184">
        <f>-'[1]5C1AC_Smothers'!$R45</f>
        <v>0</v>
      </c>
      <c r="AH45" s="184">
        <f>-'[1]5C1AD_Greater'!$R45</f>
        <v>0</v>
      </c>
      <c r="AI45" s="184">
        <f>-'[1]5C1AH_BRUP'!$R45</f>
        <v>0</v>
      </c>
      <c r="AJ45" s="184">
        <f>-('[1]5C2_LAVCA'!$R45+'[1]5C2_LAVCA'!$S45)</f>
        <v>-36286</v>
      </c>
      <c r="AK45" s="184">
        <f>-('[1]5C3_UnvView'!$R45+'[1]5C3_UnvView'!$S45)</f>
        <v>-98574</v>
      </c>
      <c r="AL45" s="185">
        <f t="shared" si="1"/>
        <v>-171780</v>
      </c>
      <c r="AM45" s="185">
        <f t="shared" si="2"/>
        <v>11519313</v>
      </c>
      <c r="AN45" s="185">
        <f>ROUND(AM45/'8_2.1.17 SIS'!C45,0)</f>
        <v>4220</v>
      </c>
      <c r="AO45" s="186">
        <f>'[2]Summary FY17-18 MFP'!M45</f>
        <v>-8089.3421170360016</v>
      </c>
      <c r="AP45" s="184">
        <f t="shared" si="4"/>
        <v>0</v>
      </c>
      <c r="AQ45" s="184">
        <f t="shared" si="5"/>
        <v>-8089.3421170360016</v>
      </c>
      <c r="AR45" s="184">
        <f>'[3]October Mid-Year Adj'!$J41</f>
        <v>-227880</v>
      </c>
      <c r="AS45" s="184">
        <f>'[3]February Mid-Year Adj'!$J41</f>
        <v>59080</v>
      </c>
      <c r="AT45" s="186">
        <f t="shared" si="6"/>
        <v>-168800</v>
      </c>
      <c r="AU45" s="185">
        <f t="shared" si="7"/>
        <v>11342423.657882964</v>
      </c>
      <c r="AV45" s="184">
        <f>+'4_Level 4'!E45</f>
        <v>42000</v>
      </c>
      <c r="AW45" s="184">
        <f>+'4_Level 4'!Q45</f>
        <v>47544</v>
      </c>
      <c r="AX45" s="185">
        <f t="shared" si="8"/>
        <v>11431968</v>
      </c>
      <c r="AY45" s="184">
        <f>[4]MFP!$HJ46</f>
        <v>10485496</v>
      </c>
      <c r="AZ45" s="184">
        <f t="shared" si="9"/>
        <v>946472</v>
      </c>
      <c r="BA45" s="184">
        <f t="shared" si="3"/>
        <v>946472</v>
      </c>
      <c r="BB45" s="184">
        <f>+'4_Level 4'!R45</f>
        <v>0</v>
      </c>
      <c r="BC45" s="184">
        <f>+'4_Level 4'!J45</f>
        <v>10000</v>
      </c>
      <c r="BD45" s="184">
        <f>+'4_Level 4'!L45</f>
        <v>68068</v>
      </c>
      <c r="BE45" s="184">
        <f>+'4_Level 4'!M45</f>
        <v>8835</v>
      </c>
      <c r="BF45" s="185">
        <f t="shared" si="10"/>
        <v>11518871</v>
      </c>
      <c r="BG45" s="192"/>
    </row>
    <row r="46" spans="1:59" ht="15.6" customHeight="1" x14ac:dyDescent="0.2">
      <c r="A46" s="187">
        <v>40</v>
      </c>
      <c r="B46" s="188" t="s">
        <v>281</v>
      </c>
      <c r="C46" s="189">
        <f>'3_Levels 1&amp;2'!AP46</f>
        <v>133630773</v>
      </c>
      <c r="D46" s="189">
        <v>0</v>
      </c>
      <c r="E46" s="189">
        <v>0</v>
      </c>
      <c r="F46" s="189">
        <f>-'[1]5C1A_Madison'!$R46</f>
        <v>0</v>
      </c>
      <c r="G46" s="189">
        <f>-'[1]5C1B_DArbonne'!$R46</f>
        <v>0</v>
      </c>
      <c r="H46" s="189">
        <f>-'[1]5C1C_Intl High'!$R46</f>
        <v>0</v>
      </c>
      <c r="I46" s="189">
        <f>-'[1]5C1D_NOMMA'!$R46</f>
        <v>0</v>
      </c>
      <c r="J46" s="189">
        <f>-'[1]5C1E_LFNO'!$R46</f>
        <v>0</v>
      </c>
      <c r="K46" s="189">
        <f>-'[1]5C1F_L.C. Charter'!$R46</f>
        <v>0</v>
      </c>
      <c r="L46" s="189">
        <f>-'[1]5C1G_JS Clark'!$R46</f>
        <v>0</v>
      </c>
      <c r="M46" s="189">
        <f>-'[1]5C1H_Southwest'!$R46</f>
        <v>0</v>
      </c>
      <c r="N46" s="189">
        <f>-'[1]5C1I_LA Key'!$R46</f>
        <v>0</v>
      </c>
      <c r="O46" s="189">
        <f>-'[1]5C1J_Jeff Chamber'!$R46</f>
        <v>0</v>
      </c>
      <c r="P46" s="189">
        <f>-'[1]5C1K_Tallulah'!$R46</f>
        <v>0</v>
      </c>
      <c r="Q46" s="189">
        <f>-'[1]5C1M_GEO Mid'!$R46</f>
        <v>0</v>
      </c>
      <c r="R46" s="189">
        <f>-'[1]5C1N_Delta'!$R46</f>
        <v>0</v>
      </c>
      <c r="S46" s="189">
        <f>-'[1]5C1O_Impact'!$R46</f>
        <v>0</v>
      </c>
      <c r="T46" s="189">
        <f>-'[1]5C1P_Vision'!$R46</f>
        <v>0</v>
      </c>
      <c r="U46" s="189">
        <f>-'[1]5C1Q_Advantage'!$R46</f>
        <v>0</v>
      </c>
      <c r="V46" s="189">
        <f>-'[1]5C1R_Iberville'!$R46</f>
        <v>0</v>
      </c>
      <c r="W46" s="189">
        <f>-'[1]5C1S_LC Col Prep'!$R46</f>
        <v>0</v>
      </c>
      <c r="X46" s="189">
        <f>-'[1]5C1T_Northeast'!$R46</f>
        <v>0</v>
      </c>
      <c r="Y46" s="189">
        <f>-'[1]5C1U_Acadiana Ren'!$R46</f>
        <v>0</v>
      </c>
      <c r="Z46" s="189">
        <f>-'[1]5C1V_Laf Ren'!$R46</f>
        <v>0</v>
      </c>
      <c r="AA46" s="189">
        <f>-'[1]5C1W_Willow'!$R46</f>
        <v>0</v>
      </c>
      <c r="AB46" s="189">
        <f>-'[1]5C1X_Tangi'!$R46</f>
        <v>0</v>
      </c>
      <c r="AC46" s="189">
        <f>-'[1]5C1Y_GEO'!$R46</f>
        <v>0</v>
      </c>
      <c r="AD46" s="189">
        <f>-'[1]5C1Z_Lincoln Prep'!$R46</f>
        <v>0</v>
      </c>
      <c r="AE46" s="189">
        <f>-'[1]5C1AA_Laurel'!$R46</f>
        <v>0</v>
      </c>
      <c r="AF46" s="189">
        <f>-'[1]5C1AB_Apex'!$R46</f>
        <v>0</v>
      </c>
      <c r="AG46" s="189">
        <f>-'[1]5C1AC_Smothers'!$R46</f>
        <v>0</v>
      </c>
      <c r="AH46" s="189">
        <f>-'[1]5C1AD_Greater'!$R46</f>
        <v>0</v>
      </c>
      <c r="AI46" s="189">
        <f>-'[1]5C1AH_BRUP'!$R46</f>
        <v>0</v>
      </c>
      <c r="AJ46" s="189">
        <f>-('[1]5C2_LAVCA'!$R46+'[1]5C2_LAVCA'!$S46)</f>
        <v>-230614</v>
      </c>
      <c r="AK46" s="189">
        <f>-('[1]5C3_UnvView'!$R46+'[1]5C3_UnvView'!$S46)</f>
        <v>-287351</v>
      </c>
      <c r="AL46" s="190">
        <f t="shared" si="1"/>
        <v>-517965</v>
      </c>
      <c r="AM46" s="190">
        <f t="shared" si="2"/>
        <v>133112808</v>
      </c>
      <c r="AN46" s="190">
        <f>ROUND(AM46/'8_2.1.17 SIS'!C46,0)</f>
        <v>5980</v>
      </c>
      <c r="AO46" s="191">
        <f>'[2]Summary FY17-18 MFP'!M46</f>
        <v>-296965.9308570954</v>
      </c>
      <c r="AP46" s="189">
        <f t="shared" si="4"/>
        <v>0</v>
      </c>
      <c r="AQ46" s="189">
        <f t="shared" si="5"/>
        <v>-296965.9308570954</v>
      </c>
      <c r="AR46" s="189">
        <f>'[3]October Mid-Year Adj'!$J42</f>
        <v>11960</v>
      </c>
      <c r="AS46" s="189">
        <f>'[3]February Mid-Year Adj'!$J42</f>
        <v>-272090</v>
      </c>
      <c r="AT46" s="191">
        <f t="shared" si="6"/>
        <v>-260130</v>
      </c>
      <c r="AU46" s="190">
        <f t="shared" si="7"/>
        <v>132555712.06914291</v>
      </c>
      <c r="AV46" s="189">
        <f>+'4_Level 4'!E46</f>
        <v>0</v>
      </c>
      <c r="AW46" s="189">
        <f>+'4_Level 4'!Q46</f>
        <v>433829.39</v>
      </c>
      <c r="AX46" s="190">
        <f t="shared" si="8"/>
        <v>132989541</v>
      </c>
      <c r="AY46" s="189">
        <f>[4]MFP!$HJ47</f>
        <v>121966852</v>
      </c>
      <c r="AZ46" s="189">
        <f t="shared" si="9"/>
        <v>11022689</v>
      </c>
      <c r="BA46" s="189">
        <f t="shared" si="3"/>
        <v>11022689</v>
      </c>
      <c r="BB46" s="189">
        <f>+'4_Level 4'!R46</f>
        <v>0</v>
      </c>
      <c r="BC46" s="189">
        <f>+'4_Level 4'!J46</f>
        <v>0</v>
      </c>
      <c r="BD46" s="189">
        <f>+'4_Level 4'!L46</f>
        <v>359142</v>
      </c>
      <c r="BE46" s="189">
        <f>+'4_Level 4'!M46</f>
        <v>88442</v>
      </c>
      <c r="BF46" s="190">
        <f t="shared" si="10"/>
        <v>133437125</v>
      </c>
    </row>
    <row r="47" spans="1:59" ht="15.6" customHeight="1" x14ac:dyDescent="0.2">
      <c r="A47" s="177">
        <v>41</v>
      </c>
      <c r="B47" s="178" t="s">
        <v>282</v>
      </c>
      <c r="C47" s="179">
        <f>'3_Levels 1&amp;2'!AP47</f>
        <v>5253706</v>
      </c>
      <c r="D47" s="179">
        <v>0</v>
      </c>
      <c r="E47" s="179">
        <v>0</v>
      </c>
      <c r="F47" s="179">
        <f>-'[1]5C1A_Madison'!$R47</f>
        <v>0</v>
      </c>
      <c r="G47" s="179">
        <f>-'[1]5C1B_DArbonne'!$R47</f>
        <v>0</v>
      </c>
      <c r="H47" s="179">
        <f>-'[1]5C1C_Intl High'!$R47</f>
        <v>0</v>
      </c>
      <c r="I47" s="179">
        <f>-'[1]5C1D_NOMMA'!$R47</f>
        <v>0</v>
      </c>
      <c r="J47" s="179">
        <f>-'[1]5C1E_LFNO'!$R47</f>
        <v>0</v>
      </c>
      <c r="K47" s="179">
        <f>-'[1]5C1F_L.C. Charter'!$R47</f>
        <v>0</v>
      </c>
      <c r="L47" s="179">
        <f>-'[1]5C1G_JS Clark'!$R47</f>
        <v>0</v>
      </c>
      <c r="M47" s="179">
        <f>-'[1]5C1H_Southwest'!$R47</f>
        <v>0</v>
      </c>
      <c r="N47" s="179">
        <f>-'[1]5C1I_LA Key'!$R47</f>
        <v>0</v>
      </c>
      <c r="O47" s="179">
        <f>-'[1]5C1J_Jeff Chamber'!$R47</f>
        <v>0</v>
      </c>
      <c r="P47" s="179">
        <f>-'[1]5C1K_Tallulah'!$R47</f>
        <v>0</v>
      </c>
      <c r="Q47" s="179">
        <f>-'[1]5C1M_GEO Mid'!$R47</f>
        <v>0</v>
      </c>
      <c r="R47" s="179">
        <f>-'[1]5C1N_Delta'!$R47</f>
        <v>0</v>
      </c>
      <c r="S47" s="179">
        <f>-'[1]5C1O_Impact'!$R47</f>
        <v>0</v>
      </c>
      <c r="T47" s="179">
        <f>-'[1]5C1P_Vision'!$R47</f>
        <v>0</v>
      </c>
      <c r="U47" s="179">
        <f>-'[1]5C1Q_Advantage'!$R47</f>
        <v>0</v>
      </c>
      <c r="V47" s="179">
        <f>-'[1]5C1R_Iberville'!$R47</f>
        <v>0</v>
      </c>
      <c r="W47" s="179">
        <f>-'[1]5C1S_LC Col Prep'!$R47</f>
        <v>0</v>
      </c>
      <c r="X47" s="179">
        <f>-'[1]5C1T_Northeast'!$R47</f>
        <v>0</v>
      </c>
      <c r="Y47" s="179">
        <f>-'[1]5C1U_Acadiana Ren'!$R47</f>
        <v>0</v>
      </c>
      <c r="Z47" s="179">
        <f>-'[1]5C1V_Laf Ren'!$R47</f>
        <v>0</v>
      </c>
      <c r="AA47" s="179">
        <f>-'[1]5C1W_Willow'!$R47</f>
        <v>0</v>
      </c>
      <c r="AB47" s="179">
        <f>-'[1]5C1X_Tangi'!$R47</f>
        <v>0</v>
      </c>
      <c r="AC47" s="179">
        <f>-'[1]5C1Y_GEO'!$R47</f>
        <v>0</v>
      </c>
      <c r="AD47" s="179">
        <f>-'[1]5C1Z_Lincoln Prep'!$R47</f>
        <v>0</v>
      </c>
      <c r="AE47" s="179">
        <f>-'[1]5C1AA_Laurel'!$R47</f>
        <v>0</v>
      </c>
      <c r="AF47" s="179">
        <f>-'[1]5C1AB_Apex'!$R47</f>
        <v>0</v>
      </c>
      <c r="AG47" s="179">
        <f>-'[1]5C1AC_Smothers'!$R47</f>
        <v>0</v>
      </c>
      <c r="AH47" s="179">
        <f>-'[1]5C1AD_Greater'!$R47</f>
        <v>0</v>
      </c>
      <c r="AI47" s="179">
        <f>-'[1]5C1AH_BRUP'!$R47</f>
        <v>0</v>
      </c>
      <c r="AJ47" s="179">
        <f>-('[1]5C2_LAVCA'!$R47+'[1]5C2_LAVCA'!$S47)</f>
        <v>-19864</v>
      </c>
      <c r="AK47" s="179">
        <f>-('[1]5C3_UnvView'!$R47+'[1]5C3_UnvView'!$S47)</f>
        <v>-8248</v>
      </c>
      <c r="AL47" s="180">
        <f t="shared" si="1"/>
        <v>-28112</v>
      </c>
      <c r="AM47" s="180">
        <f t="shared" si="2"/>
        <v>5225594</v>
      </c>
      <c r="AN47" s="180">
        <f>ROUND(AM47/'8_2.1.17 SIS'!C47,0)</f>
        <v>3616</v>
      </c>
      <c r="AO47" s="181">
        <f>'[2]Summary FY17-18 MFP'!M47</f>
        <v>-27862.537143679125</v>
      </c>
      <c r="AP47" s="179">
        <f t="shared" si="4"/>
        <v>0</v>
      </c>
      <c r="AQ47" s="179">
        <f t="shared" si="5"/>
        <v>-27862.537143679125</v>
      </c>
      <c r="AR47" s="179">
        <f>'[3]October Mid-Year Adj'!$J43</f>
        <v>-112096</v>
      </c>
      <c r="AS47" s="179">
        <f>'[3]February Mid-Year Adj'!$J43</f>
        <v>-3616</v>
      </c>
      <c r="AT47" s="181">
        <f t="shared" si="6"/>
        <v>-115712</v>
      </c>
      <c r="AU47" s="180">
        <f t="shared" si="7"/>
        <v>5082019.4628563207</v>
      </c>
      <c r="AV47" s="179">
        <f>+'4_Level 4'!E47</f>
        <v>0</v>
      </c>
      <c r="AW47" s="179">
        <f>+'4_Level 4'!Q47</f>
        <v>9985</v>
      </c>
      <c r="AX47" s="180">
        <f t="shared" si="8"/>
        <v>5092004</v>
      </c>
      <c r="AY47" s="179">
        <f>[4]MFP!$HJ48</f>
        <v>4703494</v>
      </c>
      <c r="AZ47" s="179">
        <f t="shared" si="9"/>
        <v>388510</v>
      </c>
      <c r="BA47" s="179">
        <f t="shared" si="3"/>
        <v>388510</v>
      </c>
      <c r="BB47" s="179">
        <f>+'4_Level 4'!R47</f>
        <v>0</v>
      </c>
      <c r="BC47" s="179">
        <f>+'4_Level 4'!J47</f>
        <v>0</v>
      </c>
      <c r="BD47" s="179">
        <f>+'4_Level 4'!L47</f>
        <v>38080</v>
      </c>
      <c r="BE47" s="179">
        <f>+'4_Level 4'!M47</f>
        <v>0</v>
      </c>
      <c r="BF47" s="180">
        <f t="shared" si="10"/>
        <v>5130084</v>
      </c>
    </row>
    <row r="48" spans="1:59" ht="15.6" customHeight="1" x14ac:dyDescent="0.2">
      <c r="A48" s="182">
        <v>42</v>
      </c>
      <c r="B48" s="183" t="s">
        <v>283</v>
      </c>
      <c r="C48" s="184">
        <f>'3_Levels 1&amp;2'!AP48</f>
        <v>16910822</v>
      </c>
      <c r="D48" s="184">
        <v>0</v>
      </c>
      <c r="E48" s="184">
        <v>0</v>
      </c>
      <c r="F48" s="184">
        <f>-'[1]5C1A_Madison'!$R48</f>
        <v>0</v>
      </c>
      <c r="G48" s="184">
        <f>-'[1]5C1B_DArbonne'!$R48</f>
        <v>0</v>
      </c>
      <c r="H48" s="184">
        <f>-'[1]5C1C_Intl High'!$R48</f>
        <v>0</v>
      </c>
      <c r="I48" s="184">
        <f>-'[1]5C1D_NOMMA'!$R48</f>
        <v>0</v>
      </c>
      <c r="J48" s="184">
        <f>-'[1]5C1E_LFNO'!$R48</f>
        <v>0</v>
      </c>
      <c r="K48" s="184">
        <f>-'[1]5C1F_L.C. Charter'!$R48</f>
        <v>0</v>
      </c>
      <c r="L48" s="184">
        <f>-'[1]5C1G_JS Clark'!$R48</f>
        <v>0</v>
      </c>
      <c r="M48" s="184">
        <f>-'[1]5C1H_Southwest'!$R48</f>
        <v>0</v>
      </c>
      <c r="N48" s="184">
        <f>-'[1]5C1I_LA Key'!$R48</f>
        <v>0</v>
      </c>
      <c r="O48" s="184">
        <f>-'[1]5C1J_Jeff Chamber'!$R48</f>
        <v>0</v>
      </c>
      <c r="P48" s="184">
        <f>-'[1]5C1K_Tallulah'!$R48</f>
        <v>0</v>
      </c>
      <c r="Q48" s="184">
        <f>-'[1]5C1M_GEO Mid'!$R48</f>
        <v>0</v>
      </c>
      <c r="R48" s="184">
        <f>-'[1]5C1N_Delta'!$R48</f>
        <v>0</v>
      </c>
      <c r="S48" s="184">
        <f>-'[1]5C1O_Impact'!$R48</f>
        <v>0</v>
      </c>
      <c r="T48" s="184">
        <f>-'[1]5C1P_Vision'!$R48</f>
        <v>0</v>
      </c>
      <c r="U48" s="184">
        <f>-'[1]5C1Q_Advantage'!$R48</f>
        <v>0</v>
      </c>
      <c r="V48" s="184">
        <f>-'[1]5C1R_Iberville'!$R48</f>
        <v>0</v>
      </c>
      <c r="W48" s="184">
        <f>-'[1]5C1S_LC Col Prep'!$R48</f>
        <v>0</v>
      </c>
      <c r="X48" s="184">
        <f>-'[1]5C1T_Northeast'!$R48</f>
        <v>0</v>
      </c>
      <c r="Y48" s="184">
        <f>-'[1]5C1U_Acadiana Ren'!$R48</f>
        <v>0</v>
      </c>
      <c r="Z48" s="184">
        <f>-'[1]5C1V_Laf Ren'!$R48</f>
        <v>0</v>
      </c>
      <c r="AA48" s="184">
        <f>-'[1]5C1W_Willow'!$R48</f>
        <v>0</v>
      </c>
      <c r="AB48" s="184">
        <f>-'[1]5C1X_Tangi'!$R48</f>
        <v>0</v>
      </c>
      <c r="AC48" s="184">
        <f>-'[1]5C1Y_GEO'!$R48</f>
        <v>0</v>
      </c>
      <c r="AD48" s="184">
        <f>-'[1]5C1Z_Lincoln Prep'!$R48</f>
        <v>0</v>
      </c>
      <c r="AE48" s="184">
        <f>-'[1]5C1AA_Laurel'!$R48</f>
        <v>0</v>
      </c>
      <c r="AF48" s="184">
        <f>-'[1]5C1AB_Apex'!$R48</f>
        <v>0</v>
      </c>
      <c r="AG48" s="184">
        <f>-'[1]5C1AC_Smothers'!$R48</f>
        <v>0</v>
      </c>
      <c r="AH48" s="184">
        <f>-'[1]5C1AD_Greater'!$R48</f>
        <v>0</v>
      </c>
      <c r="AI48" s="184">
        <f>-'[1]5C1AH_BRUP'!$R48</f>
        <v>0</v>
      </c>
      <c r="AJ48" s="184">
        <f>-('[1]5C2_LAVCA'!$R48+'[1]5C2_LAVCA'!$S48)</f>
        <v>-37639</v>
      </c>
      <c r="AK48" s="184">
        <f>-('[1]5C3_UnvView'!$R48+'[1]5C3_UnvView'!$S48)</f>
        <v>-75288</v>
      </c>
      <c r="AL48" s="185">
        <f t="shared" si="1"/>
        <v>-112927</v>
      </c>
      <c r="AM48" s="185">
        <f t="shared" si="2"/>
        <v>16797895</v>
      </c>
      <c r="AN48" s="185">
        <f>ROUND(AM48/'8_2.1.17 SIS'!C48,0)</f>
        <v>5727</v>
      </c>
      <c r="AO48" s="186">
        <f>'[2]Summary FY17-18 MFP'!M48</f>
        <v>-40371.943887568428</v>
      </c>
      <c r="AP48" s="184">
        <f t="shared" si="4"/>
        <v>0</v>
      </c>
      <c r="AQ48" s="184">
        <f t="shared" si="5"/>
        <v>-40371.943887568428</v>
      </c>
      <c r="AR48" s="184">
        <f>'[3]October Mid-Year Adj'!$J44</f>
        <v>-532611</v>
      </c>
      <c r="AS48" s="184">
        <f>'[3]February Mid-Year Adj'!$J44</f>
        <v>-54407</v>
      </c>
      <c r="AT48" s="186">
        <f t="shared" si="6"/>
        <v>-587018</v>
      </c>
      <c r="AU48" s="185">
        <f t="shared" si="7"/>
        <v>16170505.056112431</v>
      </c>
      <c r="AV48" s="184">
        <f>+'4_Level 4'!E48</f>
        <v>0</v>
      </c>
      <c r="AW48" s="184">
        <f>+'4_Level 4'!Q48</f>
        <v>163900</v>
      </c>
      <c r="AX48" s="185">
        <f t="shared" si="8"/>
        <v>16334405</v>
      </c>
      <c r="AY48" s="184">
        <f>[4]MFP!$HJ49</f>
        <v>15039396</v>
      </c>
      <c r="AZ48" s="184">
        <f t="shared" si="9"/>
        <v>1295009</v>
      </c>
      <c r="BA48" s="184">
        <f t="shared" si="3"/>
        <v>1295009</v>
      </c>
      <c r="BB48" s="184">
        <f>+'4_Level 4'!R48</f>
        <v>0</v>
      </c>
      <c r="BC48" s="184">
        <f>+'4_Level 4'!J48</f>
        <v>0</v>
      </c>
      <c r="BD48" s="184">
        <f>+'4_Level 4'!L48</f>
        <v>117572</v>
      </c>
      <c r="BE48" s="184">
        <f>+'4_Level 4'!M48</f>
        <v>0</v>
      </c>
      <c r="BF48" s="185">
        <f t="shared" si="10"/>
        <v>16451977</v>
      </c>
      <c r="BG48" s="193"/>
    </row>
    <row r="49" spans="1:59" ht="15.6" customHeight="1" x14ac:dyDescent="0.2">
      <c r="A49" s="182">
        <v>43</v>
      </c>
      <c r="B49" s="183" t="s">
        <v>284</v>
      </c>
      <c r="C49" s="184">
        <f>'3_Levels 1&amp;2'!AP49</f>
        <v>26856848</v>
      </c>
      <c r="D49" s="184">
        <v>0</v>
      </c>
      <c r="E49" s="184">
        <v>0</v>
      </c>
      <c r="F49" s="184">
        <f>-'[1]5C1A_Madison'!$R49</f>
        <v>0</v>
      </c>
      <c r="G49" s="184">
        <f>-'[1]5C1B_DArbonne'!$R49</f>
        <v>0</v>
      </c>
      <c r="H49" s="184">
        <f>-'[1]5C1C_Intl High'!$R49</f>
        <v>0</v>
      </c>
      <c r="I49" s="184">
        <f>-'[1]5C1D_NOMMA'!$R49</f>
        <v>0</v>
      </c>
      <c r="J49" s="184">
        <f>-'[1]5C1E_LFNO'!$R49</f>
        <v>0</v>
      </c>
      <c r="K49" s="184">
        <f>-'[1]5C1F_L.C. Charter'!$R49</f>
        <v>0</v>
      </c>
      <c r="L49" s="184">
        <f>-'[1]5C1G_JS Clark'!$R49</f>
        <v>0</v>
      </c>
      <c r="M49" s="184">
        <f>-'[1]5C1H_Southwest'!$R49</f>
        <v>0</v>
      </c>
      <c r="N49" s="184">
        <f>-'[1]5C1I_LA Key'!$R49</f>
        <v>0</v>
      </c>
      <c r="O49" s="184">
        <f>-'[1]5C1J_Jeff Chamber'!$R49</f>
        <v>0</v>
      </c>
      <c r="P49" s="184">
        <f>-'[1]5C1K_Tallulah'!$R49</f>
        <v>0</v>
      </c>
      <c r="Q49" s="184">
        <f>-'[1]5C1M_GEO Mid'!$R49</f>
        <v>0</v>
      </c>
      <c r="R49" s="184">
        <f>-'[1]5C1N_Delta'!$R49</f>
        <v>0</v>
      </c>
      <c r="S49" s="184">
        <f>-'[1]5C1O_Impact'!$R49</f>
        <v>0</v>
      </c>
      <c r="T49" s="184">
        <f>-'[1]5C1P_Vision'!$R49</f>
        <v>0</v>
      </c>
      <c r="U49" s="184">
        <f>-'[1]5C1Q_Advantage'!$R49</f>
        <v>0</v>
      </c>
      <c r="V49" s="184">
        <f>-'[1]5C1R_Iberville'!$R49</f>
        <v>0</v>
      </c>
      <c r="W49" s="184">
        <f>-'[1]5C1S_LC Col Prep'!$R49</f>
        <v>0</v>
      </c>
      <c r="X49" s="184">
        <f>-'[1]5C1T_Northeast'!$R49</f>
        <v>0</v>
      </c>
      <c r="Y49" s="184">
        <f>-'[1]5C1U_Acadiana Ren'!$R49</f>
        <v>0</v>
      </c>
      <c r="Z49" s="184">
        <f>-'[1]5C1V_Laf Ren'!$R49</f>
        <v>0</v>
      </c>
      <c r="AA49" s="184">
        <f>-'[1]5C1W_Willow'!$R49</f>
        <v>0</v>
      </c>
      <c r="AB49" s="184">
        <f>-'[1]5C1X_Tangi'!$R49</f>
        <v>0</v>
      </c>
      <c r="AC49" s="184">
        <f>-'[1]5C1Y_GEO'!$R49</f>
        <v>0</v>
      </c>
      <c r="AD49" s="184">
        <f>-'[1]5C1Z_Lincoln Prep'!$R49</f>
        <v>0</v>
      </c>
      <c r="AE49" s="184">
        <f>-'[1]5C1AA_Laurel'!$R49</f>
        <v>0</v>
      </c>
      <c r="AF49" s="184">
        <f>-'[1]5C1AB_Apex'!$R49</f>
        <v>0</v>
      </c>
      <c r="AG49" s="184">
        <f>-'[1]5C1AC_Smothers'!$R49</f>
        <v>0</v>
      </c>
      <c r="AH49" s="184">
        <f>-'[1]5C1AD_Greater'!$R49</f>
        <v>0</v>
      </c>
      <c r="AI49" s="184">
        <f>-'[1]5C1AH_BRUP'!$R49</f>
        <v>0</v>
      </c>
      <c r="AJ49" s="184">
        <f>-('[1]5C2_LAVCA'!$R49+'[1]5C2_LAVCA'!$S49)</f>
        <v>-37422</v>
      </c>
      <c r="AK49" s="184">
        <f>-('[1]5C3_UnvView'!$R49+'[1]5C3_UnvView'!$S49)</f>
        <v>-63939</v>
      </c>
      <c r="AL49" s="185">
        <f t="shared" si="1"/>
        <v>-101361</v>
      </c>
      <c r="AM49" s="185">
        <f t="shared" si="2"/>
        <v>26755487</v>
      </c>
      <c r="AN49" s="185">
        <f>ROUND(AM49/'8_2.1.17 SIS'!C49,0)</f>
        <v>6556</v>
      </c>
      <c r="AO49" s="186">
        <f>'[2]Summary FY17-18 MFP'!M49</f>
        <v>-63852.769360297345</v>
      </c>
      <c r="AP49" s="184">
        <f t="shared" si="4"/>
        <v>0</v>
      </c>
      <c r="AQ49" s="184">
        <f t="shared" si="5"/>
        <v>-63852.769360297345</v>
      </c>
      <c r="AR49" s="184">
        <f>'[3]October Mid-Year Adj'!$J45</f>
        <v>314688</v>
      </c>
      <c r="AS49" s="184">
        <f>'[3]February Mid-Year Adj'!$J45</f>
        <v>-121286</v>
      </c>
      <c r="AT49" s="186">
        <f t="shared" si="6"/>
        <v>193402</v>
      </c>
      <c r="AU49" s="185">
        <f t="shared" si="7"/>
        <v>26885036.230639704</v>
      </c>
      <c r="AV49" s="184">
        <f>+'4_Level 4'!E49</f>
        <v>0</v>
      </c>
      <c r="AW49" s="184">
        <f>+'4_Level 4'!Q49</f>
        <v>153660</v>
      </c>
      <c r="AX49" s="185">
        <f t="shared" si="8"/>
        <v>27038696</v>
      </c>
      <c r="AY49" s="184">
        <f>[4]MFP!$HJ50</f>
        <v>24730643</v>
      </c>
      <c r="AZ49" s="184">
        <f t="shared" si="9"/>
        <v>2308053</v>
      </c>
      <c r="BA49" s="184">
        <f t="shared" si="3"/>
        <v>2308053</v>
      </c>
      <c r="BB49" s="184">
        <f>+'4_Level 4'!R49</f>
        <v>0</v>
      </c>
      <c r="BC49" s="184">
        <f>+'4_Level 4'!J49</f>
        <v>0</v>
      </c>
      <c r="BD49" s="184">
        <f>+'4_Level 4'!L49</f>
        <v>99484</v>
      </c>
      <c r="BE49" s="184">
        <f>+'4_Level 4'!M49</f>
        <v>116659</v>
      </c>
      <c r="BF49" s="185">
        <f t="shared" si="10"/>
        <v>27254839</v>
      </c>
      <c r="BG49" s="193"/>
    </row>
    <row r="50" spans="1:59" ht="15.6" customHeight="1" x14ac:dyDescent="0.2">
      <c r="A50" s="182">
        <v>44</v>
      </c>
      <c r="B50" s="183" t="s">
        <v>285</v>
      </c>
      <c r="C50" s="184">
        <f>'3_Levels 1&amp;2'!AP50</f>
        <v>42507010</v>
      </c>
      <c r="D50" s="184">
        <v>0</v>
      </c>
      <c r="E50" s="184">
        <v>0</v>
      </c>
      <c r="F50" s="184">
        <f>-'[1]5C1A_Madison'!$R50</f>
        <v>0</v>
      </c>
      <c r="G50" s="184">
        <f>-'[1]5C1B_DArbonne'!$R50</f>
        <v>0</v>
      </c>
      <c r="H50" s="184">
        <f>-'[1]5C1C_Intl High'!$R50</f>
        <v>-5460</v>
      </c>
      <c r="I50" s="184">
        <f>-'[1]5C1D_NOMMA'!$R50</f>
        <v>-16616</v>
      </c>
      <c r="J50" s="184">
        <f>-'[1]5C1E_LFNO'!$R50</f>
        <v>-5460</v>
      </c>
      <c r="K50" s="184">
        <f>-'[1]5C1F_L.C. Charter'!$R50</f>
        <v>0</v>
      </c>
      <c r="L50" s="184">
        <f>-'[1]5C1G_JS Clark'!$R50</f>
        <v>0</v>
      </c>
      <c r="M50" s="184">
        <f>-'[1]5C1H_Southwest'!$R50</f>
        <v>0</v>
      </c>
      <c r="N50" s="184">
        <f>-'[1]5C1I_LA Key'!$R50</f>
        <v>0</v>
      </c>
      <c r="O50" s="184">
        <f>-'[1]5C1J_Jeff Chamber'!$R50</f>
        <v>0</v>
      </c>
      <c r="P50" s="184">
        <f>-'[1]5C1K_Tallulah'!$R50</f>
        <v>0</v>
      </c>
      <c r="Q50" s="184">
        <f>-'[1]5C1M_GEO Mid'!$R50</f>
        <v>0</v>
      </c>
      <c r="R50" s="184">
        <f>-'[1]5C1N_Delta'!$R50</f>
        <v>0</v>
      </c>
      <c r="S50" s="184">
        <f>-'[1]5C1O_Impact'!$R50</f>
        <v>0</v>
      </c>
      <c r="T50" s="184">
        <f>-'[1]5C1P_Vision'!$R50</f>
        <v>0</v>
      </c>
      <c r="U50" s="184">
        <f>-'[1]5C1Q_Advantage'!$R50</f>
        <v>0</v>
      </c>
      <c r="V50" s="184">
        <f>-'[1]5C1R_Iberville'!$R50</f>
        <v>0</v>
      </c>
      <c r="W50" s="184">
        <f>-'[1]5C1S_LC Col Prep'!$R50</f>
        <v>0</v>
      </c>
      <c r="X50" s="184">
        <f>-'[1]5C1T_Northeast'!$R50</f>
        <v>0</v>
      </c>
      <c r="Y50" s="184">
        <f>-'[1]5C1U_Acadiana Ren'!$R50</f>
        <v>0</v>
      </c>
      <c r="Z50" s="184">
        <f>-'[1]5C1V_Laf Ren'!$R50</f>
        <v>0</v>
      </c>
      <c r="AA50" s="184">
        <f>-'[1]5C1W_Willow'!$R50</f>
        <v>0</v>
      </c>
      <c r="AB50" s="184">
        <f>-'[1]5C1X_Tangi'!$R50</f>
        <v>0</v>
      </c>
      <c r="AC50" s="184">
        <f>-'[1]5C1Y_GEO'!$R50</f>
        <v>0</v>
      </c>
      <c r="AD50" s="184">
        <f>-'[1]5C1Z_Lincoln Prep'!$R50</f>
        <v>0</v>
      </c>
      <c r="AE50" s="184">
        <f>-'[1]5C1AA_Laurel'!$R50</f>
        <v>0</v>
      </c>
      <c r="AF50" s="184">
        <f>-'[1]5C1AB_Apex'!$R50</f>
        <v>0</v>
      </c>
      <c r="AG50" s="184">
        <f>-'[1]5C1AC_Smothers'!$R50</f>
        <v>0</v>
      </c>
      <c r="AH50" s="184">
        <f>-'[1]5C1AD_Greater'!$R50</f>
        <v>0</v>
      </c>
      <c r="AI50" s="184">
        <f>-'[1]5C1AH_BRUP'!$R50</f>
        <v>0</v>
      </c>
      <c r="AJ50" s="184">
        <f>-('[1]5C2_LAVCA'!$R50+'[1]5C2_LAVCA'!$S50)</f>
        <v>-117637</v>
      </c>
      <c r="AK50" s="184">
        <f>-('[1]5C3_UnvView'!$R50+'[1]5C3_UnvView'!$S50)</f>
        <v>-58829</v>
      </c>
      <c r="AL50" s="185">
        <f t="shared" si="1"/>
        <v>-204002</v>
      </c>
      <c r="AM50" s="185">
        <f t="shared" si="2"/>
        <v>42303008</v>
      </c>
      <c r="AN50" s="185">
        <f>ROUND(AM50/'8_2.1.17 SIS'!C50,0)</f>
        <v>5974</v>
      </c>
      <c r="AO50" s="186">
        <f>'[2]Summary FY17-18 MFP'!M50</f>
        <v>-61211.27907591025</v>
      </c>
      <c r="AP50" s="184">
        <f t="shared" si="4"/>
        <v>0</v>
      </c>
      <c r="AQ50" s="184">
        <f t="shared" si="5"/>
        <v>-61211.27907591025</v>
      </c>
      <c r="AR50" s="184">
        <f>'[3]October Mid-Year Adj'!$J46</f>
        <v>1123112</v>
      </c>
      <c r="AS50" s="184">
        <f>'[3]February Mid-Year Adj'!$J46</f>
        <v>-167272</v>
      </c>
      <c r="AT50" s="186">
        <f t="shared" si="6"/>
        <v>955840</v>
      </c>
      <c r="AU50" s="185">
        <f t="shared" si="7"/>
        <v>43197636.720924087</v>
      </c>
      <c r="AV50" s="184">
        <f>+'4_Level 4'!E50</f>
        <v>0</v>
      </c>
      <c r="AW50" s="184">
        <f>+'4_Level 4'!Q50</f>
        <v>240115</v>
      </c>
      <c r="AX50" s="185">
        <f t="shared" si="8"/>
        <v>43437752</v>
      </c>
      <c r="AY50" s="184">
        <f>[4]MFP!$HJ51</f>
        <v>39569955</v>
      </c>
      <c r="AZ50" s="184">
        <f t="shared" si="9"/>
        <v>3867797</v>
      </c>
      <c r="BA50" s="184">
        <f t="shared" si="3"/>
        <v>3867797</v>
      </c>
      <c r="BB50" s="184">
        <f>+'4_Level 4'!R50</f>
        <v>0</v>
      </c>
      <c r="BC50" s="184">
        <f>+'4_Level 4'!J50</f>
        <v>0</v>
      </c>
      <c r="BD50" s="184">
        <f>+'4_Level 4'!L50</f>
        <v>44268</v>
      </c>
      <c r="BE50" s="184">
        <f>+'4_Level 4'!M50</f>
        <v>293061</v>
      </c>
      <c r="BF50" s="185">
        <f t="shared" si="10"/>
        <v>43775081</v>
      </c>
    </row>
    <row r="51" spans="1:59" ht="15.6" customHeight="1" x14ac:dyDescent="0.2">
      <c r="A51" s="187">
        <v>45</v>
      </c>
      <c r="B51" s="188" t="s">
        <v>286</v>
      </c>
      <c r="C51" s="189">
        <f>'3_Levels 1&amp;2'!AP51</f>
        <v>29801925</v>
      </c>
      <c r="D51" s="189">
        <v>0</v>
      </c>
      <c r="E51" s="189">
        <v>0</v>
      </c>
      <c r="F51" s="189">
        <f>-'[1]5C1A_Madison'!$R51</f>
        <v>0</v>
      </c>
      <c r="G51" s="189">
        <f>-'[1]5C1B_DArbonne'!$R51</f>
        <v>0</v>
      </c>
      <c r="H51" s="189">
        <f>-'[1]5C1C_Intl High'!$R51</f>
        <v>0</v>
      </c>
      <c r="I51" s="189">
        <f>-'[1]5C1D_NOMMA'!$R51</f>
        <v>0</v>
      </c>
      <c r="J51" s="189">
        <f>-'[1]5C1E_LFNO'!$R51</f>
        <v>-8304</v>
      </c>
      <c r="K51" s="189">
        <f>-'[1]5C1F_L.C. Charter'!$R51</f>
        <v>0</v>
      </c>
      <c r="L51" s="189">
        <f>-'[1]5C1G_JS Clark'!$R51</f>
        <v>0</v>
      </c>
      <c r="M51" s="189">
        <f>-'[1]5C1H_Southwest'!$R51</f>
        <v>0</v>
      </c>
      <c r="N51" s="189">
        <f>-'[1]5C1I_LA Key'!$R51</f>
        <v>0</v>
      </c>
      <c r="O51" s="189">
        <f>-'[1]5C1J_Jeff Chamber'!$R51</f>
        <v>-5975</v>
      </c>
      <c r="P51" s="189">
        <f>-'[1]5C1K_Tallulah'!$R51</f>
        <v>0</v>
      </c>
      <c r="Q51" s="189">
        <f>-'[1]5C1M_GEO Mid'!$R51</f>
        <v>0</v>
      </c>
      <c r="R51" s="189">
        <f>-'[1]5C1N_Delta'!$R51</f>
        <v>0</v>
      </c>
      <c r="S51" s="189">
        <f>-'[1]5C1O_Impact'!$R51</f>
        <v>0</v>
      </c>
      <c r="T51" s="189">
        <f>-'[1]5C1P_Vision'!$R51</f>
        <v>0</v>
      </c>
      <c r="U51" s="189">
        <f>-'[1]5C1Q_Advantage'!$R51</f>
        <v>0</v>
      </c>
      <c r="V51" s="189">
        <f>-'[1]5C1R_Iberville'!$R51</f>
        <v>0</v>
      </c>
      <c r="W51" s="189">
        <f>-'[1]5C1S_LC Col Prep'!$R51</f>
        <v>0</v>
      </c>
      <c r="X51" s="189">
        <f>-'[1]5C1T_Northeast'!$R51</f>
        <v>0</v>
      </c>
      <c r="Y51" s="189">
        <f>-'[1]5C1U_Acadiana Ren'!$R51</f>
        <v>0</v>
      </c>
      <c r="Z51" s="189">
        <f>-'[1]5C1V_Laf Ren'!$R51</f>
        <v>0</v>
      </c>
      <c r="AA51" s="189">
        <f>-'[1]5C1W_Willow'!$R51</f>
        <v>0</v>
      </c>
      <c r="AB51" s="189">
        <f>-'[1]5C1X_Tangi'!$R51</f>
        <v>0</v>
      </c>
      <c r="AC51" s="189">
        <f>-'[1]5C1Y_GEO'!$R51</f>
        <v>0</v>
      </c>
      <c r="AD51" s="189">
        <f>-'[1]5C1Z_Lincoln Prep'!$R51</f>
        <v>0</v>
      </c>
      <c r="AE51" s="189">
        <f>-'[1]5C1AA_Laurel'!$R51</f>
        <v>0</v>
      </c>
      <c r="AF51" s="189">
        <f>-'[1]5C1AB_Apex'!$R51</f>
        <v>0</v>
      </c>
      <c r="AG51" s="189">
        <f>-'[1]5C1AC_Smothers'!$R51</f>
        <v>-5317</v>
      </c>
      <c r="AH51" s="189">
        <f>-'[1]5C1AD_Greater'!$R51</f>
        <v>0</v>
      </c>
      <c r="AI51" s="189">
        <f>-'[1]5C1AH_BRUP'!$R51</f>
        <v>0</v>
      </c>
      <c r="AJ51" s="189">
        <f>-('[1]5C2_LAVCA'!$R51+'[1]5C2_LAVCA'!$S51)</f>
        <v>-48531</v>
      </c>
      <c r="AK51" s="189">
        <f>-('[1]5C3_UnvView'!$R51+'[1]5C3_UnvView'!$S51)</f>
        <v>-66396</v>
      </c>
      <c r="AL51" s="190">
        <f t="shared" si="1"/>
        <v>-134523</v>
      </c>
      <c r="AM51" s="190">
        <f t="shared" si="2"/>
        <v>29667402</v>
      </c>
      <c r="AN51" s="190">
        <f>ROUND(AM51/'8_2.1.17 SIS'!C51,0)</f>
        <v>3193</v>
      </c>
      <c r="AO51" s="191">
        <f>'[2]Summary FY17-18 MFP'!M51</f>
        <v>-26222.039874708018</v>
      </c>
      <c r="AP51" s="189">
        <f t="shared" si="4"/>
        <v>0</v>
      </c>
      <c r="AQ51" s="189">
        <f t="shared" si="5"/>
        <v>-26222.039874708018</v>
      </c>
      <c r="AR51" s="189">
        <f>'[3]October Mid-Year Adj'!$J47</f>
        <v>86211</v>
      </c>
      <c r="AS51" s="189">
        <f>'[3]February Mid-Year Adj'!$J47</f>
        <v>-103773</v>
      </c>
      <c r="AT51" s="191">
        <f t="shared" si="6"/>
        <v>-17562</v>
      </c>
      <c r="AU51" s="190">
        <f t="shared" si="7"/>
        <v>29623617.960125294</v>
      </c>
      <c r="AV51" s="189">
        <f>+'4_Level 4'!E51</f>
        <v>0</v>
      </c>
      <c r="AW51" s="189">
        <f>+'4_Level 4'!Q51</f>
        <v>250454.44</v>
      </c>
      <c r="AX51" s="190">
        <f t="shared" si="8"/>
        <v>29874072</v>
      </c>
      <c r="AY51" s="189">
        <f>[4]MFP!$HJ52</f>
        <v>27415840</v>
      </c>
      <c r="AZ51" s="189">
        <f t="shared" si="9"/>
        <v>2458232</v>
      </c>
      <c r="BA51" s="189">
        <f t="shared" si="3"/>
        <v>2458232</v>
      </c>
      <c r="BB51" s="189">
        <f>+'4_Level 4'!R51</f>
        <v>0</v>
      </c>
      <c r="BC51" s="189">
        <f>+'4_Level 4'!J51</f>
        <v>0</v>
      </c>
      <c r="BD51" s="189">
        <f>+'4_Level 4'!L51</f>
        <v>159222</v>
      </c>
      <c r="BE51" s="189">
        <f>+'4_Level 4'!M51</f>
        <v>678392</v>
      </c>
      <c r="BF51" s="190">
        <f t="shared" si="10"/>
        <v>30711686</v>
      </c>
    </row>
    <row r="52" spans="1:59" ht="15.6" customHeight="1" x14ac:dyDescent="0.2">
      <c r="A52" s="177">
        <v>46</v>
      </c>
      <c r="B52" s="178" t="s">
        <v>287</v>
      </c>
      <c r="C52" s="179">
        <f>'3_Levels 1&amp;2'!AP52</f>
        <v>9185592</v>
      </c>
      <c r="D52" s="179">
        <v>0</v>
      </c>
      <c r="E52" s="179">
        <v>0</v>
      </c>
      <c r="F52" s="179">
        <f>-'[1]5C1A_Madison'!$R52</f>
        <v>0</v>
      </c>
      <c r="G52" s="179">
        <f>-'[1]5C1B_DArbonne'!$R52</f>
        <v>0</v>
      </c>
      <c r="H52" s="179">
        <f>-'[1]5C1C_Intl High'!$R52</f>
        <v>0</v>
      </c>
      <c r="I52" s="179">
        <f>-'[1]5C1D_NOMMA'!$R52</f>
        <v>0</v>
      </c>
      <c r="J52" s="179">
        <f>-'[1]5C1E_LFNO'!$R52</f>
        <v>0</v>
      </c>
      <c r="K52" s="179">
        <f>-'[1]5C1F_L.C. Charter'!$R52</f>
        <v>0</v>
      </c>
      <c r="L52" s="179">
        <f>-'[1]5C1G_JS Clark'!$R52</f>
        <v>0</v>
      </c>
      <c r="M52" s="179">
        <f>-'[1]5C1H_Southwest'!$R52</f>
        <v>0</v>
      </c>
      <c r="N52" s="179">
        <f>-'[1]5C1I_LA Key'!$R52</f>
        <v>0</v>
      </c>
      <c r="O52" s="179">
        <f>-'[1]5C1J_Jeff Chamber'!$R52</f>
        <v>0</v>
      </c>
      <c r="P52" s="179">
        <f>-'[1]5C1K_Tallulah'!$R52</f>
        <v>0</v>
      </c>
      <c r="Q52" s="179">
        <f>-'[1]5C1M_GEO Mid'!$R52</f>
        <v>0</v>
      </c>
      <c r="R52" s="179">
        <f>-'[1]5C1N_Delta'!$R52</f>
        <v>0</v>
      </c>
      <c r="S52" s="179">
        <f>-'[1]5C1O_Impact'!$R52</f>
        <v>0</v>
      </c>
      <c r="T52" s="179">
        <f>-'[1]5C1P_Vision'!$R52</f>
        <v>0</v>
      </c>
      <c r="U52" s="179">
        <f>-'[1]5C1Q_Advantage'!$R52</f>
        <v>-17753</v>
      </c>
      <c r="V52" s="179">
        <f>-'[1]5C1R_Iberville'!$R52</f>
        <v>0</v>
      </c>
      <c r="W52" s="179">
        <f>-'[1]5C1S_LC Col Prep'!$R52</f>
        <v>0</v>
      </c>
      <c r="X52" s="179">
        <f>-'[1]5C1T_Northeast'!$R52</f>
        <v>0</v>
      </c>
      <c r="Y52" s="179">
        <f>-'[1]5C1U_Acadiana Ren'!$R52</f>
        <v>0</v>
      </c>
      <c r="Z52" s="179">
        <f>-'[1]5C1V_Laf Ren'!$R52</f>
        <v>0</v>
      </c>
      <c r="AA52" s="179">
        <f>-'[1]5C1W_Willow'!$R52</f>
        <v>0</v>
      </c>
      <c r="AB52" s="179">
        <f>-'[1]5C1X_Tangi'!$R52</f>
        <v>-23483</v>
      </c>
      <c r="AC52" s="179">
        <f>-'[1]5C1Y_GEO'!$R52</f>
        <v>0</v>
      </c>
      <c r="AD52" s="179">
        <f>-'[1]5C1Z_Lincoln Prep'!$R52</f>
        <v>0</v>
      </c>
      <c r="AE52" s="179">
        <f>-'[1]5C1AA_Laurel'!$R52</f>
        <v>0</v>
      </c>
      <c r="AF52" s="179">
        <f>-'[1]5C1AB_Apex'!$R52</f>
        <v>0</v>
      </c>
      <c r="AG52" s="179">
        <f>-'[1]5C1AC_Smothers'!$R52</f>
        <v>0</v>
      </c>
      <c r="AH52" s="179">
        <f>-'[1]5C1AD_Greater'!$R52</f>
        <v>0</v>
      </c>
      <c r="AI52" s="179">
        <f>-'[1]5C1AH_BRUP'!$R52</f>
        <v>0</v>
      </c>
      <c r="AJ52" s="179">
        <f>-('[1]5C2_LAVCA'!$R52+'[1]5C2_LAVCA'!$S52)</f>
        <v>-95609</v>
      </c>
      <c r="AK52" s="179">
        <f>-('[1]5C3_UnvView'!$R52+'[1]5C3_UnvView'!$S52)</f>
        <v>-99584</v>
      </c>
      <c r="AL52" s="180">
        <f t="shared" si="1"/>
        <v>-236429</v>
      </c>
      <c r="AM52" s="180">
        <f t="shared" si="2"/>
        <v>8949163</v>
      </c>
      <c r="AN52" s="180">
        <f>ROUND(AM52/'8_2.1.17 SIS'!C52,0)</f>
        <v>7688</v>
      </c>
      <c r="AO52" s="181">
        <f>'[2]Summary FY17-18 MFP'!M52</f>
        <v>-19547.548893617684</v>
      </c>
      <c r="AP52" s="179">
        <f t="shared" si="4"/>
        <v>0</v>
      </c>
      <c r="AQ52" s="179">
        <f t="shared" si="5"/>
        <v>-19547.548893617684</v>
      </c>
      <c r="AR52" s="179">
        <f>'[3]October Mid-Year Adj'!$J48</f>
        <v>-230640</v>
      </c>
      <c r="AS52" s="179">
        <f>'[3]February Mid-Year Adj'!$J48</f>
        <v>-46128</v>
      </c>
      <c r="AT52" s="181">
        <f t="shared" si="6"/>
        <v>-276768</v>
      </c>
      <c r="AU52" s="180">
        <f t="shared" si="7"/>
        <v>8652847.4511063825</v>
      </c>
      <c r="AV52" s="179">
        <f>+'4_Level 4'!E52</f>
        <v>0</v>
      </c>
      <c r="AW52" s="179">
        <f>+'4_Level 4'!Q52</f>
        <v>18142.599999999999</v>
      </c>
      <c r="AX52" s="180">
        <f t="shared" si="8"/>
        <v>8670990</v>
      </c>
      <c r="AY52" s="179">
        <f>[4]MFP!$HJ53</f>
        <v>7966036</v>
      </c>
      <c r="AZ52" s="179">
        <f t="shared" si="9"/>
        <v>704954</v>
      </c>
      <c r="BA52" s="179">
        <f t="shared" si="3"/>
        <v>704954</v>
      </c>
      <c r="BB52" s="179">
        <f>+'4_Level 4'!R52</f>
        <v>0</v>
      </c>
      <c r="BC52" s="179">
        <f>+'4_Level 4'!J52</f>
        <v>0</v>
      </c>
      <c r="BD52" s="179">
        <f>+'4_Level 4'!L52</f>
        <v>25000</v>
      </c>
      <c r="BE52" s="179">
        <f>+'4_Level 4'!M52</f>
        <v>0</v>
      </c>
      <c r="BF52" s="180">
        <f t="shared" si="10"/>
        <v>8695990</v>
      </c>
    </row>
    <row r="53" spans="1:59" ht="15.6" customHeight="1" x14ac:dyDescent="0.2">
      <c r="A53" s="182">
        <v>47</v>
      </c>
      <c r="B53" s="183" t="s">
        <v>288</v>
      </c>
      <c r="C53" s="184">
        <f>'3_Levels 1&amp;2'!AP53</f>
        <v>13081116</v>
      </c>
      <c r="D53" s="184">
        <v>0</v>
      </c>
      <c r="E53" s="184">
        <v>0</v>
      </c>
      <c r="F53" s="184">
        <f>-'[1]5C1A_Madison'!$R53</f>
        <v>0</v>
      </c>
      <c r="G53" s="184">
        <f>-'[1]5C1B_DArbonne'!$R53</f>
        <v>0</v>
      </c>
      <c r="H53" s="184">
        <f>-'[1]5C1C_Intl High'!$R53</f>
        <v>0</v>
      </c>
      <c r="I53" s="184">
        <f>-'[1]5C1D_NOMMA'!$R53</f>
        <v>0</v>
      </c>
      <c r="J53" s="184">
        <f>-'[1]5C1E_LFNO'!$R53</f>
        <v>0</v>
      </c>
      <c r="K53" s="184">
        <f>-'[1]5C1F_L.C. Charter'!$R53</f>
        <v>0</v>
      </c>
      <c r="L53" s="184">
        <f>-'[1]5C1G_JS Clark'!$R53</f>
        <v>0</v>
      </c>
      <c r="M53" s="184">
        <f>-'[1]5C1H_Southwest'!$R53</f>
        <v>0</v>
      </c>
      <c r="N53" s="184">
        <f>-'[1]5C1I_LA Key'!$R53</f>
        <v>0</v>
      </c>
      <c r="O53" s="184">
        <f>-'[1]5C1J_Jeff Chamber'!$R53</f>
        <v>0</v>
      </c>
      <c r="P53" s="184">
        <f>-'[1]5C1K_Tallulah'!$R53</f>
        <v>0</v>
      </c>
      <c r="Q53" s="184">
        <f>-'[1]5C1M_GEO Mid'!$R53</f>
        <v>0</v>
      </c>
      <c r="R53" s="184">
        <f>-'[1]5C1N_Delta'!$R53</f>
        <v>0</v>
      </c>
      <c r="S53" s="184">
        <f>-'[1]5C1O_Impact'!$R53</f>
        <v>0</v>
      </c>
      <c r="T53" s="184">
        <f>-'[1]5C1P_Vision'!$R53</f>
        <v>0</v>
      </c>
      <c r="U53" s="184">
        <f>-'[1]5C1Q_Advantage'!$R53</f>
        <v>0</v>
      </c>
      <c r="V53" s="184">
        <f>-'[1]5C1R_Iberville'!$R53</f>
        <v>0</v>
      </c>
      <c r="W53" s="184">
        <f>-'[1]5C1S_LC Col Prep'!$R53</f>
        <v>0</v>
      </c>
      <c r="X53" s="184">
        <f>-'[1]5C1T_Northeast'!$R53</f>
        <v>0</v>
      </c>
      <c r="Y53" s="184">
        <f>-'[1]5C1U_Acadiana Ren'!$R53</f>
        <v>0</v>
      </c>
      <c r="Z53" s="184">
        <f>-'[1]5C1V_Laf Ren'!$R53</f>
        <v>0</v>
      </c>
      <c r="AA53" s="184">
        <f>-'[1]5C1W_Willow'!$R53</f>
        <v>0</v>
      </c>
      <c r="AB53" s="184">
        <f>-'[1]5C1X_Tangi'!$R53</f>
        <v>0</v>
      </c>
      <c r="AC53" s="184">
        <f>-'[1]5C1Y_GEO'!$R53</f>
        <v>0</v>
      </c>
      <c r="AD53" s="184">
        <f>-'[1]5C1Z_Lincoln Prep'!$R53</f>
        <v>0</v>
      </c>
      <c r="AE53" s="184">
        <f>-'[1]5C1AA_Laurel'!$R53</f>
        <v>0</v>
      </c>
      <c r="AF53" s="184">
        <f>-'[1]5C1AB_Apex'!$R53</f>
        <v>0</v>
      </c>
      <c r="AG53" s="184">
        <f>-'[1]5C1AC_Smothers'!$R53</f>
        <v>-2721</v>
      </c>
      <c r="AH53" s="184">
        <f>-'[1]5C1AD_Greater'!$R53</f>
        <v>-226185</v>
      </c>
      <c r="AI53" s="184">
        <f>-'[1]5C1AH_BRUP'!$R53</f>
        <v>0</v>
      </c>
      <c r="AJ53" s="184">
        <f>-('[1]5C2_LAVCA'!$R53+'[1]5C2_LAVCA'!$S53)</f>
        <v>-6157</v>
      </c>
      <c r="AK53" s="184">
        <f>-('[1]5C3_UnvView'!$R53+'[1]5C3_UnvView'!$S53)</f>
        <v>-258</v>
      </c>
      <c r="AL53" s="185">
        <f t="shared" si="1"/>
        <v>-235321</v>
      </c>
      <c r="AM53" s="185">
        <f t="shared" si="2"/>
        <v>12845795</v>
      </c>
      <c r="AN53" s="185">
        <f>ROUND(AM53/'8_2.1.17 SIS'!C53,0)</f>
        <v>3445</v>
      </c>
      <c r="AO53" s="186">
        <f>'[2]Summary FY17-18 MFP'!M53</f>
        <v>-20252.134103058692</v>
      </c>
      <c r="AP53" s="184">
        <f t="shared" si="4"/>
        <v>0</v>
      </c>
      <c r="AQ53" s="184">
        <f t="shared" si="5"/>
        <v>-20252.134103058692</v>
      </c>
      <c r="AR53" s="184">
        <f>'[3]October Mid-Year Adj'!$J49</f>
        <v>-578760</v>
      </c>
      <c r="AS53" s="184">
        <f>'[3]February Mid-Year Adj'!$J49</f>
        <v>22393</v>
      </c>
      <c r="AT53" s="186">
        <f t="shared" si="6"/>
        <v>-556367</v>
      </c>
      <c r="AU53" s="185">
        <f t="shared" si="7"/>
        <v>12269175.865896942</v>
      </c>
      <c r="AV53" s="184">
        <f>+'4_Level 4'!E53</f>
        <v>0</v>
      </c>
      <c r="AW53" s="184">
        <f>+'4_Level 4'!Q53</f>
        <v>116323</v>
      </c>
      <c r="AX53" s="185">
        <f t="shared" si="8"/>
        <v>12385499</v>
      </c>
      <c r="AY53" s="184">
        <f>[4]MFP!$HJ54</f>
        <v>11409351</v>
      </c>
      <c r="AZ53" s="184">
        <f t="shared" si="9"/>
        <v>976148</v>
      </c>
      <c r="BA53" s="184">
        <f t="shared" si="3"/>
        <v>976148</v>
      </c>
      <c r="BB53" s="184">
        <f>+'4_Level 4'!R53</f>
        <v>0</v>
      </c>
      <c r="BC53" s="184">
        <f>+'4_Level 4'!J53</f>
        <v>0</v>
      </c>
      <c r="BD53" s="184">
        <f>+'4_Level 4'!L53</f>
        <v>72352</v>
      </c>
      <c r="BE53" s="184">
        <f>+'4_Level 4'!M53</f>
        <v>121540</v>
      </c>
      <c r="BF53" s="185">
        <f t="shared" si="10"/>
        <v>12579391</v>
      </c>
    </row>
    <row r="54" spans="1:59" ht="15.6" customHeight="1" x14ac:dyDescent="0.2">
      <c r="A54" s="182">
        <v>48</v>
      </c>
      <c r="B54" s="183" t="s">
        <v>289</v>
      </c>
      <c r="C54" s="184">
        <f>'3_Levels 1&amp;2'!AP54</f>
        <v>28487485</v>
      </c>
      <c r="D54" s="184">
        <v>0</v>
      </c>
      <c r="E54" s="184">
        <v>0</v>
      </c>
      <c r="F54" s="184">
        <f>-'[1]5C1A_Madison'!$R54</f>
        <v>0</v>
      </c>
      <c r="G54" s="184">
        <f>-'[1]5C1B_DArbonne'!$R54</f>
        <v>0</v>
      </c>
      <c r="H54" s="184">
        <f>-'[1]5C1C_Intl High'!$R54</f>
        <v>0</v>
      </c>
      <c r="I54" s="184">
        <f>-'[1]5C1D_NOMMA'!$R54</f>
        <v>0</v>
      </c>
      <c r="J54" s="184">
        <f>-'[1]5C1E_LFNO'!$R54</f>
        <v>-8493</v>
      </c>
      <c r="K54" s="184">
        <f>-'[1]5C1F_L.C. Charter'!$R54</f>
        <v>0</v>
      </c>
      <c r="L54" s="184">
        <f>-'[1]5C1G_JS Clark'!$R54</f>
        <v>0</v>
      </c>
      <c r="M54" s="184">
        <f>-'[1]5C1H_Southwest'!$R54</f>
        <v>0</v>
      </c>
      <c r="N54" s="184">
        <f>-'[1]5C1I_LA Key'!$R54</f>
        <v>0</v>
      </c>
      <c r="O54" s="184">
        <f>-'[1]5C1J_Jeff Chamber'!$R54</f>
        <v>-10987</v>
      </c>
      <c r="P54" s="184">
        <f>-'[1]5C1K_Tallulah'!$R54</f>
        <v>0</v>
      </c>
      <c r="Q54" s="184">
        <f>-'[1]5C1M_GEO Mid'!$R54</f>
        <v>0</v>
      </c>
      <c r="R54" s="184">
        <f>-'[1]5C1N_Delta'!$R54</f>
        <v>0</v>
      </c>
      <c r="S54" s="184">
        <f>-'[1]5C1O_Impact'!$R54</f>
        <v>0</v>
      </c>
      <c r="T54" s="184">
        <f>-'[1]5C1P_Vision'!$R54</f>
        <v>0</v>
      </c>
      <c r="U54" s="184">
        <f>-'[1]5C1Q_Advantage'!$R54</f>
        <v>0</v>
      </c>
      <c r="V54" s="184">
        <f>-'[1]5C1R_Iberville'!$R54</f>
        <v>0</v>
      </c>
      <c r="W54" s="184">
        <f>-'[1]5C1S_LC Col Prep'!$R54</f>
        <v>0</v>
      </c>
      <c r="X54" s="184">
        <f>-'[1]5C1T_Northeast'!$R54</f>
        <v>0</v>
      </c>
      <c r="Y54" s="184">
        <f>-'[1]5C1U_Acadiana Ren'!$R54</f>
        <v>0</v>
      </c>
      <c r="Z54" s="184">
        <f>-'[1]5C1V_Laf Ren'!$R54</f>
        <v>0</v>
      </c>
      <c r="AA54" s="184">
        <f>-'[1]5C1W_Willow'!$R54</f>
        <v>0</v>
      </c>
      <c r="AB54" s="184">
        <f>-'[1]5C1X_Tangi'!$R54</f>
        <v>0</v>
      </c>
      <c r="AC54" s="184">
        <f>-'[1]5C1Y_GEO'!$R54</f>
        <v>0</v>
      </c>
      <c r="AD54" s="184">
        <f>-'[1]5C1Z_Lincoln Prep'!$R54</f>
        <v>0</v>
      </c>
      <c r="AE54" s="184">
        <f>-'[1]5C1AA_Laurel'!$R54</f>
        <v>0</v>
      </c>
      <c r="AF54" s="184">
        <f>-'[1]5C1AB_Apex'!$R54</f>
        <v>0</v>
      </c>
      <c r="AG54" s="184">
        <f>-'[1]5C1AC_Smothers'!$R54</f>
        <v>-3757</v>
      </c>
      <c r="AH54" s="184">
        <f>-'[1]5C1AD_Greater'!$R54</f>
        <v>-63683</v>
      </c>
      <c r="AI54" s="184">
        <f>-'[1]5C1AH_BRUP'!$R54</f>
        <v>0</v>
      </c>
      <c r="AJ54" s="184">
        <f>-('[1]5C2_LAVCA'!$R54+'[1]5C2_LAVCA'!$S54)</f>
        <v>-144994</v>
      </c>
      <c r="AK54" s="184">
        <f>-('[1]5C3_UnvView'!$R54+'[1]5C3_UnvView'!$S54)</f>
        <v>-144069</v>
      </c>
      <c r="AL54" s="185">
        <f t="shared" si="1"/>
        <v>-375983</v>
      </c>
      <c r="AM54" s="185">
        <f t="shared" si="2"/>
        <v>28111502</v>
      </c>
      <c r="AN54" s="185">
        <f>ROUND(AM54/'8_2.1.17 SIS'!C54,0)</f>
        <v>4826</v>
      </c>
      <c r="AO54" s="186">
        <f>'[2]Summary FY17-18 MFP'!M54</f>
        <v>-299218.21301192028</v>
      </c>
      <c r="AP54" s="184">
        <f t="shared" si="4"/>
        <v>0</v>
      </c>
      <c r="AQ54" s="184">
        <f t="shared" si="5"/>
        <v>-299218.21301192028</v>
      </c>
      <c r="AR54" s="184">
        <f>'[3]October Mid-Year Adj'!$J50</f>
        <v>-279908</v>
      </c>
      <c r="AS54" s="184">
        <f>'[3]February Mid-Year Adj'!$J50</f>
        <v>120650</v>
      </c>
      <c r="AT54" s="186">
        <f t="shared" si="6"/>
        <v>-159258</v>
      </c>
      <c r="AU54" s="185">
        <f t="shared" si="7"/>
        <v>27653025.78698808</v>
      </c>
      <c r="AV54" s="184">
        <f>+'4_Level 4'!E54</f>
        <v>0</v>
      </c>
      <c r="AW54" s="184">
        <f>+'4_Level 4'!Q54</f>
        <v>95097.76</v>
      </c>
      <c r="AX54" s="185">
        <f t="shared" si="8"/>
        <v>27748124</v>
      </c>
      <c r="AY54" s="184">
        <f>[4]MFP!$HJ55</f>
        <v>25462321</v>
      </c>
      <c r="AZ54" s="184">
        <f t="shared" si="9"/>
        <v>2285803</v>
      </c>
      <c r="BA54" s="184">
        <f t="shared" si="3"/>
        <v>2285803</v>
      </c>
      <c r="BB54" s="184">
        <f>+'4_Level 4'!R54</f>
        <v>0</v>
      </c>
      <c r="BC54" s="184">
        <f>+'4_Level 4'!J54</f>
        <v>0</v>
      </c>
      <c r="BD54" s="184">
        <f>+'4_Level 4'!L54</f>
        <v>91630</v>
      </c>
      <c r="BE54" s="184">
        <f>+'4_Level 4'!M54</f>
        <v>12423</v>
      </c>
      <c r="BF54" s="185">
        <f t="shared" si="10"/>
        <v>27852177</v>
      </c>
    </row>
    <row r="55" spans="1:59" ht="15.6" customHeight="1" x14ac:dyDescent="0.2">
      <c r="A55" s="182">
        <v>49</v>
      </c>
      <c r="B55" s="183" t="s">
        <v>290</v>
      </c>
      <c r="C55" s="184">
        <f>'3_Levels 1&amp;2'!AP55</f>
        <v>80264459</v>
      </c>
      <c r="D55" s="184">
        <v>0</v>
      </c>
      <c r="E55" s="184">
        <v>0</v>
      </c>
      <c r="F55" s="184">
        <f>-'[1]5C1A_Madison'!$R55</f>
        <v>0</v>
      </c>
      <c r="G55" s="184">
        <f>-'[1]5C1B_DArbonne'!$R55</f>
        <v>0</v>
      </c>
      <c r="H55" s="184">
        <f>-'[1]5C1C_Intl High'!$R55</f>
        <v>0</v>
      </c>
      <c r="I55" s="184">
        <f>-'[1]5C1D_NOMMA'!$R55</f>
        <v>0</v>
      </c>
      <c r="J55" s="184">
        <f>-'[1]5C1E_LFNO'!$R55</f>
        <v>0</v>
      </c>
      <c r="K55" s="184">
        <f>-'[1]5C1F_L.C. Charter'!$R55</f>
        <v>0</v>
      </c>
      <c r="L55" s="184">
        <f>-'[1]5C1G_JS Clark'!$R55</f>
        <v>-1526893</v>
      </c>
      <c r="M55" s="184">
        <f>-'[1]5C1H_Southwest'!$R55</f>
        <v>0</v>
      </c>
      <c r="N55" s="184">
        <f>-'[1]5C1I_LA Key'!$R55</f>
        <v>0</v>
      </c>
      <c r="O55" s="184">
        <f>-'[1]5C1J_Jeff Chamber'!$R55</f>
        <v>0</v>
      </c>
      <c r="P55" s="184">
        <f>-'[1]5C1K_Tallulah'!$R55</f>
        <v>0</v>
      </c>
      <c r="Q55" s="184">
        <f>-'[1]5C1M_GEO Mid'!$R55</f>
        <v>0</v>
      </c>
      <c r="R55" s="184">
        <f>-'[1]5C1N_Delta'!$R55</f>
        <v>0</v>
      </c>
      <c r="S55" s="184">
        <f>-'[1]5C1O_Impact'!$R55</f>
        <v>0</v>
      </c>
      <c r="T55" s="184">
        <f>-'[1]5C1P_Vision'!$R55</f>
        <v>0</v>
      </c>
      <c r="U55" s="184">
        <f>-'[1]5C1Q_Advantage'!$R55</f>
        <v>0</v>
      </c>
      <c r="V55" s="184">
        <f>-'[1]5C1R_Iberville'!$R55</f>
        <v>0</v>
      </c>
      <c r="W55" s="184">
        <f>-'[1]5C1S_LC Col Prep'!$R55</f>
        <v>0</v>
      </c>
      <c r="X55" s="184">
        <f>-'[1]5C1T_Northeast'!$R55</f>
        <v>0</v>
      </c>
      <c r="Y55" s="184">
        <f>-'[1]5C1U_Acadiana Ren'!$R55</f>
        <v>-9973</v>
      </c>
      <c r="Z55" s="184">
        <f>-'[1]5C1V_Laf Ren'!$R55</f>
        <v>-591647</v>
      </c>
      <c r="AA55" s="184">
        <f>-'[1]5C1W_Willow'!$R55</f>
        <v>-168314</v>
      </c>
      <c r="AB55" s="184">
        <f>-'[1]5C1X_Tangi'!$R55</f>
        <v>0</v>
      </c>
      <c r="AC55" s="184">
        <f>-'[1]5C1Y_GEO'!$R55</f>
        <v>0</v>
      </c>
      <c r="AD55" s="184">
        <f>-'[1]5C1Z_Lincoln Prep'!$R55</f>
        <v>0</v>
      </c>
      <c r="AE55" s="184">
        <f>-'[1]5C1AA_Laurel'!$R55</f>
        <v>0</v>
      </c>
      <c r="AF55" s="184">
        <f>-'[1]5C1AB_Apex'!$R55</f>
        <v>0</v>
      </c>
      <c r="AG55" s="184">
        <f>-'[1]5C1AC_Smothers'!$R55</f>
        <v>0</v>
      </c>
      <c r="AH55" s="184">
        <f>-'[1]5C1AD_Greater'!$R55</f>
        <v>0</v>
      </c>
      <c r="AI55" s="184">
        <f>-'[1]5C1AH_BRUP'!$R55</f>
        <v>0</v>
      </c>
      <c r="AJ55" s="184">
        <f>-('[1]5C2_LAVCA'!$R55+'[1]5C2_LAVCA'!$S55)</f>
        <v>-397573</v>
      </c>
      <c r="AK55" s="184">
        <f>-('[1]5C3_UnvView'!$R55+'[1]5C3_UnvView'!$S55)</f>
        <v>-229783</v>
      </c>
      <c r="AL55" s="185">
        <f t="shared" si="1"/>
        <v>-2924183</v>
      </c>
      <c r="AM55" s="185">
        <f t="shared" si="2"/>
        <v>77340276</v>
      </c>
      <c r="AN55" s="185">
        <f>ROUND(AM55/'8_2.1.17 SIS'!C55,0)</f>
        <v>5786</v>
      </c>
      <c r="AO55" s="186">
        <f>'[2]Summary FY17-18 MFP'!M55</f>
        <v>-112380.52180240361</v>
      </c>
      <c r="AP55" s="184">
        <f t="shared" si="4"/>
        <v>0</v>
      </c>
      <c r="AQ55" s="184">
        <f t="shared" si="5"/>
        <v>-112380.52180240361</v>
      </c>
      <c r="AR55" s="184">
        <f>'[3]October Mid-Year Adj'!$J51</f>
        <v>-1064624</v>
      </c>
      <c r="AS55" s="184">
        <f>'[3]February Mid-Year Adj'!$J51</f>
        <v>-170687</v>
      </c>
      <c r="AT55" s="186">
        <f t="shared" si="6"/>
        <v>-1235311</v>
      </c>
      <c r="AU55" s="185">
        <f t="shared" si="7"/>
        <v>75992584.47819759</v>
      </c>
      <c r="AV55" s="184">
        <f>+'4_Level 4'!E55</f>
        <v>63000</v>
      </c>
      <c r="AW55" s="184">
        <f>+'4_Level 4'!Q55</f>
        <v>189480.5</v>
      </c>
      <c r="AX55" s="185">
        <f t="shared" si="8"/>
        <v>76245065</v>
      </c>
      <c r="AY55" s="184">
        <f>[4]MFP!$HJ56</f>
        <v>70244884</v>
      </c>
      <c r="AZ55" s="184">
        <f t="shared" si="9"/>
        <v>6000181</v>
      </c>
      <c r="BA55" s="184">
        <f t="shared" si="3"/>
        <v>6000181</v>
      </c>
      <c r="BB55" s="184">
        <f>+'4_Level 4'!R55</f>
        <v>0</v>
      </c>
      <c r="BC55" s="184">
        <f>+'4_Level 4'!J55</f>
        <v>0</v>
      </c>
      <c r="BD55" s="184">
        <f>+'4_Level 4'!L55</f>
        <v>349384</v>
      </c>
      <c r="BE55" s="184">
        <f>+'4_Level 4'!M55</f>
        <v>0</v>
      </c>
      <c r="BF55" s="185">
        <f t="shared" si="10"/>
        <v>76594449</v>
      </c>
    </row>
    <row r="56" spans="1:59" ht="15.6" customHeight="1" x14ac:dyDescent="0.2">
      <c r="A56" s="187">
        <v>50</v>
      </c>
      <c r="B56" s="188" t="s">
        <v>291</v>
      </c>
      <c r="C56" s="189">
        <f>'3_Levels 1&amp;2'!AP56</f>
        <v>46841676</v>
      </c>
      <c r="D56" s="189">
        <v>0</v>
      </c>
      <c r="E56" s="189">
        <v>0</v>
      </c>
      <c r="F56" s="189">
        <f>-'[1]5C1A_Madison'!$R56</f>
        <v>0</v>
      </c>
      <c r="G56" s="189">
        <f>-'[1]5C1B_DArbonne'!$R56</f>
        <v>0</v>
      </c>
      <c r="H56" s="189">
        <f>-'[1]5C1C_Intl High'!$R56</f>
        <v>0</v>
      </c>
      <c r="I56" s="189">
        <f>-'[1]5C1D_NOMMA'!$R56</f>
        <v>0</v>
      </c>
      <c r="J56" s="189">
        <f>-'[1]5C1E_LFNO'!$R56</f>
        <v>0</v>
      </c>
      <c r="K56" s="189">
        <f>-'[1]5C1F_L.C. Charter'!$R56</f>
        <v>0</v>
      </c>
      <c r="L56" s="189">
        <f>-'[1]5C1G_JS Clark'!$R56</f>
        <v>0</v>
      </c>
      <c r="M56" s="189">
        <f>-'[1]5C1H_Southwest'!$R56</f>
        <v>0</v>
      </c>
      <c r="N56" s="189">
        <f>-'[1]5C1I_LA Key'!$R56</f>
        <v>-5369</v>
      </c>
      <c r="O56" s="189">
        <f>-'[1]5C1J_Jeff Chamber'!$R56</f>
        <v>0</v>
      </c>
      <c r="P56" s="189">
        <f>-'[1]5C1K_Tallulah'!$R56</f>
        <v>0</v>
      </c>
      <c r="Q56" s="189">
        <f>-'[1]5C1M_GEO Mid'!$R56</f>
        <v>0</v>
      </c>
      <c r="R56" s="189">
        <f>-'[1]5C1N_Delta'!$R56</f>
        <v>0</v>
      </c>
      <c r="S56" s="189">
        <f>-'[1]5C1O_Impact'!$R56</f>
        <v>0</v>
      </c>
      <c r="T56" s="189">
        <f>-'[1]5C1P_Vision'!$R56</f>
        <v>0</v>
      </c>
      <c r="U56" s="189">
        <f>-'[1]5C1Q_Advantage'!$R56</f>
        <v>0</v>
      </c>
      <c r="V56" s="189">
        <f>-'[1]5C1R_Iberville'!$R56</f>
        <v>0</v>
      </c>
      <c r="W56" s="189">
        <f>-'[1]5C1S_LC Col Prep'!$R56</f>
        <v>0</v>
      </c>
      <c r="X56" s="189">
        <f>-'[1]5C1T_Northeast'!$R56</f>
        <v>0</v>
      </c>
      <c r="Y56" s="189">
        <f>-'[1]5C1U_Acadiana Ren'!$R56</f>
        <v>-257872</v>
      </c>
      <c r="Z56" s="189">
        <f>-'[1]5C1V_Laf Ren'!$R56</f>
        <v>-280427</v>
      </c>
      <c r="AA56" s="189">
        <f>-'[1]5C1W_Willow'!$R56</f>
        <v>-133729</v>
      </c>
      <c r="AB56" s="189">
        <f>-'[1]5C1X_Tangi'!$R56</f>
        <v>0</v>
      </c>
      <c r="AC56" s="189">
        <f>-'[1]5C1Y_GEO'!$R56</f>
        <v>0</v>
      </c>
      <c r="AD56" s="189">
        <f>-'[1]5C1Z_Lincoln Prep'!$R56</f>
        <v>0</v>
      </c>
      <c r="AE56" s="189">
        <f>-'[1]5C1AA_Laurel'!$R56</f>
        <v>0</v>
      </c>
      <c r="AF56" s="189">
        <f>-'[1]5C1AB_Apex'!$R56</f>
        <v>0</v>
      </c>
      <c r="AG56" s="189">
        <f>-'[1]5C1AC_Smothers'!$R56</f>
        <v>0</v>
      </c>
      <c r="AH56" s="189">
        <f>-'[1]5C1AD_Greater'!$R56</f>
        <v>0</v>
      </c>
      <c r="AI56" s="189">
        <f>-'[1]5C1AH_BRUP'!$R56</f>
        <v>0</v>
      </c>
      <c r="AJ56" s="189">
        <f>-('[1]5C2_LAVCA'!$R56+'[1]5C2_LAVCA'!$S56)</f>
        <v>-158929</v>
      </c>
      <c r="AK56" s="189">
        <f>-('[1]5C3_UnvView'!$R56+'[1]5C3_UnvView'!$S56)</f>
        <v>-92313</v>
      </c>
      <c r="AL56" s="190">
        <f t="shared" si="1"/>
        <v>-928639</v>
      </c>
      <c r="AM56" s="190">
        <f t="shared" si="2"/>
        <v>45913037</v>
      </c>
      <c r="AN56" s="190">
        <f>ROUND(AM56/'8_2.1.17 SIS'!C56,0)</f>
        <v>5895</v>
      </c>
      <c r="AO56" s="191">
        <f>'[2]Summary FY17-18 MFP'!M56</f>
        <v>-44655.373180675437</v>
      </c>
      <c r="AP56" s="189">
        <f t="shared" si="4"/>
        <v>0</v>
      </c>
      <c r="AQ56" s="189">
        <f t="shared" si="5"/>
        <v>-44655.373180675437</v>
      </c>
      <c r="AR56" s="189">
        <f>'[3]October Mid-Year Adj'!$J52</f>
        <v>-1031625</v>
      </c>
      <c r="AS56" s="189">
        <f>'[3]February Mid-Year Adj'!$J52</f>
        <v>-200430</v>
      </c>
      <c r="AT56" s="191">
        <f t="shared" si="6"/>
        <v>-1232055</v>
      </c>
      <c r="AU56" s="190">
        <f t="shared" si="7"/>
        <v>44636326.626819327</v>
      </c>
      <c r="AV56" s="189">
        <f>+'4_Level 4'!E56</f>
        <v>189000</v>
      </c>
      <c r="AW56" s="189">
        <f>+'4_Level 4'!Q56</f>
        <v>119650</v>
      </c>
      <c r="AX56" s="190">
        <f t="shared" si="8"/>
        <v>44944977</v>
      </c>
      <c r="AY56" s="189">
        <f>[4]MFP!$HJ57</f>
        <v>41399503</v>
      </c>
      <c r="AZ56" s="189">
        <f t="shared" si="9"/>
        <v>3545474</v>
      </c>
      <c r="BA56" s="189">
        <f t="shared" si="3"/>
        <v>3545474</v>
      </c>
      <c r="BB56" s="189">
        <f>+'4_Level 4'!R56</f>
        <v>0</v>
      </c>
      <c r="BC56" s="189">
        <f>+'4_Level 4'!J56</f>
        <v>18000</v>
      </c>
      <c r="BD56" s="189">
        <f>+'4_Level 4'!L56</f>
        <v>115430</v>
      </c>
      <c r="BE56" s="189">
        <f>+'4_Level 4'!M56</f>
        <v>0</v>
      </c>
      <c r="BF56" s="190">
        <f t="shared" si="10"/>
        <v>45078407</v>
      </c>
    </row>
    <row r="57" spans="1:59" ht="15.6" customHeight="1" x14ac:dyDescent="0.2">
      <c r="A57" s="177">
        <v>51</v>
      </c>
      <c r="B57" s="178" t="s">
        <v>292</v>
      </c>
      <c r="C57" s="179">
        <f>'3_Levels 1&amp;2'!AP57</f>
        <v>46829434</v>
      </c>
      <c r="D57" s="179">
        <v>0</v>
      </c>
      <c r="E57" s="179">
        <v>0</v>
      </c>
      <c r="F57" s="179">
        <f>-'[1]5C1A_Madison'!$R57</f>
        <v>0</v>
      </c>
      <c r="G57" s="179">
        <f>-'[1]5C1B_DArbonne'!$R57</f>
        <v>0</v>
      </c>
      <c r="H57" s="179">
        <f>-'[1]5C1C_Intl High'!$R57</f>
        <v>0</v>
      </c>
      <c r="I57" s="179">
        <f>-'[1]5C1D_NOMMA'!$R57</f>
        <v>0</v>
      </c>
      <c r="J57" s="179">
        <f>-'[1]5C1E_LFNO'!$R57</f>
        <v>0</v>
      </c>
      <c r="K57" s="179">
        <f>-'[1]5C1F_L.C. Charter'!$R57</f>
        <v>0</v>
      </c>
      <c r="L57" s="179">
        <f>-'[1]5C1G_JS Clark'!$R57</f>
        <v>0</v>
      </c>
      <c r="M57" s="179">
        <f>-'[1]5C1H_Southwest'!$R57</f>
        <v>0</v>
      </c>
      <c r="N57" s="179">
        <f>-'[1]5C1I_LA Key'!$R57</f>
        <v>0</v>
      </c>
      <c r="O57" s="179">
        <f>-'[1]5C1J_Jeff Chamber'!$R57</f>
        <v>0</v>
      </c>
      <c r="P57" s="179">
        <f>-'[1]5C1K_Tallulah'!$R57</f>
        <v>0</v>
      </c>
      <c r="Q57" s="179">
        <f>-'[1]5C1M_GEO Mid'!$R57</f>
        <v>0</v>
      </c>
      <c r="R57" s="179">
        <f>-'[1]5C1N_Delta'!$R57</f>
        <v>0</v>
      </c>
      <c r="S57" s="179">
        <f>-'[1]5C1O_Impact'!$R57</f>
        <v>0</v>
      </c>
      <c r="T57" s="179">
        <f>-'[1]5C1P_Vision'!$R57</f>
        <v>0</v>
      </c>
      <c r="U57" s="179">
        <f>-'[1]5C1Q_Advantage'!$R57</f>
        <v>0</v>
      </c>
      <c r="V57" s="179">
        <f>-'[1]5C1R_Iberville'!$R57</f>
        <v>0</v>
      </c>
      <c r="W57" s="179">
        <f>-'[1]5C1S_LC Col Prep'!$R57</f>
        <v>0</v>
      </c>
      <c r="X57" s="179">
        <f>-'[1]5C1T_Northeast'!$R57</f>
        <v>0</v>
      </c>
      <c r="Y57" s="179">
        <f>-'[1]5C1U_Acadiana Ren'!$R57</f>
        <v>-4482</v>
      </c>
      <c r="Z57" s="179">
        <f>-'[1]5C1V_Laf Ren'!$R57</f>
        <v>0</v>
      </c>
      <c r="AA57" s="179">
        <f>-'[1]5C1W_Willow'!$R57</f>
        <v>0</v>
      </c>
      <c r="AB57" s="179">
        <f>-'[1]5C1X_Tangi'!$R57</f>
        <v>0</v>
      </c>
      <c r="AC57" s="179">
        <f>-'[1]5C1Y_GEO'!$R57</f>
        <v>0</v>
      </c>
      <c r="AD57" s="179">
        <f>-'[1]5C1Z_Lincoln Prep'!$R57</f>
        <v>0</v>
      </c>
      <c r="AE57" s="179">
        <f>-'[1]5C1AA_Laurel'!$R57</f>
        <v>0</v>
      </c>
      <c r="AF57" s="179">
        <f>-'[1]5C1AB_Apex'!$R57</f>
        <v>0</v>
      </c>
      <c r="AG57" s="179">
        <f>-'[1]5C1AC_Smothers'!$R57</f>
        <v>0</v>
      </c>
      <c r="AH57" s="179">
        <f>-'[1]5C1AD_Greater'!$R57</f>
        <v>0</v>
      </c>
      <c r="AI57" s="179">
        <f>-'[1]5C1AH_BRUP'!$R57</f>
        <v>0</v>
      </c>
      <c r="AJ57" s="179">
        <f>-('[1]5C2_LAVCA'!$R57+'[1]5C2_LAVCA'!$S57)</f>
        <v>-63302</v>
      </c>
      <c r="AK57" s="179">
        <f>-('[1]5C3_UnvView'!$R57+'[1]5C3_UnvView'!$S57)</f>
        <v>-121232</v>
      </c>
      <c r="AL57" s="180">
        <f t="shared" si="1"/>
        <v>-189016</v>
      </c>
      <c r="AM57" s="180">
        <f t="shared" si="2"/>
        <v>46640418</v>
      </c>
      <c r="AN57" s="180">
        <f>ROUND(AM57/'8_2.1.17 SIS'!C57,0)</f>
        <v>5560</v>
      </c>
      <c r="AO57" s="181">
        <f>'[2]Summary FY17-18 MFP'!M57</f>
        <v>-85867.660752723779</v>
      </c>
      <c r="AP57" s="179">
        <f t="shared" si="4"/>
        <v>0</v>
      </c>
      <c r="AQ57" s="179">
        <f t="shared" si="5"/>
        <v>-85867.660752723779</v>
      </c>
      <c r="AR57" s="179">
        <f>'[3]October Mid-Year Adj'!$J53</f>
        <v>-383640</v>
      </c>
      <c r="AS57" s="179">
        <f>'[3]February Mid-Year Adj'!$J53</f>
        <v>-261320</v>
      </c>
      <c r="AT57" s="181">
        <f t="shared" si="6"/>
        <v>-644960</v>
      </c>
      <c r="AU57" s="180">
        <f t="shared" si="7"/>
        <v>45909590.339247279</v>
      </c>
      <c r="AV57" s="179">
        <f>+'4_Level 4'!E57</f>
        <v>0</v>
      </c>
      <c r="AW57" s="179">
        <f>+'4_Level 4'!Q57</f>
        <v>239108</v>
      </c>
      <c r="AX57" s="180">
        <f t="shared" si="8"/>
        <v>46148698</v>
      </c>
      <c r="AY57" s="179">
        <f>[4]MFP!$HJ58</f>
        <v>42450620</v>
      </c>
      <c r="AZ57" s="179">
        <f t="shared" si="9"/>
        <v>3698078</v>
      </c>
      <c r="BA57" s="179">
        <f t="shared" si="3"/>
        <v>3698078</v>
      </c>
      <c r="BB57" s="179">
        <f>+'4_Level 4'!R57</f>
        <v>0</v>
      </c>
      <c r="BC57" s="179">
        <f>+'4_Level 4'!J57</f>
        <v>0</v>
      </c>
      <c r="BD57" s="179">
        <f>+'4_Level 4'!L57</f>
        <v>124474</v>
      </c>
      <c r="BE57" s="179">
        <f>+'4_Level 4'!M57</f>
        <v>42684</v>
      </c>
      <c r="BF57" s="180">
        <f t="shared" si="10"/>
        <v>46315856</v>
      </c>
    </row>
    <row r="58" spans="1:59" ht="15.6" customHeight="1" x14ac:dyDescent="0.2">
      <c r="A58" s="182">
        <v>52</v>
      </c>
      <c r="B58" s="183" t="s">
        <v>293</v>
      </c>
      <c r="C58" s="184">
        <f>'3_Levels 1&amp;2'!AP58</f>
        <v>215743750</v>
      </c>
      <c r="D58" s="184">
        <v>0</v>
      </c>
      <c r="E58" s="184">
        <v>0</v>
      </c>
      <c r="F58" s="184">
        <f>-'[1]5C1A_Madison'!$R58</f>
        <v>0</v>
      </c>
      <c r="G58" s="184">
        <f>-'[1]5C1B_DArbonne'!$R58</f>
        <v>0</v>
      </c>
      <c r="H58" s="184">
        <f>-'[1]5C1C_Intl High'!$R58</f>
        <v>-9593</v>
      </c>
      <c r="I58" s="184">
        <f>-'[1]5C1D_NOMMA'!$R58</f>
        <v>-4989</v>
      </c>
      <c r="J58" s="184">
        <f>-'[1]5C1E_LFNO'!$R58</f>
        <v>-10198</v>
      </c>
      <c r="K58" s="184">
        <f>-'[1]5C1F_L.C. Charter'!$R58</f>
        <v>0</v>
      </c>
      <c r="L58" s="184">
        <f>-'[1]5C1G_JS Clark'!$R58</f>
        <v>0</v>
      </c>
      <c r="M58" s="184">
        <f>-'[1]5C1H_Southwest'!$R58</f>
        <v>0</v>
      </c>
      <c r="N58" s="184">
        <f>-'[1]5C1I_LA Key'!$R58</f>
        <v>0</v>
      </c>
      <c r="O58" s="184">
        <f>-'[1]5C1J_Jeff Chamber'!$R58</f>
        <v>-4659</v>
      </c>
      <c r="P58" s="184">
        <f>-'[1]5C1K_Tallulah'!$R58</f>
        <v>0</v>
      </c>
      <c r="Q58" s="184">
        <f>-'[1]5C1M_GEO Mid'!$R58</f>
        <v>-19845</v>
      </c>
      <c r="R58" s="184">
        <f>-'[1]5C1N_Delta'!$R58</f>
        <v>0</v>
      </c>
      <c r="S58" s="184">
        <f>-'[1]5C1O_Impact'!$R58</f>
        <v>0</v>
      </c>
      <c r="T58" s="184">
        <f>-'[1]5C1P_Vision'!$R58</f>
        <v>0</v>
      </c>
      <c r="U58" s="184">
        <f>-'[1]5C1Q_Advantage'!$R58</f>
        <v>0</v>
      </c>
      <c r="V58" s="184">
        <f>-'[1]5C1R_Iberville'!$R58</f>
        <v>0</v>
      </c>
      <c r="W58" s="184">
        <f>-'[1]5C1S_LC Col Prep'!$R58</f>
        <v>0</v>
      </c>
      <c r="X58" s="184">
        <f>-'[1]5C1T_Northeast'!$R58</f>
        <v>0</v>
      </c>
      <c r="Y58" s="184">
        <f>-'[1]5C1U_Acadiana Ren'!$R58</f>
        <v>0</v>
      </c>
      <c r="Z58" s="184">
        <f>-'[1]5C1V_Laf Ren'!$R58</f>
        <v>0</v>
      </c>
      <c r="AA58" s="184">
        <f>-'[1]5C1W_Willow'!$R58</f>
        <v>0</v>
      </c>
      <c r="AB58" s="184">
        <f>-'[1]5C1X_Tangi'!$R58</f>
        <v>-13720</v>
      </c>
      <c r="AC58" s="184">
        <f>-'[1]5C1Y_GEO'!$R58</f>
        <v>0</v>
      </c>
      <c r="AD58" s="184">
        <f>-'[1]5C1Z_Lincoln Prep'!$R58</f>
        <v>0</v>
      </c>
      <c r="AE58" s="184">
        <f>-'[1]5C1AA_Laurel'!$R58</f>
        <v>0</v>
      </c>
      <c r="AF58" s="184">
        <f>-'[1]5C1AB_Apex'!$R58</f>
        <v>0</v>
      </c>
      <c r="AG58" s="184">
        <f>-'[1]5C1AC_Smothers'!$R58</f>
        <v>-4494</v>
      </c>
      <c r="AH58" s="184">
        <f>-'[1]5C1AD_Greater'!$R58</f>
        <v>0</v>
      </c>
      <c r="AI58" s="184">
        <f>-'[1]5C1AH_BRUP'!$R58</f>
        <v>0</v>
      </c>
      <c r="AJ58" s="184">
        <f>-('[1]5C2_LAVCA'!$R58+'[1]5C2_LAVCA'!$S58)</f>
        <v>-586908</v>
      </c>
      <c r="AK58" s="184">
        <f>-('[1]5C3_UnvView'!$R58+'[1]5C3_UnvView'!$S58)</f>
        <v>-967109</v>
      </c>
      <c r="AL58" s="185">
        <f t="shared" si="1"/>
        <v>-1621515</v>
      </c>
      <c r="AM58" s="185">
        <f t="shared" si="2"/>
        <v>214122235</v>
      </c>
      <c r="AN58" s="185">
        <f>ROUND(AM58/'8_2.1.17 SIS'!C58,0)</f>
        <v>5684</v>
      </c>
      <c r="AO58" s="186">
        <f>'[2]Summary FY17-18 MFP'!M58</f>
        <v>-242723.50315176346</v>
      </c>
      <c r="AP58" s="184">
        <f t="shared" si="4"/>
        <v>0</v>
      </c>
      <c r="AQ58" s="184">
        <f t="shared" si="5"/>
        <v>-242723.50315176346</v>
      </c>
      <c r="AR58" s="184">
        <f>'[3]October Mid-Year Adj'!$J54</f>
        <v>-818496</v>
      </c>
      <c r="AS58" s="184">
        <f>'[3]February Mid-Year Adj'!$J54</f>
        <v>45472</v>
      </c>
      <c r="AT58" s="186">
        <f t="shared" si="6"/>
        <v>-773024</v>
      </c>
      <c r="AU58" s="185">
        <f t="shared" si="7"/>
        <v>213106487.49684823</v>
      </c>
      <c r="AV58" s="184">
        <f>+'4_Level 4'!E58</f>
        <v>0</v>
      </c>
      <c r="AW58" s="184">
        <f>+'4_Level 4'!Q58</f>
        <v>976153.04</v>
      </c>
      <c r="AX58" s="185">
        <f t="shared" si="8"/>
        <v>214082641</v>
      </c>
      <c r="AY58" s="184">
        <f>[4]MFP!$HJ59</f>
        <v>196449720</v>
      </c>
      <c r="AZ58" s="184">
        <f t="shared" si="9"/>
        <v>17632921</v>
      </c>
      <c r="BA58" s="184">
        <f t="shared" si="3"/>
        <v>17632921</v>
      </c>
      <c r="BB58" s="184">
        <f>+'4_Level 4'!R58</f>
        <v>0</v>
      </c>
      <c r="BC58" s="184">
        <f>+'4_Level 4'!J58</f>
        <v>0</v>
      </c>
      <c r="BD58" s="184">
        <f>+'4_Level 4'!L58</f>
        <v>579768</v>
      </c>
      <c r="BE58" s="184">
        <f>+'4_Level 4'!M58</f>
        <v>934862</v>
      </c>
      <c r="BF58" s="185">
        <f t="shared" si="10"/>
        <v>215597271</v>
      </c>
    </row>
    <row r="59" spans="1:59" ht="15.6" customHeight="1" x14ac:dyDescent="0.2">
      <c r="A59" s="182">
        <v>53</v>
      </c>
      <c r="B59" s="183" t="s">
        <v>294</v>
      </c>
      <c r="C59" s="184">
        <f>'3_Levels 1&amp;2'!AP59</f>
        <v>113037204</v>
      </c>
      <c r="D59" s="184">
        <v>0</v>
      </c>
      <c r="E59" s="184">
        <v>0</v>
      </c>
      <c r="F59" s="184">
        <f>-'[1]5C1A_Madison'!$R59</f>
        <v>0</v>
      </c>
      <c r="G59" s="184">
        <f>-'[1]5C1B_DArbonne'!$R59</f>
        <v>0</v>
      </c>
      <c r="H59" s="184">
        <f>-'[1]5C1C_Intl High'!$R59</f>
        <v>0</v>
      </c>
      <c r="I59" s="184">
        <f>-'[1]5C1D_NOMMA'!$R59</f>
        <v>0</v>
      </c>
      <c r="J59" s="184">
        <f>-'[1]5C1E_LFNO'!$R59</f>
        <v>0</v>
      </c>
      <c r="K59" s="184">
        <f>-'[1]5C1F_L.C. Charter'!$R59</f>
        <v>0</v>
      </c>
      <c r="L59" s="184">
        <f>-'[1]5C1G_JS Clark'!$R59</f>
        <v>0</v>
      </c>
      <c r="M59" s="184">
        <f>-'[1]5C1H_Southwest'!$R59</f>
        <v>0</v>
      </c>
      <c r="N59" s="184">
        <f>-'[1]5C1I_LA Key'!$R59</f>
        <v>-5339</v>
      </c>
      <c r="O59" s="184">
        <f>-'[1]5C1J_Jeff Chamber'!$R59</f>
        <v>-5339</v>
      </c>
      <c r="P59" s="184">
        <f>-'[1]5C1K_Tallulah'!$R59</f>
        <v>0</v>
      </c>
      <c r="Q59" s="184">
        <f>-'[1]5C1M_GEO Mid'!$R59</f>
        <v>0</v>
      </c>
      <c r="R59" s="184">
        <f>-'[1]5C1N_Delta'!$R59</f>
        <v>0</v>
      </c>
      <c r="S59" s="184">
        <f>-'[1]5C1O_Impact'!$R59</f>
        <v>0</v>
      </c>
      <c r="T59" s="184">
        <f>-'[1]5C1P_Vision'!$R59</f>
        <v>0</v>
      </c>
      <c r="U59" s="184">
        <f>-'[1]5C1Q_Advantage'!$R59</f>
        <v>0</v>
      </c>
      <c r="V59" s="184">
        <f>-'[1]5C1R_Iberville'!$R59</f>
        <v>0</v>
      </c>
      <c r="W59" s="184">
        <f>-'[1]5C1S_LC Col Prep'!$R59</f>
        <v>0</v>
      </c>
      <c r="X59" s="184">
        <f>-'[1]5C1T_Northeast'!$R59</f>
        <v>0</v>
      </c>
      <c r="Y59" s="184">
        <f>-'[1]5C1U_Acadiana Ren'!$R59</f>
        <v>0</v>
      </c>
      <c r="Z59" s="184">
        <f>-'[1]5C1V_Laf Ren'!$R59</f>
        <v>0</v>
      </c>
      <c r="AA59" s="184">
        <f>-'[1]5C1W_Willow'!$R59</f>
        <v>0</v>
      </c>
      <c r="AB59" s="184">
        <f>-'[1]5C1X_Tangi'!$R59</f>
        <v>-1317835</v>
      </c>
      <c r="AC59" s="184">
        <f>-'[1]5C1Y_GEO'!$R59</f>
        <v>0</v>
      </c>
      <c r="AD59" s="184">
        <f>-'[1]5C1Z_Lincoln Prep'!$R59</f>
        <v>0</v>
      </c>
      <c r="AE59" s="184">
        <f>-'[1]5C1AA_Laurel'!$R59</f>
        <v>0</v>
      </c>
      <c r="AF59" s="184">
        <f>-'[1]5C1AB_Apex'!$R59</f>
        <v>0</v>
      </c>
      <c r="AG59" s="184">
        <f>-'[1]5C1AC_Smothers'!$R59</f>
        <v>0</v>
      </c>
      <c r="AH59" s="184">
        <f>-'[1]5C1AD_Greater'!$R59</f>
        <v>0</v>
      </c>
      <c r="AI59" s="184">
        <f>-'[1]5C1AH_BRUP'!$R59</f>
        <v>0</v>
      </c>
      <c r="AJ59" s="184">
        <f>-('[1]5C2_LAVCA'!$R59+'[1]5C2_LAVCA'!$S59)</f>
        <v>-466503</v>
      </c>
      <c r="AK59" s="184">
        <f>-('[1]5C3_UnvView'!$R59+'[1]5C3_UnvView'!$S59)</f>
        <v>-936989</v>
      </c>
      <c r="AL59" s="185">
        <f t="shared" si="1"/>
        <v>-2732005</v>
      </c>
      <c r="AM59" s="185">
        <f t="shared" si="2"/>
        <v>110305199</v>
      </c>
      <c r="AN59" s="185">
        <f>ROUND(AM59/'8_2.1.17 SIS'!C59,0)</f>
        <v>5929</v>
      </c>
      <c r="AO59" s="186">
        <f>'[2]Summary FY17-18 MFP'!M59</f>
        <v>-18648.563277618203</v>
      </c>
      <c r="AP59" s="184">
        <f t="shared" si="4"/>
        <v>0</v>
      </c>
      <c r="AQ59" s="184">
        <f t="shared" si="5"/>
        <v>-18648.563277618203</v>
      </c>
      <c r="AR59" s="184">
        <f>'[3]October Mid-Year Adj'!$J55</f>
        <v>515823</v>
      </c>
      <c r="AS59" s="184">
        <f>'[3]February Mid-Year Adj'!$J55</f>
        <v>-403172</v>
      </c>
      <c r="AT59" s="186">
        <f t="shared" si="6"/>
        <v>112651</v>
      </c>
      <c r="AU59" s="185">
        <f t="shared" si="7"/>
        <v>110399201.43672238</v>
      </c>
      <c r="AV59" s="184">
        <f>+'4_Level 4'!E59</f>
        <v>0</v>
      </c>
      <c r="AW59" s="184">
        <f>+'4_Level 4'!Q59</f>
        <v>466957.74</v>
      </c>
      <c r="AX59" s="185">
        <f t="shared" si="8"/>
        <v>110866159</v>
      </c>
      <c r="AY59" s="184">
        <f>[4]MFP!$HJ60</f>
        <v>101343171</v>
      </c>
      <c r="AZ59" s="184">
        <f t="shared" si="9"/>
        <v>9522988</v>
      </c>
      <c r="BA59" s="184">
        <f t="shared" si="3"/>
        <v>9522988</v>
      </c>
      <c r="BB59" s="184">
        <f>+'4_Level 4'!R59</f>
        <v>345738</v>
      </c>
      <c r="BC59" s="184">
        <f>+'4_Level 4'!J59</f>
        <v>0</v>
      </c>
      <c r="BD59" s="184">
        <f>+'4_Level 4'!L59</f>
        <v>268464</v>
      </c>
      <c r="BE59" s="184">
        <f>+'4_Level 4'!M59</f>
        <v>0</v>
      </c>
      <c r="BF59" s="185">
        <f t="shared" si="10"/>
        <v>111480361</v>
      </c>
    </row>
    <row r="60" spans="1:59" ht="15.6" customHeight="1" x14ac:dyDescent="0.2">
      <c r="A60" s="182">
        <v>54</v>
      </c>
      <c r="B60" s="183" t="s">
        <v>295</v>
      </c>
      <c r="C60" s="184">
        <f>'3_Levels 1&amp;2'!AP60</f>
        <v>4399323</v>
      </c>
      <c r="D60" s="184">
        <v>0</v>
      </c>
      <c r="E60" s="184">
        <v>0</v>
      </c>
      <c r="F60" s="184">
        <f>-'[1]5C1A_Madison'!$R60</f>
        <v>0</v>
      </c>
      <c r="G60" s="184">
        <f>-'[1]5C1B_DArbonne'!$R60</f>
        <v>0</v>
      </c>
      <c r="H60" s="184">
        <f>-'[1]5C1C_Intl High'!$R60</f>
        <v>0</v>
      </c>
      <c r="I60" s="184">
        <f>-'[1]5C1D_NOMMA'!$R60</f>
        <v>0</v>
      </c>
      <c r="J60" s="184">
        <f>-'[1]5C1E_LFNO'!$R60</f>
        <v>0</v>
      </c>
      <c r="K60" s="184">
        <f>-'[1]5C1F_L.C. Charter'!$R60</f>
        <v>0</v>
      </c>
      <c r="L60" s="184">
        <f>-'[1]5C1G_JS Clark'!$R60</f>
        <v>0</v>
      </c>
      <c r="M60" s="184">
        <f>-'[1]5C1H_Southwest'!$R60</f>
        <v>0</v>
      </c>
      <c r="N60" s="184">
        <f>-'[1]5C1I_LA Key'!$R60</f>
        <v>0</v>
      </c>
      <c r="O60" s="184">
        <f>-'[1]5C1J_Jeff Chamber'!$R60</f>
        <v>0</v>
      </c>
      <c r="P60" s="184">
        <f>-'[1]5C1K_Tallulah'!$R60</f>
        <v>-11548</v>
      </c>
      <c r="Q60" s="184">
        <f>-'[1]5C1M_GEO Mid'!$R60</f>
        <v>0</v>
      </c>
      <c r="R60" s="184">
        <f>-'[1]5C1N_Delta'!$R60</f>
        <v>-51680</v>
      </c>
      <c r="S60" s="184">
        <f>-'[1]5C1O_Impact'!$R60</f>
        <v>0</v>
      </c>
      <c r="T60" s="184">
        <f>-'[1]5C1P_Vision'!$R60</f>
        <v>0</v>
      </c>
      <c r="U60" s="184">
        <f>-'[1]5C1Q_Advantage'!$R60</f>
        <v>0</v>
      </c>
      <c r="V60" s="184">
        <f>-'[1]5C1R_Iberville'!$R60</f>
        <v>0</v>
      </c>
      <c r="W60" s="184">
        <f>-'[1]5C1S_LC Col Prep'!$R60</f>
        <v>0</v>
      </c>
      <c r="X60" s="184">
        <f>-'[1]5C1T_Northeast'!$R60</f>
        <v>0</v>
      </c>
      <c r="Y60" s="184">
        <f>-'[1]5C1U_Acadiana Ren'!$R60</f>
        <v>0</v>
      </c>
      <c r="Z60" s="184">
        <f>-'[1]5C1V_Laf Ren'!$R60</f>
        <v>0</v>
      </c>
      <c r="AA60" s="184">
        <f>-'[1]5C1W_Willow'!$R60</f>
        <v>0</v>
      </c>
      <c r="AB60" s="184">
        <f>-'[1]5C1X_Tangi'!$R60</f>
        <v>0</v>
      </c>
      <c r="AC60" s="184">
        <f>-'[1]5C1Y_GEO'!$R60</f>
        <v>0</v>
      </c>
      <c r="AD60" s="184">
        <f>-'[1]5C1Z_Lincoln Prep'!$R60</f>
        <v>0</v>
      </c>
      <c r="AE60" s="184">
        <f>-'[1]5C1AA_Laurel'!$R60</f>
        <v>0</v>
      </c>
      <c r="AF60" s="184">
        <f>-'[1]5C1AB_Apex'!$R60</f>
        <v>0</v>
      </c>
      <c r="AG60" s="184">
        <f>-'[1]5C1AC_Smothers'!$R60</f>
        <v>0</v>
      </c>
      <c r="AH60" s="184">
        <f>-'[1]5C1AD_Greater'!$R60</f>
        <v>0</v>
      </c>
      <c r="AI60" s="184">
        <f>-'[1]5C1AH_BRUP'!$R60</f>
        <v>0</v>
      </c>
      <c r="AJ60" s="184">
        <f>-('[1]5C2_LAVCA'!$R60+'[1]5C2_LAVCA'!$S60)</f>
        <v>0</v>
      </c>
      <c r="AK60" s="184">
        <f>-('[1]5C3_UnvView'!$R60+'[1]5C3_UnvView'!$S60)</f>
        <v>-28379</v>
      </c>
      <c r="AL60" s="185">
        <f t="shared" si="1"/>
        <v>-91607</v>
      </c>
      <c r="AM60" s="185">
        <f t="shared" si="2"/>
        <v>4307716</v>
      </c>
      <c r="AN60" s="185">
        <f>ROUND(AM60/'8_2.1.17 SIS'!C60,0)</f>
        <v>7216</v>
      </c>
      <c r="AO60" s="186">
        <f>'[2]Summary FY17-18 MFP'!M60</f>
        <v>-21055.85442968085</v>
      </c>
      <c r="AP60" s="184">
        <f t="shared" si="4"/>
        <v>0</v>
      </c>
      <c r="AQ60" s="184">
        <f t="shared" si="5"/>
        <v>-21055.85442968085</v>
      </c>
      <c r="AR60" s="184">
        <f>'[3]October Mid-Year Adj'!$J56</f>
        <v>-555632</v>
      </c>
      <c r="AS60" s="184">
        <f>'[3]February Mid-Year Adj'!$J56</f>
        <v>-61336</v>
      </c>
      <c r="AT60" s="186">
        <f t="shared" si="6"/>
        <v>-616968</v>
      </c>
      <c r="AU60" s="185">
        <f t="shared" si="7"/>
        <v>3669692.1455703191</v>
      </c>
      <c r="AV60" s="184">
        <f>+'4_Level 4'!E60</f>
        <v>0</v>
      </c>
      <c r="AW60" s="184">
        <f>+'4_Level 4'!Q60</f>
        <v>17567</v>
      </c>
      <c r="AX60" s="185">
        <f t="shared" si="8"/>
        <v>3687259</v>
      </c>
      <c r="AY60" s="184">
        <f>[4]MFP!$HJ61</f>
        <v>3386637</v>
      </c>
      <c r="AZ60" s="184">
        <f t="shared" si="9"/>
        <v>300622</v>
      </c>
      <c r="BA60" s="184">
        <f t="shared" si="3"/>
        <v>300622</v>
      </c>
      <c r="BB60" s="184">
        <f>+'4_Level 4'!R60</f>
        <v>0</v>
      </c>
      <c r="BC60" s="184">
        <f>+'4_Level 4'!J60</f>
        <v>0</v>
      </c>
      <c r="BD60" s="184">
        <f>+'4_Level 4'!L60</f>
        <v>25000</v>
      </c>
      <c r="BE60" s="184">
        <f>+'4_Level 4'!M60</f>
        <v>0</v>
      </c>
      <c r="BF60" s="185">
        <f t="shared" si="10"/>
        <v>3712259</v>
      </c>
    </row>
    <row r="61" spans="1:59" ht="15.6" customHeight="1" x14ac:dyDescent="0.2">
      <c r="A61" s="187">
        <v>55</v>
      </c>
      <c r="B61" s="188" t="s">
        <v>296</v>
      </c>
      <c r="C61" s="189">
        <f>'3_Levels 1&amp;2'!AP61</f>
        <v>93261505</v>
      </c>
      <c r="D61" s="189">
        <v>0</v>
      </c>
      <c r="E61" s="189">
        <v>0</v>
      </c>
      <c r="F61" s="189">
        <f>-'[1]5C1A_Madison'!$R61</f>
        <v>0</v>
      </c>
      <c r="G61" s="189">
        <f>-'[1]5C1B_DArbonne'!$R61</f>
        <v>0</v>
      </c>
      <c r="H61" s="189">
        <f>-'[1]5C1C_Intl High'!$R61</f>
        <v>0</v>
      </c>
      <c r="I61" s="189">
        <f>-'[1]5C1D_NOMMA'!$R61</f>
        <v>0</v>
      </c>
      <c r="J61" s="189">
        <f>-'[1]5C1E_LFNO'!$R61</f>
        <v>0</v>
      </c>
      <c r="K61" s="189">
        <f>-'[1]5C1F_L.C. Charter'!$R61</f>
        <v>0</v>
      </c>
      <c r="L61" s="189">
        <f>-'[1]5C1G_JS Clark'!$R61</f>
        <v>0</v>
      </c>
      <c r="M61" s="189">
        <f>-'[1]5C1H_Southwest'!$R61</f>
        <v>0</v>
      </c>
      <c r="N61" s="189">
        <f>-'[1]5C1I_LA Key'!$R61</f>
        <v>0</v>
      </c>
      <c r="O61" s="189">
        <f>-'[1]5C1J_Jeff Chamber'!$R61</f>
        <v>0</v>
      </c>
      <c r="P61" s="189">
        <f>-'[1]5C1K_Tallulah'!$R61</f>
        <v>0</v>
      </c>
      <c r="Q61" s="189">
        <f>-'[1]5C1M_GEO Mid'!$R61</f>
        <v>0</v>
      </c>
      <c r="R61" s="189">
        <f>-'[1]5C1N_Delta'!$R61</f>
        <v>0</v>
      </c>
      <c r="S61" s="189">
        <f>-'[1]5C1O_Impact'!$R61</f>
        <v>0</v>
      </c>
      <c r="T61" s="189">
        <f>-'[1]5C1P_Vision'!$R61</f>
        <v>0</v>
      </c>
      <c r="U61" s="189">
        <f>-'[1]5C1Q_Advantage'!$R61</f>
        <v>0</v>
      </c>
      <c r="V61" s="189">
        <f>-'[1]5C1R_Iberville'!$R61</f>
        <v>0</v>
      </c>
      <c r="W61" s="189">
        <f>-'[1]5C1S_LC Col Prep'!$R61</f>
        <v>0</v>
      </c>
      <c r="X61" s="189">
        <f>-'[1]5C1T_Northeast'!$R61</f>
        <v>0</v>
      </c>
      <c r="Y61" s="189">
        <f>-'[1]5C1U_Acadiana Ren'!$R61</f>
        <v>0</v>
      </c>
      <c r="Z61" s="189">
        <f>-'[1]5C1V_Laf Ren'!$R61</f>
        <v>-15487</v>
      </c>
      <c r="AA61" s="189">
        <f>-'[1]5C1W_Willow'!$R61</f>
        <v>0</v>
      </c>
      <c r="AB61" s="189">
        <f>-'[1]5C1X_Tangi'!$R61</f>
        <v>0</v>
      </c>
      <c r="AC61" s="189">
        <f>-'[1]5C1Y_GEO'!$R61</f>
        <v>0</v>
      </c>
      <c r="AD61" s="189">
        <f>-'[1]5C1Z_Lincoln Prep'!$R61</f>
        <v>0</v>
      </c>
      <c r="AE61" s="189">
        <f>-'[1]5C1AA_Laurel'!$R61</f>
        <v>0</v>
      </c>
      <c r="AF61" s="189">
        <f>-'[1]5C1AB_Apex'!$R61</f>
        <v>0</v>
      </c>
      <c r="AG61" s="189">
        <f>-'[1]5C1AC_Smothers'!$R61</f>
        <v>0</v>
      </c>
      <c r="AH61" s="189">
        <f>-'[1]5C1AD_Greater'!$R61</f>
        <v>0</v>
      </c>
      <c r="AI61" s="189">
        <f>-'[1]5C1AH_BRUP'!$R61</f>
        <v>0</v>
      </c>
      <c r="AJ61" s="189">
        <f>-('[1]5C2_LAVCA'!$R61+'[1]5C2_LAVCA'!$S61)</f>
        <v>-243406</v>
      </c>
      <c r="AK61" s="189">
        <f>-('[1]5C3_UnvView'!$R61+'[1]5C3_UnvView'!$S61)</f>
        <v>-277094</v>
      </c>
      <c r="AL61" s="190">
        <f t="shared" si="1"/>
        <v>-535987</v>
      </c>
      <c r="AM61" s="190">
        <f t="shared" si="2"/>
        <v>92725518</v>
      </c>
      <c r="AN61" s="190">
        <f>ROUND(AM61/'8_2.1.17 SIS'!C61,0)</f>
        <v>5436</v>
      </c>
      <c r="AO61" s="191">
        <f>'[2]Summary FY17-18 MFP'!M61</f>
        <v>-63100.756569344027</v>
      </c>
      <c r="AP61" s="189">
        <f t="shared" si="4"/>
        <v>0</v>
      </c>
      <c r="AQ61" s="189">
        <f t="shared" si="5"/>
        <v>-63100.756569344027</v>
      </c>
      <c r="AR61" s="189">
        <f>'[3]October Mid-Year Adj'!$J57</f>
        <v>81540</v>
      </c>
      <c r="AS61" s="189">
        <f>'[3]February Mid-Year Adj'!$J57</f>
        <v>-304416</v>
      </c>
      <c r="AT61" s="191">
        <f t="shared" si="6"/>
        <v>-222876</v>
      </c>
      <c r="AU61" s="190">
        <f t="shared" si="7"/>
        <v>92439541.243430659</v>
      </c>
      <c r="AV61" s="189">
        <f>+'4_Level 4'!E61</f>
        <v>0</v>
      </c>
      <c r="AW61" s="189">
        <f>+'4_Level 4'!Q61</f>
        <v>402391.56</v>
      </c>
      <c r="AX61" s="190">
        <f t="shared" si="8"/>
        <v>92841933</v>
      </c>
      <c r="AY61" s="189">
        <f>[4]MFP!$HJ62</f>
        <v>84943952</v>
      </c>
      <c r="AZ61" s="189">
        <f t="shared" si="9"/>
        <v>7897981</v>
      </c>
      <c r="BA61" s="189">
        <f t="shared" si="3"/>
        <v>7897981</v>
      </c>
      <c r="BB61" s="189">
        <f>+'4_Level 4'!R61</f>
        <v>0</v>
      </c>
      <c r="BC61" s="189">
        <f>+'4_Level 4'!J61</f>
        <v>0</v>
      </c>
      <c r="BD61" s="189">
        <f>+'4_Level 4'!L61</f>
        <v>267750</v>
      </c>
      <c r="BE61" s="189">
        <f>+'4_Level 4'!M61</f>
        <v>484275</v>
      </c>
      <c r="BF61" s="190">
        <f t="shared" si="10"/>
        <v>93593958</v>
      </c>
    </row>
    <row r="62" spans="1:59" ht="15.6" customHeight="1" x14ac:dyDescent="0.2">
      <c r="A62" s="177">
        <v>56</v>
      </c>
      <c r="B62" s="178" t="s">
        <v>297</v>
      </c>
      <c r="C62" s="179">
        <f>'3_Levels 1&amp;2'!AP62</f>
        <v>19683526</v>
      </c>
      <c r="D62" s="179">
        <v>0</v>
      </c>
      <c r="E62" s="179">
        <v>0</v>
      </c>
      <c r="F62" s="179">
        <f>-'[1]5C1A_Madison'!$R62</f>
        <v>0</v>
      </c>
      <c r="G62" s="179">
        <f>-'[1]5C1B_DArbonne'!$R62</f>
        <v>-4951114</v>
      </c>
      <c r="H62" s="179">
        <f>-'[1]5C1C_Intl High'!$R62</f>
        <v>0</v>
      </c>
      <c r="I62" s="179">
        <f>-'[1]5C1D_NOMMA'!$R62</f>
        <v>0</v>
      </c>
      <c r="J62" s="179">
        <f>-'[1]5C1E_LFNO'!$R62</f>
        <v>0</v>
      </c>
      <c r="K62" s="179">
        <f>-'[1]5C1F_L.C. Charter'!$R62</f>
        <v>0</v>
      </c>
      <c r="L62" s="179">
        <f>-'[1]5C1G_JS Clark'!$R62</f>
        <v>0</v>
      </c>
      <c r="M62" s="179">
        <f>-'[1]5C1H_Southwest'!$R62</f>
        <v>0</v>
      </c>
      <c r="N62" s="179">
        <f>-'[1]5C1I_LA Key'!$R62</f>
        <v>0</v>
      </c>
      <c r="O62" s="179">
        <f>-'[1]5C1J_Jeff Chamber'!$R62</f>
        <v>0</v>
      </c>
      <c r="P62" s="179">
        <f>-'[1]5C1K_Tallulah'!$R62</f>
        <v>0</v>
      </c>
      <c r="Q62" s="179">
        <f>-'[1]5C1M_GEO Mid'!$R62</f>
        <v>0</v>
      </c>
      <c r="R62" s="179">
        <f>-'[1]5C1N_Delta'!$R62</f>
        <v>0</v>
      </c>
      <c r="S62" s="179">
        <f>-'[1]5C1O_Impact'!$R62</f>
        <v>0</v>
      </c>
      <c r="T62" s="179">
        <f>-'[1]5C1P_Vision'!$R62</f>
        <v>0</v>
      </c>
      <c r="U62" s="179">
        <f>-'[1]5C1Q_Advantage'!$R62</f>
        <v>0</v>
      </c>
      <c r="V62" s="179">
        <f>-'[1]5C1R_Iberville'!$R62</f>
        <v>0</v>
      </c>
      <c r="W62" s="179">
        <f>-'[1]5C1S_LC Col Prep'!$R62</f>
        <v>0</v>
      </c>
      <c r="X62" s="179">
        <f>-'[1]5C1T_Northeast'!$R62</f>
        <v>-722570</v>
      </c>
      <c r="Y62" s="179">
        <f>-'[1]5C1U_Acadiana Ren'!$R62</f>
        <v>0</v>
      </c>
      <c r="Z62" s="179">
        <f>-'[1]5C1V_Laf Ren'!$R62</f>
        <v>0</v>
      </c>
      <c r="AA62" s="179">
        <f>-'[1]5C1W_Willow'!$R62</f>
        <v>0</v>
      </c>
      <c r="AB62" s="179">
        <f>-'[1]5C1X_Tangi'!$R62</f>
        <v>0</v>
      </c>
      <c r="AC62" s="179">
        <f>-'[1]5C1Y_GEO'!$R62</f>
        <v>0</v>
      </c>
      <c r="AD62" s="179">
        <f>-'[1]5C1Z_Lincoln Prep'!$R62</f>
        <v>-238423</v>
      </c>
      <c r="AE62" s="179">
        <f>-'[1]5C1AA_Laurel'!$R62</f>
        <v>0</v>
      </c>
      <c r="AF62" s="179">
        <f>-'[1]5C1AB_Apex'!$R62</f>
        <v>0</v>
      </c>
      <c r="AG62" s="179">
        <f>-'[1]5C1AC_Smothers'!$R62</f>
        <v>0</v>
      </c>
      <c r="AH62" s="179">
        <f>-'[1]5C1AD_Greater'!$R62</f>
        <v>-9872</v>
      </c>
      <c r="AI62" s="179">
        <f>-'[1]5C1AH_BRUP'!$R62</f>
        <v>0</v>
      </c>
      <c r="AJ62" s="179">
        <f>-('[1]5C2_LAVCA'!$R62+'[1]5C2_LAVCA'!$S62)</f>
        <v>-32909</v>
      </c>
      <c r="AK62" s="179">
        <f>-('[1]5C3_UnvView'!$R62+'[1]5C3_UnvView'!$S62)</f>
        <v>-69591</v>
      </c>
      <c r="AL62" s="180">
        <f t="shared" si="1"/>
        <v>-6024479</v>
      </c>
      <c r="AM62" s="180">
        <f t="shared" si="2"/>
        <v>13659047</v>
      </c>
      <c r="AN62" s="180">
        <f>ROUND(AM62/'8_2.1.17 SIS'!C62,0)</f>
        <v>6782</v>
      </c>
      <c r="AO62" s="181">
        <f>'[2]Summary FY17-18 MFP'!M62</f>
        <v>-35797.452822486521</v>
      </c>
      <c r="AP62" s="179">
        <f t="shared" si="4"/>
        <v>0</v>
      </c>
      <c r="AQ62" s="179">
        <f t="shared" si="5"/>
        <v>-35797.452822486521</v>
      </c>
      <c r="AR62" s="179">
        <f>'[3]October Mid-Year Adj'!$J58</f>
        <v>-264498</v>
      </c>
      <c r="AS62" s="179">
        <f>'[3]February Mid-Year Adj'!$J58</f>
        <v>-3391</v>
      </c>
      <c r="AT62" s="181">
        <f t="shared" si="6"/>
        <v>-267889</v>
      </c>
      <c r="AU62" s="180">
        <f t="shared" si="7"/>
        <v>13355360.547177514</v>
      </c>
      <c r="AV62" s="179">
        <f>+'4_Level 4'!E62</f>
        <v>0</v>
      </c>
      <c r="AW62" s="179">
        <f>+'4_Level 4'!Q62</f>
        <v>16768</v>
      </c>
      <c r="AX62" s="180">
        <f t="shared" si="8"/>
        <v>13372129</v>
      </c>
      <c r="AY62" s="179">
        <f>[4]MFP!$HJ63</f>
        <v>12171709</v>
      </c>
      <c r="AZ62" s="179">
        <f t="shared" si="9"/>
        <v>1200420</v>
      </c>
      <c r="BA62" s="179">
        <f t="shared" si="3"/>
        <v>1200420</v>
      </c>
      <c r="BB62" s="179">
        <f>+'4_Level 4'!R62</f>
        <v>0</v>
      </c>
      <c r="BC62" s="179">
        <f>+'4_Level 4'!J62</f>
        <v>0</v>
      </c>
      <c r="BD62" s="179">
        <f>+'4_Level 4'!L62</f>
        <v>36652</v>
      </c>
      <c r="BE62" s="179">
        <f>+'4_Level 4'!M62</f>
        <v>0</v>
      </c>
      <c r="BF62" s="180">
        <f t="shared" si="10"/>
        <v>13408781</v>
      </c>
    </row>
    <row r="63" spans="1:59" ht="15.6" customHeight="1" x14ac:dyDescent="0.2">
      <c r="A63" s="182">
        <v>57</v>
      </c>
      <c r="B63" s="183" t="s">
        <v>298</v>
      </c>
      <c r="C63" s="184">
        <f>'3_Levels 1&amp;2'!AP63</f>
        <v>53397704</v>
      </c>
      <c r="D63" s="184">
        <v>0</v>
      </c>
      <c r="E63" s="184">
        <v>0</v>
      </c>
      <c r="F63" s="184">
        <f>-'[1]5C1A_Madison'!$R63</f>
        <v>0</v>
      </c>
      <c r="G63" s="184">
        <f>-'[1]5C1B_DArbonne'!$R63</f>
        <v>0</v>
      </c>
      <c r="H63" s="184">
        <f>-'[1]5C1C_Intl High'!$R63</f>
        <v>0</v>
      </c>
      <c r="I63" s="184">
        <f>-'[1]5C1D_NOMMA'!$R63</f>
        <v>0</v>
      </c>
      <c r="J63" s="184">
        <f>-'[1]5C1E_LFNO'!$R63</f>
        <v>0</v>
      </c>
      <c r="K63" s="184">
        <f>-'[1]5C1F_L.C. Charter'!$R63</f>
        <v>0</v>
      </c>
      <c r="L63" s="184">
        <f>-'[1]5C1G_JS Clark'!$R63</f>
        <v>0</v>
      </c>
      <c r="M63" s="184">
        <f>-'[1]5C1H_Southwest'!$R63</f>
        <v>0</v>
      </c>
      <c r="N63" s="184">
        <f>-'[1]5C1I_LA Key'!$R63</f>
        <v>0</v>
      </c>
      <c r="O63" s="184">
        <f>-'[1]5C1J_Jeff Chamber'!$R63</f>
        <v>0</v>
      </c>
      <c r="P63" s="184">
        <f>-'[1]5C1K_Tallulah'!$R63</f>
        <v>0</v>
      </c>
      <c r="Q63" s="184">
        <f>-'[1]5C1M_GEO Mid'!$R63</f>
        <v>0</v>
      </c>
      <c r="R63" s="184">
        <f>-'[1]5C1N_Delta'!$R63</f>
        <v>0</v>
      </c>
      <c r="S63" s="184">
        <f>-'[1]5C1O_Impact'!$R63</f>
        <v>0</v>
      </c>
      <c r="T63" s="184">
        <f>-'[1]5C1P_Vision'!$R63</f>
        <v>0</v>
      </c>
      <c r="U63" s="184">
        <f>-'[1]5C1Q_Advantage'!$R63</f>
        <v>0</v>
      </c>
      <c r="V63" s="184">
        <f>-'[1]5C1R_Iberville'!$R63</f>
        <v>0</v>
      </c>
      <c r="W63" s="184">
        <f>-'[1]5C1S_LC Col Prep'!$R63</f>
        <v>0</v>
      </c>
      <c r="X63" s="184">
        <f>-'[1]5C1T_Northeast'!$R63</f>
        <v>0</v>
      </c>
      <c r="Y63" s="184">
        <f>-'[1]5C1U_Acadiana Ren'!$R63</f>
        <v>-237889</v>
      </c>
      <c r="Z63" s="184">
        <f>-'[1]5C1V_Laf Ren'!$R63</f>
        <v>-55728</v>
      </c>
      <c r="AA63" s="184">
        <f>-'[1]5C1W_Willow'!$R63</f>
        <v>-25189</v>
      </c>
      <c r="AB63" s="184">
        <f>-'[1]5C1X_Tangi'!$R63</f>
        <v>0</v>
      </c>
      <c r="AC63" s="184">
        <f>-'[1]5C1Y_GEO'!$R63</f>
        <v>0</v>
      </c>
      <c r="AD63" s="184">
        <f>-'[1]5C1Z_Lincoln Prep'!$R63</f>
        <v>0</v>
      </c>
      <c r="AE63" s="184">
        <f>-'[1]5C1AA_Laurel'!$R63</f>
        <v>0</v>
      </c>
      <c r="AF63" s="184">
        <f>-'[1]5C1AB_Apex'!$R63</f>
        <v>0</v>
      </c>
      <c r="AG63" s="184">
        <f>-'[1]5C1AC_Smothers'!$R63</f>
        <v>0</v>
      </c>
      <c r="AH63" s="184">
        <f>-'[1]5C1AD_Greater'!$R63</f>
        <v>0</v>
      </c>
      <c r="AI63" s="184">
        <f>-'[1]5C1AH_BRUP'!$R63</f>
        <v>0</v>
      </c>
      <c r="AJ63" s="184">
        <f>-('[1]5C2_LAVCA'!$R63+'[1]5C2_LAVCA'!$S63)</f>
        <v>-147544</v>
      </c>
      <c r="AK63" s="184">
        <f>-('[1]5C3_UnvView'!$R63+'[1]5C3_UnvView'!$S63)</f>
        <v>-96128</v>
      </c>
      <c r="AL63" s="185">
        <f t="shared" si="1"/>
        <v>-562478</v>
      </c>
      <c r="AM63" s="185">
        <f t="shared" si="2"/>
        <v>52835226</v>
      </c>
      <c r="AN63" s="185">
        <f>ROUND(AM63/'8_2.1.17 SIS'!C63,0)</f>
        <v>5725</v>
      </c>
      <c r="AO63" s="186">
        <f>'[2]Summary FY17-18 MFP'!M63</f>
        <v>-18467.753446884599</v>
      </c>
      <c r="AP63" s="184">
        <f t="shared" si="4"/>
        <v>0</v>
      </c>
      <c r="AQ63" s="184">
        <f t="shared" si="5"/>
        <v>-18467.753446884599</v>
      </c>
      <c r="AR63" s="184">
        <f>'[3]October Mid-Year Adj'!$J59</f>
        <v>807225</v>
      </c>
      <c r="AS63" s="184">
        <f>'[3]February Mid-Year Adj'!$J59</f>
        <v>-40075</v>
      </c>
      <c r="AT63" s="186">
        <f t="shared" si="6"/>
        <v>767150</v>
      </c>
      <c r="AU63" s="185">
        <f t="shared" si="7"/>
        <v>53583908.246553116</v>
      </c>
      <c r="AV63" s="184">
        <f>+'4_Level 4'!E63</f>
        <v>0</v>
      </c>
      <c r="AW63" s="184">
        <f>+'4_Level 4'!Q63</f>
        <v>200785</v>
      </c>
      <c r="AX63" s="185">
        <f t="shared" si="8"/>
        <v>53784693</v>
      </c>
      <c r="AY63" s="184">
        <f>[4]MFP!$HJ64</f>
        <v>49275484</v>
      </c>
      <c r="AZ63" s="184">
        <f t="shared" si="9"/>
        <v>4509209</v>
      </c>
      <c r="BA63" s="184">
        <f t="shared" si="3"/>
        <v>4509209</v>
      </c>
      <c r="BB63" s="184">
        <f>+'4_Level 4'!R63</f>
        <v>0</v>
      </c>
      <c r="BC63" s="184">
        <f>+'4_Level 4'!J63</f>
        <v>0</v>
      </c>
      <c r="BD63" s="184">
        <f>+'4_Level 4'!L63</f>
        <v>141610</v>
      </c>
      <c r="BE63" s="184">
        <f>+'4_Level 4'!M63</f>
        <v>314567</v>
      </c>
      <c r="BF63" s="185">
        <f t="shared" si="10"/>
        <v>54240870</v>
      </c>
    </row>
    <row r="64" spans="1:59" ht="15.6" customHeight="1" x14ac:dyDescent="0.2">
      <c r="A64" s="182">
        <v>58</v>
      </c>
      <c r="B64" s="183" t="s">
        <v>299</v>
      </c>
      <c r="C64" s="184">
        <f>'3_Levels 1&amp;2'!AP64</f>
        <v>54682245</v>
      </c>
      <c r="D64" s="184">
        <v>0</v>
      </c>
      <c r="E64" s="184">
        <v>0</v>
      </c>
      <c r="F64" s="184">
        <f>-'[1]5C1A_Madison'!$R64</f>
        <v>0</v>
      </c>
      <c r="G64" s="184">
        <f>-'[1]5C1B_DArbonne'!$R64</f>
        <v>0</v>
      </c>
      <c r="H64" s="184">
        <f>-'[1]5C1C_Intl High'!$R64</f>
        <v>0</v>
      </c>
      <c r="I64" s="184">
        <f>-'[1]5C1D_NOMMA'!$R64</f>
        <v>0</v>
      </c>
      <c r="J64" s="184">
        <f>-'[1]5C1E_LFNO'!$R64</f>
        <v>0</v>
      </c>
      <c r="K64" s="184">
        <f>-'[1]5C1F_L.C. Charter'!$R64</f>
        <v>0</v>
      </c>
      <c r="L64" s="184">
        <f>-'[1]5C1G_JS Clark'!$R64</f>
        <v>0</v>
      </c>
      <c r="M64" s="184">
        <f>-'[1]5C1H_Southwest'!$R64</f>
        <v>0</v>
      </c>
      <c r="N64" s="184">
        <f>-'[1]5C1I_LA Key'!$R64</f>
        <v>0</v>
      </c>
      <c r="O64" s="184">
        <f>-'[1]5C1J_Jeff Chamber'!$R64</f>
        <v>0</v>
      </c>
      <c r="P64" s="184">
        <f>-'[1]5C1K_Tallulah'!$R64</f>
        <v>0</v>
      </c>
      <c r="Q64" s="184">
        <f>-'[1]5C1M_GEO Mid'!$R64</f>
        <v>0</v>
      </c>
      <c r="R64" s="184">
        <f>-'[1]5C1N_Delta'!$R64</f>
        <v>0</v>
      </c>
      <c r="S64" s="184">
        <f>-'[1]5C1O_Impact'!$R64</f>
        <v>0</v>
      </c>
      <c r="T64" s="184">
        <f>-'[1]5C1P_Vision'!$R64</f>
        <v>0</v>
      </c>
      <c r="U64" s="184">
        <f>-'[1]5C1Q_Advantage'!$R64</f>
        <v>0</v>
      </c>
      <c r="V64" s="184">
        <f>-'[1]5C1R_Iberville'!$R64</f>
        <v>0</v>
      </c>
      <c r="W64" s="184">
        <f>-'[1]5C1S_LC Col Prep'!$R64</f>
        <v>0</v>
      </c>
      <c r="X64" s="184">
        <f>-'[1]5C1T_Northeast'!$R64</f>
        <v>0</v>
      </c>
      <c r="Y64" s="184">
        <f>-'[1]5C1U_Acadiana Ren'!$R64</f>
        <v>0</v>
      </c>
      <c r="Z64" s="184">
        <f>-'[1]5C1V_Laf Ren'!$R64</f>
        <v>0</v>
      </c>
      <c r="AA64" s="184">
        <f>-'[1]5C1W_Willow'!$R64</f>
        <v>0</v>
      </c>
      <c r="AB64" s="184">
        <f>-'[1]5C1X_Tangi'!$R64</f>
        <v>0</v>
      </c>
      <c r="AC64" s="184">
        <f>-'[1]5C1Y_GEO'!$R64</f>
        <v>0</v>
      </c>
      <c r="AD64" s="184">
        <f>-'[1]5C1Z_Lincoln Prep'!$R64</f>
        <v>0</v>
      </c>
      <c r="AE64" s="184">
        <f>-'[1]5C1AA_Laurel'!$R64</f>
        <v>0</v>
      </c>
      <c r="AF64" s="184">
        <f>-'[1]5C1AB_Apex'!$R64</f>
        <v>0</v>
      </c>
      <c r="AG64" s="184">
        <f>-'[1]5C1AC_Smothers'!$R64</f>
        <v>0</v>
      </c>
      <c r="AH64" s="184">
        <f>-'[1]5C1AD_Greater'!$R64</f>
        <v>0</v>
      </c>
      <c r="AI64" s="184">
        <f>-'[1]5C1AH_BRUP'!$R64</f>
        <v>0</v>
      </c>
      <c r="AJ64" s="184">
        <f>-('[1]5C2_LAVCA'!$R64+'[1]5C2_LAVCA'!$S64)</f>
        <v>-249898</v>
      </c>
      <c r="AK64" s="184">
        <f>-('[1]5C3_UnvView'!$R64+'[1]5C3_UnvView'!$S64)</f>
        <v>-146906</v>
      </c>
      <c r="AL64" s="185">
        <f t="shared" si="1"/>
        <v>-396804</v>
      </c>
      <c r="AM64" s="185">
        <f t="shared" si="2"/>
        <v>54285441</v>
      </c>
      <c r="AN64" s="185">
        <f>ROUND(AM64/'8_2.1.17 SIS'!C64,0)</f>
        <v>6560</v>
      </c>
      <c r="AO64" s="186">
        <f>'[2]Summary FY17-18 MFP'!M64</f>
        <v>-135442.26481894124</v>
      </c>
      <c r="AP64" s="184">
        <f t="shared" si="4"/>
        <v>0</v>
      </c>
      <c r="AQ64" s="184">
        <f t="shared" si="5"/>
        <v>-135442.26481894124</v>
      </c>
      <c r="AR64" s="184">
        <f>'[3]October Mid-Year Adj'!$J60</f>
        <v>347680</v>
      </c>
      <c r="AS64" s="184">
        <f>'[3]February Mid-Year Adj'!$J60</f>
        <v>-91840</v>
      </c>
      <c r="AT64" s="186">
        <f t="shared" si="6"/>
        <v>255840</v>
      </c>
      <c r="AU64" s="185">
        <f t="shared" si="7"/>
        <v>54405838.735181056</v>
      </c>
      <c r="AV64" s="184">
        <f>+'4_Level 4'!E64</f>
        <v>0</v>
      </c>
      <c r="AW64" s="184">
        <f>+'4_Level 4'!Q64</f>
        <v>190075.02</v>
      </c>
      <c r="AX64" s="185">
        <f t="shared" si="8"/>
        <v>54595914</v>
      </c>
      <c r="AY64" s="184">
        <f>[4]MFP!$HJ65</f>
        <v>50080663</v>
      </c>
      <c r="AZ64" s="184">
        <f t="shared" si="9"/>
        <v>4515251</v>
      </c>
      <c r="BA64" s="184">
        <f t="shared" si="3"/>
        <v>4515251</v>
      </c>
      <c r="BB64" s="184">
        <f>+'4_Level 4'!R64</f>
        <v>0</v>
      </c>
      <c r="BC64" s="184">
        <f>+'4_Level 4'!J64</f>
        <v>0</v>
      </c>
      <c r="BD64" s="184">
        <f>+'4_Level 4'!L64</f>
        <v>142562</v>
      </c>
      <c r="BE64" s="184">
        <f>+'4_Level 4'!M64</f>
        <v>75278</v>
      </c>
      <c r="BF64" s="185">
        <f t="shared" si="10"/>
        <v>54813754</v>
      </c>
    </row>
    <row r="65" spans="1:58" ht="15.6" customHeight="1" x14ac:dyDescent="0.2">
      <c r="A65" s="182">
        <v>59</v>
      </c>
      <c r="B65" s="183" t="s">
        <v>300</v>
      </c>
      <c r="C65" s="184">
        <f>'3_Levels 1&amp;2'!AP65</f>
        <v>37917988</v>
      </c>
      <c r="D65" s="184">
        <v>0</v>
      </c>
      <c r="E65" s="184">
        <v>0</v>
      </c>
      <c r="F65" s="184">
        <f>-'[1]5C1A_Madison'!$R65</f>
        <v>0</v>
      </c>
      <c r="G65" s="184">
        <f>-'[1]5C1B_DArbonne'!$R65</f>
        <v>0</v>
      </c>
      <c r="H65" s="184">
        <f>-'[1]5C1C_Intl High'!$R65</f>
        <v>0</v>
      </c>
      <c r="I65" s="184">
        <f>-'[1]5C1D_NOMMA'!$R65</f>
        <v>0</v>
      </c>
      <c r="J65" s="184">
        <f>-'[1]5C1E_LFNO'!$R65</f>
        <v>0</v>
      </c>
      <c r="K65" s="184">
        <f>-'[1]5C1F_L.C. Charter'!$R65</f>
        <v>0</v>
      </c>
      <c r="L65" s="184">
        <f>-'[1]5C1G_JS Clark'!$R65</f>
        <v>0</v>
      </c>
      <c r="M65" s="184">
        <f>-'[1]5C1H_Southwest'!$R65</f>
        <v>0</v>
      </c>
      <c r="N65" s="184">
        <f>-'[1]5C1I_LA Key'!$R65</f>
        <v>0</v>
      </c>
      <c r="O65" s="184">
        <f>-'[1]5C1J_Jeff Chamber'!$R65</f>
        <v>-5901</v>
      </c>
      <c r="P65" s="184">
        <f>-'[1]5C1K_Tallulah'!$R65</f>
        <v>0</v>
      </c>
      <c r="Q65" s="184">
        <f>-'[1]5C1M_GEO Mid'!$R65</f>
        <v>0</v>
      </c>
      <c r="R65" s="184">
        <f>-'[1]5C1N_Delta'!$R65</f>
        <v>0</v>
      </c>
      <c r="S65" s="184">
        <f>-'[1]5C1O_Impact'!$R65</f>
        <v>0</v>
      </c>
      <c r="T65" s="184">
        <f>-'[1]5C1P_Vision'!$R65</f>
        <v>0</v>
      </c>
      <c r="U65" s="184">
        <f>-'[1]5C1Q_Advantage'!$R65</f>
        <v>0</v>
      </c>
      <c r="V65" s="184">
        <f>-'[1]5C1R_Iberville'!$R65</f>
        <v>0</v>
      </c>
      <c r="W65" s="184">
        <f>-'[1]5C1S_LC Col Prep'!$R65</f>
        <v>0</v>
      </c>
      <c r="X65" s="184">
        <f>-'[1]5C1T_Northeast'!$R65</f>
        <v>0</v>
      </c>
      <c r="Y65" s="184">
        <f>-'[1]5C1U_Acadiana Ren'!$R65</f>
        <v>0</v>
      </c>
      <c r="Z65" s="184">
        <f>-'[1]5C1V_Laf Ren'!$R65</f>
        <v>0</v>
      </c>
      <c r="AA65" s="184">
        <f>-'[1]5C1W_Willow'!$R65</f>
        <v>0</v>
      </c>
      <c r="AB65" s="184">
        <f>-'[1]5C1X_Tangi'!$R65</f>
        <v>0</v>
      </c>
      <c r="AC65" s="184">
        <f>-'[1]5C1Y_GEO'!$R65</f>
        <v>0</v>
      </c>
      <c r="AD65" s="184">
        <f>-'[1]5C1Z_Lincoln Prep'!$R65</f>
        <v>0</v>
      </c>
      <c r="AE65" s="184">
        <f>-'[1]5C1AA_Laurel'!$R65</f>
        <v>0</v>
      </c>
      <c r="AF65" s="184">
        <f>-'[1]5C1AB_Apex'!$R65</f>
        <v>0</v>
      </c>
      <c r="AG65" s="184">
        <f>-'[1]5C1AC_Smothers'!$R65</f>
        <v>0</v>
      </c>
      <c r="AH65" s="184">
        <f>-'[1]5C1AD_Greater'!$R65</f>
        <v>0</v>
      </c>
      <c r="AI65" s="184">
        <f>-'[1]5C1AH_BRUP'!$R65</f>
        <v>0</v>
      </c>
      <c r="AJ65" s="184">
        <f>-('[1]5C2_LAVCA'!$R65+'[1]5C2_LAVCA'!$S65)</f>
        <v>-102610</v>
      </c>
      <c r="AK65" s="184">
        <f>-('[1]5C3_UnvView'!$R65+'[1]5C3_UnvView'!$S65)</f>
        <v>-105317</v>
      </c>
      <c r="AL65" s="185">
        <f t="shared" si="1"/>
        <v>-213828</v>
      </c>
      <c r="AM65" s="185">
        <f t="shared" si="2"/>
        <v>37704160</v>
      </c>
      <c r="AN65" s="185">
        <f>ROUND(AM65/'8_2.1.17 SIS'!C65,0)</f>
        <v>7200</v>
      </c>
      <c r="AO65" s="186">
        <f>'[2]Summary FY17-18 MFP'!M65</f>
        <v>-19056.665733804613</v>
      </c>
      <c r="AP65" s="184">
        <f t="shared" si="4"/>
        <v>0</v>
      </c>
      <c r="AQ65" s="184">
        <f t="shared" si="5"/>
        <v>-19056.665733804613</v>
      </c>
      <c r="AR65" s="184">
        <f>'[3]October Mid-Year Adj'!$J61</f>
        <v>-1274400</v>
      </c>
      <c r="AS65" s="184">
        <f>'[3]February Mid-Year Adj'!$J61</f>
        <v>61200</v>
      </c>
      <c r="AT65" s="186">
        <f t="shared" si="6"/>
        <v>-1213200</v>
      </c>
      <c r="AU65" s="185">
        <f t="shared" si="7"/>
        <v>36471903.334266193</v>
      </c>
      <c r="AV65" s="184">
        <f>+'4_Level 4'!E65</f>
        <v>0</v>
      </c>
      <c r="AW65" s="184">
        <f>+'4_Level 4'!Q65</f>
        <v>298697</v>
      </c>
      <c r="AX65" s="185">
        <f t="shared" si="8"/>
        <v>36770600</v>
      </c>
      <c r="AY65" s="184">
        <f>[4]MFP!$HJ66</f>
        <v>34485995</v>
      </c>
      <c r="AZ65" s="184">
        <f t="shared" si="9"/>
        <v>2284605</v>
      </c>
      <c r="BA65" s="184">
        <f t="shared" si="3"/>
        <v>2284605</v>
      </c>
      <c r="BB65" s="184">
        <f>+'4_Level 4'!R65</f>
        <v>0</v>
      </c>
      <c r="BC65" s="184">
        <f>+'4_Level 4'!J65</f>
        <v>0</v>
      </c>
      <c r="BD65" s="184">
        <f>+'4_Level 4'!L65</f>
        <v>104006</v>
      </c>
      <c r="BE65" s="184">
        <f>+'4_Level 4'!M65</f>
        <v>0</v>
      </c>
      <c r="BF65" s="185">
        <f t="shared" si="10"/>
        <v>36874606</v>
      </c>
    </row>
    <row r="66" spans="1:58" ht="15.6" customHeight="1" x14ac:dyDescent="0.2">
      <c r="A66" s="187">
        <v>60</v>
      </c>
      <c r="B66" s="188" t="s">
        <v>301</v>
      </c>
      <c r="C66" s="189">
        <f>'3_Levels 1&amp;2'!AP66</f>
        <v>38239257</v>
      </c>
      <c r="D66" s="189">
        <v>0</v>
      </c>
      <c r="E66" s="189">
        <v>0</v>
      </c>
      <c r="F66" s="189">
        <f>-'[1]5C1A_Madison'!$R66</f>
        <v>0</v>
      </c>
      <c r="G66" s="189">
        <f>-'[1]5C1B_DArbonne'!$R66</f>
        <v>0</v>
      </c>
      <c r="H66" s="189">
        <f>-'[1]5C1C_Intl High'!$R66</f>
        <v>0</v>
      </c>
      <c r="I66" s="189">
        <f>-'[1]5C1D_NOMMA'!$R66</f>
        <v>0</v>
      </c>
      <c r="J66" s="189">
        <f>-'[1]5C1E_LFNO'!$R66</f>
        <v>0</v>
      </c>
      <c r="K66" s="189">
        <f>-'[1]5C1F_L.C. Charter'!$R66</f>
        <v>0</v>
      </c>
      <c r="L66" s="189">
        <f>-'[1]5C1G_JS Clark'!$R66</f>
        <v>0</v>
      </c>
      <c r="M66" s="189">
        <f>-'[1]5C1H_Southwest'!$R66</f>
        <v>0</v>
      </c>
      <c r="N66" s="189">
        <f>-'[1]5C1I_LA Key'!$R66</f>
        <v>0</v>
      </c>
      <c r="O66" s="189">
        <f>-'[1]5C1J_Jeff Chamber'!$R66</f>
        <v>0</v>
      </c>
      <c r="P66" s="189">
        <f>-'[1]5C1K_Tallulah'!$R66</f>
        <v>0</v>
      </c>
      <c r="Q66" s="189">
        <f>-'[1]5C1M_GEO Mid'!$R66</f>
        <v>0</v>
      </c>
      <c r="R66" s="189">
        <f>-'[1]5C1N_Delta'!$R66</f>
        <v>0</v>
      </c>
      <c r="S66" s="189">
        <f>-'[1]5C1O_Impact'!$R66</f>
        <v>0</v>
      </c>
      <c r="T66" s="189">
        <f>-'[1]5C1P_Vision'!$R66</f>
        <v>-5010</v>
      </c>
      <c r="U66" s="189">
        <f>-'[1]5C1Q_Advantage'!$R66</f>
        <v>0</v>
      </c>
      <c r="V66" s="189">
        <f>-'[1]5C1R_Iberville'!$R66</f>
        <v>0</v>
      </c>
      <c r="W66" s="189">
        <f>-'[1]5C1S_LC Col Prep'!$R66</f>
        <v>0</v>
      </c>
      <c r="X66" s="189">
        <f>-'[1]5C1T_Northeast'!$R66</f>
        <v>0</v>
      </c>
      <c r="Y66" s="189">
        <f>-'[1]5C1U_Acadiana Ren'!$R66</f>
        <v>0</v>
      </c>
      <c r="Z66" s="189">
        <f>-'[1]5C1V_Laf Ren'!$R66</f>
        <v>0</v>
      </c>
      <c r="AA66" s="189">
        <f>-'[1]5C1W_Willow'!$R66</f>
        <v>0</v>
      </c>
      <c r="AB66" s="189">
        <f>-'[1]5C1X_Tangi'!$R66</f>
        <v>0</v>
      </c>
      <c r="AC66" s="189">
        <f>-'[1]5C1Y_GEO'!$R66</f>
        <v>0</v>
      </c>
      <c r="AD66" s="189">
        <f>-'[1]5C1Z_Lincoln Prep'!$R66</f>
        <v>-10671</v>
      </c>
      <c r="AE66" s="189">
        <f>-'[1]5C1AA_Laurel'!$R66</f>
        <v>0</v>
      </c>
      <c r="AF66" s="189">
        <f>-'[1]5C1AB_Apex'!$R66</f>
        <v>0</v>
      </c>
      <c r="AG66" s="189">
        <f>-'[1]5C1AC_Smothers'!$R66</f>
        <v>0</v>
      </c>
      <c r="AH66" s="189">
        <f>-'[1]5C1AD_Greater'!$R66</f>
        <v>0</v>
      </c>
      <c r="AI66" s="189">
        <f>-'[1]5C1AH_BRUP'!$R66</f>
        <v>0</v>
      </c>
      <c r="AJ66" s="189">
        <f>-('[1]5C2_LAVCA'!$R66+'[1]5C2_LAVCA'!$S66)</f>
        <v>-59448</v>
      </c>
      <c r="AK66" s="189">
        <f>-('[1]5C3_UnvView'!$R66+'[1]5C3_UnvView'!$S66)</f>
        <v>-208202</v>
      </c>
      <c r="AL66" s="190">
        <f t="shared" si="1"/>
        <v>-283331</v>
      </c>
      <c r="AM66" s="190">
        <f t="shared" si="2"/>
        <v>37955926</v>
      </c>
      <c r="AN66" s="190">
        <f>ROUND(AM66/'8_2.1.17 SIS'!C66,0)</f>
        <v>6203</v>
      </c>
      <c r="AO66" s="191">
        <f>'[2]Summary FY17-18 MFP'!M66</f>
        <v>-48494.848630446795</v>
      </c>
      <c r="AP66" s="189">
        <f t="shared" si="4"/>
        <v>0</v>
      </c>
      <c r="AQ66" s="189">
        <f t="shared" si="5"/>
        <v>-48494.848630446795</v>
      </c>
      <c r="AR66" s="189">
        <f>'[3]October Mid-Year Adj'!$J62</f>
        <v>-198496</v>
      </c>
      <c r="AS66" s="189">
        <f>'[3]February Mid-Year Adj'!$J62</f>
        <v>-86842</v>
      </c>
      <c r="AT66" s="191">
        <f t="shared" si="6"/>
        <v>-285338</v>
      </c>
      <c r="AU66" s="190">
        <f t="shared" si="7"/>
        <v>37622093.151369557</v>
      </c>
      <c r="AV66" s="189">
        <f>+'4_Level 4'!E66</f>
        <v>0</v>
      </c>
      <c r="AW66" s="189">
        <f>+'4_Level 4'!Q66</f>
        <v>143016.5</v>
      </c>
      <c r="AX66" s="190">
        <f t="shared" si="8"/>
        <v>37765110</v>
      </c>
      <c r="AY66" s="189">
        <f>[4]MFP!$HJ67</f>
        <v>34675790</v>
      </c>
      <c r="AZ66" s="189">
        <f t="shared" si="9"/>
        <v>3089320</v>
      </c>
      <c r="BA66" s="189">
        <f t="shared" si="3"/>
        <v>3089320</v>
      </c>
      <c r="BB66" s="189">
        <f>+'4_Level 4'!R66</f>
        <v>0</v>
      </c>
      <c r="BC66" s="189">
        <f>+'4_Level 4'!J66</f>
        <v>0</v>
      </c>
      <c r="BD66" s="189">
        <f>+'4_Level 4'!L66</f>
        <v>75684</v>
      </c>
      <c r="BE66" s="189">
        <f>+'4_Level 4'!M66</f>
        <v>0</v>
      </c>
      <c r="BF66" s="190">
        <f t="shared" si="10"/>
        <v>37840794</v>
      </c>
    </row>
    <row r="67" spans="1:58" ht="15.6" customHeight="1" x14ac:dyDescent="0.2">
      <c r="A67" s="177">
        <v>61</v>
      </c>
      <c r="B67" s="178" t="s">
        <v>302</v>
      </c>
      <c r="C67" s="179">
        <f>'3_Levels 1&amp;2'!AP67</f>
        <v>12588868</v>
      </c>
      <c r="D67" s="179">
        <v>0</v>
      </c>
      <c r="E67" s="179">
        <v>0</v>
      </c>
      <c r="F67" s="179">
        <f>-'[1]5C1A_Madison'!$R67</f>
        <v>-6124</v>
      </c>
      <c r="G67" s="179">
        <f>-'[1]5C1B_DArbonne'!$R67</f>
        <v>0</v>
      </c>
      <c r="H67" s="179">
        <f>-'[1]5C1C_Intl High'!$R67</f>
        <v>0</v>
      </c>
      <c r="I67" s="179">
        <f>-'[1]5C1D_NOMMA'!$R67</f>
        <v>0</v>
      </c>
      <c r="J67" s="179">
        <f>-'[1]5C1E_LFNO'!$R67</f>
        <v>0</v>
      </c>
      <c r="K67" s="179">
        <f>-'[1]5C1F_L.C. Charter'!$R67</f>
        <v>0</v>
      </c>
      <c r="L67" s="179">
        <f>-'[1]5C1G_JS Clark'!$R67</f>
        <v>0</v>
      </c>
      <c r="M67" s="179">
        <f>-'[1]5C1H_Southwest'!$R67</f>
        <v>0</v>
      </c>
      <c r="N67" s="179">
        <f>-'[1]5C1I_LA Key'!$R67</f>
        <v>-46781</v>
      </c>
      <c r="O67" s="179">
        <f>-'[1]5C1J_Jeff Chamber'!$R67</f>
        <v>0</v>
      </c>
      <c r="P67" s="179">
        <f>-'[1]5C1K_Tallulah'!$R67</f>
        <v>0</v>
      </c>
      <c r="Q67" s="179">
        <f>-'[1]5C1M_GEO Mid'!$R67</f>
        <v>-12019</v>
      </c>
      <c r="R67" s="179">
        <f>-'[1]5C1N_Delta'!$R67</f>
        <v>0</v>
      </c>
      <c r="S67" s="179">
        <f>-'[1]5C1O_Impact'!$R67</f>
        <v>0</v>
      </c>
      <c r="T67" s="179">
        <f>-'[1]5C1P_Vision'!$R67</f>
        <v>0</v>
      </c>
      <c r="U67" s="179">
        <f>-'[1]5C1Q_Advantage'!$R67</f>
        <v>-8827</v>
      </c>
      <c r="V67" s="179">
        <f>-'[1]5C1R_Iberville'!$R67</f>
        <v>-130993</v>
      </c>
      <c r="W67" s="179">
        <f>-'[1]5C1S_LC Col Prep'!$R67</f>
        <v>0</v>
      </c>
      <c r="X67" s="179">
        <f>-'[1]5C1T_Northeast'!$R67</f>
        <v>0</v>
      </c>
      <c r="Y67" s="179">
        <f>-'[1]5C1U_Acadiana Ren'!$R67</f>
        <v>0</v>
      </c>
      <c r="Z67" s="179">
        <f>-'[1]5C1V_Laf Ren'!$R67</f>
        <v>0</v>
      </c>
      <c r="AA67" s="179">
        <f>-'[1]5C1W_Willow'!$R67</f>
        <v>0</v>
      </c>
      <c r="AB67" s="179">
        <f>-'[1]5C1X_Tangi'!$R67</f>
        <v>0</v>
      </c>
      <c r="AC67" s="179">
        <f>-'[1]5C1Y_GEO'!$R67</f>
        <v>-2997</v>
      </c>
      <c r="AD67" s="179">
        <f>-'[1]5C1Z_Lincoln Prep'!$R67</f>
        <v>0</v>
      </c>
      <c r="AE67" s="179">
        <f>-'[1]5C1AA_Laurel'!$R67</f>
        <v>0</v>
      </c>
      <c r="AF67" s="179">
        <f>-'[1]5C1AB_Apex'!$R67</f>
        <v>0</v>
      </c>
      <c r="AG67" s="179">
        <f>-'[1]5C1AC_Smothers'!$R67</f>
        <v>0</v>
      </c>
      <c r="AH67" s="179">
        <f>-'[1]5C1AD_Greater'!$R67</f>
        <v>0</v>
      </c>
      <c r="AI67" s="179">
        <f>-'[1]5C1AH_BRUP'!$R67</f>
        <v>0</v>
      </c>
      <c r="AJ67" s="179">
        <f>-('[1]5C2_LAVCA'!$R67+'[1]5C2_LAVCA'!$S67)</f>
        <v>-22943</v>
      </c>
      <c r="AK67" s="179">
        <f>-('[1]5C3_UnvView'!$R67+'[1]5C3_UnvView'!$S67)</f>
        <v>-53428</v>
      </c>
      <c r="AL67" s="180">
        <f t="shared" si="1"/>
        <v>-284112</v>
      </c>
      <c r="AM67" s="180">
        <f t="shared" si="2"/>
        <v>12304756</v>
      </c>
      <c r="AN67" s="180">
        <f>ROUND(AM67/'8_2.1.17 SIS'!C67,0)</f>
        <v>3436</v>
      </c>
      <c r="AO67" s="181">
        <f>'[2]Summary FY17-18 MFP'!M67</f>
        <v>-33875.86753563692</v>
      </c>
      <c r="AP67" s="179">
        <f t="shared" si="4"/>
        <v>0</v>
      </c>
      <c r="AQ67" s="179">
        <f t="shared" si="5"/>
        <v>-33875.86753563692</v>
      </c>
      <c r="AR67" s="179">
        <f>'[3]October Mid-Year Adj'!$J63</f>
        <v>54976</v>
      </c>
      <c r="AS67" s="179">
        <f>'[3]February Mid-Year Adj'!$J63</f>
        <v>-32642</v>
      </c>
      <c r="AT67" s="181">
        <f t="shared" si="6"/>
        <v>22334</v>
      </c>
      <c r="AU67" s="180">
        <f t="shared" si="7"/>
        <v>12293214.132464362</v>
      </c>
      <c r="AV67" s="179">
        <f>+'4_Level 4'!E67</f>
        <v>0</v>
      </c>
      <c r="AW67" s="179">
        <f>+'4_Level 4'!Q67</f>
        <v>84400</v>
      </c>
      <c r="AX67" s="180">
        <f t="shared" si="8"/>
        <v>12377614</v>
      </c>
      <c r="AY67" s="179">
        <f>[4]MFP!$HJ68</f>
        <v>11305389</v>
      </c>
      <c r="AZ67" s="179">
        <f t="shared" si="9"/>
        <v>1072225</v>
      </c>
      <c r="BA67" s="179">
        <f t="shared" si="3"/>
        <v>1072225</v>
      </c>
      <c r="BB67" s="179">
        <f>+'4_Level 4'!R67</f>
        <v>0</v>
      </c>
      <c r="BC67" s="179">
        <f>+'4_Level 4'!J67</f>
        <v>0</v>
      </c>
      <c r="BD67" s="179">
        <f>+'4_Level 4'!L67</f>
        <v>52122</v>
      </c>
      <c r="BE67" s="179">
        <f>+'4_Level 4'!M67</f>
        <v>431989</v>
      </c>
      <c r="BF67" s="180">
        <f t="shared" si="10"/>
        <v>12861725</v>
      </c>
    </row>
    <row r="68" spans="1:58" ht="15.6" customHeight="1" x14ac:dyDescent="0.2">
      <c r="A68" s="182">
        <v>62</v>
      </c>
      <c r="B68" s="183" t="s">
        <v>303</v>
      </c>
      <c r="C68" s="184">
        <f>'3_Levels 1&amp;2'!AP68</f>
        <v>13853211</v>
      </c>
      <c r="D68" s="184">
        <v>0</v>
      </c>
      <c r="E68" s="184">
        <v>0</v>
      </c>
      <c r="F68" s="184">
        <f>-'[1]5C1A_Madison'!$R68</f>
        <v>0</v>
      </c>
      <c r="G68" s="184">
        <f>-'[1]5C1B_DArbonne'!$R68</f>
        <v>0</v>
      </c>
      <c r="H68" s="184">
        <f>-'[1]5C1C_Intl High'!$R68</f>
        <v>0</v>
      </c>
      <c r="I68" s="184">
        <f>-'[1]5C1D_NOMMA'!$R68</f>
        <v>0</v>
      </c>
      <c r="J68" s="184">
        <f>-'[1]5C1E_LFNO'!$R68</f>
        <v>0</v>
      </c>
      <c r="K68" s="184">
        <f>-'[1]5C1F_L.C. Charter'!$R68</f>
        <v>0</v>
      </c>
      <c r="L68" s="184">
        <f>-'[1]5C1G_JS Clark'!$R68</f>
        <v>0</v>
      </c>
      <c r="M68" s="184">
        <f>-'[1]5C1H_Southwest'!$R68</f>
        <v>0</v>
      </c>
      <c r="N68" s="184">
        <f>-'[1]5C1I_LA Key'!$R68</f>
        <v>0</v>
      </c>
      <c r="O68" s="184">
        <f>-'[1]5C1J_Jeff Chamber'!$R68</f>
        <v>0</v>
      </c>
      <c r="P68" s="184">
        <f>-'[1]5C1K_Tallulah'!$R68</f>
        <v>0</v>
      </c>
      <c r="Q68" s="184">
        <f>-'[1]5C1M_GEO Mid'!$R68</f>
        <v>0</v>
      </c>
      <c r="R68" s="184">
        <f>-'[1]5C1N_Delta'!$R68</f>
        <v>0</v>
      </c>
      <c r="S68" s="184">
        <f>-'[1]5C1O_Impact'!$R68</f>
        <v>0</v>
      </c>
      <c r="T68" s="184">
        <f>-'[1]5C1P_Vision'!$R68</f>
        <v>0</v>
      </c>
      <c r="U68" s="184">
        <f>-'[1]5C1Q_Advantage'!$R68</f>
        <v>0</v>
      </c>
      <c r="V68" s="184">
        <f>-'[1]5C1R_Iberville'!$R68</f>
        <v>0</v>
      </c>
      <c r="W68" s="184">
        <f>-'[1]5C1S_LC Col Prep'!$R68</f>
        <v>0</v>
      </c>
      <c r="X68" s="184">
        <f>-'[1]5C1T_Northeast'!$R68</f>
        <v>0</v>
      </c>
      <c r="Y68" s="184">
        <f>-'[1]5C1U_Acadiana Ren'!$R68</f>
        <v>0</v>
      </c>
      <c r="Z68" s="184">
        <f>-'[1]5C1V_Laf Ren'!$R68</f>
        <v>0</v>
      </c>
      <c r="AA68" s="184">
        <f>-'[1]5C1W_Willow'!$R68</f>
        <v>0</v>
      </c>
      <c r="AB68" s="184">
        <f>-'[1]5C1X_Tangi'!$R68</f>
        <v>0</v>
      </c>
      <c r="AC68" s="184">
        <f>-'[1]5C1Y_GEO'!$R68</f>
        <v>0</v>
      </c>
      <c r="AD68" s="184">
        <f>-'[1]5C1Z_Lincoln Prep'!$R68</f>
        <v>0</v>
      </c>
      <c r="AE68" s="184">
        <f>-'[1]5C1AA_Laurel'!$R68</f>
        <v>0</v>
      </c>
      <c r="AF68" s="184">
        <f>-'[1]5C1AB_Apex'!$R68</f>
        <v>0</v>
      </c>
      <c r="AG68" s="184">
        <f>-'[1]5C1AC_Smothers'!$R68</f>
        <v>0</v>
      </c>
      <c r="AH68" s="184">
        <f>-'[1]5C1AD_Greater'!$R68</f>
        <v>0</v>
      </c>
      <c r="AI68" s="184">
        <f>-'[1]5C1AH_BRUP'!$R68</f>
        <v>0</v>
      </c>
      <c r="AJ68" s="184">
        <f>-('[1]5C2_LAVCA'!$R68+'[1]5C2_LAVCA'!$S68)</f>
        <v>-27981</v>
      </c>
      <c r="AK68" s="184">
        <f>-('[1]5C3_UnvView'!$R68+'[1]5C3_UnvView'!$S68)</f>
        <v>-41886</v>
      </c>
      <c r="AL68" s="185">
        <f t="shared" si="1"/>
        <v>-69867</v>
      </c>
      <c r="AM68" s="185">
        <f t="shared" si="2"/>
        <v>13783344</v>
      </c>
      <c r="AN68" s="185">
        <f>ROUND(AM68/'8_2.1.17 SIS'!C68,0)</f>
        <v>6659</v>
      </c>
      <c r="AO68" s="186">
        <f>'[2]Summary FY17-18 MFP'!M68</f>
        <v>-24833.077269258007</v>
      </c>
      <c r="AP68" s="184">
        <f t="shared" si="4"/>
        <v>0</v>
      </c>
      <c r="AQ68" s="184">
        <f t="shared" si="5"/>
        <v>-24833.077269258007</v>
      </c>
      <c r="AR68" s="184">
        <f>'[3]October Mid-Year Adj'!$J64</f>
        <v>-486107</v>
      </c>
      <c r="AS68" s="184">
        <f>'[3]February Mid-Year Adj'!$J64</f>
        <v>-26636</v>
      </c>
      <c r="AT68" s="186">
        <f t="shared" si="6"/>
        <v>-512743</v>
      </c>
      <c r="AU68" s="185">
        <f t="shared" si="7"/>
        <v>13245767.922730742</v>
      </c>
      <c r="AV68" s="184">
        <f>+'4_Level 4'!E68</f>
        <v>0</v>
      </c>
      <c r="AW68" s="184">
        <f>+'4_Level 4'!Q68</f>
        <v>161215.6</v>
      </c>
      <c r="AX68" s="185">
        <f t="shared" si="8"/>
        <v>13406984</v>
      </c>
      <c r="AY68" s="184">
        <f>[4]MFP!$HJ69</f>
        <v>12331534</v>
      </c>
      <c r="AZ68" s="184">
        <f t="shared" si="9"/>
        <v>1075450</v>
      </c>
      <c r="BA68" s="184">
        <f t="shared" si="3"/>
        <v>1075450</v>
      </c>
      <c r="BB68" s="184">
        <f>+'4_Level 4'!R68</f>
        <v>0</v>
      </c>
      <c r="BC68" s="184">
        <f>+'4_Level 4'!J68</f>
        <v>0</v>
      </c>
      <c r="BD68" s="184">
        <f>+'4_Level 4'!L68</f>
        <v>52360</v>
      </c>
      <c r="BE68" s="184">
        <f>+'4_Level 4'!M68</f>
        <v>0</v>
      </c>
      <c r="BF68" s="185">
        <f t="shared" si="10"/>
        <v>13459344</v>
      </c>
    </row>
    <row r="69" spans="1:58" ht="15.6" customHeight="1" x14ac:dyDescent="0.2">
      <c r="A69" s="182">
        <v>63</v>
      </c>
      <c r="B69" s="183" t="s">
        <v>304</v>
      </c>
      <c r="C69" s="184">
        <f>'3_Levels 1&amp;2'!AP69</f>
        <v>10134168</v>
      </c>
      <c r="D69" s="184">
        <v>0</v>
      </c>
      <c r="E69" s="184">
        <v>0</v>
      </c>
      <c r="F69" s="184">
        <f>-'[1]5C1A_Madison'!$R69</f>
        <v>0</v>
      </c>
      <c r="G69" s="184">
        <f>-'[1]5C1B_DArbonne'!$R69</f>
        <v>0</v>
      </c>
      <c r="H69" s="184">
        <f>-'[1]5C1C_Intl High'!$R69</f>
        <v>0</v>
      </c>
      <c r="I69" s="184">
        <f>-'[1]5C1D_NOMMA'!$R69</f>
        <v>0</v>
      </c>
      <c r="J69" s="184">
        <f>-'[1]5C1E_LFNO'!$R69</f>
        <v>0</v>
      </c>
      <c r="K69" s="184">
        <f>-'[1]5C1F_L.C. Charter'!$R69</f>
        <v>0</v>
      </c>
      <c r="L69" s="184">
        <f>-'[1]5C1G_JS Clark'!$R69</f>
        <v>0</v>
      </c>
      <c r="M69" s="184">
        <f>-'[1]5C1H_Southwest'!$R69</f>
        <v>0</v>
      </c>
      <c r="N69" s="184">
        <f>-'[1]5C1I_LA Key'!$R69</f>
        <v>0</v>
      </c>
      <c r="O69" s="184">
        <f>-'[1]5C1J_Jeff Chamber'!$R69</f>
        <v>0</v>
      </c>
      <c r="P69" s="184">
        <f>-'[1]5C1K_Tallulah'!$R69</f>
        <v>0</v>
      </c>
      <c r="Q69" s="184">
        <f>-'[1]5C1M_GEO Mid'!$R69</f>
        <v>0</v>
      </c>
      <c r="R69" s="184">
        <f>-'[1]5C1N_Delta'!$R69</f>
        <v>0</v>
      </c>
      <c r="S69" s="184">
        <f>-'[1]5C1O_Impact'!$R69</f>
        <v>0</v>
      </c>
      <c r="T69" s="184">
        <f>-'[1]5C1P_Vision'!$R69</f>
        <v>0</v>
      </c>
      <c r="U69" s="184">
        <f>-'[1]5C1Q_Advantage'!$R69</f>
        <v>0</v>
      </c>
      <c r="V69" s="184">
        <f>-'[1]5C1R_Iberville'!$R69</f>
        <v>0</v>
      </c>
      <c r="W69" s="184">
        <f>-'[1]5C1S_LC Col Prep'!$R69</f>
        <v>0</v>
      </c>
      <c r="X69" s="184">
        <f>-'[1]5C1T_Northeast'!$R69</f>
        <v>0</v>
      </c>
      <c r="Y69" s="184">
        <f>-'[1]5C1U_Acadiana Ren'!$R69</f>
        <v>0</v>
      </c>
      <c r="Z69" s="184">
        <f>-'[1]5C1V_Laf Ren'!$R69</f>
        <v>0</v>
      </c>
      <c r="AA69" s="184">
        <f>-'[1]5C1W_Willow'!$R69</f>
        <v>0</v>
      </c>
      <c r="AB69" s="184">
        <f>-'[1]5C1X_Tangi'!$R69</f>
        <v>0</v>
      </c>
      <c r="AC69" s="184">
        <f>-'[1]5C1Y_GEO'!$R69</f>
        <v>0</v>
      </c>
      <c r="AD69" s="184">
        <f>-'[1]5C1Z_Lincoln Prep'!$R69</f>
        <v>0</v>
      </c>
      <c r="AE69" s="184">
        <f>-'[1]5C1AA_Laurel'!$R69</f>
        <v>0</v>
      </c>
      <c r="AF69" s="184">
        <f>-'[1]5C1AB_Apex'!$R69</f>
        <v>-7424</v>
      </c>
      <c r="AG69" s="184">
        <f>-'[1]5C1AC_Smothers'!$R69</f>
        <v>0</v>
      </c>
      <c r="AH69" s="184">
        <f>-'[1]5C1AD_Greater'!$R69</f>
        <v>0</v>
      </c>
      <c r="AI69" s="184">
        <f>-'[1]5C1AH_BRUP'!$R69</f>
        <v>0</v>
      </c>
      <c r="AJ69" s="184">
        <f>-('[1]5C2_LAVCA'!$R69+'[1]5C2_LAVCA'!$S69)</f>
        <v>-11272</v>
      </c>
      <c r="AK69" s="184">
        <f>-('[1]5C3_UnvView'!$R69+'[1]5C3_UnvView'!$S69)</f>
        <v>-4738</v>
      </c>
      <c r="AL69" s="185">
        <f t="shared" si="1"/>
        <v>-23434</v>
      </c>
      <c r="AM69" s="185">
        <f t="shared" si="2"/>
        <v>10110734</v>
      </c>
      <c r="AN69" s="185">
        <f>ROUND(AM69/'8_2.1.17 SIS'!C69,0)</f>
        <v>4978</v>
      </c>
      <c r="AO69" s="186">
        <f>'[2]Summary FY17-18 MFP'!M69</f>
        <v>-7929.1713481848128</v>
      </c>
      <c r="AP69" s="184">
        <f t="shared" si="4"/>
        <v>0</v>
      </c>
      <c r="AQ69" s="184">
        <f t="shared" si="5"/>
        <v>-7929.1713481848128</v>
      </c>
      <c r="AR69" s="184">
        <f>'[3]October Mid-Year Adj'!$J65</f>
        <v>348460</v>
      </c>
      <c r="AS69" s="184">
        <f>'[3]February Mid-Year Adj'!$J65</f>
        <v>-14934</v>
      </c>
      <c r="AT69" s="186">
        <f t="shared" si="6"/>
        <v>333526</v>
      </c>
      <c r="AU69" s="185">
        <f t="shared" si="7"/>
        <v>10436330.828651816</v>
      </c>
      <c r="AV69" s="184">
        <f>+'4_Level 4'!E69</f>
        <v>0</v>
      </c>
      <c r="AW69" s="184">
        <f>+'4_Level 4'!Q69</f>
        <v>62345</v>
      </c>
      <c r="AX69" s="185">
        <f t="shared" si="8"/>
        <v>10498676</v>
      </c>
      <c r="AY69" s="184">
        <f>[4]MFP!$HJ70</f>
        <v>9557083</v>
      </c>
      <c r="AZ69" s="184">
        <f t="shared" si="9"/>
        <v>941593</v>
      </c>
      <c r="BA69" s="184">
        <f t="shared" si="3"/>
        <v>941593</v>
      </c>
      <c r="BB69" s="184">
        <f>+'4_Level 4'!R69</f>
        <v>0</v>
      </c>
      <c r="BC69" s="184">
        <f>+'4_Level 4'!J69</f>
        <v>0</v>
      </c>
      <c r="BD69" s="184">
        <f>+'4_Level 4'!L69</f>
        <v>45220</v>
      </c>
      <c r="BE69" s="184">
        <f>+'4_Level 4'!M69</f>
        <v>0</v>
      </c>
      <c r="BF69" s="185">
        <f t="shared" si="10"/>
        <v>10543896</v>
      </c>
    </row>
    <row r="70" spans="1:58" ht="15.6" customHeight="1" x14ac:dyDescent="0.2">
      <c r="A70" s="182">
        <v>64</v>
      </c>
      <c r="B70" s="183" t="s">
        <v>305</v>
      </c>
      <c r="C70" s="184">
        <f>'3_Levels 1&amp;2'!AP70</f>
        <v>16386122</v>
      </c>
      <c r="D70" s="184">
        <v>0</v>
      </c>
      <c r="E70" s="184">
        <v>0</v>
      </c>
      <c r="F70" s="184">
        <f>-'[1]5C1A_Madison'!$R70</f>
        <v>0</v>
      </c>
      <c r="G70" s="184">
        <f>-'[1]5C1B_DArbonne'!$R70</f>
        <v>0</v>
      </c>
      <c r="H70" s="184">
        <f>-'[1]5C1C_Intl High'!$R70</f>
        <v>0</v>
      </c>
      <c r="I70" s="184">
        <f>-'[1]5C1D_NOMMA'!$R70</f>
        <v>0</v>
      </c>
      <c r="J70" s="184">
        <f>-'[1]5C1E_LFNO'!$R70</f>
        <v>0</v>
      </c>
      <c r="K70" s="184">
        <f>-'[1]5C1F_L.C. Charter'!$R70</f>
        <v>0</v>
      </c>
      <c r="L70" s="184">
        <f>-'[1]5C1G_JS Clark'!$R70</f>
        <v>0</v>
      </c>
      <c r="M70" s="184">
        <f>-'[1]5C1H_Southwest'!$R70</f>
        <v>0</v>
      </c>
      <c r="N70" s="184">
        <f>-'[1]5C1I_LA Key'!$R70</f>
        <v>0</v>
      </c>
      <c r="O70" s="184">
        <f>-'[1]5C1J_Jeff Chamber'!$R70</f>
        <v>0</v>
      </c>
      <c r="P70" s="184">
        <f>-'[1]5C1K_Tallulah'!$R70</f>
        <v>0</v>
      </c>
      <c r="Q70" s="184">
        <f>-'[1]5C1M_GEO Mid'!$R70</f>
        <v>0</v>
      </c>
      <c r="R70" s="184">
        <f>-'[1]5C1N_Delta'!$R70</f>
        <v>0</v>
      </c>
      <c r="S70" s="184">
        <f>-'[1]5C1O_Impact'!$R70</f>
        <v>0</v>
      </c>
      <c r="T70" s="184">
        <f>-'[1]5C1P_Vision'!$R70</f>
        <v>0</v>
      </c>
      <c r="U70" s="184">
        <f>-'[1]5C1Q_Advantage'!$R70</f>
        <v>0</v>
      </c>
      <c r="V70" s="184">
        <f>-'[1]5C1R_Iberville'!$R70</f>
        <v>0</v>
      </c>
      <c r="W70" s="184">
        <f>-'[1]5C1S_LC Col Prep'!$R70</f>
        <v>0</v>
      </c>
      <c r="X70" s="184">
        <f>-'[1]5C1T_Northeast'!$R70</f>
        <v>0</v>
      </c>
      <c r="Y70" s="184">
        <f>-'[1]5C1U_Acadiana Ren'!$R70</f>
        <v>0</v>
      </c>
      <c r="Z70" s="184">
        <f>-'[1]5C1V_Laf Ren'!$R70</f>
        <v>0</v>
      </c>
      <c r="AA70" s="184">
        <f>-'[1]5C1W_Willow'!$R70</f>
        <v>0</v>
      </c>
      <c r="AB70" s="184">
        <f>-'[1]5C1X_Tangi'!$R70</f>
        <v>0</v>
      </c>
      <c r="AC70" s="184">
        <f>-'[1]5C1Y_GEO'!$R70</f>
        <v>0</v>
      </c>
      <c r="AD70" s="184">
        <f>-'[1]5C1Z_Lincoln Prep'!$R70</f>
        <v>-6089</v>
      </c>
      <c r="AE70" s="184">
        <f>-'[1]5C1AA_Laurel'!$R70</f>
        <v>0</v>
      </c>
      <c r="AF70" s="184">
        <f>-'[1]5C1AB_Apex'!$R70</f>
        <v>0</v>
      </c>
      <c r="AG70" s="184">
        <f>-'[1]5C1AC_Smothers'!$R70</f>
        <v>0</v>
      </c>
      <c r="AH70" s="184">
        <f>-'[1]5C1AD_Greater'!$R70</f>
        <v>0</v>
      </c>
      <c r="AI70" s="184">
        <f>-'[1]5C1AH_BRUP'!$R70</f>
        <v>0</v>
      </c>
      <c r="AJ70" s="184">
        <f>-('[1]5C2_LAVCA'!$R70+'[1]5C2_LAVCA'!$S70)</f>
        <v>-35667</v>
      </c>
      <c r="AK70" s="184">
        <f>-('[1]5C3_UnvView'!$R70+'[1]5C3_UnvView'!$S70)</f>
        <v>-192</v>
      </c>
      <c r="AL70" s="185">
        <f t="shared" si="1"/>
        <v>-41948</v>
      </c>
      <c r="AM70" s="185">
        <f t="shared" si="2"/>
        <v>16344174</v>
      </c>
      <c r="AN70" s="185">
        <f>ROUND(AM70/'8_2.1.17 SIS'!C70,0)</f>
        <v>7112</v>
      </c>
      <c r="AO70" s="186">
        <f>'[2]Summary FY17-18 MFP'!M70</f>
        <v>-11089.490753277831</v>
      </c>
      <c r="AP70" s="184">
        <f t="shared" si="4"/>
        <v>0</v>
      </c>
      <c r="AQ70" s="184">
        <f t="shared" si="5"/>
        <v>-11089.490753277831</v>
      </c>
      <c r="AR70" s="184">
        <f>'[3]October Mid-Year Adj'!$J66</f>
        <v>-988568</v>
      </c>
      <c r="AS70" s="184">
        <f>'[3]February Mid-Year Adj'!$J66</f>
        <v>-78232</v>
      </c>
      <c r="AT70" s="186">
        <f t="shared" si="6"/>
        <v>-1066800</v>
      </c>
      <c r="AU70" s="185">
        <f t="shared" si="7"/>
        <v>15266284.509246722</v>
      </c>
      <c r="AV70" s="184">
        <f>+'4_Level 4'!E70</f>
        <v>0</v>
      </c>
      <c r="AW70" s="184">
        <f>+'4_Level 4'!Q70</f>
        <v>171065.38</v>
      </c>
      <c r="AX70" s="185">
        <f t="shared" si="8"/>
        <v>15437350</v>
      </c>
      <c r="AY70" s="184">
        <f>[4]MFP!$HJ71</f>
        <v>14308427</v>
      </c>
      <c r="AZ70" s="184">
        <f t="shared" si="9"/>
        <v>1128923</v>
      </c>
      <c r="BA70" s="184">
        <f t="shared" si="3"/>
        <v>1128923</v>
      </c>
      <c r="BB70" s="184">
        <f>+'4_Level 4'!R70</f>
        <v>0</v>
      </c>
      <c r="BC70" s="184">
        <f>+'4_Level 4'!J70</f>
        <v>0</v>
      </c>
      <c r="BD70" s="184">
        <f>+'4_Level 4'!L70</f>
        <v>52122</v>
      </c>
      <c r="BE70" s="184">
        <f>+'4_Level 4'!M70</f>
        <v>0</v>
      </c>
      <c r="BF70" s="185">
        <f t="shared" si="10"/>
        <v>15489472</v>
      </c>
    </row>
    <row r="71" spans="1:58" ht="15.6" customHeight="1" x14ac:dyDescent="0.2">
      <c r="A71" s="187">
        <v>65</v>
      </c>
      <c r="B71" s="188" t="s">
        <v>306</v>
      </c>
      <c r="C71" s="189">
        <f>'3_Levels 1&amp;2'!AP71</f>
        <v>46067942</v>
      </c>
      <c r="D71" s="189">
        <v>0</v>
      </c>
      <c r="E71" s="189">
        <v>0</v>
      </c>
      <c r="F71" s="189">
        <f>-'[1]5C1A_Madison'!$R71</f>
        <v>0</v>
      </c>
      <c r="G71" s="189">
        <f>-'[1]5C1B_DArbonne'!$R71</f>
        <v>-18616</v>
      </c>
      <c r="H71" s="189">
        <f>-'[1]5C1C_Intl High'!$R71</f>
        <v>0</v>
      </c>
      <c r="I71" s="189">
        <f>-'[1]5C1D_NOMMA'!$R71</f>
        <v>0</v>
      </c>
      <c r="J71" s="189">
        <f>-'[1]5C1E_LFNO'!$R71</f>
        <v>0</v>
      </c>
      <c r="K71" s="189">
        <f>-'[1]5C1F_L.C. Charter'!$R71</f>
        <v>0</v>
      </c>
      <c r="L71" s="189">
        <f>-'[1]5C1G_JS Clark'!$R71</f>
        <v>0</v>
      </c>
      <c r="M71" s="189">
        <f>-'[1]5C1H_Southwest'!$R71</f>
        <v>0</v>
      </c>
      <c r="N71" s="189">
        <f>-'[1]5C1I_LA Key'!$R71</f>
        <v>0</v>
      </c>
      <c r="O71" s="189">
        <f>-'[1]5C1J_Jeff Chamber'!$R71</f>
        <v>0</v>
      </c>
      <c r="P71" s="189">
        <f>-'[1]5C1K_Tallulah'!$R71</f>
        <v>0</v>
      </c>
      <c r="Q71" s="189">
        <f>-'[1]5C1M_GEO Mid'!$R71</f>
        <v>0</v>
      </c>
      <c r="R71" s="189">
        <f>-'[1]5C1N_Delta'!$R71</f>
        <v>0</v>
      </c>
      <c r="S71" s="189">
        <f>-'[1]5C1O_Impact'!$R71</f>
        <v>0</v>
      </c>
      <c r="T71" s="189">
        <f>-'[1]5C1P_Vision'!$R71</f>
        <v>-557057</v>
      </c>
      <c r="U71" s="189">
        <f>-'[1]5C1Q_Advantage'!$R71</f>
        <v>0</v>
      </c>
      <c r="V71" s="189">
        <f>-'[1]5C1R_Iberville'!$R71</f>
        <v>0</v>
      </c>
      <c r="W71" s="189">
        <f>-'[1]5C1S_LC Col Prep'!$R71</f>
        <v>0</v>
      </c>
      <c r="X71" s="189">
        <f>-'[1]5C1T_Northeast'!$R71</f>
        <v>0</v>
      </c>
      <c r="Y71" s="189">
        <f>-'[1]5C1U_Acadiana Ren'!$R71</f>
        <v>0</v>
      </c>
      <c r="Z71" s="189">
        <f>-'[1]5C1V_Laf Ren'!$R71</f>
        <v>0</v>
      </c>
      <c r="AA71" s="189">
        <f>-'[1]5C1W_Willow'!$R71</f>
        <v>0</v>
      </c>
      <c r="AB71" s="189">
        <f>-'[1]5C1X_Tangi'!$R71</f>
        <v>0</v>
      </c>
      <c r="AC71" s="189">
        <f>-'[1]5C1Y_GEO'!$R71</f>
        <v>0</v>
      </c>
      <c r="AD71" s="189">
        <f>-'[1]5C1Z_Lincoln Prep'!$R71</f>
        <v>0</v>
      </c>
      <c r="AE71" s="189">
        <f>-'[1]5C1AA_Laurel'!$R71</f>
        <v>0</v>
      </c>
      <c r="AF71" s="189">
        <f>-'[1]5C1AB_Apex'!$R71</f>
        <v>0</v>
      </c>
      <c r="AG71" s="189">
        <f>-'[1]5C1AC_Smothers'!$R71</f>
        <v>0</v>
      </c>
      <c r="AH71" s="189">
        <f>-'[1]5C1AD_Greater'!$R71</f>
        <v>0</v>
      </c>
      <c r="AI71" s="189">
        <f>-'[1]5C1AH_BRUP'!$R71</f>
        <v>0</v>
      </c>
      <c r="AJ71" s="189">
        <f>-('[1]5C2_LAVCA'!$R71+'[1]5C2_LAVCA'!$S71)</f>
        <v>-42156</v>
      </c>
      <c r="AK71" s="189">
        <f>-('[1]5C3_UnvView'!$R71+'[1]5C3_UnvView'!$S71)</f>
        <v>-65138</v>
      </c>
      <c r="AL71" s="190">
        <f t="shared" ref="AL71:AL75" si="11">SUM(D71:AK71)</f>
        <v>-682967</v>
      </c>
      <c r="AM71" s="190">
        <f t="shared" ref="AM71:AM107" si="12">SUM(C71:AK71)</f>
        <v>45384975</v>
      </c>
      <c r="AN71" s="190">
        <f>ROUND(AM71/'8_2.1.17 SIS'!C71,0)</f>
        <v>5674</v>
      </c>
      <c r="AO71" s="191">
        <f>'[2]Summary FY17-18 MFP'!M71</f>
        <v>-105837.82360356333</v>
      </c>
      <c r="AP71" s="189">
        <f t="shared" si="4"/>
        <v>0</v>
      </c>
      <c r="AQ71" s="189">
        <f t="shared" si="5"/>
        <v>-105837.82360356333</v>
      </c>
      <c r="AR71" s="189">
        <f>'[3]October Mid-Year Adj'!$J67</f>
        <v>-232634</v>
      </c>
      <c r="AS71" s="189">
        <f>'[3]February Mid-Year Adj'!$J67</f>
        <v>-28370</v>
      </c>
      <c r="AT71" s="191">
        <f t="shared" si="6"/>
        <v>-261004</v>
      </c>
      <c r="AU71" s="190">
        <f t="shared" si="7"/>
        <v>45018133.176396437</v>
      </c>
      <c r="AV71" s="189">
        <f>+'4_Level 4'!E71</f>
        <v>0</v>
      </c>
      <c r="AW71" s="189">
        <f>+'4_Level 4'!Q71</f>
        <v>154694</v>
      </c>
      <c r="AX71" s="190">
        <f t="shared" si="8"/>
        <v>45172827</v>
      </c>
      <c r="AY71" s="189">
        <f>[4]MFP!$HJ72</f>
        <v>41555999</v>
      </c>
      <c r="AZ71" s="189">
        <f t="shared" si="9"/>
        <v>3616828</v>
      </c>
      <c r="BA71" s="189">
        <f t="shared" ref="BA71:BA75" si="13">ROUND(AZ71/$BA$79,0)</f>
        <v>3616828</v>
      </c>
      <c r="BB71" s="189">
        <f>+'4_Level 4'!R71</f>
        <v>0</v>
      </c>
      <c r="BC71" s="189">
        <f>+'4_Level 4'!J71</f>
        <v>0</v>
      </c>
      <c r="BD71" s="189">
        <f>+'4_Level 4'!L71</f>
        <v>26418</v>
      </c>
      <c r="BE71" s="189">
        <f>+'4_Level 4'!M71</f>
        <v>39752</v>
      </c>
      <c r="BF71" s="190">
        <f t="shared" si="10"/>
        <v>45238997</v>
      </c>
    </row>
    <row r="72" spans="1:58" ht="15.6" customHeight="1" x14ac:dyDescent="0.2">
      <c r="A72" s="177">
        <v>66</v>
      </c>
      <c r="B72" s="178" t="s">
        <v>307</v>
      </c>
      <c r="C72" s="179">
        <f>'3_Levels 1&amp;2'!AP72</f>
        <v>14143596</v>
      </c>
      <c r="D72" s="179">
        <v>0</v>
      </c>
      <c r="E72" s="179">
        <v>0</v>
      </c>
      <c r="F72" s="179">
        <f>-'[1]5C1A_Madison'!$R72</f>
        <v>0</v>
      </c>
      <c r="G72" s="179">
        <f>-'[1]5C1B_DArbonne'!$R72</f>
        <v>0</v>
      </c>
      <c r="H72" s="179">
        <f>-'[1]5C1C_Intl High'!$R72</f>
        <v>0</v>
      </c>
      <c r="I72" s="179">
        <f>-'[1]5C1D_NOMMA'!$R72</f>
        <v>0</v>
      </c>
      <c r="J72" s="179">
        <f>-'[1]5C1E_LFNO'!$R72</f>
        <v>0</v>
      </c>
      <c r="K72" s="179">
        <f>-'[1]5C1F_L.C. Charter'!$R72</f>
        <v>0</v>
      </c>
      <c r="L72" s="179">
        <f>-'[1]5C1G_JS Clark'!$R72</f>
        <v>0</v>
      </c>
      <c r="M72" s="179">
        <f>-'[1]5C1H_Southwest'!$R72</f>
        <v>0</v>
      </c>
      <c r="N72" s="179">
        <f>-'[1]5C1I_LA Key'!$R72</f>
        <v>0</v>
      </c>
      <c r="O72" s="179">
        <f>-'[1]5C1J_Jeff Chamber'!$R72</f>
        <v>0</v>
      </c>
      <c r="P72" s="179">
        <f>-'[1]5C1K_Tallulah'!$R72</f>
        <v>0</v>
      </c>
      <c r="Q72" s="179">
        <f>-'[1]5C1M_GEO Mid'!$R72</f>
        <v>0</v>
      </c>
      <c r="R72" s="179">
        <f>-'[1]5C1N_Delta'!$R72</f>
        <v>0</v>
      </c>
      <c r="S72" s="179">
        <f>-'[1]5C1O_Impact'!$R72</f>
        <v>0</v>
      </c>
      <c r="T72" s="179">
        <f>-'[1]5C1P_Vision'!$R72</f>
        <v>0</v>
      </c>
      <c r="U72" s="179">
        <f>-'[1]5C1Q_Advantage'!$R72</f>
        <v>0</v>
      </c>
      <c r="V72" s="179">
        <f>-'[1]5C1R_Iberville'!$R72</f>
        <v>0</v>
      </c>
      <c r="W72" s="179">
        <f>-'[1]5C1S_LC Col Prep'!$R72</f>
        <v>0</v>
      </c>
      <c r="X72" s="179">
        <f>-'[1]5C1T_Northeast'!$R72</f>
        <v>0</v>
      </c>
      <c r="Y72" s="179">
        <f>-'[1]5C1U_Acadiana Ren'!$R72</f>
        <v>0</v>
      </c>
      <c r="Z72" s="179">
        <f>-'[1]5C1V_Laf Ren'!$R72</f>
        <v>0</v>
      </c>
      <c r="AA72" s="179">
        <f>-'[1]5C1W_Willow'!$R72</f>
        <v>0</v>
      </c>
      <c r="AB72" s="179">
        <f>-'[1]5C1X_Tangi'!$R72</f>
        <v>0</v>
      </c>
      <c r="AC72" s="179">
        <f>-'[1]5C1Y_GEO'!$R72</f>
        <v>0</v>
      </c>
      <c r="AD72" s="179">
        <f>-'[1]5C1Z_Lincoln Prep'!$R72</f>
        <v>0</v>
      </c>
      <c r="AE72" s="179">
        <f>-'[1]5C1AA_Laurel'!$R72</f>
        <v>0</v>
      </c>
      <c r="AF72" s="179">
        <f>-'[1]5C1AB_Apex'!$R72</f>
        <v>0</v>
      </c>
      <c r="AG72" s="179">
        <f>-'[1]5C1AC_Smothers'!$R72</f>
        <v>0</v>
      </c>
      <c r="AH72" s="179">
        <f>-'[1]5C1AD_Greater'!$R72</f>
        <v>0</v>
      </c>
      <c r="AI72" s="179">
        <f>-'[1]5C1AH_BRUP'!$R72</f>
        <v>0</v>
      </c>
      <c r="AJ72" s="179">
        <f>-('[1]5C2_LAVCA'!$R72+'[1]5C2_LAVCA'!$S72)</f>
        <v>-17300</v>
      </c>
      <c r="AK72" s="179">
        <f>-('[1]5C3_UnvView'!$R72+'[1]5C3_UnvView'!$S72)</f>
        <v>-21776</v>
      </c>
      <c r="AL72" s="180">
        <f t="shared" si="11"/>
        <v>-39076</v>
      </c>
      <c r="AM72" s="180">
        <f t="shared" si="12"/>
        <v>14104520</v>
      </c>
      <c r="AN72" s="180">
        <f>ROUND(AM72/'8_2.1.17 SIS'!C72,0)</f>
        <v>7400</v>
      </c>
      <c r="AO72" s="181">
        <f>'[2]Summary FY17-18 MFP'!M72</f>
        <v>-6967.0685433908366</v>
      </c>
      <c r="AP72" s="179">
        <f t="shared" ref="AP72:AP75" si="14">IF(AO72&gt;0,AO72,0)</f>
        <v>0</v>
      </c>
      <c r="AQ72" s="179">
        <f t="shared" ref="AQ72:AQ75" si="15">IF(AO72&lt;0,AO72,0)</f>
        <v>-6967.0685433908366</v>
      </c>
      <c r="AR72" s="179">
        <f>'[3]October Mid-Year Adj'!$J68</f>
        <v>436600</v>
      </c>
      <c r="AS72" s="179">
        <f>'[3]February Mid-Year Adj'!$J68</f>
        <v>-25900</v>
      </c>
      <c r="AT72" s="181">
        <f>SUM(AR72:AS72)</f>
        <v>410700</v>
      </c>
      <c r="AU72" s="180">
        <f t="shared" ref="AU72:AU75" si="16">AM72+AO72+AT72</f>
        <v>14508252.931456609</v>
      </c>
      <c r="AV72" s="179">
        <f>+'4_Level 4'!E72</f>
        <v>0</v>
      </c>
      <c r="AW72" s="179">
        <f>+'4_Level 4'!Q72</f>
        <v>33741</v>
      </c>
      <c r="AX72" s="180">
        <f>ROUND(SUM(AU72:AW72),0)</f>
        <v>14541994</v>
      </c>
      <c r="AY72" s="179">
        <f>[4]MFP!$HJ73</f>
        <v>13885980</v>
      </c>
      <c r="AZ72" s="179">
        <f>AX72-AY72</f>
        <v>656014</v>
      </c>
      <c r="BA72" s="179">
        <f t="shared" si="13"/>
        <v>656014</v>
      </c>
      <c r="BB72" s="179">
        <f>+'4_Level 4'!R72</f>
        <v>0</v>
      </c>
      <c r="BC72" s="179">
        <f>+'4_Level 4'!J72</f>
        <v>0</v>
      </c>
      <c r="BD72" s="179">
        <f>+'4_Level 4'!L72</f>
        <v>25000</v>
      </c>
      <c r="BE72" s="179">
        <f>+'4_Level 4'!M72</f>
        <v>0</v>
      </c>
      <c r="BF72" s="180">
        <f t="shared" ref="BF72:BF75" si="17">AX72+BB72+BC72+BD72+BE72</f>
        <v>14566994</v>
      </c>
    </row>
    <row r="73" spans="1:58" ht="15.6" customHeight="1" x14ac:dyDescent="0.2">
      <c r="A73" s="182">
        <v>67</v>
      </c>
      <c r="B73" s="183" t="s">
        <v>308</v>
      </c>
      <c r="C73" s="184">
        <f>'3_Levels 1&amp;2'!AP73</f>
        <v>32057823</v>
      </c>
      <c r="D73" s="184">
        <v>0</v>
      </c>
      <c r="E73" s="184">
        <v>0</v>
      </c>
      <c r="F73" s="184">
        <f>-'[1]5C1A_Madison'!$R73</f>
        <v>-15590</v>
      </c>
      <c r="G73" s="184">
        <f>-'[1]5C1B_DArbonne'!$R73</f>
        <v>0</v>
      </c>
      <c r="H73" s="184">
        <f>-'[1]5C1C_Intl High'!$R73</f>
        <v>0</v>
      </c>
      <c r="I73" s="184">
        <f>-'[1]5C1D_NOMMA'!$R73</f>
        <v>0</v>
      </c>
      <c r="J73" s="184">
        <f>-'[1]5C1E_LFNO'!$R73</f>
        <v>0</v>
      </c>
      <c r="K73" s="184">
        <f>-'[1]5C1F_L.C. Charter'!$R73</f>
        <v>0</v>
      </c>
      <c r="L73" s="184">
        <f>-'[1]5C1G_JS Clark'!$R73</f>
        <v>0</v>
      </c>
      <c r="M73" s="184">
        <f>-'[1]5C1H_Southwest'!$R73</f>
        <v>0</v>
      </c>
      <c r="N73" s="184">
        <f>-'[1]5C1I_LA Key'!$R73</f>
        <v>-35985</v>
      </c>
      <c r="O73" s="184">
        <f>-'[1]5C1J_Jeff Chamber'!$R73</f>
        <v>0</v>
      </c>
      <c r="P73" s="184">
        <f>-'[1]5C1K_Tallulah'!$R73</f>
        <v>0</v>
      </c>
      <c r="Q73" s="184">
        <f>-'[1]5C1M_GEO Mid'!$R73</f>
        <v>0</v>
      </c>
      <c r="R73" s="184">
        <f>-'[1]5C1N_Delta'!$R73</f>
        <v>0</v>
      </c>
      <c r="S73" s="184">
        <f>-'[1]5C1O_Impact'!$R73</f>
        <v>-34426</v>
      </c>
      <c r="T73" s="184">
        <f>-'[1]5C1P_Vision'!$R73</f>
        <v>0</v>
      </c>
      <c r="U73" s="184">
        <f>-'[1]5C1Q_Advantage'!$R73</f>
        <v>-85164</v>
      </c>
      <c r="V73" s="184">
        <f>-'[1]5C1R_Iberville'!$R73</f>
        <v>0</v>
      </c>
      <c r="W73" s="184">
        <f>-'[1]5C1S_LC Col Prep'!$R73</f>
        <v>0</v>
      </c>
      <c r="X73" s="184">
        <f>-'[1]5C1T_Northeast'!$R73</f>
        <v>0</v>
      </c>
      <c r="Y73" s="184">
        <f>-'[1]5C1U_Acadiana Ren'!$R73</f>
        <v>0</v>
      </c>
      <c r="Z73" s="184">
        <f>-'[1]5C1V_Laf Ren'!$R73</f>
        <v>0</v>
      </c>
      <c r="AA73" s="184">
        <f>-'[1]5C1W_Willow'!$R73</f>
        <v>0</v>
      </c>
      <c r="AB73" s="184">
        <f>-'[1]5C1X_Tangi'!$R73</f>
        <v>0</v>
      </c>
      <c r="AC73" s="184">
        <f>-'[1]5C1Y_GEO'!$R73</f>
        <v>0</v>
      </c>
      <c r="AD73" s="184">
        <f>-'[1]5C1Z_Lincoln Prep'!$R73</f>
        <v>0</v>
      </c>
      <c r="AE73" s="184">
        <f>-'[1]5C1AA_Laurel'!$R73</f>
        <v>-5510</v>
      </c>
      <c r="AF73" s="184">
        <f>-'[1]5C1AB_Apex'!$R73</f>
        <v>-5510</v>
      </c>
      <c r="AG73" s="184">
        <f>-'[1]5C1AC_Smothers'!$R73</f>
        <v>0</v>
      </c>
      <c r="AH73" s="184">
        <f>-'[1]5C1AD_Greater'!$R73</f>
        <v>0</v>
      </c>
      <c r="AI73" s="184">
        <f>-'[1]5C1AH_BRUP'!$R73</f>
        <v>0</v>
      </c>
      <c r="AJ73" s="184">
        <f>-('[1]5C2_LAVCA'!$R73+'[1]5C2_LAVCA'!$S73)</f>
        <v>-37924</v>
      </c>
      <c r="AK73" s="184">
        <f>-('[1]5C3_UnvView'!$R73+'[1]5C3_UnvView'!$S73)</f>
        <v>-155882</v>
      </c>
      <c r="AL73" s="185">
        <f t="shared" si="11"/>
        <v>-375991</v>
      </c>
      <c r="AM73" s="185">
        <f t="shared" si="12"/>
        <v>31681832</v>
      </c>
      <c r="AN73" s="185">
        <f>ROUND(AM73/'8_2.1.17 SIS'!C73,0)</f>
        <v>6019</v>
      </c>
      <c r="AO73" s="186">
        <f>'[2]Summary FY17-18 MFP'!M73</f>
        <v>-33054.378386806704</v>
      </c>
      <c r="AP73" s="184">
        <f t="shared" si="14"/>
        <v>0</v>
      </c>
      <c r="AQ73" s="184">
        <f t="shared" si="15"/>
        <v>-33054.378386806704</v>
      </c>
      <c r="AR73" s="184">
        <f>'[3]October Mid-Year Adj'!$J69</f>
        <v>523653</v>
      </c>
      <c r="AS73" s="184">
        <f>'[3]February Mid-Year Adj'!$J69</f>
        <v>3010</v>
      </c>
      <c r="AT73" s="186">
        <f>SUM(AR73:AS73)</f>
        <v>526663</v>
      </c>
      <c r="AU73" s="185">
        <f t="shared" si="16"/>
        <v>32175440.621613193</v>
      </c>
      <c r="AV73" s="184">
        <f>+'4_Level 4'!E73</f>
        <v>0</v>
      </c>
      <c r="AW73" s="184">
        <f>+'4_Level 4'!Q73</f>
        <v>127432</v>
      </c>
      <c r="AX73" s="185">
        <f>ROUND(SUM(AU73:AW73),0)</f>
        <v>32302873</v>
      </c>
      <c r="AY73" s="184">
        <f>[4]MFP!$HJ74</f>
        <v>29501099</v>
      </c>
      <c r="AZ73" s="184">
        <f>AX73-AY73</f>
        <v>2801774</v>
      </c>
      <c r="BA73" s="184">
        <f t="shared" si="13"/>
        <v>2801774</v>
      </c>
      <c r="BB73" s="184">
        <f>+'4_Level 4'!R73</f>
        <v>0</v>
      </c>
      <c r="BC73" s="184">
        <f>+'4_Level 4'!J73</f>
        <v>0</v>
      </c>
      <c r="BD73" s="184">
        <f>+'4_Level 4'!L73</f>
        <v>30464</v>
      </c>
      <c r="BE73" s="184">
        <f>+'4_Level 4'!M73</f>
        <v>0</v>
      </c>
      <c r="BF73" s="185">
        <f t="shared" si="17"/>
        <v>32333337</v>
      </c>
    </row>
    <row r="74" spans="1:58" ht="15.6" customHeight="1" x14ac:dyDescent="0.2">
      <c r="A74" s="182">
        <v>68</v>
      </c>
      <c r="B74" s="183" t="s">
        <v>309</v>
      </c>
      <c r="C74" s="184">
        <f>'3_Levels 1&amp;2'!AP74</f>
        <v>13670571</v>
      </c>
      <c r="D74" s="184">
        <v>0</v>
      </c>
      <c r="E74" s="184">
        <v>0</v>
      </c>
      <c r="F74" s="184">
        <f>-'[1]5C1A_Madison'!$R74</f>
        <v>-62940</v>
      </c>
      <c r="G74" s="184">
        <f>-'[1]5C1B_DArbonne'!$R74</f>
        <v>0</v>
      </c>
      <c r="H74" s="184">
        <f>-'[1]5C1C_Intl High'!$R74</f>
        <v>0</v>
      </c>
      <c r="I74" s="184">
        <f>-'[1]5C1D_NOMMA'!$R74</f>
        <v>0</v>
      </c>
      <c r="J74" s="184">
        <f>-'[1]5C1E_LFNO'!$R74</f>
        <v>0</v>
      </c>
      <c r="K74" s="184">
        <f>-'[1]5C1F_L.C. Charter'!$R74</f>
        <v>0</v>
      </c>
      <c r="L74" s="184">
        <f>-'[1]5C1G_JS Clark'!$R74</f>
        <v>0</v>
      </c>
      <c r="M74" s="184">
        <f>-'[1]5C1H_Southwest'!$R74</f>
        <v>0</v>
      </c>
      <c r="N74" s="184">
        <f>-'[1]5C1I_LA Key'!$R74</f>
        <v>-52519</v>
      </c>
      <c r="O74" s="184">
        <f>-'[1]5C1J_Jeff Chamber'!$R74</f>
        <v>0</v>
      </c>
      <c r="P74" s="184">
        <f>-'[1]5C1K_Tallulah'!$R74</f>
        <v>0</v>
      </c>
      <c r="Q74" s="184">
        <f>-'[1]5C1M_GEO Mid'!$R74</f>
        <v>-60293</v>
      </c>
      <c r="R74" s="184">
        <f>-'[1]5C1N_Delta'!$R74</f>
        <v>0</v>
      </c>
      <c r="S74" s="184">
        <f>-'[1]5C1O_Impact'!$R74</f>
        <v>-941553</v>
      </c>
      <c r="T74" s="184">
        <f>-'[1]5C1P_Vision'!$R74</f>
        <v>0</v>
      </c>
      <c r="U74" s="184">
        <f>-'[1]5C1Q_Advantage'!$R74</f>
        <v>-1886692</v>
      </c>
      <c r="V74" s="184">
        <f>-'[1]5C1R_Iberville'!$R74</f>
        <v>0</v>
      </c>
      <c r="W74" s="184">
        <f>-'[1]5C1S_LC Col Prep'!$R74</f>
        <v>0</v>
      </c>
      <c r="X74" s="184">
        <f>-'[1]5C1T_Northeast'!$R74</f>
        <v>0</v>
      </c>
      <c r="Y74" s="184">
        <f>-'[1]5C1U_Acadiana Ren'!$R74</f>
        <v>0</v>
      </c>
      <c r="Z74" s="184">
        <f>-'[1]5C1V_Laf Ren'!$R74</f>
        <v>0</v>
      </c>
      <c r="AA74" s="184">
        <f>-'[1]5C1W_Willow'!$R74</f>
        <v>0</v>
      </c>
      <c r="AB74" s="184">
        <f>-'[1]5C1X_Tangi'!$R74</f>
        <v>0</v>
      </c>
      <c r="AC74" s="184">
        <f>-'[1]5C1Y_GEO'!$R74</f>
        <v>-47607</v>
      </c>
      <c r="AD74" s="184">
        <f>-'[1]5C1Z_Lincoln Prep'!$R74</f>
        <v>0</v>
      </c>
      <c r="AE74" s="184">
        <f>-'[1]5C1AA_Laurel'!$R74</f>
        <v>0</v>
      </c>
      <c r="AF74" s="184">
        <f>-'[1]5C1AB_Apex'!$R74</f>
        <v>-53089</v>
      </c>
      <c r="AG74" s="184">
        <f>-'[1]5C1AC_Smothers'!$R74</f>
        <v>0</v>
      </c>
      <c r="AH74" s="184">
        <f>-'[1]5C1AD_Greater'!$R74</f>
        <v>0</v>
      </c>
      <c r="AI74" s="184">
        <f>-'[1]5C1AH_BRUP'!$R74</f>
        <v>0</v>
      </c>
      <c r="AJ74" s="184">
        <f>-('[1]5C2_LAVCA'!$R74+'[1]5C2_LAVCA'!$S74)</f>
        <v>-62121</v>
      </c>
      <c r="AK74" s="184">
        <f>-('[1]5C3_UnvView'!$R74+'[1]5C3_UnvView'!$S74)</f>
        <v>-52566</v>
      </c>
      <c r="AL74" s="185">
        <f t="shared" si="11"/>
        <v>-3219380</v>
      </c>
      <c r="AM74" s="185">
        <f t="shared" si="12"/>
        <v>10451191</v>
      </c>
      <c r="AN74" s="185">
        <f>ROUND(AM74/'8_2.1.17 SIS'!C74,0)</f>
        <v>7396</v>
      </c>
      <c r="AO74" s="186">
        <f>'[2]Summary FY17-18 MFP'!M74</f>
        <v>-28597.296630383906</v>
      </c>
      <c r="AP74" s="184">
        <f t="shared" si="14"/>
        <v>0</v>
      </c>
      <c r="AQ74" s="184">
        <f t="shared" si="15"/>
        <v>-28597.296630383906</v>
      </c>
      <c r="AR74" s="184">
        <f>'[3]October Mid-Year Adj'!$J70</f>
        <v>-532512</v>
      </c>
      <c r="AS74" s="184">
        <f>'[3]February Mid-Year Adj'!$J70</f>
        <v>55470</v>
      </c>
      <c r="AT74" s="186">
        <f>SUM(AR74:AS74)</f>
        <v>-477042</v>
      </c>
      <c r="AU74" s="185">
        <f t="shared" si="16"/>
        <v>9945551.7033696156</v>
      </c>
      <c r="AV74" s="184">
        <f>+'4_Level 4'!E74</f>
        <v>0</v>
      </c>
      <c r="AW74" s="184">
        <f>+'4_Level 4'!Q74</f>
        <v>62803</v>
      </c>
      <c r="AX74" s="185">
        <f>ROUND(SUM(AU74:AW74),0)</f>
        <v>10008355</v>
      </c>
      <c r="AY74" s="184">
        <f>[4]MFP!$HJ75</f>
        <v>8969452</v>
      </c>
      <c r="AZ74" s="184">
        <f>AX74-AY74</f>
        <v>1038903</v>
      </c>
      <c r="BA74" s="184">
        <f t="shared" si="13"/>
        <v>1038903</v>
      </c>
      <c r="BB74" s="184">
        <f>+'4_Level 4'!R74</f>
        <v>0</v>
      </c>
      <c r="BC74" s="184">
        <f>+'4_Level 4'!J74</f>
        <v>0</v>
      </c>
      <c r="BD74" s="184">
        <f>+'4_Level 4'!L74</f>
        <v>46648</v>
      </c>
      <c r="BE74" s="184">
        <f>+'4_Level 4'!M74</f>
        <v>56170</v>
      </c>
      <c r="BF74" s="185">
        <f t="shared" si="17"/>
        <v>10111173</v>
      </c>
    </row>
    <row r="75" spans="1:58" ht="15.6" customHeight="1" x14ac:dyDescent="0.2">
      <c r="A75" s="194">
        <v>69</v>
      </c>
      <c r="B75" s="195" t="s">
        <v>310</v>
      </c>
      <c r="C75" s="196">
        <f>'3_Levels 1&amp;2'!AP75</f>
        <v>31188905</v>
      </c>
      <c r="D75" s="197">
        <v>0</v>
      </c>
      <c r="E75" s="197">
        <v>0</v>
      </c>
      <c r="F75" s="197">
        <f>-'[1]5C1A_Madison'!$R75</f>
        <v>-28979</v>
      </c>
      <c r="G75" s="197">
        <f>-'[1]5C1B_DArbonne'!$R75</f>
        <v>0</v>
      </c>
      <c r="H75" s="197">
        <f>-'[1]5C1C_Intl High'!$R75</f>
        <v>0</v>
      </c>
      <c r="I75" s="197">
        <f>-'[1]5C1D_NOMMA'!$R75</f>
        <v>0</v>
      </c>
      <c r="J75" s="197">
        <f>-'[1]5C1E_LFNO'!$R75</f>
        <v>0</v>
      </c>
      <c r="K75" s="197">
        <f>-'[1]5C1F_L.C. Charter'!$R75</f>
        <v>0</v>
      </c>
      <c r="L75" s="197">
        <f>-'[1]5C1G_JS Clark'!$R75</f>
        <v>0</v>
      </c>
      <c r="M75" s="197">
        <f>-'[1]5C1H_Southwest'!$R75</f>
        <v>0</v>
      </c>
      <c r="N75" s="197">
        <f>-'[1]5C1I_LA Key'!$R75</f>
        <v>-74222</v>
      </c>
      <c r="O75" s="197">
        <f>-'[1]5C1J_Jeff Chamber'!$R75</f>
        <v>0</v>
      </c>
      <c r="P75" s="197">
        <f>-'[1]5C1K_Tallulah'!$R75</f>
        <v>0</v>
      </c>
      <c r="Q75" s="197">
        <f>-'[1]5C1M_GEO Mid'!$R75</f>
        <v>-12041</v>
      </c>
      <c r="R75" s="197">
        <f>-'[1]5C1N_Delta'!$R75</f>
        <v>0</v>
      </c>
      <c r="S75" s="197">
        <f>-'[1]5C1O_Impact'!$R75</f>
        <v>0</v>
      </c>
      <c r="T75" s="197">
        <f>-'[1]5C1P_Vision'!$R75</f>
        <v>0</v>
      </c>
      <c r="U75" s="197">
        <f>-'[1]5C1Q_Advantage'!$R75</f>
        <v>-10558</v>
      </c>
      <c r="V75" s="197">
        <f>-'[1]5C1R_Iberville'!$R75</f>
        <v>0</v>
      </c>
      <c r="W75" s="197">
        <f>-'[1]5C1S_LC Col Prep'!$R75</f>
        <v>0</v>
      </c>
      <c r="X75" s="197">
        <f>-'[1]5C1T_Northeast'!$R75</f>
        <v>0</v>
      </c>
      <c r="Y75" s="197">
        <f>-'[1]5C1U_Acadiana Ren'!$R75</f>
        <v>0</v>
      </c>
      <c r="Z75" s="197">
        <f>-'[1]5C1V_Laf Ren'!$R75</f>
        <v>0</v>
      </c>
      <c r="AA75" s="197">
        <f>-'[1]5C1W_Willow'!$R75</f>
        <v>0</v>
      </c>
      <c r="AB75" s="197">
        <f>-'[1]5C1X_Tangi'!$R75</f>
        <v>0</v>
      </c>
      <c r="AC75" s="197">
        <f>-'[1]5C1Y_GEO'!$R75</f>
        <v>-26909</v>
      </c>
      <c r="AD75" s="197">
        <f>-'[1]5C1Z_Lincoln Prep'!$R75</f>
        <v>0</v>
      </c>
      <c r="AE75" s="197">
        <f>-'[1]5C1AA_Laurel'!$R75</f>
        <v>0</v>
      </c>
      <c r="AF75" s="197">
        <f>-'[1]5C1AB_Apex'!$R75</f>
        <v>0</v>
      </c>
      <c r="AG75" s="197">
        <f>-'[1]5C1AC_Smothers'!$R75</f>
        <v>0</v>
      </c>
      <c r="AH75" s="197">
        <f>-'[1]5C1AD_Greater'!$R75</f>
        <v>0</v>
      </c>
      <c r="AI75" s="197">
        <f>-'[1]5C1AH_BRUP'!$R75</f>
        <v>0</v>
      </c>
      <c r="AJ75" s="197">
        <f>-('[1]5C2_LAVCA'!$R75+'[1]5C2_LAVCA'!$S75)</f>
        <v>-30200</v>
      </c>
      <c r="AK75" s="197">
        <f>-('[1]5C3_UnvView'!$R75+'[1]5C3_UnvView'!$S75)</f>
        <v>-165604</v>
      </c>
      <c r="AL75" s="198">
        <f t="shared" si="11"/>
        <v>-348513</v>
      </c>
      <c r="AM75" s="198">
        <f t="shared" si="12"/>
        <v>30840392</v>
      </c>
      <c r="AN75" s="198">
        <f>ROUND(AM75/'8_2.1.17 SIS'!C75,0)</f>
        <v>6808</v>
      </c>
      <c r="AO75" s="199">
        <f>'[2]Summary FY17-18 MFP'!M75</f>
        <v>-12294.082396064063</v>
      </c>
      <c r="AP75" s="196">
        <f t="shared" si="14"/>
        <v>0</v>
      </c>
      <c r="AQ75" s="196">
        <f t="shared" si="15"/>
        <v>-12294.082396064063</v>
      </c>
      <c r="AR75" s="197">
        <f>'[3]October Mid-Year Adj'!$J71</f>
        <v>-81696</v>
      </c>
      <c r="AS75" s="197">
        <f>'[3]February Mid-Year Adj'!$J71</f>
        <v>-78292</v>
      </c>
      <c r="AT75" s="200">
        <f>SUM(AR75:AS75)</f>
        <v>-159988</v>
      </c>
      <c r="AU75" s="198">
        <f t="shared" si="16"/>
        <v>30668109.917603936</v>
      </c>
      <c r="AV75" s="197">
        <f>+'4_Level 4'!E75</f>
        <v>0</v>
      </c>
      <c r="AW75" s="197">
        <f>+'4_Level 4'!Q75</f>
        <v>120167</v>
      </c>
      <c r="AX75" s="198">
        <f>ROUND(SUM(AU75:AW75),0)</f>
        <v>30788277</v>
      </c>
      <c r="AY75" s="197">
        <f>[4]MFP!$HJ76</f>
        <v>28204599</v>
      </c>
      <c r="AZ75" s="197">
        <f>AX75-AY75</f>
        <v>2583678</v>
      </c>
      <c r="BA75" s="197">
        <f t="shared" si="13"/>
        <v>2583678</v>
      </c>
      <c r="BB75" s="197">
        <f>+'4_Level 4'!R75</f>
        <v>0</v>
      </c>
      <c r="BC75" s="197">
        <f>+'4_Level 4'!J75</f>
        <v>0</v>
      </c>
      <c r="BD75" s="197">
        <f>+'4_Level 4'!L75</f>
        <v>71876</v>
      </c>
      <c r="BE75" s="197">
        <f>+'4_Level 4'!M75</f>
        <v>0</v>
      </c>
      <c r="BF75" s="198">
        <f t="shared" si="17"/>
        <v>30860153</v>
      </c>
    </row>
    <row r="76" spans="1:58" s="206" customFormat="1" ht="15.6" customHeight="1" thickBot="1" x14ac:dyDescent="0.25">
      <c r="A76" s="201"/>
      <c r="B76" s="202" t="s">
        <v>311</v>
      </c>
      <c r="C76" s="203">
        <f t="shared" ref="C76:BF76" si="18">SUM(C7:C75)</f>
        <v>3597637205.5</v>
      </c>
      <c r="D76" s="203">
        <f t="shared" si="18"/>
        <v>-99433878</v>
      </c>
      <c r="E76" s="203">
        <f t="shared" si="18"/>
        <v>-80555133</v>
      </c>
      <c r="F76" s="203">
        <f t="shared" si="18"/>
        <v>-2067170</v>
      </c>
      <c r="G76" s="203">
        <f t="shared" si="18"/>
        <v>-5161149</v>
      </c>
      <c r="H76" s="203">
        <f t="shared" si="18"/>
        <v>-2316081</v>
      </c>
      <c r="I76" s="203">
        <f t="shared" si="18"/>
        <v>-3145671</v>
      </c>
      <c r="J76" s="203">
        <f t="shared" si="18"/>
        <v>-2705232</v>
      </c>
      <c r="K76" s="203">
        <f t="shared" si="18"/>
        <v>-3823252</v>
      </c>
      <c r="L76" s="203">
        <f t="shared" si="18"/>
        <v>-1532272</v>
      </c>
      <c r="M76" s="203">
        <f t="shared" si="18"/>
        <v>-2707171</v>
      </c>
      <c r="N76" s="203">
        <f>SUM(N7:N75)</f>
        <v>-1530161</v>
      </c>
      <c r="O76" s="203">
        <f t="shared" si="18"/>
        <v>-1278245</v>
      </c>
      <c r="P76" s="203">
        <f t="shared" si="18"/>
        <v>-2129976</v>
      </c>
      <c r="Q76" s="203">
        <f t="shared" si="18"/>
        <v>-2603560</v>
      </c>
      <c r="R76" s="203">
        <f t="shared" si="18"/>
        <v>-2710715</v>
      </c>
      <c r="S76" s="203">
        <f t="shared" si="18"/>
        <v>-1611280</v>
      </c>
      <c r="T76" s="203">
        <f t="shared" si="18"/>
        <v>-851743</v>
      </c>
      <c r="U76" s="203">
        <f t="shared" si="18"/>
        <v>-3004287</v>
      </c>
      <c r="V76" s="203">
        <f t="shared" si="18"/>
        <v>-862259</v>
      </c>
      <c r="W76" s="203">
        <f t="shared" si="18"/>
        <v>-1648518</v>
      </c>
      <c r="X76" s="203">
        <f t="shared" si="18"/>
        <v>-971868</v>
      </c>
      <c r="Y76" s="203">
        <f t="shared" si="18"/>
        <v>-3745667</v>
      </c>
      <c r="Z76" s="203">
        <f t="shared" si="18"/>
        <v>-3485272</v>
      </c>
      <c r="AA76" s="203">
        <f t="shared" si="18"/>
        <v>-2026044</v>
      </c>
      <c r="AB76" s="203">
        <f t="shared" si="18"/>
        <v>-1405522</v>
      </c>
      <c r="AC76" s="203">
        <f t="shared" si="18"/>
        <v>-1052827</v>
      </c>
      <c r="AD76" s="203">
        <f t="shared" si="18"/>
        <v>-1825466</v>
      </c>
      <c r="AE76" s="203">
        <f t="shared" si="18"/>
        <v>-170166</v>
      </c>
      <c r="AF76" s="203">
        <f t="shared" si="18"/>
        <v>-382151</v>
      </c>
      <c r="AG76" s="203">
        <f t="shared" si="18"/>
        <v>-1451434</v>
      </c>
      <c r="AH76" s="203">
        <f t="shared" si="18"/>
        <v>-348814</v>
      </c>
      <c r="AI76" s="203">
        <f t="shared" si="18"/>
        <v>-994131</v>
      </c>
      <c r="AJ76" s="203">
        <f>SUM(AJ7:AJ75)</f>
        <v>-9587545</v>
      </c>
      <c r="AK76" s="203">
        <f t="shared" si="18"/>
        <v>-11494268</v>
      </c>
      <c r="AL76" s="204">
        <f t="shared" si="18"/>
        <v>-260618928</v>
      </c>
      <c r="AM76" s="204">
        <f t="shared" si="18"/>
        <v>3337018277.5</v>
      </c>
      <c r="AN76" s="204">
        <f>ROUND(AM76/'8_2.1.17 SIS'!C76,0)</f>
        <v>5337</v>
      </c>
      <c r="AO76" s="205">
        <f t="shared" ref="AO76:AU76" si="19">SUM(AO7:AO75)</f>
        <v>-5830810.5713103293</v>
      </c>
      <c r="AP76" s="203">
        <f t="shared" si="19"/>
        <v>40362.369822186367</v>
      </c>
      <c r="AQ76" s="203">
        <f t="shared" si="19"/>
        <v>-5871172.9411325166</v>
      </c>
      <c r="AR76" s="203">
        <f t="shared" si="19"/>
        <v>-2893994</v>
      </c>
      <c r="AS76" s="203">
        <f t="shared" si="19"/>
        <v>-5510731</v>
      </c>
      <c r="AT76" s="205">
        <f t="shared" si="19"/>
        <v>-8404725</v>
      </c>
      <c r="AU76" s="204">
        <f t="shared" si="19"/>
        <v>3322782741.928689</v>
      </c>
      <c r="AV76" s="203">
        <f t="shared" si="18"/>
        <v>4473000</v>
      </c>
      <c r="AW76" s="203">
        <f t="shared" si="18"/>
        <v>16553334.099999998</v>
      </c>
      <c r="AX76" s="204">
        <f>SUM(AX7:AX75)</f>
        <v>3343809078</v>
      </c>
      <c r="AY76" s="203">
        <f t="shared" si="18"/>
        <v>3061713574</v>
      </c>
      <c r="AZ76" s="203">
        <f t="shared" si="18"/>
        <v>282095504</v>
      </c>
      <c r="BA76" s="203">
        <f t="shared" si="18"/>
        <v>282095504</v>
      </c>
      <c r="BB76" s="203">
        <f t="shared" si="18"/>
        <v>7338809</v>
      </c>
      <c r="BC76" s="203">
        <f t="shared" si="18"/>
        <v>602000</v>
      </c>
      <c r="BD76" s="203">
        <f t="shared" si="18"/>
        <v>8904910</v>
      </c>
      <c r="BE76" s="203">
        <f t="shared" si="18"/>
        <v>7051364</v>
      </c>
      <c r="BF76" s="204">
        <f t="shared" si="18"/>
        <v>3367706161</v>
      </c>
    </row>
    <row r="77" spans="1:58" ht="15.6" customHeight="1" thickTop="1" thickBot="1" x14ac:dyDescent="0.25">
      <c r="B77" s="206" t="s">
        <v>312</v>
      </c>
      <c r="C77" s="203">
        <v>3597637205.5</v>
      </c>
      <c r="D77" s="203">
        <v>-99433878</v>
      </c>
      <c r="E77" s="203">
        <v>-80555133</v>
      </c>
      <c r="F77" s="203">
        <v>-2067170</v>
      </c>
      <c r="G77" s="203">
        <v>-5161149</v>
      </c>
      <c r="H77" s="203">
        <v>-2316081</v>
      </c>
      <c r="I77" s="203">
        <v>-3145671</v>
      </c>
      <c r="J77" s="203">
        <v>-2705232</v>
      </c>
      <c r="K77" s="203">
        <v>-3823252</v>
      </c>
      <c r="L77" s="203">
        <v>-1532272</v>
      </c>
      <c r="M77" s="203">
        <v>-2707171</v>
      </c>
      <c r="N77" s="203">
        <v>-1530161</v>
      </c>
      <c r="O77" s="203">
        <v>-1278245</v>
      </c>
      <c r="P77" s="203">
        <v>-2129976</v>
      </c>
      <c r="Q77" s="203">
        <v>-2603560</v>
      </c>
      <c r="R77" s="203">
        <v>-2710715</v>
      </c>
      <c r="S77" s="203">
        <v>-1611280</v>
      </c>
      <c r="T77" s="203">
        <v>-851743</v>
      </c>
      <c r="U77" s="203">
        <v>-3004287</v>
      </c>
      <c r="V77" s="203">
        <v>-862259</v>
      </c>
      <c r="W77" s="203">
        <v>-1648518</v>
      </c>
      <c r="X77" s="203">
        <v>-971868</v>
      </c>
      <c r="Y77" s="203">
        <v>-3745667</v>
      </c>
      <c r="Z77" s="203">
        <v>-3485272</v>
      </c>
      <c r="AA77" s="203">
        <v>-2026044</v>
      </c>
      <c r="AB77" s="203">
        <v>-1405522</v>
      </c>
      <c r="AC77" s="203">
        <v>-1052827</v>
      </c>
      <c r="AD77" s="203">
        <v>-1825466</v>
      </c>
      <c r="AE77" s="203">
        <v>-170166</v>
      </c>
      <c r="AF77" s="203">
        <v>-382151</v>
      </c>
      <c r="AG77" s="203">
        <v>-1451434</v>
      </c>
      <c r="AH77" s="203">
        <v>-348814</v>
      </c>
      <c r="AI77" s="203">
        <v>-994131</v>
      </c>
      <c r="AJ77" s="203">
        <v>-9587545</v>
      </c>
      <c r="AK77" s="203">
        <v>-11494268</v>
      </c>
      <c r="AL77" s="204">
        <v>-260618928</v>
      </c>
      <c r="AM77" s="204">
        <v>3337018277.5</v>
      </c>
      <c r="AN77" s="204">
        <v>5337</v>
      </c>
      <c r="AO77" s="205">
        <v>-5830810.5713103293</v>
      </c>
      <c r="AP77" s="203">
        <v>40362.369822186367</v>
      </c>
      <c r="AQ77" s="203">
        <v>-5871172.9411325166</v>
      </c>
      <c r="AR77" s="203">
        <v>-2893994</v>
      </c>
      <c r="AS77" s="203">
        <v>-5510731</v>
      </c>
      <c r="AT77" s="205">
        <v>-8404725</v>
      </c>
      <c r="AU77" s="204">
        <v>3322782741.928689</v>
      </c>
      <c r="AV77" s="203">
        <v>4473000</v>
      </c>
      <c r="AW77" s="203">
        <v>16470451.099999998</v>
      </c>
      <c r="AX77" s="204">
        <v>3343726195</v>
      </c>
      <c r="AY77" s="203">
        <v>3061713574</v>
      </c>
      <c r="AZ77" s="203">
        <v>282012621</v>
      </c>
      <c r="BA77" s="203">
        <v>282012621</v>
      </c>
      <c r="BB77" s="203">
        <v>7379765</v>
      </c>
      <c r="BC77" s="203">
        <v>602000</v>
      </c>
      <c r="BD77" s="203">
        <v>8722602</v>
      </c>
      <c r="BE77" s="203">
        <v>7051364</v>
      </c>
      <c r="BF77" s="204">
        <v>3367481926</v>
      </c>
    </row>
    <row r="78" spans="1:58" ht="15.6" customHeight="1" thickTop="1" x14ac:dyDescent="0.2">
      <c r="B78" s="206"/>
      <c r="C78" s="207">
        <f>C76-C77</f>
        <v>0</v>
      </c>
      <c r="D78" s="207">
        <f t="shared" ref="D78:BF78" si="20">D76-D77</f>
        <v>0</v>
      </c>
      <c r="E78" s="207">
        <f t="shared" si="20"/>
        <v>0</v>
      </c>
      <c r="F78" s="207">
        <f t="shared" si="20"/>
        <v>0</v>
      </c>
      <c r="G78" s="207">
        <f t="shared" si="20"/>
        <v>0</v>
      </c>
      <c r="H78" s="207">
        <f t="shared" si="20"/>
        <v>0</v>
      </c>
      <c r="I78" s="207">
        <f t="shared" si="20"/>
        <v>0</v>
      </c>
      <c r="J78" s="207">
        <f t="shared" si="20"/>
        <v>0</v>
      </c>
      <c r="K78" s="207">
        <f t="shared" si="20"/>
        <v>0</v>
      </c>
      <c r="L78" s="207">
        <f t="shared" si="20"/>
        <v>0</v>
      </c>
      <c r="M78" s="207">
        <f t="shared" si="20"/>
        <v>0</v>
      </c>
      <c r="N78" s="207">
        <f t="shared" si="20"/>
        <v>0</v>
      </c>
      <c r="O78" s="207">
        <f t="shared" si="20"/>
        <v>0</v>
      </c>
      <c r="P78" s="207">
        <f t="shared" si="20"/>
        <v>0</v>
      </c>
      <c r="Q78" s="207">
        <f t="shared" si="20"/>
        <v>0</v>
      </c>
      <c r="R78" s="207">
        <f t="shared" si="20"/>
        <v>0</v>
      </c>
      <c r="S78" s="207">
        <f t="shared" si="20"/>
        <v>0</v>
      </c>
      <c r="T78" s="207">
        <f t="shared" si="20"/>
        <v>0</v>
      </c>
      <c r="U78" s="207">
        <f t="shared" si="20"/>
        <v>0</v>
      </c>
      <c r="V78" s="207">
        <f t="shared" si="20"/>
        <v>0</v>
      </c>
      <c r="W78" s="207">
        <f t="shared" si="20"/>
        <v>0</v>
      </c>
      <c r="X78" s="207">
        <f t="shared" si="20"/>
        <v>0</v>
      </c>
      <c r="Y78" s="207">
        <f t="shared" si="20"/>
        <v>0</v>
      </c>
      <c r="Z78" s="207">
        <f t="shared" si="20"/>
        <v>0</v>
      </c>
      <c r="AA78" s="207">
        <f t="shared" si="20"/>
        <v>0</v>
      </c>
      <c r="AB78" s="207">
        <f t="shared" si="20"/>
        <v>0</v>
      </c>
      <c r="AC78" s="207">
        <f t="shared" si="20"/>
        <v>0</v>
      </c>
      <c r="AD78" s="207">
        <f t="shared" si="20"/>
        <v>0</v>
      </c>
      <c r="AE78" s="207">
        <f t="shared" si="20"/>
        <v>0</v>
      </c>
      <c r="AF78" s="207">
        <f t="shared" si="20"/>
        <v>0</v>
      </c>
      <c r="AG78" s="207">
        <f t="shared" si="20"/>
        <v>0</v>
      </c>
      <c r="AH78" s="207">
        <f t="shared" si="20"/>
        <v>0</v>
      </c>
      <c r="AI78" s="207">
        <f t="shared" si="20"/>
        <v>0</v>
      </c>
      <c r="AJ78" s="207">
        <f t="shared" si="20"/>
        <v>0</v>
      </c>
      <c r="AK78" s="207">
        <f t="shared" si="20"/>
        <v>0</v>
      </c>
      <c r="AL78" s="207">
        <f t="shared" si="20"/>
        <v>0</v>
      </c>
      <c r="AM78" s="207">
        <f t="shared" si="20"/>
        <v>0</v>
      </c>
      <c r="AN78" s="207">
        <f t="shared" si="20"/>
        <v>0</v>
      </c>
      <c r="AO78" s="207">
        <f t="shared" si="20"/>
        <v>0</v>
      </c>
      <c r="AP78" s="207">
        <f t="shared" si="20"/>
        <v>0</v>
      </c>
      <c r="AQ78" s="207">
        <f t="shared" si="20"/>
        <v>0</v>
      </c>
      <c r="AR78" s="207">
        <f t="shared" si="20"/>
        <v>0</v>
      </c>
      <c r="AS78" s="207">
        <f t="shared" si="20"/>
        <v>0</v>
      </c>
      <c r="AT78" s="207">
        <f t="shared" si="20"/>
        <v>0</v>
      </c>
      <c r="AU78" s="207">
        <f t="shared" si="20"/>
        <v>0</v>
      </c>
      <c r="AV78" s="207">
        <f t="shared" si="20"/>
        <v>0</v>
      </c>
      <c r="AW78" s="207">
        <f t="shared" si="20"/>
        <v>82883</v>
      </c>
      <c r="AX78" s="207">
        <f t="shared" si="20"/>
        <v>82883</v>
      </c>
      <c r="AY78" s="207">
        <f t="shared" si="20"/>
        <v>0</v>
      </c>
      <c r="AZ78" s="207">
        <f t="shared" si="20"/>
        <v>82883</v>
      </c>
      <c r="BA78" s="207">
        <f t="shared" si="20"/>
        <v>82883</v>
      </c>
      <c r="BB78" s="207">
        <f t="shared" si="20"/>
        <v>-40956</v>
      </c>
      <c r="BC78" s="207">
        <f t="shared" si="20"/>
        <v>0</v>
      </c>
      <c r="BD78" s="207">
        <f t="shared" si="20"/>
        <v>182308</v>
      </c>
      <c r="BE78" s="207">
        <f t="shared" si="20"/>
        <v>0</v>
      </c>
      <c r="BF78" s="207">
        <f t="shared" si="20"/>
        <v>224235</v>
      </c>
    </row>
    <row r="79" spans="1:58" x14ac:dyDescent="0.2">
      <c r="D79" s="208" t="s">
        <v>313</v>
      </c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I79" s="209" t="s">
        <v>314</v>
      </c>
      <c r="AK79"/>
      <c r="AL79"/>
      <c r="AM79"/>
      <c r="AN79"/>
      <c r="AO79"/>
      <c r="BA79" s="5">
        <v>1</v>
      </c>
      <c r="BE79" s="206" t="s">
        <v>315</v>
      </c>
      <c r="BF79" s="210">
        <f>AX76+BB76+BC76+BD76+BE76</f>
        <v>3367706161</v>
      </c>
    </row>
    <row r="80" spans="1:58" ht="15.6" customHeight="1" x14ac:dyDescent="0.2">
      <c r="D80" s="208" t="s">
        <v>316</v>
      </c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 s="208" t="s">
        <v>317</v>
      </c>
      <c r="AK80" s="211"/>
      <c r="AL80"/>
      <c r="AM80"/>
      <c r="AN80"/>
      <c r="AO80"/>
      <c r="AU80" s="210"/>
      <c r="AV80" s="212"/>
      <c r="AW80" s="212"/>
      <c r="AX80" s="210"/>
      <c r="AY80" s="210"/>
      <c r="BA80" s="213"/>
      <c r="BB80" s="213"/>
      <c r="BE80" s="214" t="str">
        <f>IF(BF80=0,"P","X")</f>
        <v>P</v>
      </c>
      <c r="BF80" s="210">
        <f>BF76-BF79</f>
        <v>0</v>
      </c>
    </row>
  </sheetData>
  <mergeCells count="18">
    <mergeCell ref="AX1:AX2"/>
    <mergeCell ref="AY1:AY2"/>
    <mergeCell ref="AZ1:AZ2"/>
    <mergeCell ref="BA1:BA2"/>
    <mergeCell ref="BB1:BE1"/>
    <mergeCell ref="BF1:BF2"/>
    <mergeCell ref="AM1:AM2"/>
    <mergeCell ref="AN1:AN2"/>
    <mergeCell ref="AO1:AQ1"/>
    <mergeCell ref="AR1:AT1"/>
    <mergeCell ref="AU1:AU2"/>
    <mergeCell ref="AV1:AW1"/>
    <mergeCell ref="A1:B2"/>
    <mergeCell ref="C1:C2"/>
    <mergeCell ref="D1:K1"/>
    <mergeCell ref="L1:T1"/>
    <mergeCell ref="U1:AC1"/>
    <mergeCell ref="AD1:AL1"/>
  </mergeCells>
  <printOptions horizontalCentered="1"/>
  <pageMargins left="0.35" right="0.35" top="1.1499999999999999" bottom="0.5" header="0.5" footer="0.25"/>
  <pageSetup paperSize="5" scale="73" firstPageNumber="3" fitToWidth="0" orientation="portrait" r:id="rId1"/>
  <headerFooter alignWithMargins="0">
    <oddHeader xml:space="preserve">&amp;L&amp;"Arial,Bold"&amp;18&amp;K000000Table 2:  FY2017-18 Budget Letter  &amp;"Arial,Regular"&amp;10
&amp;"Arial,Bold"&amp;18Distribution and Adjustments </oddHeader>
    <oddFooter>&amp;R&amp;12&amp;P</oddFooter>
  </headerFooter>
  <colBreaks count="6" manualBreakCount="6">
    <brk id="11" max="1048575" man="1"/>
    <brk id="20" max="1048575" man="1"/>
    <brk id="29" max="1048575" man="1"/>
    <brk id="38" max="1048575" man="1"/>
    <brk id="46" max="1048575" man="1"/>
    <brk id="53" max="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93"/>
  <sheetViews>
    <sheetView view="pageBreakPreview" zoomScaleNormal="100" zoomScaleSheetLayoutView="100" workbookViewId="0">
      <pane xSplit="2" ySplit="6" topLeftCell="C7" activePane="bottomRight" state="frozen"/>
      <selection activeCell="I1" sqref="I1:J1048576"/>
      <selection pane="topRight" activeCell="I1" sqref="I1:J1048576"/>
      <selection pane="bottomLeft" activeCell="I1" sqref="I1:J1048576"/>
      <selection pane="bottomRight" activeCell="I1" sqref="I1:J1048576"/>
    </sheetView>
  </sheetViews>
  <sheetFormatPr defaultColWidth="8.85546875" defaultRowHeight="12.75" x14ac:dyDescent="0.2"/>
  <cols>
    <col min="1" max="1" width="4" style="1592" bestFit="1" customWidth="1"/>
    <col min="2" max="2" width="30.85546875" style="1592" bestFit="1" customWidth="1"/>
    <col min="3" max="42" width="14.140625" style="1592" customWidth="1"/>
    <col min="43" max="56" width="13.140625" style="1592" customWidth="1"/>
    <col min="57" max="57" width="8.85546875" style="1592"/>
    <col min="58" max="58" width="12.140625" style="1592" customWidth="1"/>
    <col min="59" max="16384" width="8.85546875" style="1592"/>
  </cols>
  <sheetData>
    <row r="1" spans="1:81" s="1553" customFormat="1" ht="14.45" customHeight="1" x14ac:dyDescent="0.2">
      <c r="A1" s="1551"/>
      <c r="B1" s="1552"/>
      <c r="F1" s="1554"/>
      <c r="G1" s="1554"/>
      <c r="H1" s="1554"/>
      <c r="I1" s="1554"/>
      <c r="J1" s="1554"/>
      <c r="K1" s="1554"/>
      <c r="L1" s="1554"/>
      <c r="M1" s="1554"/>
      <c r="N1" s="1554"/>
      <c r="O1" s="1554"/>
      <c r="P1" s="1554"/>
      <c r="Q1" s="1554"/>
      <c r="R1" s="1554"/>
      <c r="S1" s="1554"/>
      <c r="T1" s="1554"/>
      <c r="U1" s="1554"/>
      <c r="V1" s="1554"/>
      <c r="W1" s="1554"/>
      <c r="X1" s="1554"/>
      <c r="Y1" s="1554"/>
      <c r="Z1" s="1554"/>
      <c r="AA1" s="1554"/>
      <c r="AB1" s="1554"/>
      <c r="AC1" s="1554"/>
      <c r="AD1" s="1554"/>
      <c r="AE1" s="1554"/>
      <c r="AF1" s="1554"/>
      <c r="AG1" s="1554"/>
      <c r="AH1" s="1554"/>
      <c r="AI1" s="1554"/>
      <c r="AJ1" s="1554"/>
      <c r="AK1" s="1554"/>
      <c r="AL1" s="1554"/>
      <c r="AM1" s="1554"/>
      <c r="AN1" s="1554"/>
      <c r="AO1" s="1554"/>
    </row>
    <row r="2" spans="1:81" s="1564" customFormat="1" ht="88.15" customHeight="1" x14ac:dyDescent="0.2">
      <c r="A2" s="1555" t="s">
        <v>129</v>
      </c>
      <c r="B2" s="1555"/>
      <c r="C2" s="1555" t="s">
        <v>1505</v>
      </c>
      <c r="D2" s="1556" t="s">
        <v>1506</v>
      </c>
      <c r="E2" s="1556" t="s">
        <v>1507</v>
      </c>
      <c r="F2" s="1557" t="s">
        <v>1508</v>
      </c>
      <c r="G2" s="1557" t="s">
        <v>1509</v>
      </c>
      <c r="H2" s="1557" t="s">
        <v>1510</v>
      </c>
      <c r="I2" s="1557" t="s">
        <v>1511</v>
      </c>
      <c r="J2" s="1557" t="s">
        <v>1512</v>
      </c>
      <c r="K2" s="1557" t="s">
        <v>1513</v>
      </c>
      <c r="L2" s="1557" t="s">
        <v>1514</v>
      </c>
      <c r="M2" s="1558" t="s">
        <v>1515</v>
      </c>
      <c r="N2" s="1557" t="s">
        <v>1516</v>
      </c>
      <c r="O2" s="1557" t="s">
        <v>1517</v>
      </c>
      <c r="P2" s="1558" t="s">
        <v>378</v>
      </c>
      <c r="Q2" s="1557" t="s">
        <v>1518</v>
      </c>
      <c r="R2" s="1557" t="s">
        <v>1519</v>
      </c>
      <c r="S2" s="1557" t="s">
        <v>1520</v>
      </c>
      <c r="T2" s="1557" t="s">
        <v>1521</v>
      </c>
      <c r="U2" s="1557" t="s">
        <v>1522</v>
      </c>
      <c r="V2" s="1557" t="s">
        <v>1523</v>
      </c>
      <c r="W2" s="1557" t="s">
        <v>1524</v>
      </c>
      <c r="X2" s="1557" t="s">
        <v>1525</v>
      </c>
      <c r="Y2" s="1557" t="s">
        <v>1526</v>
      </c>
      <c r="Z2" s="1557" t="s">
        <v>1527</v>
      </c>
      <c r="AA2" s="1557" t="s">
        <v>1528</v>
      </c>
      <c r="AB2" s="1557" t="s">
        <v>1529</v>
      </c>
      <c r="AC2" s="1557" t="s">
        <v>1530</v>
      </c>
      <c r="AD2" s="1557" t="s">
        <v>1531</v>
      </c>
      <c r="AE2" s="1557" t="s">
        <v>1532</v>
      </c>
      <c r="AF2" s="1557" t="s">
        <v>1533</v>
      </c>
      <c r="AG2" s="1557" t="s">
        <v>1534</v>
      </c>
      <c r="AH2" s="1557" t="s">
        <v>1535</v>
      </c>
      <c r="AI2" s="1557" t="s">
        <v>1536</v>
      </c>
      <c r="AJ2" s="1557" t="s">
        <v>1537</v>
      </c>
      <c r="AK2" s="1557" t="s">
        <v>1538</v>
      </c>
      <c r="AL2" s="1557" t="s">
        <v>1539</v>
      </c>
      <c r="AM2" s="1557" t="s">
        <v>1540</v>
      </c>
      <c r="AN2" s="1558" t="s">
        <v>1541</v>
      </c>
      <c r="AO2" s="1558" t="s">
        <v>1542</v>
      </c>
      <c r="AP2" s="1559" t="s">
        <v>1543</v>
      </c>
      <c r="AQ2" s="1560" t="s">
        <v>1544</v>
      </c>
      <c r="AR2" s="1560" t="s">
        <v>1545</v>
      </c>
      <c r="AS2" s="1560" t="s">
        <v>1546</v>
      </c>
      <c r="AT2" s="1560" t="s">
        <v>1547</v>
      </c>
      <c r="AU2" s="1560" t="s">
        <v>1548</v>
      </c>
      <c r="AV2" s="1560" t="s">
        <v>1549</v>
      </c>
      <c r="AW2" s="1560" t="s">
        <v>1550</v>
      </c>
      <c r="AX2" s="1560" t="s">
        <v>1551</v>
      </c>
      <c r="AY2" s="1561" t="s">
        <v>1552</v>
      </c>
      <c r="AZ2" s="1561" t="s">
        <v>1553</v>
      </c>
      <c r="BA2" s="1562" t="s">
        <v>1553</v>
      </c>
      <c r="BB2" s="1562" t="s">
        <v>1554</v>
      </c>
      <c r="BC2" s="1562" t="s">
        <v>1555</v>
      </c>
      <c r="BD2" s="1563" t="s">
        <v>1556</v>
      </c>
      <c r="BF2" s="1557" t="s">
        <v>1530</v>
      </c>
    </row>
    <row r="3" spans="1:81" s="1564" customFormat="1" ht="15" customHeight="1" x14ac:dyDescent="0.2">
      <c r="A3" s="1555"/>
      <c r="B3" s="1555"/>
      <c r="C3" s="1555"/>
      <c r="D3" s="1556"/>
      <c r="E3" s="1556"/>
      <c r="F3" s="1557">
        <v>341001</v>
      </c>
      <c r="G3" s="1557">
        <v>343001</v>
      </c>
      <c r="H3" s="1557">
        <v>344001</v>
      </c>
      <c r="I3" s="1557">
        <v>345001</v>
      </c>
      <c r="J3" s="1557">
        <v>346001</v>
      </c>
      <c r="K3" s="1557">
        <v>347001</v>
      </c>
      <c r="L3" s="1557">
        <v>348001</v>
      </c>
      <c r="M3" s="1557" t="s">
        <v>702</v>
      </c>
      <c r="N3" s="1557" t="s">
        <v>703</v>
      </c>
      <c r="O3" s="1557" t="s">
        <v>706</v>
      </c>
      <c r="P3" s="1557" t="s">
        <v>709</v>
      </c>
      <c r="Q3" s="1557" t="s">
        <v>711</v>
      </c>
      <c r="R3" s="1557" t="s">
        <v>714</v>
      </c>
      <c r="S3" s="1557" t="s">
        <v>717</v>
      </c>
      <c r="T3" s="1557" t="s">
        <v>719</v>
      </c>
      <c r="U3" s="1557" t="s">
        <v>721</v>
      </c>
      <c r="V3" s="1557" t="s">
        <v>723</v>
      </c>
      <c r="W3" s="1557" t="s">
        <v>725</v>
      </c>
      <c r="X3" s="1557" t="s">
        <v>728</v>
      </c>
      <c r="Y3" s="1557" t="s">
        <v>730</v>
      </c>
      <c r="Z3" s="1557" t="s">
        <v>733</v>
      </c>
      <c r="AA3" s="1557" t="s">
        <v>736</v>
      </c>
      <c r="AB3" s="1557" t="s">
        <v>738</v>
      </c>
      <c r="AC3" s="1557" t="s">
        <v>1557</v>
      </c>
      <c r="AD3" s="1557" t="s">
        <v>741</v>
      </c>
      <c r="AE3" s="1557" t="s">
        <v>744</v>
      </c>
      <c r="AF3" s="1557" t="s">
        <v>747</v>
      </c>
      <c r="AG3" s="1557" t="s">
        <v>750</v>
      </c>
      <c r="AH3" s="1557" t="s">
        <v>753</v>
      </c>
      <c r="AI3" s="1557" t="s">
        <v>756</v>
      </c>
      <c r="AJ3" s="1557" t="s">
        <v>758</v>
      </c>
      <c r="AK3" s="1557" t="s">
        <v>760</v>
      </c>
      <c r="AL3" s="1557" t="s">
        <v>762</v>
      </c>
      <c r="AM3" s="1557" t="s">
        <v>764</v>
      </c>
      <c r="AN3" s="1557" t="s">
        <v>766</v>
      </c>
      <c r="AO3" s="1557" t="s">
        <v>727</v>
      </c>
      <c r="AP3" s="1559"/>
      <c r="AQ3" s="1560">
        <v>321001</v>
      </c>
      <c r="AR3" s="1560">
        <v>329001</v>
      </c>
      <c r="AS3" s="1560">
        <v>331001</v>
      </c>
      <c r="AT3" s="1560">
        <v>333001</v>
      </c>
      <c r="AU3" s="1560">
        <v>336001</v>
      </c>
      <c r="AV3" s="1560">
        <v>337001</v>
      </c>
      <c r="AW3" s="1560">
        <v>339001</v>
      </c>
      <c r="AX3" s="1560">
        <v>340001</v>
      </c>
      <c r="AY3" s="1561">
        <v>318001</v>
      </c>
      <c r="AZ3" s="1561">
        <v>319001</v>
      </c>
      <c r="BA3" s="1562">
        <v>319001</v>
      </c>
      <c r="BB3" s="1562">
        <v>302006</v>
      </c>
      <c r="BC3" s="1562">
        <v>334001</v>
      </c>
      <c r="BD3" s="1563"/>
      <c r="BF3" s="1557" t="s">
        <v>1557</v>
      </c>
    </row>
    <row r="4" spans="1:81" s="1564" customFormat="1" ht="13.9" customHeight="1" x14ac:dyDescent="0.2">
      <c r="A4" s="1471"/>
      <c r="B4" s="1471"/>
      <c r="C4" s="1471">
        <v>1</v>
      </c>
      <c r="D4" s="1471">
        <f>C4+1</f>
        <v>2</v>
      </c>
      <c r="E4" s="1471">
        <f t="shared" ref="E4:BD4" si="0">D4+1</f>
        <v>3</v>
      </c>
      <c r="F4" s="1471">
        <f t="shared" si="0"/>
        <v>4</v>
      </c>
      <c r="G4" s="1471">
        <f t="shared" si="0"/>
        <v>5</v>
      </c>
      <c r="H4" s="1471">
        <f t="shared" si="0"/>
        <v>6</v>
      </c>
      <c r="I4" s="1471">
        <f t="shared" si="0"/>
        <v>7</v>
      </c>
      <c r="J4" s="1471">
        <f t="shared" si="0"/>
        <v>8</v>
      </c>
      <c r="K4" s="1471">
        <f t="shared" si="0"/>
        <v>9</v>
      </c>
      <c r="L4" s="1471">
        <f t="shared" si="0"/>
        <v>10</v>
      </c>
      <c r="M4" s="1471">
        <f>L4+1</f>
        <v>11</v>
      </c>
      <c r="N4" s="1471">
        <f t="shared" si="0"/>
        <v>12</v>
      </c>
      <c r="O4" s="1471">
        <f>N4+1</f>
        <v>13</v>
      </c>
      <c r="P4" s="1471">
        <f t="shared" si="0"/>
        <v>14</v>
      </c>
      <c r="Q4" s="1471">
        <f t="shared" si="0"/>
        <v>15</v>
      </c>
      <c r="R4" s="1471">
        <f t="shared" si="0"/>
        <v>16</v>
      </c>
      <c r="S4" s="1471">
        <f t="shared" si="0"/>
        <v>17</v>
      </c>
      <c r="T4" s="1471">
        <f t="shared" si="0"/>
        <v>18</v>
      </c>
      <c r="U4" s="1471">
        <f t="shared" si="0"/>
        <v>19</v>
      </c>
      <c r="V4" s="1471">
        <f t="shared" si="0"/>
        <v>20</v>
      </c>
      <c r="W4" s="1471">
        <f t="shared" si="0"/>
        <v>21</v>
      </c>
      <c r="X4" s="1471">
        <f t="shared" si="0"/>
        <v>22</v>
      </c>
      <c r="Y4" s="1471">
        <f t="shared" si="0"/>
        <v>23</v>
      </c>
      <c r="Z4" s="1471">
        <f t="shared" si="0"/>
        <v>24</v>
      </c>
      <c r="AA4" s="1471">
        <f t="shared" si="0"/>
        <v>25</v>
      </c>
      <c r="AB4" s="1471">
        <f t="shared" si="0"/>
        <v>26</v>
      </c>
      <c r="AC4" s="1471">
        <f t="shared" si="0"/>
        <v>27</v>
      </c>
      <c r="AD4" s="1471">
        <f t="shared" si="0"/>
        <v>28</v>
      </c>
      <c r="AE4" s="1471">
        <f t="shared" si="0"/>
        <v>29</v>
      </c>
      <c r="AF4" s="1471">
        <f t="shared" si="0"/>
        <v>30</v>
      </c>
      <c r="AG4" s="1471">
        <f t="shared" si="0"/>
        <v>31</v>
      </c>
      <c r="AH4" s="1471">
        <f t="shared" si="0"/>
        <v>32</v>
      </c>
      <c r="AI4" s="1471">
        <f t="shared" si="0"/>
        <v>33</v>
      </c>
      <c r="AJ4" s="1471">
        <f t="shared" si="0"/>
        <v>34</v>
      </c>
      <c r="AK4" s="1471">
        <f t="shared" si="0"/>
        <v>35</v>
      </c>
      <c r="AL4" s="1471">
        <f>AK4+1</f>
        <v>36</v>
      </c>
      <c r="AM4" s="1471">
        <f t="shared" si="0"/>
        <v>37</v>
      </c>
      <c r="AN4" s="1471">
        <f t="shared" si="0"/>
        <v>38</v>
      </c>
      <c r="AO4" s="1471">
        <f t="shared" si="0"/>
        <v>39</v>
      </c>
      <c r="AP4" s="1471">
        <f t="shared" si="0"/>
        <v>40</v>
      </c>
      <c r="AQ4" s="1471">
        <f t="shared" si="0"/>
        <v>41</v>
      </c>
      <c r="AR4" s="1471">
        <f t="shared" si="0"/>
        <v>42</v>
      </c>
      <c r="AS4" s="1471">
        <f t="shared" si="0"/>
        <v>43</v>
      </c>
      <c r="AT4" s="1471">
        <f t="shared" si="0"/>
        <v>44</v>
      </c>
      <c r="AU4" s="1471">
        <f t="shared" si="0"/>
        <v>45</v>
      </c>
      <c r="AV4" s="1471">
        <f t="shared" si="0"/>
        <v>46</v>
      </c>
      <c r="AW4" s="1471">
        <f t="shared" si="0"/>
        <v>47</v>
      </c>
      <c r="AX4" s="1471">
        <f t="shared" si="0"/>
        <v>48</v>
      </c>
      <c r="AY4" s="1471">
        <f t="shared" si="0"/>
        <v>49</v>
      </c>
      <c r="AZ4" s="1471">
        <f t="shared" si="0"/>
        <v>50</v>
      </c>
      <c r="BA4" s="1471">
        <f t="shared" si="0"/>
        <v>51</v>
      </c>
      <c r="BB4" s="1471">
        <f t="shared" si="0"/>
        <v>52</v>
      </c>
      <c r="BC4" s="1471">
        <f t="shared" si="0"/>
        <v>53</v>
      </c>
      <c r="BD4" s="1471">
        <f t="shared" si="0"/>
        <v>54</v>
      </c>
      <c r="BF4" s="1471">
        <v>27</v>
      </c>
    </row>
    <row r="5" spans="1:81" s="1564" customFormat="1" ht="17.45" hidden="1" customHeight="1" x14ac:dyDescent="0.2">
      <c r="A5" s="1565"/>
      <c r="B5" s="1565"/>
      <c r="C5" s="1471" t="s">
        <v>1558</v>
      </c>
      <c r="D5" s="1471" t="s">
        <v>1559</v>
      </c>
      <c r="E5" s="1471" t="s">
        <v>1560</v>
      </c>
      <c r="F5" s="1471" t="s">
        <v>1561</v>
      </c>
      <c r="G5" s="1471" t="s">
        <v>1562</v>
      </c>
      <c r="H5" s="1471" t="s">
        <v>1563</v>
      </c>
      <c r="I5" s="1471" t="s">
        <v>1564</v>
      </c>
      <c r="J5" s="1471" t="s">
        <v>1565</v>
      </c>
      <c r="K5" s="1471" t="s">
        <v>1566</v>
      </c>
      <c r="L5" s="1471" t="s">
        <v>1567</v>
      </c>
      <c r="M5" s="1471"/>
      <c r="N5" s="1471" t="s">
        <v>1568</v>
      </c>
      <c r="O5" s="1471" t="s">
        <v>1569</v>
      </c>
      <c r="P5" s="1471"/>
      <c r="Q5" s="1471" t="s">
        <v>1570</v>
      </c>
      <c r="R5" s="1471" t="s">
        <v>1571</v>
      </c>
      <c r="S5" s="1471" t="s">
        <v>1572</v>
      </c>
      <c r="T5" s="1471" t="s">
        <v>1573</v>
      </c>
      <c r="U5" s="1471" t="s">
        <v>1574</v>
      </c>
      <c r="V5" s="1471" t="s">
        <v>1575</v>
      </c>
      <c r="W5" s="1471" t="s">
        <v>1576</v>
      </c>
      <c r="X5" s="1471" t="s">
        <v>1577</v>
      </c>
      <c r="Y5" s="1471" t="s">
        <v>1578</v>
      </c>
      <c r="Z5" s="1471" t="s">
        <v>1579</v>
      </c>
      <c r="AA5" s="1471" t="s">
        <v>1580</v>
      </c>
      <c r="AB5" s="1471" t="s">
        <v>1581</v>
      </c>
      <c r="AC5" s="1471" t="s">
        <v>1582</v>
      </c>
      <c r="AD5" s="1471" t="s">
        <v>1583</v>
      </c>
      <c r="AE5" s="1471" t="s">
        <v>1584</v>
      </c>
      <c r="AF5" s="1471" t="s">
        <v>1585</v>
      </c>
      <c r="AG5" s="1471" t="s">
        <v>1586</v>
      </c>
      <c r="AH5" s="1471" t="s">
        <v>1587</v>
      </c>
      <c r="AI5" s="1471" t="s">
        <v>1588</v>
      </c>
      <c r="AJ5" s="1471" t="s">
        <v>1589</v>
      </c>
      <c r="AK5" s="1471" t="s">
        <v>1590</v>
      </c>
      <c r="AL5" s="1471" t="s">
        <v>1591</v>
      </c>
      <c r="AM5" s="1471" t="s">
        <v>1592</v>
      </c>
      <c r="AN5" s="1471"/>
      <c r="AO5" s="1471"/>
      <c r="AP5" s="1471" t="s">
        <v>1593</v>
      </c>
      <c r="AQ5" s="1471" t="s">
        <v>1594</v>
      </c>
      <c r="AR5" s="1471" t="s">
        <v>1595</v>
      </c>
      <c r="AS5" s="1471" t="s">
        <v>1596</v>
      </c>
      <c r="AT5" s="1471" t="s">
        <v>1597</v>
      </c>
      <c r="AU5" s="1471" t="s">
        <v>1598</v>
      </c>
      <c r="AV5" s="1471" t="s">
        <v>1599</v>
      </c>
      <c r="AW5" s="1471" t="s">
        <v>1600</v>
      </c>
      <c r="AX5" s="1471" t="s">
        <v>1601</v>
      </c>
      <c r="AY5" s="1471" t="s">
        <v>1602</v>
      </c>
      <c r="AZ5" s="1471" t="s">
        <v>1603</v>
      </c>
      <c r="BA5" s="1471" t="s">
        <v>1604</v>
      </c>
      <c r="BB5" s="1471" t="s">
        <v>1605</v>
      </c>
      <c r="BC5" s="1471" t="s">
        <v>1606</v>
      </c>
      <c r="BD5" s="1471" t="s">
        <v>1607</v>
      </c>
      <c r="BF5" s="1471" t="s">
        <v>1582</v>
      </c>
    </row>
    <row r="6" spans="1:81" s="1564" customFormat="1" ht="51" hidden="1" x14ac:dyDescent="0.2">
      <c r="A6" s="1565"/>
      <c r="B6" s="1565"/>
      <c r="C6" s="1566" t="s">
        <v>603</v>
      </c>
      <c r="D6" s="1566" t="s">
        <v>603</v>
      </c>
      <c r="E6" s="1566" t="s">
        <v>603</v>
      </c>
      <c r="F6" s="1566" t="s">
        <v>603</v>
      </c>
      <c r="G6" s="1566" t="s">
        <v>603</v>
      </c>
      <c r="H6" s="1566" t="s">
        <v>603</v>
      </c>
      <c r="I6" s="1566" t="s">
        <v>603</v>
      </c>
      <c r="J6" s="1566" t="s">
        <v>603</v>
      </c>
      <c r="K6" s="1566" t="s">
        <v>603</v>
      </c>
      <c r="L6" s="1566" t="s">
        <v>603</v>
      </c>
      <c r="M6" s="1566"/>
      <c r="N6" s="1566" t="s">
        <v>603</v>
      </c>
      <c r="O6" s="1566" t="s">
        <v>603</v>
      </c>
      <c r="P6" s="1566"/>
      <c r="Q6" s="1566" t="s">
        <v>603</v>
      </c>
      <c r="R6" s="1566" t="s">
        <v>603</v>
      </c>
      <c r="S6" s="1566" t="s">
        <v>603</v>
      </c>
      <c r="T6" s="1566" t="s">
        <v>603</v>
      </c>
      <c r="U6" s="1566" t="s">
        <v>603</v>
      </c>
      <c r="V6" s="1566" t="s">
        <v>603</v>
      </c>
      <c r="W6" s="1566" t="s">
        <v>603</v>
      </c>
      <c r="X6" s="1566" t="s">
        <v>603</v>
      </c>
      <c r="Y6" s="1566" t="s">
        <v>603</v>
      </c>
      <c r="Z6" s="1566" t="s">
        <v>603</v>
      </c>
      <c r="AA6" s="1566" t="s">
        <v>603</v>
      </c>
      <c r="AB6" s="1566" t="s">
        <v>603</v>
      </c>
      <c r="AC6" s="1566" t="s">
        <v>603</v>
      </c>
      <c r="AD6" s="1566" t="s">
        <v>603</v>
      </c>
      <c r="AE6" s="1566" t="s">
        <v>603</v>
      </c>
      <c r="AF6" s="1566" t="s">
        <v>603</v>
      </c>
      <c r="AG6" s="1566" t="s">
        <v>603</v>
      </c>
      <c r="AH6" s="1566" t="s">
        <v>603</v>
      </c>
      <c r="AI6" s="1566" t="s">
        <v>603</v>
      </c>
      <c r="AJ6" s="1566" t="s">
        <v>603</v>
      </c>
      <c r="AK6" s="1566" t="s">
        <v>603</v>
      </c>
      <c r="AL6" s="1566" t="s">
        <v>603</v>
      </c>
      <c r="AM6" s="1566" t="s">
        <v>603</v>
      </c>
      <c r="AN6" s="1566"/>
      <c r="AO6" s="1566"/>
      <c r="AP6" s="1566" t="s">
        <v>192</v>
      </c>
      <c r="AQ6" s="1566" t="s">
        <v>603</v>
      </c>
      <c r="AR6" s="1566" t="s">
        <v>603</v>
      </c>
      <c r="AS6" s="1566" t="s">
        <v>603</v>
      </c>
      <c r="AT6" s="1566" t="s">
        <v>603</v>
      </c>
      <c r="AU6" s="1566" t="s">
        <v>603</v>
      </c>
      <c r="AV6" s="1566" t="s">
        <v>603</v>
      </c>
      <c r="AW6" s="1566" t="s">
        <v>603</v>
      </c>
      <c r="AX6" s="1566" t="s">
        <v>603</v>
      </c>
      <c r="AY6" s="1566" t="s">
        <v>603</v>
      </c>
      <c r="AZ6" s="1566" t="s">
        <v>603</v>
      </c>
      <c r="BA6" s="1566" t="s">
        <v>603</v>
      </c>
      <c r="BB6" s="1566" t="s">
        <v>603</v>
      </c>
      <c r="BC6" s="1566" t="s">
        <v>603</v>
      </c>
      <c r="BD6" s="1471" t="s">
        <v>192</v>
      </c>
      <c r="BF6" s="1566" t="s">
        <v>603</v>
      </c>
    </row>
    <row r="7" spans="1:81" s="1571" customFormat="1" ht="16.149999999999999" customHeight="1" x14ac:dyDescent="0.2">
      <c r="A7" s="1567" t="s">
        <v>1608</v>
      </c>
      <c r="B7" s="1568" t="s">
        <v>1609</v>
      </c>
      <c r="C7" s="1569">
        <f>[11]Base!C7</f>
        <v>9519</v>
      </c>
      <c r="D7" s="1569">
        <f>[11]Base!D7</f>
        <v>0</v>
      </c>
      <c r="E7" s="1569">
        <f>[11]Base!E7</f>
        <v>0</v>
      </c>
      <c r="F7" s="1569">
        <f>[11]Base!F7</f>
        <v>0</v>
      </c>
      <c r="G7" s="1569">
        <f>[11]Base!G7</f>
        <v>0</v>
      </c>
      <c r="H7" s="1569">
        <f>[11]Base!H7</f>
        <v>0</v>
      </c>
      <c r="I7" s="1569">
        <f>[11]Base!I7</f>
        <v>34</v>
      </c>
      <c r="J7" s="1569">
        <f>[11]Base!J7</f>
        <v>0</v>
      </c>
      <c r="K7" s="1569">
        <f>[11]Base!K7</f>
        <v>0</v>
      </c>
      <c r="L7" s="1569">
        <f>[11]Base!L7</f>
        <v>0</v>
      </c>
      <c r="M7" s="1569">
        <f>[11]Base!M7</f>
        <v>0</v>
      </c>
      <c r="N7" s="1569">
        <f>[11]Base!N7</f>
        <v>0</v>
      </c>
      <c r="O7" s="1569">
        <f>[11]Base!O7</f>
        <v>0</v>
      </c>
      <c r="P7" s="1569">
        <f>[11]Base!P7</f>
        <v>0</v>
      </c>
      <c r="Q7" s="1569">
        <f>[11]Base!Q7</f>
        <v>0</v>
      </c>
      <c r="R7" s="1569">
        <f>[11]Base!R7</f>
        <v>2</v>
      </c>
      <c r="S7" s="1569">
        <f>[11]Base!S7</f>
        <v>0</v>
      </c>
      <c r="T7" s="1569">
        <f>[11]Base!T7</f>
        <v>0</v>
      </c>
      <c r="U7" s="1569">
        <f>[11]Base!U7</f>
        <v>0</v>
      </c>
      <c r="V7" s="1569">
        <f>[11]Base!V7</f>
        <v>0</v>
      </c>
      <c r="W7" s="1569">
        <f>[11]Base!W7</f>
        <v>0</v>
      </c>
      <c r="X7" s="1569">
        <f>[11]Base!X7</f>
        <v>0</v>
      </c>
      <c r="Y7" s="1569">
        <f>[11]Base!Y7</f>
        <v>0</v>
      </c>
      <c r="Z7" s="1569">
        <f>[11]Base!Z7</f>
        <v>0</v>
      </c>
      <c r="AA7" s="1569">
        <f>[11]Base!AA7</f>
        <v>0</v>
      </c>
      <c r="AB7" s="1569">
        <f>[11]Base!AB7</f>
        <v>0</v>
      </c>
      <c r="AC7" s="1569">
        <f>[11]Base!AC7</f>
        <v>0</v>
      </c>
      <c r="AD7" s="1569">
        <f>[11]Base!AD7</f>
        <v>3</v>
      </c>
      <c r="AE7" s="1569">
        <f>[11]Base!AE7</f>
        <v>0</v>
      </c>
      <c r="AF7" s="1569">
        <f>[11]Base!AF7</f>
        <v>13</v>
      </c>
      <c r="AG7" s="1569">
        <f>[11]Base!AG7</f>
        <v>0</v>
      </c>
      <c r="AH7" s="1569">
        <f>[11]Base!AH7</f>
        <v>0</v>
      </c>
      <c r="AI7" s="1569">
        <f>[11]Base!AI7</f>
        <v>37</v>
      </c>
      <c r="AJ7" s="1569">
        <f>[11]Base!AJ7</f>
        <v>0</v>
      </c>
      <c r="AK7" s="1569">
        <f>[11]Base!AK7</f>
        <v>0</v>
      </c>
      <c r="AL7" s="1569">
        <f>[11]Base!AL7</f>
        <v>0</v>
      </c>
      <c r="AM7" s="1569">
        <f>[11]Base!AM7</f>
        <v>0</v>
      </c>
      <c r="AN7" s="1569">
        <f>[11]Base!AN7</f>
        <v>0</v>
      </c>
      <c r="AO7" s="1569">
        <f>[11]Base!AO7</f>
        <v>0</v>
      </c>
      <c r="AP7" s="1570">
        <f>SUM(C7:AO7)</f>
        <v>9608</v>
      </c>
      <c r="AQ7" s="1569">
        <f>[11]Base!AQ7</f>
        <v>0</v>
      </c>
      <c r="AR7" s="1569">
        <f>[11]Base!AR7</f>
        <v>0</v>
      </c>
      <c r="AS7" s="1569">
        <f>[11]Base!AS7</f>
        <v>0</v>
      </c>
      <c r="AT7" s="1569">
        <f>[11]Base!AT7</f>
        <v>0</v>
      </c>
      <c r="AU7" s="1569">
        <f>[11]Base!AU7</f>
        <v>0</v>
      </c>
      <c r="AV7" s="1569">
        <f>[11]Base!AV7</f>
        <v>0</v>
      </c>
      <c r="AW7" s="1569">
        <f>[11]Base!AW7</f>
        <v>0</v>
      </c>
      <c r="AX7" s="1569">
        <f>[11]Base!AX7</f>
        <v>0</v>
      </c>
      <c r="AY7" s="1569">
        <f>[11]Base!AY7</f>
        <v>0</v>
      </c>
      <c r="AZ7" s="1569">
        <f>[11]Base!AZ7</f>
        <v>0</v>
      </c>
      <c r="BA7" s="1569">
        <f>[11]Base!BA7</f>
        <v>0</v>
      </c>
      <c r="BB7" s="1569">
        <f>[11]Base!BB7</f>
        <v>8</v>
      </c>
      <c r="BC7" s="1569">
        <f>[11]Base!BC7</f>
        <v>0</v>
      </c>
      <c r="BD7" s="1569">
        <f>[11]Base!BD7</f>
        <v>9616</v>
      </c>
      <c r="BE7" s="1571">
        <f>[11]Base!BE7</f>
        <v>0</v>
      </c>
      <c r="BF7" s="1569">
        <f>[11]Base!BF7</f>
        <v>0</v>
      </c>
      <c r="BG7" s="1571">
        <f>[11]Base!BG7</f>
        <v>9519</v>
      </c>
      <c r="BH7" s="1571">
        <f>[11]Base!BH7</f>
        <v>0</v>
      </c>
      <c r="BI7" s="1571">
        <f>[11]Base!BI7</f>
        <v>0</v>
      </c>
      <c r="BJ7" s="1571">
        <f>[11]Base!BJ7</f>
        <v>0</v>
      </c>
      <c r="BK7" s="1571">
        <f>[11]Base!BK7</f>
        <v>0</v>
      </c>
      <c r="BL7" s="1571">
        <f>[11]Base!BL7</f>
        <v>0</v>
      </c>
      <c r="BM7" s="1571">
        <f>[11]Base!BM7</f>
        <v>0</v>
      </c>
      <c r="BN7" s="1571">
        <f>[11]Base!BN7</f>
        <v>0</v>
      </c>
      <c r="BO7" s="1571">
        <f>[11]Base!BO7</f>
        <v>0</v>
      </c>
      <c r="BP7" s="1571">
        <f>[11]Base!BP7</f>
        <v>0</v>
      </c>
      <c r="BQ7" s="1571">
        <f>[11]Base!BQ7</f>
        <v>0</v>
      </c>
      <c r="BR7" s="1571">
        <f>[11]Base!BR7</f>
        <v>0</v>
      </c>
      <c r="BS7" s="1571">
        <f>[11]Base!BS7</f>
        <v>0</v>
      </c>
      <c r="BT7" s="1571">
        <f>[11]Base!BT7</f>
        <v>0</v>
      </c>
      <c r="BU7" s="1571">
        <f>[11]Base!BU7</f>
        <v>0</v>
      </c>
      <c r="BV7" s="1571">
        <f>[11]Base!BV7</f>
        <v>0</v>
      </c>
      <c r="BW7" s="1571">
        <f>[11]Base!BW7</f>
        <v>0</v>
      </c>
      <c r="BX7" s="1571">
        <f>[11]Base!BX7</f>
        <v>0</v>
      </c>
      <c r="BY7" s="1571">
        <f>[11]Base!BY7</f>
        <v>0</v>
      </c>
      <c r="BZ7" s="1571">
        <f>[11]Base!BZ7</f>
        <v>0</v>
      </c>
      <c r="CA7" s="1571">
        <f>[11]Base!CA7</f>
        <v>0</v>
      </c>
      <c r="CB7" s="1571">
        <f>[11]Base!CB7</f>
        <v>0</v>
      </c>
      <c r="CC7" s="1571">
        <f>[11]Base!CC7</f>
        <v>0</v>
      </c>
    </row>
    <row r="8" spans="1:81" s="1571" customFormat="1" ht="16.149999999999999" customHeight="1" x14ac:dyDescent="0.2">
      <c r="A8" s="1572" t="s">
        <v>1610</v>
      </c>
      <c r="B8" s="1573" t="s">
        <v>1611</v>
      </c>
      <c r="C8" s="1574">
        <f>[11]Base!C8</f>
        <v>4033</v>
      </c>
      <c r="D8" s="1574">
        <f>[11]Base!D8</f>
        <v>0</v>
      </c>
      <c r="E8" s="1574">
        <f>[11]Base!E8</f>
        <v>0</v>
      </c>
      <c r="F8" s="1574">
        <f>[11]Base!F8</f>
        <v>0</v>
      </c>
      <c r="G8" s="1574">
        <f>[11]Base!G8</f>
        <v>0</v>
      </c>
      <c r="H8" s="1574">
        <f>[11]Base!H8</f>
        <v>0</v>
      </c>
      <c r="I8" s="1574">
        <f>[11]Base!I8</f>
        <v>11</v>
      </c>
      <c r="J8" s="1574">
        <f>[11]Base!J8</f>
        <v>0</v>
      </c>
      <c r="K8" s="1574">
        <f>[11]Base!K8</f>
        <v>0</v>
      </c>
      <c r="L8" s="1574">
        <f>[11]Base!L8</f>
        <v>0</v>
      </c>
      <c r="M8" s="1574">
        <f>[11]Base!M8</f>
        <v>0</v>
      </c>
      <c r="N8" s="1574">
        <f>[11]Base!N8</f>
        <v>0</v>
      </c>
      <c r="O8" s="1574">
        <f>[11]Base!O8</f>
        <v>0</v>
      </c>
      <c r="P8" s="1574">
        <f>[11]Base!P8</f>
        <v>0</v>
      </c>
      <c r="Q8" s="1574">
        <f>[11]Base!Q8</f>
        <v>0</v>
      </c>
      <c r="R8" s="1574">
        <f>[11]Base!R8</f>
        <v>0</v>
      </c>
      <c r="S8" s="1574">
        <f>[11]Base!S8</f>
        <v>0</v>
      </c>
      <c r="T8" s="1574">
        <f>[11]Base!T8</f>
        <v>0</v>
      </c>
      <c r="U8" s="1574">
        <f>[11]Base!U8</f>
        <v>0</v>
      </c>
      <c r="V8" s="1574">
        <f>[11]Base!V8</f>
        <v>0</v>
      </c>
      <c r="W8" s="1574">
        <f>[11]Base!W8</f>
        <v>0</v>
      </c>
      <c r="X8" s="1574">
        <f>[11]Base!X8</f>
        <v>0</v>
      </c>
      <c r="Y8" s="1574">
        <f>[11]Base!Y8</f>
        <v>0</v>
      </c>
      <c r="Z8" s="1574">
        <f>[11]Base!Z8</f>
        <v>0</v>
      </c>
      <c r="AA8" s="1574">
        <f>[11]Base!AA8</f>
        <v>1</v>
      </c>
      <c r="AB8" s="1574">
        <f>[11]Base!AB8</f>
        <v>0</v>
      </c>
      <c r="AC8" s="1574">
        <f>[11]Base!AC8</f>
        <v>0</v>
      </c>
      <c r="AD8" s="1574">
        <f>[11]Base!AD8</f>
        <v>0</v>
      </c>
      <c r="AE8" s="1574">
        <f>[11]Base!AE8</f>
        <v>0</v>
      </c>
      <c r="AF8" s="1574">
        <f>[11]Base!AF8</f>
        <v>0</v>
      </c>
      <c r="AG8" s="1574">
        <f>[11]Base!AG8</f>
        <v>0</v>
      </c>
      <c r="AH8" s="1574">
        <f>[11]Base!AH8</f>
        <v>0</v>
      </c>
      <c r="AI8" s="1574">
        <f>[11]Base!AI8</f>
        <v>11</v>
      </c>
      <c r="AJ8" s="1574">
        <f>[11]Base!AJ8</f>
        <v>0</v>
      </c>
      <c r="AK8" s="1574">
        <f>[11]Base!AK8</f>
        <v>0</v>
      </c>
      <c r="AL8" s="1574">
        <f>[11]Base!AL8</f>
        <v>0</v>
      </c>
      <c r="AM8" s="1574">
        <f>[11]Base!AM8</f>
        <v>0</v>
      </c>
      <c r="AN8" s="1574">
        <f>[11]Base!AN8</f>
        <v>0</v>
      </c>
      <c r="AO8" s="1574">
        <f>[11]Base!AO8</f>
        <v>0</v>
      </c>
      <c r="AP8" s="1575">
        <f t="shared" ref="AP8:AP71" si="1">SUM(C8:AO8)</f>
        <v>4056</v>
      </c>
      <c r="AQ8" s="1574">
        <f>[11]Base!AQ8</f>
        <v>0</v>
      </c>
      <c r="AR8" s="1574">
        <f>[11]Base!AR8</f>
        <v>0</v>
      </c>
      <c r="AS8" s="1574">
        <f>[11]Base!AS8</f>
        <v>0</v>
      </c>
      <c r="AT8" s="1574">
        <f>[11]Base!AT8</f>
        <v>0</v>
      </c>
      <c r="AU8" s="1574">
        <f>[11]Base!AU8</f>
        <v>0</v>
      </c>
      <c r="AV8" s="1574">
        <f>[11]Base!AV8</f>
        <v>0</v>
      </c>
      <c r="AW8" s="1574">
        <f>[11]Base!AW8</f>
        <v>0</v>
      </c>
      <c r="AX8" s="1574">
        <f>[11]Base!AX8</f>
        <v>0</v>
      </c>
      <c r="AY8" s="1574">
        <f>[11]Base!AY8</f>
        <v>0</v>
      </c>
      <c r="AZ8" s="1574">
        <f>[11]Base!AZ8</f>
        <v>0</v>
      </c>
      <c r="BA8" s="1574">
        <f>[11]Base!BA8</f>
        <v>0</v>
      </c>
      <c r="BB8" s="1574">
        <f>[11]Base!BB8</f>
        <v>6</v>
      </c>
      <c r="BC8" s="1574">
        <f>[11]Base!BC8</f>
        <v>0</v>
      </c>
      <c r="BD8" s="1574">
        <f t="shared" ref="BD8:BD70" si="2">SUM(AP8:BC8)</f>
        <v>4062</v>
      </c>
      <c r="BF8" s="1574">
        <v>0</v>
      </c>
    </row>
    <row r="9" spans="1:81" s="1571" customFormat="1" ht="16.149999999999999" customHeight="1" x14ac:dyDescent="0.2">
      <c r="A9" s="1572" t="s">
        <v>1612</v>
      </c>
      <c r="B9" s="1573" t="s">
        <v>1613</v>
      </c>
      <c r="C9" s="1574">
        <f>[11]Base!C9</f>
        <v>21616</v>
      </c>
      <c r="D9" s="1574">
        <f>[11]Base!D9</f>
        <v>0</v>
      </c>
      <c r="E9" s="1574">
        <f>[11]Base!E9</f>
        <v>0</v>
      </c>
      <c r="F9" s="1574">
        <f>[11]Base!F9</f>
        <v>0</v>
      </c>
      <c r="G9" s="1574">
        <f>[11]Base!G9</f>
        <v>1</v>
      </c>
      <c r="H9" s="1574">
        <f>[11]Base!H9</f>
        <v>0</v>
      </c>
      <c r="I9" s="1574">
        <f>[11]Base!I9</f>
        <v>43</v>
      </c>
      <c r="J9" s="1574">
        <f>[11]Base!J9</f>
        <v>0</v>
      </c>
      <c r="K9" s="1574">
        <f>[11]Base!K9</f>
        <v>0</v>
      </c>
      <c r="L9" s="1574">
        <f>[11]Base!L9</f>
        <v>0</v>
      </c>
      <c r="M9" s="1574">
        <f>[11]Base!M9</f>
        <v>0</v>
      </c>
      <c r="N9" s="1574">
        <f>[11]Base!N9</f>
        <v>0</v>
      </c>
      <c r="O9" s="1574">
        <f>[11]Base!O9</f>
        <v>0</v>
      </c>
      <c r="P9" s="1574">
        <f>[11]Base!P9</f>
        <v>0</v>
      </c>
      <c r="Q9" s="1574">
        <f>[11]Base!Q9</f>
        <v>0</v>
      </c>
      <c r="R9" s="1574">
        <f>[11]Base!R9</f>
        <v>0</v>
      </c>
      <c r="S9" s="1574">
        <f>[11]Base!S9</f>
        <v>0</v>
      </c>
      <c r="T9" s="1574">
        <f>[11]Base!T9</f>
        <v>0</v>
      </c>
      <c r="U9" s="1574">
        <f>[11]Base!U9</f>
        <v>0</v>
      </c>
      <c r="V9" s="1574">
        <f>[11]Base!V9</f>
        <v>0</v>
      </c>
      <c r="W9" s="1574">
        <f>[11]Base!W9</f>
        <v>12</v>
      </c>
      <c r="X9" s="1574">
        <f>[11]Base!X9</f>
        <v>2</v>
      </c>
      <c r="Y9" s="1574">
        <f>[11]Base!Y9</f>
        <v>6</v>
      </c>
      <c r="Z9" s="1574">
        <f>[11]Base!Z9</f>
        <v>0</v>
      </c>
      <c r="AA9" s="1574">
        <f>[11]Base!AA9</f>
        <v>0</v>
      </c>
      <c r="AB9" s="1574">
        <f>[11]Base!AB9</f>
        <v>0</v>
      </c>
      <c r="AC9" s="1574">
        <f>[11]Base!AC9</f>
        <v>0</v>
      </c>
      <c r="AD9" s="1574">
        <f>[11]Base!AD9</f>
        <v>0</v>
      </c>
      <c r="AE9" s="1574">
        <f>[11]Base!AE9</f>
        <v>15</v>
      </c>
      <c r="AF9" s="1574">
        <f>[11]Base!AF9</f>
        <v>0</v>
      </c>
      <c r="AG9" s="1574">
        <f>[11]Base!AG9</f>
        <v>0</v>
      </c>
      <c r="AH9" s="1574">
        <f>[11]Base!AH9</f>
        <v>0</v>
      </c>
      <c r="AI9" s="1574">
        <f>[11]Base!AI9</f>
        <v>53</v>
      </c>
      <c r="AJ9" s="1574">
        <f>[11]Base!AJ9</f>
        <v>0</v>
      </c>
      <c r="AK9" s="1574">
        <f>[11]Base!AK9</f>
        <v>0</v>
      </c>
      <c r="AL9" s="1574">
        <f>[11]Base!AL9</f>
        <v>0</v>
      </c>
      <c r="AM9" s="1574">
        <f>[11]Base!AM9</f>
        <v>0</v>
      </c>
      <c r="AN9" s="1574">
        <f>[11]Base!AN9</f>
        <v>0</v>
      </c>
      <c r="AO9" s="1574">
        <f>[11]Base!AO9</f>
        <v>0</v>
      </c>
      <c r="AP9" s="1575">
        <f t="shared" si="1"/>
        <v>21748</v>
      </c>
      <c r="AQ9" s="1574">
        <f>[11]Base!AQ9</f>
        <v>0</v>
      </c>
      <c r="AR9" s="1574">
        <f>[11]Base!AR9</f>
        <v>0</v>
      </c>
      <c r="AS9" s="1574">
        <f>[11]Base!AS9</f>
        <v>0</v>
      </c>
      <c r="AT9" s="1574">
        <f>[11]Base!AT9</f>
        <v>0</v>
      </c>
      <c r="AU9" s="1574">
        <f>[11]Base!AU9</f>
        <v>0</v>
      </c>
      <c r="AV9" s="1574">
        <f>[11]Base!AV9</f>
        <v>0</v>
      </c>
      <c r="AW9" s="1574">
        <f>[11]Base!AW9</f>
        <v>0</v>
      </c>
      <c r="AX9" s="1574">
        <f>[11]Base!AX9</f>
        <v>0</v>
      </c>
      <c r="AY9" s="1574">
        <f>[11]Base!AY9</f>
        <v>0</v>
      </c>
      <c r="AZ9" s="1574">
        <f>[11]Base!AZ9</f>
        <v>0</v>
      </c>
      <c r="BA9" s="1574">
        <f>[11]Base!BA9</f>
        <v>0</v>
      </c>
      <c r="BB9" s="1574">
        <f>[11]Base!BB9</f>
        <v>10</v>
      </c>
      <c r="BC9" s="1574">
        <f>[11]Base!BC9</f>
        <v>1</v>
      </c>
      <c r="BD9" s="1574">
        <f t="shared" si="2"/>
        <v>21759</v>
      </c>
      <c r="BF9" s="1574">
        <v>0</v>
      </c>
    </row>
    <row r="10" spans="1:81" s="1571" customFormat="1" ht="16.149999999999999" customHeight="1" x14ac:dyDescent="0.2">
      <c r="A10" s="1572" t="s">
        <v>1614</v>
      </c>
      <c r="B10" s="1573" t="s">
        <v>1615</v>
      </c>
      <c r="C10" s="1574">
        <f>[11]Base!C10</f>
        <v>3360</v>
      </c>
      <c r="D10" s="1574">
        <f>[11]Base!D10</f>
        <v>0</v>
      </c>
      <c r="E10" s="1574">
        <f>[11]Base!E10</f>
        <v>0</v>
      </c>
      <c r="F10" s="1574">
        <f>[11]Base!F10</f>
        <v>0</v>
      </c>
      <c r="G10" s="1574">
        <f>[11]Base!G10</f>
        <v>0</v>
      </c>
      <c r="H10" s="1574">
        <f>[11]Base!H10</f>
        <v>0</v>
      </c>
      <c r="I10" s="1574">
        <f>[11]Base!I10</f>
        <v>1</v>
      </c>
      <c r="J10" s="1574">
        <f>[11]Base!J10</f>
        <v>0</v>
      </c>
      <c r="K10" s="1574">
        <f>[11]Base!K10</f>
        <v>0</v>
      </c>
      <c r="L10" s="1574">
        <f>[11]Base!L10</f>
        <v>0</v>
      </c>
      <c r="M10" s="1574">
        <f>[11]Base!M10</f>
        <v>0</v>
      </c>
      <c r="N10" s="1574">
        <f>[11]Base!N10</f>
        <v>0</v>
      </c>
      <c r="O10" s="1574">
        <f>[11]Base!O10</f>
        <v>0</v>
      </c>
      <c r="P10" s="1574">
        <f>[11]Base!P10</f>
        <v>0</v>
      </c>
      <c r="Q10" s="1574">
        <f>[11]Base!Q10</f>
        <v>0</v>
      </c>
      <c r="R10" s="1574">
        <f>[11]Base!R10</f>
        <v>0</v>
      </c>
      <c r="S10" s="1574">
        <f>[11]Base!S10</f>
        <v>0</v>
      </c>
      <c r="T10" s="1574">
        <f>[11]Base!T10</f>
        <v>0</v>
      </c>
      <c r="U10" s="1574">
        <f>[11]Base!U10</f>
        <v>0</v>
      </c>
      <c r="V10" s="1574">
        <f>[11]Base!V10</f>
        <v>0</v>
      </c>
      <c r="W10" s="1574">
        <f>[11]Base!W10</f>
        <v>0</v>
      </c>
      <c r="X10" s="1574">
        <f>[11]Base!X10</f>
        <v>0</v>
      </c>
      <c r="Y10" s="1574">
        <f>[11]Base!Y10</f>
        <v>0</v>
      </c>
      <c r="Z10" s="1574">
        <f>[11]Base!Z10</f>
        <v>0</v>
      </c>
      <c r="AA10" s="1574">
        <f>[11]Base!AA10</f>
        <v>0</v>
      </c>
      <c r="AB10" s="1574">
        <f>[11]Base!AB10</f>
        <v>0</v>
      </c>
      <c r="AC10" s="1574">
        <f>[11]Base!AC10</f>
        <v>0</v>
      </c>
      <c r="AD10" s="1574">
        <f>[11]Base!AD10</f>
        <v>0</v>
      </c>
      <c r="AE10" s="1574">
        <f>[11]Base!AE10</f>
        <v>0</v>
      </c>
      <c r="AF10" s="1574">
        <f>[11]Base!AF10</f>
        <v>0</v>
      </c>
      <c r="AG10" s="1574">
        <f>[11]Base!AG10</f>
        <v>0</v>
      </c>
      <c r="AH10" s="1574">
        <f>[11]Base!AH10</f>
        <v>0</v>
      </c>
      <c r="AI10" s="1574">
        <f>[11]Base!AI10</f>
        <v>9</v>
      </c>
      <c r="AJ10" s="1574">
        <f>[11]Base!AJ10</f>
        <v>0</v>
      </c>
      <c r="AK10" s="1574">
        <f>[11]Base!AK10</f>
        <v>0</v>
      </c>
      <c r="AL10" s="1574">
        <f>[11]Base!AL10</f>
        <v>0</v>
      </c>
      <c r="AM10" s="1574">
        <f>[11]Base!AM10</f>
        <v>0</v>
      </c>
      <c r="AN10" s="1574">
        <f>[11]Base!AN10</f>
        <v>0</v>
      </c>
      <c r="AO10" s="1574">
        <f>[11]Base!AO10</f>
        <v>0</v>
      </c>
      <c r="AP10" s="1575">
        <f t="shared" si="1"/>
        <v>3370</v>
      </c>
      <c r="AQ10" s="1574">
        <f>[11]Base!AQ10</f>
        <v>0</v>
      </c>
      <c r="AR10" s="1574">
        <f>[11]Base!AR10</f>
        <v>0</v>
      </c>
      <c r="AS10" s="1574">
        <f>[11]Base!AS10</f>
        <v>0</v>
      </c>
      <c r="AT10" s="1574">
        <f>[11]Base!AT10</f>
        <v>0</v>
      </c>
      <c r="AU10" s="1574">
        <f>[11]Base!AU10</f>
        <v>0</v>
      </c>
      <c r="AV10" s="1574">
        <f>[11]Base!AV10</f>
        <v>0</v>
      </c>
      <c r="AW10" s="1574">
        <f>[11]Base!AW10</f>
        <v>0</v>
      </c>
      <c r="AX10" s="1574">
        <f>[11]Base!AX10</f>
        <v>5</v>
      </c>
      <c r="AY10" s="1574">
        <f>[11]Base!AY10</f>
        <v>0</v>
      </c>
      <c r="AZ10" s="1574">
        <f>[11]Base!AZ10</f>
        <v>0</v>
      </c>
      <c r="BA10" s="1574">
        <f>[11]Base!BA10</f>
        <v>0</v>
      </c>
      <c r="BB10" s="1574">
        <f>[11]Base!BB10</f>
        <v>1</v>
      </c>
      <c r="BC10" s="1574">
        <f>[11]Base!BC10</f>
        <v>0</v>
      </c>
      <c r="BD10" s="1574">
        <f t="shared" si="2"/>
        <v>3376</v>
      </c>
      <c r="BF10" s="1574">
        <v>0</v>
      </c>
    </row>
    <row r="11" spans="1:81" s="1571" customFormat="1" ht="16.149999999999999" customHeight="1" x14ac:dyDescent="0.2">
      <c r="A11" s="1576" t="s">
        <v>1616</v>
      </c>
      <c r="B11" s="1577" t="s">
        <v>1617</v>
      </c>
      <c r="C11" s="1578">
        <f>[11]Base!C11</f>
        <v>5311</v>
      </c>
      <c r="D11" s="1578">
        <f>[11]Base!D11</f>
        <v>0</v>
      </c>
      <c r="E11" s="1578">
        <f>[11]Base!E11</f>
        <v>0</v>
      </c>
      <c r="F11" s="1578">
        <f>[11]Base!F11</f>
        <v>0</v>
      </c>
      <c r="G11" s="1578">
        <f>[11]Base!G11</f>
        <v>0</v>
      </c>
      <c r="H11" s="1578">
        <f>[11]Base!H11</f>
        <v>0</v>
      </c>
      <c r="I11" s="1578">
        <f>[11]Base!I11</f>
        <v>48</v>
      </c>
      <c r="J11" s="1578">
        <f>[11]Base!J11</f>
        <v>0</v>
      </c>
      <c r="K11" s="1578">
        <f>[11]Base!K11</f>
        <v>0</v>
      </c>
      <c r="L11" s="1578">
        <f>[11]Base!L11</f>
        <v>0</v>
      </c>
      <c r="M11" s="1578">
        <f>[11]Base!M11</f>
        <v>0</v>
      </c>
      <c r="N11" s="1578">
        <f>[11]Base!N11</f>
        <v>0</v>
      </c>
      <c r="O11" s="1578">
        <f>[11]Base!O11</f>
        <v>0</v>
      </c>
      <c r="P11" s="1578">
        <f>[11]Base!P11</f>
        <v>0</v>
      </c>
      <c r="Q11" s="1578">
        <f>[11]Base!Q11</f>
        <v>0</v>
      </c>
      <c r="R11" s="1578">
        <f>[11]Base!R11</f>
        <v>0</v>
      </c>
      <c r="S11" s="1578">
        <f>[11]Base!S11</f>
        <v>0</v>
      </c>
      <c r="T11" s="1578">
        <f>[11]Base!T11</f>
        <v>0</v>
      </c>
      <c r="U11" s="1578">
        <f>[11]Base!U11</f>
        <v>0</v>
      </c>
      <c r="V11" s="1578">
        <f>[11]Base!V11</f>
        <v>0</v>
      </c>
      <c r="W11" s="1578">
        <f>[11]Base!W11</f>
        <v>0</v>
      </c>
      <c r="X11" s="1578">
        <f>[11]Base!X11</f>
        <v>0</v>
      </c>
      <c r="Y11" s="1578">
        <f>[11]Base!Y11</f>
        <v>0</v>
      </c>
      <c r="Z11" s="1578">
        <f>[11]Base!Z11</f>
        <v>0</v>
      </c>
      <c r="AA11" s="1578">
        <f>[11]Base!AA11</f>
        <v>0</v>
      </c>
      <c r="AB11" s="1578">
        <f>[11]Base!AB11</f>
        <v>0</v>
      </c>
      <c r="AC11" s="1578">
        <f>[11]Base!AC11</f>
        <v>0</v>
      </c>
      <c r="AD11" s="1578">
        <f>[11]Base!AD11</f>
        <v>0</v>
      </c>
      <c r="AE11" s="1578">
        <f>[11]Base!AE11</f>
        <v>0</v>
      </c>
      <c r="AF11" s="1578">
        <f>[11]Base!AF11</f>
        <v>0</v>
      </c>
      <c r="AG11" s="1578">
        <f>[11]Base!AG11</f>
        <v>0</v>
      </c>
      <c r="AH11" s="1578">
        <f>[11]Base!AH11</f>
        <v>0</v>
      </c>
      <c r="AI11" s="1578">
        <f>[11]Base!AI11</f>
        <v>33</v>
      </c>
      <c r="AJ11" s="1578">
        <f>[11]Base!AJ11</f>
        <v>0</v>
      </c>
      <c r="AK11" s="1578">
        <f>[11]Base!AK11</f>
        <v>0</v>
      </c>
      <c r="AL11" s="1578">
        <f>[11]Base!AL11</f>
        <v>0</v>
      </c>
      <c r="AM11" s="1578">
        <f>[11]Base!AM11</f>
        <v>0</v>
      </c>
      <c r="AN11" s="1578">
        <f>[11]Base!AN11</f>
        <v>0</v>
      </c>
      <c r="AO11" s="1578">
        <f>[11]Base!AO11</f>
        <v>0</v>
      </c>
      <c r="AP11" s="1579">
        <f t="shared" si="1"/>
        <v>5392</v>
      </c>
      <c r="AQ11" s="1578">
        <f>[11]Base!AQ11</f>
        <v>0</v>
      </c>
      <c r="AR11" s="1578">
        <f>[11]Base!AR11</f>
        <v>0</v>
      </c>
      <c r="AS11" s="1578">
        <f>[11]Base!AS11</f>
        <v>0</v>
      </c>
      <c r="AT11" s="1578">
        <f>[11]Base!AT11</f>
        <v>723</v>
      </c>
      <c r="AU11" s="1578">
        <f>[11]Base!AU11</f>
        <v>0</v>
      </c>
      <c r="AV11" s="1578">
        <f>[11]Base!AV11</f>
        <v>0</v>
      </c>
      <c r="AW11" s="1578">
        <f>[11]Base!AW11</f>
        <v>0</v>
      </c>
      <c r="AX11" s="1578">
        <f>[11]Base!AX11</f>
        <v>0</v>
      </c>
      <c r="AY11" s="1578">
        <f>[11]Base!AY11</f>
        <v>0</v>
      </c>
      <c r="AZ11" s="1578">
        <f>[11]Base!AZ11</f>
        <v>0</v>
      </c>
      <c r="BA11" s="1578">
        <f>[11]Base!BA11</f>
        <v>0</v>
      </c>
      <c r="BB11" s="1578">
        <f>[11]Base!BB11</f>
        <v>1</v>
      </c>
      <c r="BC11" s="1578">
        <f>[11]Base!BC11</f>
        <v>0</v>
      </c>
      <c r="BD11" s="1578">
        <f t="shared" si="2"/>
        <v>6116</v>
      </c>
      <c r="BF11" s="1578">
        <v>0</v>
      </c>
    </row>
    <row r="12" spans="1:81" s="1571" customFormat="1" ht="16.149999999999999" customHeight="1" x14ac:dyDescent="0.2">
      <c r="A12" s="1567" t="s">
        <v>1618</v>
      </c>
      <c r="B12" s="1568" t="s">
        <v>1619</v>
      </c>
      <c r="C12" s="1569">
        <f>[11]Base!C12</f>
        <v>5813</v>
      </c>
      <c r="D12" s="1569">
        <f>[11]Base!D12</f>
        <v>0</v>
      </c>
      <c r="E12" s="1569">
        <f>[11]Base!E12</f>
        <v>0</v>
      </c>
      <c r="F12" s="1569">
        <f>[11]Base!F12</f>
        <v>0</v>
      </c>
      <c r="G12" s="1569">
        <f>[11]Base!G12</f>
        <v>0</v>
      </c>
      <c r="H12" s="1569">
        <f>[11]Base!H12</f>
        <v>0</v>
      </c>
      <c r="I12" s="1569">
        <f>[11]Base!I12</f>
        <v>12</v>
      </c>
      <c r="J12" s="1569">
        <f>[11]Base!J12</f>
        <v>0</v>
      </c>
      <c r="K12" s="1569">
        <f>[11]Base!K12</f>
        <v>0</v>
      </c>
      <c r="L12" s="1569">
        <f>[11]Base!L12</f>
        <v>0</v>
      </c>
      <c r="M12" s="1569">
        <f>[11]Base!M12</f>
        <v>0</v>
      </c>
      <c r="N12" s="1569">
        <f>[11]Base!N12</f>
        <v>0</v>
      </c>
      <c r="O12" s="1569">
        <f>[11]Base!O12</f>
        <v>0</v>
      </c>
      <c r="P12" s="1569">
        <f>[11]Base!P12</f>
        <v>0</v>
      </c>
      <c r="Q12" s="1569">
        <f>[11]Base!Q12</f>
        <v>0</v>
      </c>
      <c r="R12" s="1569">
        <f>[11]Base!R12</f>
        <v>0</v>
      </c>
      <c r="S12" s="1569">
        <f>[11]Base!S12</f>
        <v>0</v>
      </c>
      <c r="T12" s="1569">
        <f>[11]Base!T12</f>
        <v>0</v>
      </c>
      <c r="U12" s="1569">
        <f>[11]Base!U12</f>
        <v>0</v>
      </c>
      <c r="V12" s="1569">
        <f>[11]Base!V12</f>
        <v>0</v>
      </c>
      <c r="W12" s="1569">
        <f>[11]Base!W12</f>
        <v>0</v>
      </c>
      <c r="X12" s="1569">
        <f>[11]Base!X12</f>
        <v>0</v>
      </c>
      <c r="Y12" s="1569">
        <f>[11]Base!Y12</f>
        <v>0</v>
      </c>
      <c r="Z12" s="1569">
        <f>[11]Base!Z12</f>
        <v>0</v>
      </c>
      <c r="AA12" s="1569">
        <f>[11]Base!AA12</f>
        <v>0</v>
      </c>
      <c r="AB12" s="1569">
        <f>[11]Base!AB12</f>
        <v>0</v>
      </c>
      <c r="AC12" s="1569">
        <f>[11]Base!AC12</f>
        <v>0</v>
      </c>
      <c r="AD12" s="1569">
        <f>[11]Base!AD12</f>
        <v>0</v>
      </c>
      <c r="AE12" s="1569">
        <f>[11]Base!AE12</f>
        <v>0</v>
      </c>
      <c r="AF12" s="1569">
        <f>[11]Base!AF12</f>
        <v>0</v>
      </c>
      <c r="AG12" s="1569">
        <f>[11]Base!AG12</f>
        <v>0</v>
      </c>
      <c r="AH12" s="1569">
        <f>[11]Base!AH12</f>
        <v>0</v>
      </c>
      <c r="AI12" s="1569">
        <f>[11]Base!AI12</f>
        <v>13</v>
      </c>
      <c r="AJ12" s="1569">
        <f>[11]Base!AJ12</f>
        <v>0</v>
      </c>
      <c r="AK12" s="1569">
        <f>[11]Base!AK12</f>
        <v>0</v>
      </c>
      <c r="AL12" s="1569">
        <f>[11]Base!AL12</f>
        <v>0</v>
      </c>
      <c r="AM12" s="1569">
        <f>[11]Base!AM12</f>
        <v>0</v>
      </c>
      <c r="AN12" s="1569">
        <f>[11]Base!AN12</f>
        <v>0</v>
      </c>
      <c r="AO12" s="1569">
        <f>[11]Base!AO12</f>
        <v>0</v>
      </c>
      <c r="AP12" s="1570">
        <f t="shared" si="1"/>
        <v>5838</v>
      </c>
      <c r="AQ12" s="1569">
        <f>[11]Base!AQ12</f>
        <v>0</v>
      </c>
      <c r="AR12" s="1569">
        <f>[11]Base!AR12</f>
        <v>0</v>
      </c>
      <c r="AS12" s="1569">
        <f>[11]Base!AS12</f>
        <v>0</v>
      </c>
      <c r="AT12" s="1569">
        <f>[11]Base!AT12</f>
        <v>0</v>
      </c>
      <c r="AU12" s="1569">
        <f>[11]Base!AU12</f>
        <v>0</v>
      </c>
      <c r="AV12" s="1569">
        <f>[11]Base!AV12</f>
        <v>0</v>
      </c>
      <c r="AW12" s="1569">
        <f>[11]Base!AW12</f>
        <v>0</v>
      </c>
      <c r="AX12" s="1569">
        <f>[11]Base!AX12</f>
        <v>0</v>
      </c>
      <c r="AY12" s="1569">
        <f>[11]Base!AY12</f>
        <v>0</v>
      </c>
      <c r="AZ12" s="1569">
        <f>[11]Base!AZ12</f>
        <v>0</v>
      </c>
      <c r="BA12" s="1569">
        <f>[11]Base!BA12</f>
        <v>0</v>
      </c>
      <c r="BB12" s="1569">
        <f>[11]Base!BB12</f>
        <v>3</v>
      </c>
      <c r="BC12" s="1569">
        <f>[11]Base!BC12</f>
        <v>0</v>
      </c>
      <c r="BD12" s="1569">
        <f t="shared" si="2"/>
        <v>5841</v>
      </c>
      <c r="BF12" s="1569">
        <v>0</v>
      </c>
    </row>
    <row r="13" spans="1:81" s="1571" customFormat="1" ht="16.149999999999999" customHeight="1" x14ac:dyDescent="0.2">
      <c r="A13" s="1572" t="s">
        <v>1620</v>
      </c>
      <c r="B13" s="1573" t="s">
        <v>1621</v>
      </c>
      <c r="C13" s="1574">
        <f>[11]Base!C13</f>
        <v>2113</v>
      </c>
      <c r="D13" s="1574">
        <f>[11]Base!D13</f>
        <v>0</v>
      </c>
      <c r="E13" s="1574">
        <f>[11]Base!E13</f>
        <v>0</v>
      </c>
      <c r="F13" s="1574">
        <f>[11]Base!F13</f>
        <v>0</v>
      </c>
      <c r="G13" s="1574">
        <f>[11]Base!G13</f>
        <v>0</v>
      </c>
      <c r="H13" s="1574">
        <f>[11]Base!H13</f>
        <v>0</v>
      </c>
      <c r="I13" s="1574">
        <f>[11]Base!I13</f>
        <v>6</v>
      </c>
      <c r="J13" s="1574">
        <f>[11]Base!J13</f>
        <v>0</v>
      </c>
      <c r="K13" s="1574">
        <f>[11]Base!K13</f>
        <v>0</v>
      </c>
      <c r="L13" s="1574">
        <f>[11]Base!L13</f>
        <v>0</v>
      </c>
      <c r="M13" s="1574">
        <f>[11]Base!M13</f>
        <v>0</v>
      </c>
      <c r="N13" s="1574">
        <f>[11]Base!N13</f>
        <v>0</v>
      </c>
      <c r="O13" s="1574">
        <f>[11]Base!O13</f>
        <v>0</v>
      </c>
      <c r="P13" s="1574">
        <f>[11]Base!P13</f>
        <v>0</v>
      </c>
      <c r="Q13" s="1574">
        <f>[11]Base!Q13</f>
        <v>0</v>
      </c>
      <c r="R13" s="1574">
        <f>[11]Base!R13</f>
        <v>0</v>
      </c>
      <c r="S13" s="1574">
        <f>[11]Base!S13</f>
        <v>14</v>
      </c>
      <c r="T13" s="1574">
        <f>[11]Base!T13</f>
        <v>0</v>
      </c>
      <c r="U13" s="1574">
        <f>[11]Base!U13</f>
        <v>0</v>
      </c>
      <c r="V13" s="1574">
        <f>[11]Base!V13</f>
        <v>0</v>
      </c>
      <c r="W13" s="1574">
        <f>[11]Base!W13</f>
        <v>0</v>
      </c>
      <c r="X13" s="1574">
        <f>[11]Base!X13</f>
        <v>0</v>
      </c>
      <c r="Y13" s="1574">
        <f>[11]Base!Y13</f>
        <v>0</v>
      </c>
      <c r="Z13" s="1574">
        <f>[11]Base!Z13</f>
        <v>0</v>
      </c>
      <c r="AA13" s="1574">
        <f>[11]Base!AA13</f>
        <v>0</v>
      </c>
      <c r="AB13" s="1574">
        <f>[11]Base!AB13</f>
        <v>0</v>
      </c>
      <c r="AC13" s="1574">
        <f>[11]Base!AC13</f>
        <v>0</v>
      </c>
      <c r="AD13" s="1574">
        <f>[11]Base!AD13</f>
        <v>0</v>
      </c>
      <c r="AE13" s="1574">
        <f>[11]Base!AE13</f>
        <v>0</v>
      </c>
      <c r="AF13" s="1574">
        <f>[11]Base!AF13</f>
        <v>0</v>
      </c>
      <c r="AG13" s="1574">
        <f>[11]Base!AG13</f>
        <v>0</v>
      </c>
      <c r="AH13" s="1574">
        <f>[11]Base!AH13</f>
        <v>0</v>
      </c>
      <c r="AI13" s="1574">
        <f>[11]Base!AI13</f>
        <v>9</v>
      </c>
      <c r="AJ13" s="1574">
        <f>[11]Base!AJ13</f>
        <v>0</v>
      </c>
      <c r="AK13" s="1574">
        <f>[11]Base!AK13</f>
        <v>0</v>
      </c>
      <c r="AL13" s="1574">
        <f>[11]Base!AL13</f>
        <v>0</v>
      </c>
      <c r="AM13" s="1574">
        <f>[11]Base!AM13</f>
        <v>0</v>
      </c>
      <c r="AN13" s="1574">
        <f>[11]Base!AN13</f>
        <v>0</v>
      </c>
      <c r="AO13" s="1574">
        <f>[11]Base!AO13</f>
        <v>0</v>
      </c>
      <c r="AP13" s="1575">
        <f t="shared" si="1"/>
        <v>2142</v>
      </c>
      <c r="AQ13" s="1574">
        <f>[11]Base!AQ13</f>
        <v>0</v>
      </c>
      <c r="AR13" s="1574">
        <f>[11]Base!AR13</f>
        <v>0</v>
      </c>
      <c r="AS13" s="1574">
        <f>[11]Base!AS13</f>
        <v>0</v>
      </c>
      <c r="AT13" s="1574">
        <f>[11]Base!AT13</f>
        <v>0</v>
      </c>
      <c r="AU13" s="1574">
        <f>[11]Base!AU13</f>
        <v>0</v>
      </c>
      <c r="AV13" s="1574">
        <f>[11]Base!AV13</f>
        <v>0</v>
      </c>
      <c r="AW13" s="1574">
        <f>[11]Base!AW13</f>
        <v>0</v>
      </c>
      <c r="AX13" s="1574">
        <f>[11]Base!AX13</f>
        <v>0</v>
      </c>
      <c r="AY13" s="1574">
        <f>[11]Base!AY13</f>
        <v>0</v>
      </c>
      <c r="AZ13" s="1574">
        <f>[11]Base!AZ13</f>
        <v>0</v>
      </c>
      <c r="BA13" s="1574">
        <f>[11]Base!BA13</f>
        <v>0</v>
      </c>
      <c r="BB13" s="1574">
        <f>[11]Base!BB13</f>
        <v>1</v>
      </c>
      <c r="BC13" s="1574">
        <f>[11]Base!BC13</f>
        <v>0</v>
      </c>
      <c r="BD13" s="1574">
        <f t="shared" si="2"/>
        <v>2143</v>
      </c>
      <c r="BF13" s="1574">
        <v>0</v>
      </c>
    </row>
    <row r="14" spans="1:81" s="1571" customFormat="1" ht="16.149999999999999" customHeight="1" x14ac:dyDescent="0.2">
      <c r="A14" s="1572" t="s">
        <v>1622</v>
      </c>
      <c r="B14" s="1573" t="s">
        <v>1623</v>
      </c>
      <c r="C14" s="1574">
        <f>[11]Base!C14</f>
        <v>21908</v>
      </c>
      <c r="D14" s="1574">
        <f>[11]Base!D14</f>
        <v>0</v>
      </c>
      <c r="E14" s="1574">
        <f>[11]Base!E14</f>
        <v>0</v>
      </c>
      <c r="F14" s="1574">
        <f>[11]Base!F14</f>
        <v>0</v>
      </c>
      <c r="G14" s="1574">
        <f>[11]Base!G14</f>
        <v>0</v>
      </c>
      <c r="H14" s="1574">
        <f>[11]Base!H14</f>
        <v>0</v>
      </c>
      <c r="I14" s="1574">
        <f>[11]Base!I14</f>
        <v>56</v>
      </c>
      <c r="J14" s="1574">
        <f>[11]Base!J14</f>
        <v>0</v>
      </c>
      <c r="K14" s="1574">
        <f>[11]Base!K14</f>
        <v>0</v>
      </c>
      <c r="L14" s="1574">
        <f>[11]Base!L14</f>
        <v>0</v>
      </c>
      <c r="M14" s="1574">
        <f>[11]Base!M14</f>
        <v>0</v>
      </c>
      <c r="N14" s="1574">
        <f>[11]Base!N14</f>
        <v>0</v>
      </c>
      <c r="O14" s="1574">
        <f>[11]Base!O14</f>
        <v>0</v>
      </c>
      <c r="P14" s="1574">
        <f>[11]Base!P14</f>
        <v>0</v>
      </c>
      <c r="Q14" s="1574">
        <f>[11]Base!Q14</f>
        <v>0</v>
      </c>
      <c r="R14" s="1574">
        <f>[11]Base!R14</f>
        <v>0</v>
      </c>
      <c r="S14" s="1574">
        <f>[11]Base!S14</f>
        <v>0</v>
      </c>
      <c r="T14" s="1574">
        <f>[11]Base!T14</f>
        <v>0</v>
      </c>
      <c r="U14" s="1574">
        <f>[11]Base!U14</f>
        <v>0</v>
      </c>
      <c r="V14" s="1574">
        <f>[11]Base!V14</f>
        <v>0</v>
      </c>
      <c r="W14" s="1574">
        <f>[11]Base!W14</f>
        <v>0</v>
      </c>
      <c r="X14" s="1574">
        <f>[11]Base!X14</f>
        <v>0</v>
      </c>
      <c r="Y14" s="1574">
        <f>[11]Base!Y14</f>
        <v>0</v>
      </c>
      <c r="Z14" s="1574">
        <f>[11]Base!Z14</f>
        <v>0</v>
      </c>
      <c r="AA14" s="1574">
        <f>[11]Base!AA14</f>
        <v>0</v>
      </c>
      <c r="AB14" s="1574">
        <f>[11]Base!AB14</f>
        <v>0</v>
      </c>
      <c r="AC14" s="1574">
        <f>[11]Base!AC14</f>
        <v>0</v>
      </c>
      <c r="AD14" s="1574">
        <f>[11]Base!AD14</f>
        <v>0</v>
      </c>
      <c r="AE14" s="1574">
        <f>[11]Base!AE14</f>
        <v>0</v>
      </c>
      <c r="AF14" s="1574">
        <f>[11]Base!AF14</f>
        <v>0</v>
      </c>
      <c r="AG14" s="1574">
        <f>[11]Base!AG14</f>
        <v>0</v>
      </c>
      <c r="AH14" s="1574">
        <f>[11]Base!AH14</f>
        <v>0</v>
      </c>
      <c r="AI14" s="1574">
        <f>[11]Base!AI14</f>
        <v>44</v>
      </c>
      <c r="AJ14" s="1574">
        <f>[11]Base!AJ14</f>
        <v>0</v>
      </c>
      <c r="AK14" s="1574">
        <f>[11]Base!AK14</f>
        <v>0</v>
      </c>
      <c r="AL14" s="1574">
        <f>[11]Base!AL14</f>
        <v>0</v>
      </c>
      <c r="AM14" s="1574">
        <f>[11]Base!AM14</f>
        <v>0</v>
      </c>
      <c r="AN14" s="1574">
        <f>[11]Base!AN14</f>
        <v>0</v>
      </c>
      <c r="AO14" s="1574">
        <f>[11]Base!AO14</f>
        <v>0</v>
      </c>
      <c r="AP14" s="1575">
        <f t="shared" si="1"/>
        <v>22008</v>
      </c>
      <c r="AQ14" s="1574">
        <f>[11]Base!AQ14</f>
        <v>0</v>
      </c>
      <c r="AR14" s="1574">
        <f>[11]Base!AR14</f>
        <v>0</v>
      </c>
      <c r="AS14" s="1574">
        <f>[11]Base!AS14</f>
        <v>0</v>
      </c>
      <c r="AT14" s="1574">
        <f>[11]Base!AT14</f>
        <v>0</v>
      </c>
      <c r="AU14" s="1574">
        <f>[11]Base!AU14</f>
        <v>0</v>
      </c>
      <c r="AV14" s="1574">
        <f>[11]Base!AV14</f>
        <v>0</v>
      </c>
      <c r="AW14" s="1574">
        <f>[11]Base!AW14</f>
        <v>0</v>
      </c>
      <c r="AX14" s="1574">
        <f>[11]Base!AX14</f>
        <v>0</v>
      </c>
      <c r="AY14" s="1574">
        <f>[11]Base!AY14</f>
        <v>0</v>
      </c>
      <c r="AZ14" s="1574">
        <f>[11]Base!AZ14</f>
        <v>0</v>
      </c>
      <c r="BA14" s="1574">
        <f>[11]Base!BA14</f>
        <v>0</v>
      </c>
      <c r="BB14" s="1574">
        <f>[11]Base!BB14</f>
        <v>15</v>
      </c>
      <c r="BC14" s="1574">
        <f>[11]Base!BC14</f>
        <v>0</v>
      </c>
      <c r="BD14" s="1574">
        <f t="shared" si="2"/>
        <v>22023</v>
      </c>
      <c r="BF14" s="1574">
        <v>0</v>
      </c>
    </row>
    <row r="15" spans="1:81" s="1571" customFormat="1" ht="16.149999999999999" customHeight="1" x14ac:dyDescent="0.2">
      <c r="A15" s="1572" t="s">
        <v>1624</v>
      </c>
      <c r="B15" s="1573" t="s">
        <v>1625</v>
      </c>
      <c r="C15" s="1574">
        <f>[11]Base!C15</f>
        <v>38989</v>
      </c>
      <c r="D15" s="1574">
        <f>[11]Base!D15</f>
        <v>669</v>
      </c>
      <c r="E15" s="1574">
        <f>[11]Base!E15</f>
        <v>0</v>
      </c>
      <c r="F15" s="1574">
        <f>[11]Base!F15</f>
        <v>0</v>
      </c>
      <c r="G15" s="1574">
        <f>[11]Base!G15</f>
        <v>0</v>
      </c>
      <c r="H15" s="1574">
        <f>[11]Base!H15</f>
        <v>0</v>
      </c>
      <c r="I15" s="1574">
        <f>[11]Base!I15</f>
        <v>94</v>
      </c>
      <c r="J15" s="1574">
        <f>[11]Base!J15</f>
        <v>0</v>
      </c>
      <c r="K15" s="1574">
        <f>[11]Base!K15</f>
        <v>0</v>
      </c>
      <c r="L15" s="1574">
        <f>[11]Base!L15</f>
        <v>0</v>
      </c>
      <c r="M15" s="1574">
        <f>[11]Base!M15</f>
        <v>0</v>
      </c>
      <c r="N15" s="1574">
        <f>[11]Base!N15</f>
        <v>0</v>
      </c>
      <c r="O15" s="1574">
        <f>[11]Base!O15</f>
        <v>0</v>
      </c>
      <c r="P15" s="1574">
        <f>[11]Base!P15</f>
        <v>0</v>
      </c>
      <c r="Q15" s="1574">
        <f>[11]Base!Q15</f>
        <v>0</v>
      </c>
      <c r="R15" s="1574">
        <f>[11]Base!R15</f>
        <v>0</v>
      </c>
      <c r="S15" s="1574">
        <f>[11]Base!S15</f>
        <v>1</v>
      </c>
      <c r="T15" s="1574">
        <f>[11]Base!T15</f>
        <v>0</v>
      </c>
      <c r="U15" s="1574">
        <f>[11]Base!U15</f>
        <v>0</v>
      </c>
      <c r="V15" s="1574">
        <f>[11]Base!V15</f>
        <v>0</v>
      </c>
      <c r="W15" s="1574">
        <f>[11]Base!W15</f>
        <v>0</v>
      </c>
      <c r="X15" s="1574">
        <f>[11]Base!X15</f>
        <v>0</v>
      </c>
      <c r="Y15" s="1574">
        <f>[11]Base!Y15</f>
        <v>0</v>
      </c>
      <c r="Z15" s="1574">
        <f>[11]Base!Z15</f>
        <v>0</v>
      </c>
      <c r="AA15" s="1574">
        <f>[11]Base!AA15</f>
        <v>0</v>
      </c>
      <c r="AB15" s="1574">
        <f>[11]Base!AB15</f>
        <v>0</v>
      </c>
      <c r="AC15" s="1574">
        <f>[11]Base!AC15</f>
        <v>0</v>
      </c>
      <c r="AD15" s="1574">
        <f>[11]Base!AD15</f>
        <v>0</v>
      </c>
      <c r="AE15" s="1574">
        <f>[11]Base!AE15</f>
        <v>0</v>
      </c>
      <c r="AF15" s="1574">
        <f>[11]Base!AF15</f>
        <v>0</v>
      </c>
      <c r="AG15" s="1574">
        <f>[11]Base!AG15</f>
        <v>0</v>
      </c>
      <c r="AH15" s="1574">
        <f>[11]Base!AH15</f>
        <v>0</v>
      </c>
      <c r="AI15" s="1574">
        <f>[11]Base!AI15</f>
        <v>96</v>
      </c>
      <c r="AJ15" s="1574">
        <f>[11]Base!AJ15</f>
        <v>0</v>
      </c>
      <c r="AK15" s="1574">
        <f>[11]Base!AK15</f>
        <v>0</v>
      </c>
      <c r="AL15" s="1574">
        <f>[11]Base!AL15</f>
        <v>0</v>
      </c>
      <c r="AM15" s="1574">
        <f>[11]Base!AM15</f>
        <v>0</v>
      </c>
      <c r="AN15" s="1574">
        <f>[11]Base!AN15</f>
        <v>0</v>
      </c>
      <c r="AO15" s="1574">
        <f>[11]Base!AO15</f>
        <v>0</v>
      </c>
      <c r="AP15" s="1575">
        <f t="shared" si="1"/>
        <v>39849</v>
      </c>
      <c r="AQ15" s="1574">
        <f>[11]Base!AQ15</f>
        <v>0</v>
      </c>
      <c r="AR15" s="1574">
        <f>[11]Base!AR15</f>
        <v>0</v>
      </c>
      <c r="AS15" s="1574">
        <f>[11]Base!AS15</f>
        <v>0</v>
      </c>
      <c r="AT15" s="1574">
        <f>[11]Base!AT15</f>
        <v>0</v>
      </c>
      <c r="AU15" s="1574">
        <f>[11]Base!AU15</f>
        <v>0</v>
      </c>
      <c r="AV15" s="1574">
        <f>[11]Base!AV15</f>
        <v>0</v>
      </c>
      <c r="AW15" s="1574">
        <f>[11]Base!AW15</f>
        <v>0</v>
      </c>
      <c r="AX15" s="1574">
        <f>[11]Base!AX15</f>
        <v>0</v>
      </c>
      <c r="AY15" s="1574">
        <f>[11]Base!AY15</f>
        <v>0</v>
      </c>
      <c r="AZ15" s="1574">
        <f>[11]Base!AZ15</f>
        <v>0</v>
      </c>
      <c r="BA15" s="1574">
        <f>[11]Base!BA15</f>
        <v>0</v>
      </c>
      <c r="BB15" s="1574">
        <f>[11]Base!BB15</f>
        <v>8</v>
      </c>
      <c r="BC15" s="1574">
        <f>[11]Base!BC15</f>
        <v>0</v>
      </c>
      <c r="BD15" s="1574">
        <f t="shared" si="2"/>
        <v>39857</v>
      </c>
      <c r="BF15" s="1574">
        <v>0</v>
      </c>
    </row>
    <row r="16" spans="1:81" s="1571" customFormat="1" ht="16.149999999999999" customHeight="1" x14ac:dyDescent="0.2">
      <c r="A16" s="1576" t="s">
        <v>1626</v>
      </c>
      <c r="B16" s="1577" t="s">
        <v>1627</v>
      </c>
      <c r="C16" s="1578">
        <f>[11]Base!C16</f>
        <v>31024</v>
      </c>
      <c r="D16" s="1578">
        <f>[11]Base!D16</f>
        <v>0</v>
      </c>
      <c r="E16" s="1578">
        <f>[11]Base!E16</f>
        <v>0</v>
      </c>
      <c r="F16" s="1578">
        <f>[11]Base!F16</f>
        <v>0</v>
      </c>
      <c r="G16" s="1578">
        <f>[11]Base!G16</f>
        <v>0</v>
      </c>
      <c r="H16" s="1578">
        <f>[11]Base!H16</f>
        <v>0</v>
      </c>
      <c r="I16" s="1578">
        <f>[11]Base!I16</f>
        <v>71</v>
      </c>
      <c r="J16" s="1578">
        <f>[11]Base!J16</f>
        <v>868</v>
      </c>
      <c r="K16" s="1578">
        <f>[11]Base!K16</f>
        <v>0</v>
      </c>
      <c r="L16" s="1578">
        <f>[11]Base!L16</f>
        <v>0</v>
      </c>
      <c r="M16" s="1578">
        <f>[11]Base!M16</f>
        <v>0</v>
      </c>
      <c r="N16" s="1578">
        <f>[11]Base!N16</f>
        <v>0</v>
      </c>
      <c r="O16" s="1578">
        <f>[11]Base!O16</f>
        <v>0</v>
      </c>
      <c r="P16" s="1578">
        <f>[11]Base!P16</f>
        <v>0</v>
      </c>
      <c r="Q16" s="1578">
        <f>[11]Base!Q16</f>
        <v>0</v>
      </c>
      <c r="R16" s="1578">
        <f>[11]Base!R16</f>
        <v>0</v>
      </c>
      <c r="S16" s="1578">
        <f>[11]Base!S16</f>
        <v>0</v>
      </c>
      <c r="T16" s="1578">
        <f>[11]Base!T16</f>
        <v>0</v>
      </c>
      <c r="U16" s="1578">
        <f>[11]Base!U16</f>
        <v>0</v>
      </c>
      <c r="V16" s="1578">
        <f>[11]Base!V16</f>
        <v>0</v>
      </c>
      <c r="W16" s="1578">
        <f>[11]Base!W16</f>
        <v>0</v>
      </c>
      <c r="X16" s="1578">
        <f>[11]Base!X16</f>
        <v>0</v>
      </c>
      <c r="Y16" s="1578">
        <f>[11]Base!Y16</f>
        <v>0</v>
      </c>
      <c r="Z16" s="1578">
        <f>[11]Base!Z16</f>
        <v>0</v>
      </c>
      <c r="AA16" s="1578">
        <f>[11]Base!AA16</f>
        <v>368</v>
      </c>
      <c r="AB16" s="1578">
        <f>[11]Base!AB16</f>
        <v>0</v>
      </c>
      <c r="AC16" s="1578">
        <f>[11]Base!AC16</f>
        <v>0</v>
      </c>
      <c r="AD16" s="1578">
        <f>[11]Base!AD16</f>
        <v>0</v>
      </c>
      <c r="AE16" s="1578">
        <f>[11]Base!AE16</f>
        <v>0</v>
      </c>
      <c r="AF16" s="1578">
        <f>[11]Base!AF16</f>
        <v>0</v>
      </c>
      <c r="AG16" s="1578">
        <f>[11]Base!AG16</f>
        <v>0</v>
      </c>
      <c r="AH16" s="1578">
        <f>[11]Base!AH16</f>
        <v>0</v>
      </c>
      <c r="AI16" s="1578">
        <f>[11]Base!AI16</f>
        <v>64</v>
      </c>
      <c r="AJ16" s="1578">
        <f>[11]Base!AJ16</f>
        <v>613</v>
      </c>
      <c r="AK16" s="1578">
        <f>[11]Base!AK16</f>
        <v>0</v>
      </c>
      <c r="AL16" s="1578">
        <f>[11]Base!AL16</f>
        <v>0</v>
      </c>
      <c r="AM16" s="1578">
        <f>[11]Base!AM16</f>
        <v>0</v>
      </c>
      <c r="AN16" s="1578">
        <f>[11]Base!AN16</f>
        <v>0</v>
      </c>
      <c r="AO16" s="1578">
        <f>[11]Base!AO16</f>
        <v>0</v>
      </c>
      <c r="AP16" s="1579">
        <f t="shared" si="1"/>
        <v>33008</v>
      </c>
      <c r="AQ16" s="1578">
        <f>[11]Base!AQ16</f>
        <v>0</v>
      </c>
      <c r="AR16" s="1578">
        <f>[11]Base!AR16</f>
        <v>0</v>
      </c>
      <c r="AS16" s="1578">
        <f>[11]Base!AS16</f>
        <v>0</v>
      </c>
      <c r="AT16" s="1578">
        <f>[11]Base!AT16</f>
        <v>0</v>
      </c>
      <c r="AU16" s="1578">
        <f>[11]Base!AU16</f>
        <v>0</v>
      </c>
      <c r="AV16" s="1578">
        <f>[11]Base!AV16</f>
        <v>0</v>
      </c>
      <c r="AW16" s="1578">
        <f>[11]Base!AW16</f>
        <v>0</v>
      </c>
      <c r="AX16" s="1578">
        <f>[11]Base!AX16</f>
        <v>0</v>
      </c>
      <c r="AY16" s="1578">
        <f>[11]Base!AY16</f>
        <v>0</v>
      </c>
      <c r="AZ16" s="1578">
        <f>[11]Base!AZ16</f>
        <v>0</v>
      </c>
      <c r="BA16" s="1578">
        <f>[11]Base!BA16</f>
        <v>0</v>
      </c>
      <c r="BB16" s="1578">
        <f>[11]Base!BB16</f>
        <v>19</v>
      </c>
      <c r="BC16" s="1578">
        <f>[11]Base!BC16</f>
        <v>0</v>
      </c>
      <c r="BD16" s="1578">
        <f t="shared" si="2"/>
        <v>33027</v>
      </c>
      <c r="BF16" s="1578">
        <v>0</v>
      </c>
    </row>
    <row r="17" spans="1:58" s="1571" customFormat="1" ht="16.149999999999999" customHeight="1" x14ac:dyDescent="0.2">
      <c r="A17" s="1567" t="s">
        <v>1628</v>
      </c>
      <c r="B17" s="1568" t="s">
        <v>1629</v>
      </c>
      <c r="C17" s="1569">
        <f>[11]Base!C17</f>
        <v>1564</v>
      </c>
      <c r="D17" s="1569">
        <f>[11]Base!D17</f>
        <v>0</v>
      </c>
      <c r="E17" s="1569">
        <f>[11]Base!E17</f>
        <v>0</v>
      </c>
      <c r="F17" s="1569">
        <f>[11]Base!F17</f>
        <v>0</v>
      </c>
      <c r="G17" s="1569">
        <f>[11]Base!G17</f>
        <v>0</v>
      </c>
      <c r="H17" s="1569">
        <f>[11]Base!H17</f>
        <v>0</v>
      </c>
      <c r="I17" s="1569">
        <f>[11]Base!I17</f>
        <v>3</v>
      </c>
      <c r="J17" s="1569">
        <f>[11]Base!J17</f>
        <v>0</v>
      </c>
      <c r="K17" s="1569">
        <f>[11]Base!K17</f>
        <v>0</v>
      </c>
      <c r="L17" s="1569">
        <f>[11]Base!L17</f>
        <v>0</v>
      </c>
      <c r="M17" s="1569">
        <f>[11]Base!M17</f>
        <v>0</v>
      </c>
      <c r="N17" s="1569">
        <f>[11]Base!N17</f>
        <v>0</v>
      </c>
      <c r="O17" s="1569">
        <f>[11]Base!O17</f>
        <v>0</v>
      </c>
      <c r="P17" s="1569">
        <f>[11]Base!P17</f>
        <v>0</v>
      </c>
      <c r="Q17" s="1569">
        <f>[11]Base!Q17</f>
        <v>0</v>
      </c>
      <c r="R17" s="1569">
        <f>[11]Base!R17</f>
        <v>0</v>
      </c>
      <c r="S17" s="1569">
        <f>[11]Base!S17</f>
        <v>0</v>
      </c>
      <c r="T17" s="1569">
        <f>[11]Base!T17</f>
        <v>0</v>
      </c>
      <c r="U17" s="1569">
        <f>[11]Base!U17</f>
        <v>0</v>
      </c>
      <c r="V17" s="1569">
        <f>[11]Base!V17</f>
        <v>0</v>
      </c>
      <c r="W17" s="1569">
        <f>[11]Base!W17</f>
        <v>0</v>
      </c>
      <c r="X17" s="1569">
        <f>[11]Base!X17</f>
        <v>0</v>
      </c>
      <c r="Y17" s="1569">
        <f>[11]Base!Y17</f>
        <v>0</v>
      </c>
      <c r="Z17" s="1569">
        <f>[11]Base!Z17</f>
        <v>0</v>
      </c>
      <c r="AA17" s="1569">
        <f>[11]Base!AA17</f>
        <v>0</v>
      </c>
      <c r="AB17" s="1569">
        <f>[11]Base!AB17</f>
        <v>0</v>
      </c>
      <c r="AC17" s="1569">
        <f>[11]Base!AC17</f>
        <v>0</v>
      </c>
      <c r="AD17" s="1569">
        <f>[11]Base!AD17</f>
        <v>0</v>
      </c>
      <c r="AE17" s="1569">
        <f>[11]Base!AE17</f>
        <v>0</v>
      </c>
      <c r="AF17" s="1569">
        <f>[11]Base!AF17</f>
        <v>0</v>
      </c>
      <c r="AG17" s="1569">
        <f>[11]Base!AG17</f>
        <v>0</v>
      </c>
      <c r="AH17" s="1569">
        <f>[11]Base!AH17</f>
        <v>0</v>
      </c>
      <c r="AI17" s="1569">
        <f>[11]Base!AI17</f>
        <v>5</v>
      </c>
      <c r="AJ17" s="1569">
        <f>[11]Base!AJ17</f>
        <v>0</v>
      </c>
      <c r="AK17" s="1569">
        <f>[11]Base!AK17</f>
        <v>0</v>
      </c>
      <c r="AL17" s="1569">
        <f>[11]Base!AL17</f>
        <v>0</v>
      </c>
      <c r="AM17" s="1569">
        <f>[11]Base!AM17</f>
        <v>0</v>
      </c>
      <c r="AN17" s="1569">
        <f>[11]Base!AN17</f>
        <v>0</v>
      </c>
      <c r="AO17" s="1569">
        <f>[11]Base!AO17</f>
        <v>0</v>
      </c>
      <c r="AP17" s="1570">
        <f t="shared" si="1"/>
        <v>1572</v>
      </c>
      <c r="AQ17" s="1569">
        <f>[11]Base!AQ17</f>
        <v>0</v>
      </c>
      <c r="AR17" s="1569">
        <f>[11]Base!AR17</f>
        <v>0</v>
      </c>
      <c r="AS17" s="1569">
        <f>[11]Base!AS17</f>
        <v>0</v>
      </c>
      <c r="AT17" s="1569">
        <f>[11]Base!AT17</f>
        <v>0</v>
      </c>
      <c r="AU17" s="1569">
        <f>[11]Base!AU17</f>
        <v>0</v>
      </c>
      <c r="AV17" s="1569">
        <f>[11]Base!AV17</f>
        <v>0</v>
      </c>
      <c r="AW17" s="1569">
        <f>[11]Base!AW17</f>
        <v>0</v>
      </c>
      <c r="AX17" s="1569">
        <f>[11]Base!AX17</f>
        <v>0</v>
      </c>
      <c r="AY17" s="1569">
        <f>[11]Base!AY17</f>
        <v>0</v>
      </c>
      <c r="AZ17" s="1569">
        <f>[11]Base!AZ17</f>
        <v>0</v>
      </c>
      <c r="BA17" s="1569">
        <f>[11]Base!BA17</f>
        <v>0</v>
      </c>
      <c r="BB17" s="1569">
        <f>[11]Base!BB17</f>
        <v>0</v>
      </c>
      <c r="BC17" s="1569">
        <f>[11]Base!BC17</f>
        <v>0</v>
      </c>
      <c r="BD17" s="1569">
        <f t="shared" si="2"/>
        <v>1572</v>
      </c>
      <c r="BF17" s="1569">
        <v>0</v>
      </c>
    </row>
    <row r="18" spans="1:58" s="1571" customFormat="1" ht="16.149999999999999" customHeight="1" x14ac:dyDescent="0.2">
      <c r="A18" s="1572" t="s">
        <v>1630</v>
      </c>
      <c r="B18" s="1573" t="s">
        <v>1631</v>
      </c>
      <c r="C18" s="1574">
        <f>[11]Base!C18</f>
        <v>1296</v>
      </c>
      <c r="D18" s="1574">
        <f>[11]Base!D18</f>
        <v>0</v>
      </c>
      <c r="E18" s="1574">
        <f>[11]Base!E18</f>
        <v>0</v>
      </c>
      <c r="F18" s="1574">
        <f>[11]Base!F18</f>
        <v>0</v>
      </c>
      <c r="G18" s="1574">
        <f>[11]Base!G18</f>
        <v>0</v>
      </c>
      <c r="H18" s="1574">
        <f>[11]Base!H18</f>
        <v>0</v>
      </c>
      <c r="I18" s="1574">
        <f>[11]Base!I18</f>
        <v>2</v>
      </c>
      <c r="J18" s="1574">
        <f>[11]Base!J18</f>
        <v>0</v>
      </c>
      <c r="K18" s="1574">
        <f>[11]Base!K18</f>
        <v>0</v>
      </c>
      <c r="L18" s="1574">
        <f>[11]Base!L18</f>
        <v>0</v>
      </c>
      <c r="M18" s="1574">
        <f>[11]Base!M18</f>
        <v>0</v>
      </c>
      <c r="N18" s="1574">
        <f>[11]Base!N18</f>
        <v>0</v>
      </c>
      <c r="O18" s="1574">
        <f>[11]Base!O18</f>
        <v>0</v>
      </c>
      <c r="P18" s="1574">
        <f>[11]Base!P18</f>
        <v>0</v>
      </c>
      <c r="Q18" s="1574">
        <f>[11]Base!Q18</f>
        <v>0</v>
      </c>
      <c r="R18" s="1574">
        <f>[11]Base!R18</f>
        <v>0</v>
      </c>
      <c r="S18" s="1574">
        <f>[11]Base!S18</f>
        <v>0</v>
      </c>
      <c r="T18" s="1574">
        <f>[11]Base!T18</f>
        <v>0</v>
      </c>
      <c r="U18" s="1574">
        <f>[11]Base!U18</f>
        <v>0</v>
      </c>
      <c r="V18" s="1574">
        <f>[11]Base!V18</f>
        <v>0</v>
      </c>
      <c r="W18" s="1574">
        <f>[11]Base!W18</f>
        <v>0</v>
      </c>
      <c r="X18" s="1574">
        <f>[11]Base!X18</f>
        <v>0</v>
      </c>
      <c r="Y18" s="1574">
        <f>[11]Base!Y18</f>
        <v>0</v>
      </c>
      <c r="Z18" s="1574">
        <f>[11]Base!Z18</f>
        <v>0</v>
      </c>
      <c r="AA18" s="1574">
        <f>[11]Base!AA18</f>
        <v>0</v>
      </c>
      <c r="AB18" s="1574">
        <f>[11]Base!AB18</f>
        <v>0</v>
      </c>
      <c r="AC18" s="1574">
        <f>[11]Base!AC18</f>
        <v>0</v>
      </c>
      <c r="AD18" s="1574">
        <f>[11]Base!AD18</f>
        <v>0</v>
      </c>
      <c r="AE18" s="1574">
        <f>[11]Base!AE18</f>
        <v>0</v>
      </c>
      <c r="AF18" s="1574">
        <f>[11]Base!AF18</f>
        <v>0</v>
      </c>
      <c r="AG18" s="1574">
        <f>[11]Base!AG18</f>
        <v>0</v>
      </c>
      <c r="AH18" s="1574">
        <f>[11]Base!AH18</f>
        <v>0</v>
      </c>
      <c r="AI18" s="1574">
        <f>[11]Base!AI18</f>
        <v>1</v>
      </c>
      <c r="AJ18" s="1574">
        <f>[11]Base!AJ18</f>
        <v>0</v>
      </c>
      <c r="AK18" s="1574">
        <f>[11]Base!AK18</f>
        <v>0</v>
      </c>
      <c r="AL18" s="1574">
        <f>[11]Base!AL18</f>
        <v>0</v>
      </c>
      <c r="AM18" s="1574">
        <f>[11]Base!AM18</f>
        <v>0</v>
      </c>
      <c r="AN18" s="1574">
        <f>[11]Base!AN18</f>
        <v>0</v>
      </c>
      <c r="AO18" s="1574">
        <f>[11]Base!AO18</f>
        <v>0</v>
      </c>
      <c r="AP18" s="1575">
        <f t="shared" si="1"/>
        <v>1299</v>
      </c>
      <c r="AQ18" s="1574">
        <f>[11]Base!AQ18</f>
        <v>0</v>
      </c>
      <c r="AR18" s="1574">
        <f>[11]Base!AR18</f>
        <v>0</v>
      </c>
      <c r="AS18" s="1574">
        <f>[11]Base!AS18</f>
        <v>0</v>
      </c>
      <c r="AT18" s="1574">
        <f>[11]Base!AT18</f>
        <v>0</v>
      </c>
      <c r="AU18" s="1574">
        <f>[11]Base!AU18</f>
        <v>0</v>
      </c>
      <c r="AV18" s="1574">
        <f>[11]Base!AV18</f>
        <v>0</v>
      </c>
      <c r="AW18" s="1574">
        <f>[11]Base!AW18</f>
        <v>0</v>
      </c>
      <c r="AX18" s="1574">
        <f>[11]Base!AX18</f>
        <v>0</v>
      </c>
      <c r="AY18" s="1574">
        <f>[11]Base!AY18</f>
        <v>0</v>
      </c>
      <c r="AZ18" s="1574">
        <f>[11]Base!AZ18</f>
        <v>0</v>
      </c>
      <c r="BA18" s="1574">
        <f>[11]Base!BA18</f>
        <v>0</v>
      </c>
      <c r="BB18" s="1574">
        <f>[11]Base!BB18</f>
        <v>0</v>
      </c>
      <c r="BC18" s="1574">
        <f>[11]Base!BC18</f>
        <v>0</v>
      </c>
      <c r="BD18" s="1574">
        <f t="shared" si="2"/>
        <v>1299</v>
      </c>
      <c r="BF18" s="1574">
        <v>0</v>
      </c>
    </row>
    <row r="19" spans="1:58" s="1571" customFormat="1" ht="16.149999999999999" customHeight="1" x14ac:dyDescent="0.2">
      <c r="A19" s="1572" t="s">
        <v>1632</v>
      </c>
      <c r="B19" s="1573" t="s">
        <v>1633</v>
      </c>
      <c r="C19" s="1574">
        <f>[11]Base!C19</f>
        <v>1279</v>
      </c>
      <c r="D19" s="1574">
        <f>[11]Base!D19</f>
        <v>0</v>
      </c>
      <c r="E19" s="1574">
        <f>[11]Base!E19</f>
        <v>0</v>
      </c>
      <c r="F19" s="1574">
        <f>[11]Base!F19</f>
        <v>0</v>
      </c>
      <c r="G19" s="1574">
        <f>[11]Base!G19</f>
        <v>0</v>
      </c>
      <c r="H19" s="1574">
        <f>[11]Base!H19</f>
        <v>0</v>
      </c>
      <c r="I19" s="1574">
        <f>[11]Base!I19</f>
        <v>3</v>
      </c>
      <c r="J19" s="1574">
        <f>[11]Base!J19</f>
        <v>0</v>
      </c>
      <c r="K19" s="1574">
        <f>[11]Base!K19</f>
        <v>0</v>
      </c>
      <c r="L19" s="1574">
        <f>[11]Base!L19</f>
        <v>0</v>
      </c>
      <c r="M19" s="1574">
        <f>[11]Base!M19</f>
        <v>0</v>
      </c>
      <c r="N19" s="1574">
        <f>[11]Base!N19</f>
        <v>0</v>
      </c>
      <c r="O19" s="1574">
        <f>[11]Base!O19</f>
        <v>0</v>
      </c>
      <c r="P19" s="1574">
        <f>[11]Base!P19</f>
        <v>0</v>
      </c>
      <c r="Q19" s="1574">
        <f>[11]Base!Q19</f>
        <v>0</v>
      </c>
      <c r="R19" s="1574">
        <f>[11]Base!R19</f>
        <v>0</v>
      </c>
      <c r="S19" s="1574">
        <f>[11]Base!S19</f>
        <v>0</v>
      </c>
      <c r="T19" s="1574">
        <f>[11]Base!T19</f>
        <v>0</v>
      </c>
      <c r="U19" s="1574">
        <f>[11]Base!U19</f>
        <v>0</v>
      </c>
      <c r="V19" s="1574">
        <f>[11]Base!V19</f>
        <v>0</v>
      </c>
      <c r="W19" s="1574">
        <f>[11]Base!W19</f>
        <v>0</v>
      </c>
      <c r="X19" s="1574">
        <f>[11]Base!X19</f>
        <v>0</v>
      </c>
      <c r="Y19" s="1574">
        <f>[11]Base!Y19</f>
        <v>0</v>
      </c>
      <c r="Z19" s="1574">
        <f>[11]Base!Z19</f>
        <v>75</v>
      </c>
      <c r="AA19" s="1574">
        <f>[11]Base!AA19</f>
        <v>0</v>
      </c>
      <c r="AB19" s="1574">
        <f>[11]Base!AB19</f>
        <v>0</v>
      </c>
      <c r="AC19" s="1574">
        <f>[11]Base!AC19</f>
        <v>0</v>
      </c>
      <c r="AD19" s="1574">
        <f>[11]Base!AD19</f>
        <v>0</v>
      </c>
      <c r="AE19" s="1574">
        <f>[11]Base!AE19</f>
        <v>0</v>
      </c>
      <c r="AF19" s="1574">
        <f>[11]Base!AF19</f>
        <v>0</v>
      </c>
      <c r="AG19" s="1574">
        <f>[11]Base!AG19</f>
        <v>0</v>
      </c>
      <c r="AH19" s="1574">
        <f>[11]Base!AH19</f>
        <v>0</v>
      </c>
      <c r="AI19" s="1574">
        <f>[11]Base!AI19</f>
        <v>9</v>
      </c>
      <c r="AJ19" s="1574">
        <f>[11]Base!AJ19</f>
        <v>0</v>
      </c>
      <c r="AK19" s="1574">
        <f>[11]Base!AK19</f>
        <v>0</v>
      </c>
      <c r="AL19" s="1574">
        <f>[11]Base!AL19</f>
        <v>0</v>
      </c>
      <c r="AM19" s="1574">
        <f>[11]Base!AM19</f>
        <v>0</v>
      </c>
      <c r="AN19" s="1574">
        <f>[11]Base!AN19</f>
        <v>0</v>
      </c>
      <c r="AO19" s="1574">
        <f>[11]Base!AO19</f>
        <v>0</v>
      </c>
      <c r="AP19" s="1575">
        <f t="shared" si="1"/>
        <v>1366</v>
      </c>
      <c r="AQ19" s="1574">
        <f>[11]Base!AQ19</f>
        <v>0</v>
      </c>
      <c r="AR19" s="1574">
        <f>[11]Base!AR19</f>
        <v>0</v>
      </c>
      <c r="AS19" s="1574">
        <f>[11]Base!AS19</f>
        <v>0</v>
      </c>
      <c r="AT19" s="1574">
        <f>[11]Base!AT19</f>
        <v>0</v>
      </c>
      <c r="AU19" s="1574">
        <f>[11]Base!AU19</f>
        <v>0</v>
      </c>
      <c r="AV19" s="1574">
        <f>[11]Base!AV19</f>
        <v>0</v>
      </c>
      <c r="AW19" s="1574">
        <f>[11]Base!AW19</f>
        <v>0</v>
      </c>
      <c r="AX19" s="1574">
        <f>[11]Base!AX19</f>
        <v>0</v>
      </c>
      <c r="AY19" s="1574">
        <f>[11]Base!AY19</f>
        <v>0</v>
      </c>
      <c r="AZ19" s="1574">
        <f>[11]Base!AZ19</f>
        <v>0</v>
      </c>
      <c r="BA19" s="1574">
        <f>[11]Base!BA19</f>
        <v>0</v>
      </c>
      <c r="BB19" s="1574">
        <f>[11]Base!BB19</f>
        <v>0</v>
      </c>
      <c r="BC19" s="1574">
        <f>[11]Base!BC19</f>
        <v>0</v>
      </c>
      <c r="BD19" s="1574">
        <f t="shared" si="2"/>
        <v>1366</v>
      </c>
      <c r="BF19" s="1574">
        <v>0</v>
      </c>
    </row>
    <row r="20" spans="1:58" s="1571" customFormat="1" ht="16.149999999999999" customHeight="1" x14ac:dyDescent="0.2">
      <c r="A20" s="1572" t="s">
        <v>1634</v>
      </c>
      <c r="B20" s="1573" t="s">
        <v>1635</v>
      </c>
      <c r="C20" s="1574">
        <f>[11]Base!C20</f>
        <v>1662</v>
      </c>
      <c r="D20" s="1574">
        <f>[11]Base!D20</f>
        <v>0</v>
      </c>
      <c r="E20" s="1574">
        <f>[11]Base!E20</f>
        <v>0</v>
      </c>
      <c r="F20" s="1574">
        <f>[11]Base!F20</f>
        <v>2</v>
      </c>
      <c r="G20" s="1574">
        <f>[11]Base!G20</f>
        <v>0</v>
      </c>
      <c r="H20" s="1574">
        <f>[11]Base!H20</f>
        <v>0</v>
      </c>
      <c r="I20" s="1574">
        <f>[11]Base!I20</f>
        <v>9</v>
      </c>
      <c r="J20" s="1574">
        <f>[11]Base!J20</f>
        <v>0</v>
      </c>
      <c r="K20" s="1574">
        <f>[11]Base!K20</f>
        <v>0</v>
      </c>
      <c r="L20" s="1574">
        <f>[11]Base!L20</f>
        <v>0</v>
      </c>
      <c r="M20" s="1574">
        <f>[11]Base!M20</f>
        <v>0</v>
      </c>
      <c r="N20" s="1574">
        <f>[11]Base!N20</f>
        <v>0</v>
      </c>
      <c r="O20" s="1574">
        <f>[11]Base!O20</f>
        <v>0</v>
      </c>
      <c r="P20" s="1574">
        <f>[11]Base!P20</f>
        <v>0</v>
      </c>
      <c r="Q20" s="1574">
        <f>[11]Base!Q20</f>
        <v>0</v>
      </c>
      <c r="R20" s="1574">
        <f>[11]Base!R20</f>
        <v>0</v>
      </c>
      <c r="S20" s="1574">
        <f>[11]Base!S20</f>
        <v>46</v>
      </c>
      <c r="T20" s="1574">
        <f>[11]Base!T20</f>
        <v>0</v>
      </c>
      <c r="U20" s="1574">
        <f>[11]Base!U20</f>
        <v>0</v>
      </c>
      <c r="V20" s="1574">
        <f>[11]Base!V20</f>
        <v>0</v>
      </c>
      <c r="W20" s="1574">
        <f>[11]Base!W20</f>
        <v>0</v>
      </c>
      <c r="X20" s="1574">
        <f>[11]Base!X20</f>
        <v>0</v>
      </c>
      <c r="Y20" s="1574">
        <f>[11]Base!Y20</f>
        <v>0</v>
      </c>
      <c r="Z20" s="1574">
        <f>[11]Base!Z20</f>
        <v>0</v>
      </c>
      <c r="AA20" s="1574">
        <f>[11]Base!AA20</f>
        <v>0</v>
      </c>
      <c r="AB20" s="1574">
        <f>[11]Base!AB20</f>
        <v>41</v>
      </c>
      <c r="AC20" s="1574">
        <f>[11]Base!AC20</f>
        <v>0</v>
      </c>
      <c r="AD20" s="1574">
        <f>[11]Base!AD20</f>
        <v>0</v>
      </c>
      <c r="AE20" s="1574">
        <f>[11]Base!AE20</f>
        <v>0</v>
      </c>
      <c r="AF20" s="1574">
        <f>[11]Base!AF20</f>
        <v>0</v>
      </c>
      <c r="AG20" s="1574">
        <f>[11]Base!AG20</f>
        <v>0</v>
      </c>
      <c r="AH20" s="1574">
        <f>[11]Base!AH20</f>
        <v>0</v>
      </c>
      <c r="AI20" s="1574">
        <f>[11]Base!AI20</f>
        <v>5</v>
      </c>
      <c r="AJ20" s="1574">
        <f>[11]Base!AJ20</f>
        <v>0</v>
      </c>
      <c r="AK20" s="1574">
        <f>[11]Base!AK20</f>
        <v>0</v>
      </c>
      <c r="AL20" s="1574">
        <f>[11]Base!AL20</f>
        <v>0</v>
      </c>
      <c r="AM20" s="1574">
        <f>[11]Base!AM20</f>
        <v>0</v>
      </c>
      <c r="AN20" s="1574">
        <f>[11]Base!AN20</f>
        <v>0</v>
      </c>
      <c r="AO20" s="1574">
        <f>[11]Base!AO20</f>
        <v>0</v>
      </c>
      <c r="AP20" s="1575">
        <f t="shared" si="1"/>
        <v>1765</v>
      </c>
      <c r="AQ20" s="1574">
        <f>[11]Base!AQ20</f>
        <v>0</v>
      </c>
      <c r="AR20" s="1574">
        <f>[11]Base!AR20</f>
        <v>0</v>
      </c>
      <c r="AS20" s="1574">
        <f>[11]Base!AS20</f>
        <v>0</v>
      </c>
      <c r="AT20" s="1574">
        <f>[11]Base!AT20</f>
        <v>0</v>
      </c>
      <c r="AU20" s="1574">
        <f>[11]Base!AU20</f>
        <v>0</v>
      </c>
      <c r="AV20" s="1574">
        <f>[11]Base!AV20</f>
        <v>0</v>
      </c>
      <c r="AW20" s="1574">
        <f>[11]Base!AW20</f>
        <v>0</v>
      </c>
      <c r="AX20" s="1574">
        <f>[11]Base!AX20</f>
        <v>0</v>
      </c>
      <c r="AY20" s="1574">
        <f>[11]Base!AY20</f>
        <v>0</v>
      </c>
      <c r="AZ20" s="1574">
        <f>[11]Base!AZ20</f>
        <v>0</v>
      </c>
      <c r="BA20" s="1574">
        <f>[11]Base!BA20</f>
        <v>0</v>
      </c>
      <c r="BB20" s="1574">
        <f>[11]Base!BB20</f>
        <v>3</v>
      </c>
      <c r="BC20" s="1574">
        <f>[11]Base!BC20</f>
        <v>0</v>
      </c>
      <c r="BD20" s="1574">
        <f t="shared" si="2"/>
        <v>1768</v>
      </c>
      <c r="BF20" s="1574">
        <v>0</v>
      </c>
    </row>
    <row r="21" spans="1:58" s="1571" customFormat="1" ht="16.149999999999999" customHeight="1" x14ac:dyDescent="0.2">
      <c r="A21" s="1576" t="s">
        <v>1636</v>
      </c>
      <c r="B21" s="1577" t="s">
        <v>1637</v>
      </c>
      <c r="C21" s="1578">
        <f>[11]Base!C21</f>
        <v>3247</v>
      </c>
      <c r="D21" s="1578">
        <f>[11]Base!D21</f>
        <v>0</v>
      </c>
      <c r="E21" s="1578">
        <f>[11]Base!E21</f>
        <v>0</v>
      </c>
      <c r="F21" s="1578">
        <f>[11]Base!F21</f>
        <v>0</v>
      </c>
      <c r="G21" s="1578">
        <f>[11]Base!G21</f>
        <v>0</v>
      </c>
      <c r="H21" s="1578">
        <f>[11]Base!H21</f>
        <v>0</v>
      </c>
      <c r="I21" s="1578">
        <f>[11]Base!I21</f>
        <v>4</v>
      </c>
      <c r="J21" s="1578">
        <f>[11]Base!J21</f>
        <v>0</v>
      </c>
      <c r="K21" s="1578">
        <f>[11]Base!K21</f>
        <v>0</v>
      </c>
      <c r="L21" s="1578">
        <f>[11]Base!L21</f>
        <v>0</v>
      </c>
      <c r="M21" s="1578">
        <f>[11]Base!M21</f>
        <v>0</v>
      </c>
      <c r="N21" s="1578">
        <f>[11]Base!N21</f>
        <v>0</v>
      </c>
      <c r="O21" s="1578">
        <f>[11]Base!O21</f>
        <v>0</v>
      </c>
      <c r="P21" s="1578">
        <f>[11]Base!P21</f>
        <v>0</v>
      </c>
      <c r="Q21" s="1578">
        <f>[11]Base!Q21</f>
        <v>0</v>
      </c>
      <c r="R21" s="1578">
        <f>[11]Base!R21</f>
        <v>0</v>
      </c>
      <c r="S21" s="1578">
        <f>[11]Base!S21</f>
        <v>0</v>
      </c>
      <c r="T21" s="1578">
        <f>[11]Base!T21</f>
        <v>0</v>
      </c>
      <c r="U21" s="1578">
        <f>[11]Base!U21</f>
        <v>0</v>
      </c>
      <c r="V21" s="1578">
        <f>[11]Base!V21</f>
        <v>0</v>
      </c>
      <c r="W21" s="1578">
        <f>[11]Base!W21</f>
        <v>0</v>
      </c>
      <c r="X21" s="1578">
        <f>[11]Base!X21</f>
        <v>0</v>
      </c>
      <c r="Y21" s="1578">
        <f>[11]Base!Y21</f>
        <v>0</v>
      </c>
      <c r="Z21" s="1580">
        <f>[11]Base!Z21</f>
        <v>372</v>
      </c>
      <c r="AA21" s="1578">
        <f>[11]Base!AA21</f>
        <v>0</v>
      </c>
      <c r="AB21" s="1578">
        <f>[11]Base!AB21</f>
        <v>0</v>
      </c>
      <c r="AC21" s="1578">
        <f>[11]Base!AC21</f>
        <v>0</v>
      </c>
      <c r="AD21" s="1578">
        <f>[11]Base!AD21</f>
        <v>0</v>
      </c>
      <c r="AE21" s="1578">
        <f>[11]Base!AE21</f>
        <v>0</v>
      </c>
      <c r="AF21" s="1578">
        <f>[11]Base!AF21</f>
        <v>0</v>
      </c>
      <c r="AG21" s="1578">
        <f>[11]Base!AG21</f>
        <v>0</v>
      </c>
      <c r="AH21" s="1578">
        <f>[11]Base!AH21</f>
        <v>0</v>
      </c>
      <c r="AI21" s="1578">
        <f>[11]Base!AI21</f>
        <v>10</v>
      </c>
      <c r="AJ21" s="1578">
        <f>[11]Base!AJ21</f>
        <v>0</v>
      </c>
      <c r="AK21" s="1578">
        <f>[11]Base!AK21</f>
        <v>0</v>
      </c>
      <c r="AL21" s="1578">
        <f>[11]Base!AL21</f>
        <v>0</v>
      </c>
      <c r="AM21" s="1578">
        <f>[11]Base!AM21</f>
        <v>0</v>
      </c>
      <c r="AN21" s="1578">
        <f>[11]Base!AN21</f>
        <v>0</v>
      </c>
      <c r="AO21" s="1578">
        <f>[11]Base!AO21</f>
        <v>0</v>
      </c>
      <c r="AP21" s="1579">
        <f t="shared" si="1"/>
        <v>3633</v>
      </c>
      <c r="AQ21" s="1578">
        <f>[11]Base!AQ21</f>
        <v>0</v>
      </c>
      <c r="AR21" s="1578">
        <f>[11]Base!AR21</f>
        <v>0</v>
      </c>
      <c r="AS21" s="1578">
        <f>[11]Base!AS21</f>
        <v>0</v>
      </c>
      <c r="AT21" s="1578">
        <f>[11]Base!AT21</f>
        <v>0</v>
      </c>
      <c r="AU21" s="1578">
        <f>[11]Base!AU21</f>
        <v>0</v>
      </c>
      <c r="AV21" s="1578">
        <f>[11]Base!AV21</f>
        <v>0</v>
      </c>
      <c r="AW21" s="1578">
        <f>[11]Base!AW21</f>
        <v>0</v>
      </c>
      <c r="AX21" s="1578">
        <f>[11]Base!AX21</f>
        <v>0</v>
      </c>
      <c r="AY21" s="1578">
        <f>[11]Base!AY21</f>
        <v>0</v>
      </c>
      <c r="AZ21" s="1578">
        <f>[11]Base!AZ21</f>
        <v>0</v>
      </c>
      <c r="BA21" s="1578">
        <f>[11]Base!BA21</f>
        <v>0</v>
      </c>
      <c r="BB21" s="1578">
        <f>[11]Base!BB21</f>
        <v>2</v>
      </c>
      <c r="BC21" s="1578">
        <f>[11]Base!BC21</f>
        <v>0</v>
      </c>
      <c r="BD21" s="1578">
        <f t="shared" si="2"/>
        <v>3635</v>
      </c>
      <c r="BF21" s="1578">
        <v>0</v>
      </c>
    </row>
    <row r="22" spans="1:58" s="1571" customFormat="1" ht="16.149999999999999" customHeight="1" x14ac:dyDescent="0.2">
      <c r="A22" s="1567" t="s">
        <v>1638</v>
      </c>
      <c r="B22" s="1568" t="s">
        <v>1639</v>
      </c>
      <c r="C22" s="1569">
        <f>[11]Base!C22</f>
        <v>4920</v>
      </c>
      <c r="D22" s="1569">
        <f>[11]Base!D22</f>
        <v>0</v>
      </c>
      <c r="E22" s="1569">
        <f>[11]Base!E22</f>
        <v>0</v>
      </c>
      <c r="F22" s="1569">
        <f>[11]Base!F22</f>
        <v>0</v>
      </c>
      <c r="G22" s="1569">
        <f>[11]Base!G22</f>
        <v>0</v>
      </c>
      <c r="H22" s="1569">
        <f>[11]Base!H22</f>
        <v>0</v>
      </c>
      <c r="I22" s="1569">
        <f>[11]Base!I22</f>
        <v>12</v>
      </c>
      <c r="J22" s="1569">
        <f>[11]Base!J22</f>
        <v>0</v>
      </c>
      <c r="K22" s="1569">
        <f>[11]Base!K22</f>
        <v>0</v>
      </c>
      <c r="L22" s="1569">
        <f>[11]Base!L22</f>
        <v>0</v>
      </c>
      <c r="M22" s="1569">
        <f>[11]Base!M22</f>
        <v>0</v>
      </c>
      <c r="N22" s="1569">
        <f>[11]Base!N22</f>
        <v>0</v>
      </c>
      <c r="O22" s="1569">
        <f>[11]Base!O22</f>
        <v>0</v>
      </c>
      <c r="P22" s="1569">
        <f>[11]Base!P22</f>
        <v>0</v>
      </c>
      <c r="Q22" s="1569">
        <f>[11]Base!Q22</f>
        <v>0</v>
      </c>
      <c r="R22" s="1569">
        <f>[11]Base!R22</f>
        <v>0</v>
      </c>
      <c r="S22" s="1569">
        <f>[11]Base!S22</f>
        <v>0</v>
      </c>
      <c r="T22" s="1569">
        <f>[11]Base!T22</f>
        <v>0</v>
      </c>
      <c r="U22" s="1569">
        <f>[11]Base!U22</f>
        <v>0</v>
      </c>
      <c r="V22" s="1569">
        <f>[11]Base!V22</f>
        <v>0</v>
      </c>
      <c r="W22" s="1569">
        <f>[11]Base!W22</f>
        <v>0</v>
      </c>
      <c r="X22" s="1569">
        <f>[11]Base!X22</f>
        <v>0</v>
      </c>
      <c r="Y22" s="1569">
        <f>[11]Base!Y22</f>
        <v>0</v>
      </c>
      <c r="Z22" s="1569">
        <f>[11]Base!Z22</f>
        <v>0</v>
      </c>
      <c r="AA22" s="1569">
        <f>[11]Base!AA22</f>
        <v>0</v>
      </c>
      <c r="AB22" s="1569">
        <f>[11]Base!AB22</f>
        <v>0</v>
      </c>
      <c r="AC22" s="1569">
        <f>[11]Base!AC22</f>
        <v>0</v>
      </c>
      <c r="AD22" s="1569">
        <f>[11]Base!AD22</f>
        <v>0</v>
      </c>
      <c r="AE22" s="1569">
        <f>[11]Base!AE22</f>
        <v>0</v>
      </c>
      <c r="AF22" s="1569">
        <f>[11]Base!AF22</f>
        <v>0</v>
      </c>
      <c r="AG22" s="1569">
        <f>[11]Base!AG22</f>
        <v>0</v>
      </c>
      <c r="AH22" s="1569">
        <f>[11]Base!AH22</f>
        <v>0</v>
      </c>
      <c r="AI22" s="1569">
        <f>[11]Base!AI22</f>
        <v>14</v>
      </c>
      <c r="AJ22" s="1569">
        <f>[11]Base!AJ22</f>
        <v>0</v>
      </c>
      <c r="AK22" s="1569">
        <f>[11]Base!AK22</f>
        <v>0</v>
      </c>
      <c r="AL22" s="1569">
        <f>[11]Base!AL22</f>
        <v>0</v>
      </c>
      <c r="AM22" s="1569">
        <f>[11]Base!AM22</f>
        <v>0</v>
      </c>
      <c r="AN22" s="1569">
        <f>[11]Base!AN22</f>
        <v>0</v>
      </c>
      <c r="AO22" s="1569">
        <f>[11]Base!AO22</f>
        <v>0</v>
      </c>
      <c r="AP22" s="1570">
        <f t="shared" si="1"/>
        <v>4946</v>
      </c>
      <c r="AQ22" s="1569">
        <f>[11]Base!AQ22</f>
        <v>0</v>
      </c>
      <c r="AR22" s="1569">
        <f>[11]Base!AR22</f>
        <v>0</v>
      </c>
      <c r="AS22" s="1569">
        <f>[11]Base!AS22</f>
        <v>0</v>
      </c>
      <c r="AT22" s="1569">
        <f>[11]Base!AT22</f>
        <v>0</v>
      </c>
      <c r="AU22" s="1569">
        <f>[11]Base!AU22</f>
        <v>0</v>
      </c>
      <c r="AV22" s="1569">
        <f>[11]Base!AV22</f>
        <v>0</v>
      </c>
      <c r="AW22" s="1569">
        <f>[11]Base!AW22</f>
        <v>0</v>
      </c>
      <c r="AX22" s="1569">
        <f>[11]Base!AX22</f>
        <v>0</v>
      </c>
      <c r="AY22" s="1569">
        <f>[11]Base!AY22</f>
        <v>0</v>
      </c>
      <c r="AZ22" s="1569">
        <f>[11]Base!AZ22</f>
        <v>0</v>
      </c>
      <c r="BA22" s="1569">
        <f>[11]Base!BA22</f>
        <v>0</v>
      </c>
      <c r="BB22" s="1569">
        <f>[11]Base!BB22</f>
        <v>5</v>
      </c>
      <c r="BC22" s="1569">
        <f>[11]Base!BC22</f>
        <v>0</v>
      </c>
      <c r="BD22" s="1569">
        <f t="shared" si="2"/>
        <v>4951</v>
      </c>
      <c r="BF22" s="1569">
        <v>0</v>
      </c>
    </row>
    <row r="23" spans="1:58" s="1571" customFormat="1" ht="16.149999999999999" customHeight="1" x14ac:dyDescent="0.2">
      <c r="A23" s="1572" t="s">
        <v>1640</v>
      </c>
      <c r="B23" s="1573" t="s">
        <v>1641</v>
      </c>
      <c r="C23" s="1574">
        <f>[11]Base!C23</f>
        <v>39014</v>
      </c>
      <c r="D23" s="1574">
        <f>[11]Base!D23</f>
        <v>2691</v>
      </c>
      <c r="E23" s="1574">
        <f>[11]Base!E23</f>
        <v>0</v>
      </c>
      <c r="F23" s="1574">
        <f>[11]Base!F23</f>
        <v>0</v>
      </c>
      <c r="G23" s="1574">
        <f>[11]Base!G23</f>
        <v>474</v>
      </c>
      <c r="H23" s="1574">
        <f>[11]Base!H23</f>
        <v>0</v>
      </c>
      <c r="I23" s="1574">
        <f>[11]Base!I23</f>
        <v>161</v>
      </c>
      <c r="J23" s="1574">
        <f>[11]Base!J23</f>
        <v>0</v>
      </c>
      <c r="K23" s="1574">
        <f>[11]Base!K23</f>
        <v>0</v>
      </c>
      <c r="L23" s="1574">
        <f>[11]Base!L23</f>
        <v>0</v>
      </c>
      <c r="M23" s="1574">
        <f>[11]Base!M23</f>
        <v>0</v>
      </c>
      <c r="N23" s="1574">
        <f>[11]Base!N23</f>
        <v>0</v>
      </c>
      <c r="O23" s="1574">
        <f>[11]Base!O23</f>
        <v>196</v>
      </c>
      <c r="P23" s="1574">
        <f>[11]Base!P23</f>
        <v>0</v>
      </c>
      <c r="Q23" s="1574">
        <f>[11]Base!Q23</f>
        <v>0</v>
      </c>
      <c r="R23" s="1574">
        <f>[11]Base!R23</f>
        <v>0</v>
      </c>
      <c r="S23" s="1574">
        <f>[11]Base!S23</f>
        <v>0</v>
      </c>
      <c r="T23" s="1574">
        <f>[11]Base!T23</f>
        <v>42</v>
      </c>
      <c r="U23" s="1574">
        <f>[11]Base!U23</f>
        <v>82</v>
      </c>
      <c r="V23" s="1574">
        <f>[11]Base!V23</f>
        <v>0</v>
      </c>
      <c r="W23" s="1574">
        <f>[11]Base!W23</f>
        <v>0</v>
      </c>
      <c r="X23" s="1574">
        <f>[11]Base!X23</f>
        <v>605</v>
      </c>
      <c r="Y23" s="1574">
        <f>[11]Base!Y23</f>
        <v>9</v>
      </c>
      <c r="Z23" s="1574">
        <f>[11]Base!Z23</f>
        <v>2</v>
      </c>
      <c r="AA23" s="1574">
        <f>[11]Base!AA23</f>
        <v>0</v>
      </c>
      <c r="AB23" s="1574">
        <f>[11]Base!AB23</f>
        <v>0</v>
      </c>
      <c r="AC23" s="1574">
        <f>[11]Base!AC23</f>
        <v>0</v>
      </c>
      <c r="AD23" s="1574">
        <f>[11]Base!AD23</f>
        <v>0</v>
      </c>
      <c r="AE23" s="1574">
        <f>[11]Base!AE23</f>
        <v>211</v>
      </c>
      <c r="AF23" s="1574">
        <f>[11]Base!AF23</f>
        <v>0</v>
      </c>
      <c r="AG23" s="1574">
        <f>[11]Base!AG23</f>
        <v>161</v>
      </c>
      <c r="AH23" s="1574">
        <f>[11]Base!AH23</f>
        <v>0</v>
      </c>
      <c r="AI23" s="1574">
        <f>[11]Base!AI23</f>
        <v>113</v>
      </c>
      <c r="AJ23" s="1574">
        <f>[11]Base!AJ23</f>
        <v>0</v>
      </c>
      <c r="AK23" s="1574">
        <f>[11]Base!AK23</f>
        <v>0</v>
      </c>
      <c r="AL23" s="1574">
        <f>[11]Base!AL23</f>
        <v>0</v>
      </c>
      <c r="AM23" s="1574">
        <f>[11]Base!AM23</f>
        <v>234</v>
      </c>
      <c r="AN23" s="1574">
        <f>[11]Base!AN23</f>
        <v>0</v>
      </c>
      <c r="AO23" s="1574">
        <f>[11]Base!AO23</f>
        <v>0</v>
      </c>
      <c r="AP23" s="1575">
        <f t="shared" si="1"/>
        <v>43995</v>
      </c>
      <c r="AQ23" s="1574">
        <f>[11]Base!AQ23</f>
        <v>0</v>
      </c>
      <c r="AR23" s="1574">
        <f>[11]Base!AR23</f>
        <v>0</v>
      </c>
      <c r="AS23" s="1574">
        <f>[11]Base!AS23</f>
        <v>0</v>
      </c>
      <c r="AT23" s="1574">
        <f>[11]Base!AT23</f>
        <v>0</v>
      </c>
      <c r="AU23" s="1574">
        <f>[11]Base!AU23</f>
        <v>0</v>
      </c>
      <c r="AV23" s="1574">
        <f>[11]Base!AV23</f>
        <v>0</v>
      </c>
      <c r="AW23" s="1574">
        <f>[11]Base!AW23</f>
        <v>0</v>
      </c>
      <c r="AX23" s="1574">
        <f>[11]Base!AX23</f>
        <v>0</v>
      </c>
      <c r="AY23" s="1574">
        <f>[11]Base!AY23</f>
        <v>1446</v>
      </c>
      <c r="AZ23" s="1574">
        <f>[11]Base!AZ23</f>
        <v>345</v>
      </c>
      <c r="BA23" s="1574">
        <f>[11]Base!BA23</f>
        <v>346</v>
      </c>
      <c r="BB23" s="1574">
        <f>[11]Base!BB23</f>
        <v>26</v>
      </c>
      <c r="BC23" s="1574">
        <f>[11]Base!BC23</f>
        <v>0</v>
      </c>
      <c r="BD23" s="1574">
        <f t="shared" si="2"/>
        <v>46158</v>
      </c>
      <c r="BF23" s="1574">
        <v>0</v>
      </c>
    </row>
    <row r="24" spans="1:58" s="1571" customFormat="1" ht="16.149999999999999" customHeight="1" x14ac:dyDescent="0.2">
      <c r="A24" s="1572" t="s">
        <v>1642</v>
      </c>
      <c r="B24" s="1573" t="s">
        <v>1643</v>
      </c>
      <c r="C24" s="1574">
        <f>[11]Base!C24</f>
        <v>986</v>
      </c>
      <c r="D24" s="1574">
        <f>[11]Base!D24</f>
        <v>0</v>
      </c>
      <c r="E24" s="1574">
        <f>[11]Base!E24</f>
        <v>0</v>
      </c>
      <c r="F24" s="1574">
        <f>[11]Base!F24</f>
        <v>0</v>
      </c>
      <c r="G24" s="1574">
        <f>[11]Base!G24</f>
        <v>0</v>
      </c>
      <c r="H24" s="1574">
        <f>[11]Base!H24</f>
        <v>0</v>
      </c>
      <c r="I24" s="1574">
        <f>[11]Base!I24</f>
        <v>5</v>
      </c>
      <c r="J24" s="1574">
        <f>[11]Base!J24</f>
        <v>0</v>
      </c>
      <c r="K24" s="1574">
        <f>[11]Base!K24</f>
        <v>0</v>
      </c>
      <c r="L24" s="1574">
        <f>[11]Base!L24</f>
        <v>0</v>
      </c>
      <c r="M24" s="1574">
        <f>[11]Base!M24</f>
        <v>0</v>
      </c>
      <c r="N24" s="1574">
        <f>[11]Base!N24</f>
        <v>0</v>
      </c>
      <c r="O24" s="1574">
        <f>[11]Base!O24</f>
        <v>0</v>
      </c>
      <c r="P24" s="1574">
        <f>[11]Base!P24</f>
        <v>0</v>
      </c>
      <c r="Q24" s="1574">
        <f>[11]Base!Q24</f>
        <v>0</v>
      </c>
      <c r="R24" s="1574">
        <f>[11]Base!R24</f>
        <v>0</v>
      </c>
      <c r="S24" s="1574">
        <f>[11]Base!S24</f>
        <v>0</v>
      </c>
      <c r="T24" s="1574">
        <f>[11]Base!T24</f>
        <v>0</v>
      </c>
      <c r="U24" s="1574">
        <f>[11]Base!U24</f>
        <v>0</v>
      </c>
      <c r="V24" s="1574">
        <f>[11]Base!V24</f>
        <v>0</v>
      </c>
      <c r="W24" s="1574">
        <f>[11]Base!W24</f>
        <v>0</v>
      </c>
      <c r="X24" s="1574">
        <f>[11]Base!X24</f>
        <v>0</v>
      </c>
      <c r="Y24" s="1574">
        <f>[11]Base!Y24</f>
        <v>0</v>
      </c>
      <c r="Z24" s="1574">
        <f>[11]Base!Z24</f>
        <v>0</v>
      </c>
      <c r="AA24" s="1574">
        <f>[11]Base!AA24</f>
        <v>0</v>
      </c>
      <c r="AB24" s="1574">
        <f>[11]Base!AB24</f>
        <v>0</v>
      </c>
      <c r="AC24" s="1574">
        <f>[11]Base!AC24</f>
        <v>0</v>
      </c>
      <c r="AD24" s="1574">
        <f>[11]Base!AD24</f>
        <v>0</v>
      </c>
      <c r="AE24" s="1574">
        <f>[11]Base!AE24</f>
        <v>0</v>
      </c>
      <c r="AF24" s="1574">
        <f>[11]Base!AF24</f>
        <v>0</v>
      </c>
      <c r="AG24" s="1574">
        <f>[11]Base!AG24</f>
        <v>0</v>
      </c>
      <c r="AH24" s="1574">
        <f>[11]Base!AH24</f>
        <v>0</v>
      </c>
      <c r="AI24" s="1574">
        <f>[11]Base!AI24</f>
        <v>5</v>
      </c>
      <c r="AJ24" s="1574">
        <f>[11]Base!AJ24</f>
        <v>0</v>
      </c>
      <c r="AK24" s="1574">
        <f>[11]Base!AK24</f>
        <v>0</v>
      </c>
      <c r="AL24" s="1574">
        <f>[11]Base!AL24</f>
        <v>0</v>
      </c>
      <c r="AM24" s="1574">
        <f>[11]Base!AM24</f>
        <v>0</v>
      </c>
      <c r="AN24" s="1574">
        <f>[11]Base!AN24</f>
        <v>0</v>
      </c>
      <c r="AO24" s="1574">
        <f>[11]Base!AO24</f>
        <v>0</v>
      </c>
      <c r="AP24" s="1575">
        <f t="shared" si="1"/>
        <v>996</v>
      </c>
      <c r="AQ24" s="1574">
        <f>[11]Base!AQ24</f>
        <v>0</v>
      </c>
      <c r="AR24" s="1574">
        <f>[11]Base!AR24</f>
        <v>0</v>
      </c>
      <c r="AS24" s="1574">
        <f>[11]Base!AS24</f>
        <v>0</v>
      </c>
      <c r="AT24" s="1574">
        <f>[11]Base!AT24</f>
        <v>0</v>
      </c>
      <c r="AU24" s="1574">
        <f>[11]Base!AU24</f>
        <v>15</v>
      </c>
      <c r="AV24" s="1574">
        <f>[11]Base!AV24</f>
        <v>0</v>
      </c>
      <c r="AW24" s="1574">
        <f>[11]Base!AW24</f>
        <v>0</v>
      </c>
      <c r="AX24" s="1574">
        <f>[11]Base!AX24</f>
        <v>0</v>
      </c>
      <c r="AY24" s="1574">
        <f>[11]Base!AY24</f>
        <v>0</v>
      </c>
      <c r="AZ24" s="1574">
        <f>[11]Base!AZ24</f>
        <v>0</v>
      </c>
      <c r="BA24" s="1574">
        <f>[11]Base!BA24</f>
        <v>0</v>
      </c>
      <c r="BB24" s="1574">
        <f>[11]Base!BB24</f>
        <v>1</v>
      </c>
      <c r="BC24" s="1574">
        <f>[11]Base!BC24</f>
        <v>0</v>
      </c>
      <c r="BD24" s="1574">
        <f t="shared" si="2"/>
        <v>1012</v>
      </c>
      <c r="BF24" s="1574">
        <v>0</v>
      </c>
    </row>
    <row r="25" spans="1:58" s="1571" customFormat="1" ht="16.149999999999999" customHeight="1" x14ac:dyDescent="0.2">
      <c r="A25" s="1572" t="s">
        <v>1644</v>
      </c>
      <c r="B25" s="1573" t="s">
        <v>1645</v>
      </c>
      <c r="C25" s="1574">
        <f>[11]Base!C25</f>
        <v>1887</v>
      </c>
      <c r="D25" s="1574">
        <f>[11]Base!D25</f>
        <v>0</v>
      </c>
      <c r="E25" s="1574">
        <f>[11]Base!E25</f>
        <v>0</v>
      </c>
      <c r="F25" s="1574">
        <f>[11]Base!F25</f>
        <v>0</v>
      </c>
      <c r="G25" s="1574">
        <f>[11]Base!G25</f>
        <v>0</v>
      </c>
      <c r="H25" s="1574">
        <f>[11]Base!H25</f>
        <v>0</v>
      </c>
      <c r="I25" s="1574">
        <f>[11]Base!I25</f>
        <v>17</v>
      </c>
      <c r="J25" s="1574">
        <f>[11]Base!J25</f>
        <v>0</v>
      </c>
      <c r="K25" s="1574">
        <f>[11]Base!K25</f>
        <v>0</v>
      </c>
      <c r="L25" s="1574">
        <f>[11]Base!L25</f>
        <v>2</v>
      </c>
      <c r="M25" s="1574">
        <f>[11]Base!M25</f>
        <v>0</v>
      </c>
      <c r="N25" s="1574">
        <f>[11]Base!N25</f>
        <v>0</v>
      </c>
      <c r="O25" s="1574">
        <f>[11]Base!O25</f>
        <v>30</v>
      </c>
      <c r="P25" s="1574">
        <f>[11]Base!P25</f>
        <v>0</v>
      </c>
      <c r="Q25" s="1574">
        <f>[11]Base!Q25</f>
        <v>0</v>
      </c>
      <c r="R25" s="1574">
        <f>[11]Base!R25</f>
        <v>0</v>
      </c>
      <c r="S25" s="1574">
        <f>[11]Base!S25</f>
        <v>0</v>
      </c>
      <c r="T25" s="1574">
        <f>[11]Base!T25</f>
        <v>0</v>
      </c>
      <c r="U25" s="1574">
        <f>[11]Base!U25</f>
        <v>0</v>
      </c>
      <c r="V25" s="1574">
        <f>[11]Base!V25</f>
        <v>0</v>
      </c>
      <c r="W25" s="1574">
        <f>[11]Base!W25</f>
        <v>0</v>
      </c>
      <c r="X25" s="1574">
        <f>[11]Base!X25</f>
        <v>0</v>
      </c>
      <c r="Y25" s="1574">
        <f>[11]Base!Y25</f>
        <v>0</v>
      </c>
      <c r="Z25" s="1574">
        <f>[11]Base!Z25</f>
        <v>0</v>
      </c>
      <c r="AA25" s="1574">
        <f>[11]Base!AA25</f>
        <v>0</v>
      </c>
      <c r="AB25" s="1574">
        <f>[11]Base!AB25</f>
        <v>0</v>
      </c>
      <c r="AC25" s="1574">
        <f>[11]Base!AC25</f>
        <v>0</v>
      </c>
      <c r="AD25" s="1574">
        <f>[11]Base!AD25</f>
        <v>0</v>
      </c>
      <c r="AE25" s="1574">
        <f>[11]Base!AE25</f>
        <v>5</v>
      </c>
      <c r="AF25" s="1574">
        <f>[11]Base!AF25</f>
        <v>0</v>
      </c>
      <c r="AG25" s="1574">
        <f>[11]Base!AG25</f>
        <v>1</v>
      </c>
      <c r="AH25" s="1574">
        <f>[11]Base!AH25</f>
        <v>0</v>
      </c>
      <c r="AI25" s="1574">
        <f>[11]Base!AI25</f>
        <v>12</v>
      </c>
      <c r="AJ25" s="1574">
        <f>[11]Base!AJ25</f>
        <v>0</v>
      </c>
      <c r="AK25" s="1574">
        <f>[11]Base!AK25</f>
        <v>0</v>
      </c>
      <c r="AL25" s="1574">
        <f>[11]Base!AL25</f>
        <v>0</v>
      </c>
      <c r="AM25" s="1574">
        <f>[11]Base!AM25</f>
        <v>0</v>
      </c>
      <c r="AN25" s="1574">
        <f>[11]Base!AN25</f>
        <v>0</v>
      </c>
      <c r="AO25" s="1574">
        <f>[11]Base!AO25</f>
        <v>0</v>
      </c>
      <c r="AP25" s="1575">
        <f t="shared" si="1"/>
        <v>1954</v>
      </c>
      <c r="AQ25" s="1574">
        <f>[11]Base!AQ25</f>
        <v>0</v>
      </c>
      <c r="AR25" s="1574">
        <f>[11]Base!AR25</f>
        <v>0</v>
      </c>
      <c r="AS25" s="1574">
        <f>[11]Base!AS25</f>
        <v>0</v>
      </c>
      <c r="AT25" s="1574">
        <f>[11]Base!AT25</f>
        <v>1</v>
      </c>
      <c r="AU25" s="1574">
        <f>[11]Base!AU25</f>
        <v>0</v>
      </c>
      <c r="AV25" s="1574">
        <f>[11]Base!AV25</f>
        <v>0</v>
      </c>
      <c r="AW25" s="1574">
        <f>[11]Base!AW25</f>
        <v>0</v>
      </c>
      <c r="AX25" s="1574">
        <f>[11]Base!AX25</f>
        <v>0</v>
      </c>
      <c r="AY25" s="1574">
        <f>[11]Base!AY25</f>
        <v>0</v>
      </c>
      <c r="AZ25" s="1574">
        <f>[11]Base!AZ25</f>
        <v>0</v>
      </c>
      <c r="BA25" s="1574">
        <f>[11]Base!BA25</f>
        <v>0</v>
      </c>
      <c r="BB25" s="1574">
        <f>[11]Base!BB25</f>
        <v>0</v>
      </c>
      <c r="BC25" s="1574">
        <f>[11]Base!BC25</f>
        <v>0</v>
      </c>
      <c r="BD25" s="1574">
        <f t="shared" si="2"/>
        <v>1955</v>
      </c>
      <c r="BF25" s="1574">
        <v>0</v>
      </c>
    </row>
    <row r="26" spans="1:58" s="1571" customFormat="1" ht="16.149999999999999" customHeight="1" x14ac:dyDescent="0.2">
      <c r="A26" s="1576" t="s">
        <v>1646</v>
      </c>
      <c r="B26" s="1577" t="s">
        <v>1647</v>
      </c>
      <c r="C26" s="1578">
        <f>[11]Base!C26</f>
        <v>5751</v>
      </c>
      <c r="D26" s="1578">
        <f>[11]Base!D26</f>
        <v>0</v>
      </c>
      <c r="E26" s="1578">
        <f>[11]Base!E26</f>
        <v>0</v>
      </c>
      <c r="F26" s="1578">
        <f>[11]Base!F26</f>
        <v>0</v>
      </c>
      <c r="G26" s="1578">
        <f>[11]Base!G26</f>
        <v>0</v>
      </c>
      <c r="H26" s="1578">
        <f>[11]Base!H26</f>
        <v>0</v>
      </c>
      <c r="I26" s="1578">
        <f>[11]Base!I26</f>
        <v>14</v>
      </c>
      <c r="J26" s="1578">
        <f>[11]Base!J26</f>
        <v>0</v>
      </c>
      <c r="K26" s="1578">
        <f>[11]Base!K26</f>
        <v>0</v>
      </c>
      <c r="L26" s="1578">
        <f>[11]Base!L26</f>
        <v>0</v>
      </c>
      <c r="M26" s="1578">
        <f>[11]Base!M26</f>
        <v>0</v>
      </c>
      <c r="N26" s="1578">
        <f>[11]Base!N26</f>
        <v>0</v>
      </c>
      <c r="O26" s="1578">
        <f>[11]Base!O26</f>
        <v>0</v>
      </c>
      <c r="P26" s="1578">
        <f>[11]Base!P26</f>
        <v>0</v>
      </c>
      <c r="Q26" s="1578">
        <f>[11]Base!Q26</f>
        <v>0</v>
      </c>
      <c r="R26" s="1578">
        <f>[11]Base!R26</f>
        <v>0</v>
      </c>
      <c r="S26" s="1578">
        <f>[11]Base!S26</f>
        <v>0</v>
      </c>
      <c r="T26" s="1578">
        <f>[11]Base!T26</f>
        <v>0</v>
      </c>
      <c r="U26" s="1578">
        <f>[11]Base!U26</f>
        <v>0</v>
      </c>
      <c r="V26" s="1578">
        <f>[11]Base!V26</f>
        <v>0</v>
      </c>
      <c r="W26" s="1578">
        <f>[11]Base!W26</f>
        <v>0</v>
      </c>
      <c r="X26" s="1578">
        <f>[11]Base!X26</f>
        <v>0</v>
      </c>
      <c r="Y26" s="1578">
        <f>[11]Base!Y26</f>
        <v>0</v>
      </c>
      <c r="Z26" s="1578">
        <f>[11]Base!Z26</f>
        <v>0</v>
      </c>
      <c r="AA26" s="1578">
        <f>[11]Base!AA26</f>
        <v>0</v>
      </c>
      <c r="AB26" s="1578">
        <f>[11]Base!AB26</f>
        <v>0</v>
      </c>
      <c r="AC26" s="1578">
        <f>[11]Base!AC26</f>
        <v>0</v>
      </c>
      <c r="AD26" s="1578">
        <f>[11]Base!AD26</f>
        <v>0</v>
      </c>
      <c r="AE26" s="1578">
        <f>[11]Base!AE26</f>
        <v>0</v>
      </c>
      <c r="AF26" s="1578">
        <f>[11]Base!AF26</f>
        <v>0</v>
      </c>
      <c r="AG26" s="1578">
        <f>[11]Base!AG26</f>
        <v>0</v>
      </c>
      <c r="AH26" s="1578">
        <f>[11]Base!AH26</f>
        <v>0</v>
      </c>
      <c r="AI26" s="1578">
        <f>[11]Base!AI26</f>
        <v>22</v>
      </c>
      <c r="AJ26" s="1578">
        <f>[11]Base!AJ26</f>
        <v>0</v>
      </c>
      <c r="AK26" s="1578">
        <f>[11]Base!AK26</f>
        <v>1</v>
      </c>
      <c r="AL26" s="1578">
        <f>[11]Base!AL26</f>
        <v>0</v>
      </c>
      <c r="AM26" s="1578">
        <f>[11]Base!AM26</f>
        <v>0</v>
      </c>
      <c r="AN26" s="1578">
        <f>[11]Base!AN26</f>
        <v>0</v>
      </c>
      <c r="AO26" s="1578">
        <f>[11]Base!AO26</f>
        <v>0</v>
      </c>
      <c r="AP26" s="1579">
        <f t="shared" si="1"/>
        <v>5788</v>
      </c>
      <c r="AQ26" s="1578">
        <f>[11]Base!AQ26</f>
        <v>0</v>
      </c>
      <c r="AR26" s="1578">
        <f>[11]Base!AR26</f>
        <v>0</v>
      </c>
      <c r="AS26" s="1578">
        <f>[11]Base!AS26</f>
        <v>0</v>
      </c>
      <c r="AT26" s="1578">
        <f>[11]Base!AT26</f>
        <v>2</v>
      </c>
      <c r="AU26" s="1578">
        <f>[11]Base!AU26</f>
        <v>0</v>
      </c>
      <c r="AV26" s="1578">
        <f>[11]Base!AV26</f>
        <v>0</v>
      </c>
      <c r="AW26" s="1578">
        <f>[11]Base!AW26</f>
        <v>0</v>
      </c>
      <c r="AX26" s="1578">
        <f>[11]Base!AX26</f>
        <v>0</v>
      </c>
      <c r="AY26" s="1578">
        <f>[11]Base!AY26</f>
        <v>0</v>
      </c>
      <c r="AZ26" s="1578">
        <f>[11]Base!AZ26</f>
        <v>0</v>
      </c>
      <c r="BA26" s="1578">
        <f>[11]Base!BA26</f>
        <v>0</v>
      </c>
      <c r="BB26" s="1578">
        <f>[11]Base!BB26</f>
        <v>2</v>
      </c>
      <c r="BC26" s="1578">
        <f>[11]Base!BC26</f>
        <v>0</v>
      </c>
      <c r="BD26" s="1578">
        <f t="shared" si="2"/>
        <v>5792</v>
      </c>
      <c r="BF26" s="1578">
        <v>0</v>
      </c>
    </row>
    <row r="27" spans="1:58" s="1571" customFormat="1" ht="16.149999999999999" customHeight="1" x14ac:dyDescent="0.2">
      <c r="A27" s="1567" t="s">
        <v>1648</v>
      </c>
      <c r="B27" s="1568" t="s">
        <v>1649</v>
      </c>
      <c r="C27" s="1569">
        <f>[11]Base!C27</f>
        <v>3010</v>
      </c>
      <c r="D27" s="1569">
        <f>[11]Base!D27</f>
        <v>0</v>
      </c>
      <c r="E27" s="1569">
        <f>[11]Base!E27</f>
        <v>0</v>
      </c>
      <c r="F27" s="1569">
        <f>[11]Base!F27</f>
        <v>0</v>
      </c>
      <c r="G27" s="1569">
        <f>[11]Base!G27</f>
        <v>0</v>
      </c>
      <c r="H27" s="1569">
        <f>[11]Base!H27</f>
        <v>0</v>
      </c>
      <c r="I27" s="1569">
        <f>[11]Base!I27</f>
        <v>5</v>
      </c>
      <c r="J27" s="1569">
        <f>[11]Base!J27</f>
        <v>0</v>
      </c>
      <c r="K27" s="1569">
        <f>[11]Base!K27</f>
        <v>0</v>
      </c>
      <c r="L27" s="1569">
        <f>[11]Base!L27</f>
        <v>0</v>
      </c>
      <c r="M27" s="1569">
        <f>[11]Base!M27</f>
        <v>0</v>
      </c>
      <c r="N27" s="1569">
        <f>[11]Base!N27</f>
        <v>0</v>
      </c>
      <c r="O27" s="1569">
        <f>[11]Base!O27</f>
        <v>0</v>
      </c>
      <c r="P27" s="1569">
        <f>[11]Base!P27</f>
        <v>0</v>
      </c>
      <c r="Q27" s="1569">
        <f>[11]Base!Q27</f>
        <v>0</v>
      </c>
      <c r="R27" s="1569">
        <f>[11]Base!R27</f>
        <v>0</v>
      </c>
      <c r="S27" s="1569">
        <f>[11]Base!S27</f>
        <v>0</v>
      </c>
      <c r="T27" s="1569">
        <f>[11]Base!T27</f>
        <v>0</v>
      </c>
      <c r="U27" s="1569">
        <f>[11]Base!U27</f>
        <v>0</v>
      </c>
      <c r="V27" s="1569">
        <f>[11]Base!V27</f>
        <v>0</v>
      </c>
      <c r="W27" s="1569">
        <f>[11]Base!W27</f>
        <v>0</v>
      </c>
      <c r="X27" s="1569">
        <f>[11]Base!X27</f>
        <v>0</v>
      </c>
      <c r="Y27" s="1569">
        <f>[11]Base!Y27</f>
        <v>0</v>
      </c>
      <c r="Z27" s="1569">
        <f>[11]Base!Z27</f>
        <v>3</v>
      </c>
      <c r="AA27" s="1569">
        <f>[11]Base!AA27</f>
        <v>0</v>
      </c>
      <c r="AB27" s="1569">
        <f>[11]Base!AB27</f>
        <v>0</v>
      </c>
      <c r="AC27" s="1569">
        <f>[11]Base!AC27</f>
        <v>0</v>
      </c>
      <c r="AD27" s="1569">
        <f>[11]Base!AD27</f>
        <v>0</v>
      </c>
      <c r="AE27" s="1569">
        <f>[11]Base!AE27</f>
        <v>0</v>
      </c>
      <c r="AF27" s="1569">
        <f>[11]Base!AF27</f>
        <v>0</v>
      </c>
      <c r="AG27" s="1569">
        <f>[11]Base!AG27</f>
        <v>0</v>
      </c>
      <c r="AH27" s="1569">
        <f>[11]Base!AH27</f>
        <v>0</v>
      </c>
      <c r="AI27" s="1569">
        <f>[11]Base!AI27</f>
        <v>6</v>
      </c>
      <c r="AJ27" s="1569">
        <f>[11]Base!AJ27</f>
        <v>0</v>
      </c>
      <c r="AK27" s="1569">
        <f>[11]Base!AK27</f>
        <v>0</v>
      </c>
      <c r="AL27" s="1569">
        <f>[11]Base!AL27</f>
        <v>0</v>
      </c>
      <c r="AM27" s="1569">
        <f>[11]Base!AM27</f>
        <v>0</v>
      </c>
      <c r="AN27" s="1569">
        <f>[11]Base!AN27</f>
        <v>0</v>
      </c>
      <c r="AO27" s="1569">
        <f>[11]Base!AO27</f>
        <v>0</v>
      </c>
      <c r="AP27" s="1570">
        <f t="shared" si="1"/>
        <v>3024</v>
      </c>
      <c r="AQ27" s="1569">
        <f>[11]Base!AQ27</f>
        <v>0</v>
      </c>
      <c r="AR27" s="1569">
        <f>[11]Base!AR27</f>
        <v>0</v>
      </c>
      <c r="AS27" s="1569">
        <f>[11]Base!AS27</f>
        <v>0</v>
      </c>
      <c r="AT27" s="1569">
        <f>[11]Base!AT27</f>
        <v>0</v>
      </c>
      <c r="AU27" s="1569">
        <f>[11]Base!AU27</f>
        <v>100</v>
      </c>
      <c r="AV27" s="1569">
        <f>[11]Base!AV27</f>
        <v>0</v>
      </c>
      <c r="AW27" s="1569">
        <f>[11]Base!AW27</f>
        <v>0</v>
      </c>
      <c r="AX27" s="1569">
        <f>[11]Base!AX27</f>
        <v>0</v>
      </c>
      <c r="AY27" s="1569">
        <f>[11]Base!AY27</f>
        <v>0</v>
      </c>
      <c r="AZ27" s="1569">
        <f>[11]Base!AZ27</f>
        <v>0</v>
      </c>
      <c r="BA27" s="1569">
        <f>[11]Base!BA27</f>
        <v>0</v>
      </c>
      <c r="BB27" s="1569">
        <f>[11]Base!BB27</f>
        <v>1</v>
      </c>
      <c r="BC27" s="1569">
        <f>[11]Base!BC27</f>
        <v>0</v>
      </c>
      <c r="BD27" s="1569">
        <f t="shared" si="2"/>
        <v>3125</v>
      </c>
      <c r="BF27" s="1569">
        <v>0</v>
      </c>
    </row>
    <row r="28" spans="1:58" s="1571" customFormat="1" ht="16.149999999999999" customHeight="1" x14ac:dyDescent="0.2">
      <c r="A28" s="1572" t="s">
        <v>1650</v>
      </c>
      <c r="B28" s="1573" t="s">
        <v>1651</v>
      </c>
      <c r="C28" s="1574">
        <f>[11]Base!C28</f>
        <v>2970</v>
      </c>
      <c r="D28" s="1574">
        <f>[11]Base!D28</f>
        <v>0</v>
      </c>
      <c r="E28" s="1574">
        <f>[11]Base!E28</f>
        <v>0</v>
      </c>
      <c r="F28" s="1574">
        <f>[11]Base!F28</f>
        <v>0</v>
      </c>
      <c r="G28" s="1574">
        <f>[11]Base!G28</f>
        <v>0</v>
      </c>
      <c r="H28" s="1574">
        <f>[11]Base!H28</f>
        <v>0</v>
      </c>
      <c r="I28" s="1574">
        <f>[11]Base!I28</f>
        <v>15</v>
      </c>
      <c r="J28" s="1574">
        <f>[11]Base!J28</f>
        <v>0</v>
      </c>
      <c r="K28" s="1574">
        <f>[11]Base!K28</f>
        <v>0</v>
      </c>
      <c r="L28" s="1574">
        <f>[11]Base!L28</f>
        <v>0</v>
      </c>
      <c r="M28" s="1574">
        <f>[11]Base!M28</f>
        <v>0</v>
      </c>
      <c r="N28" s="1574">
        <f>[11]Base!N28</f>
        <v>0</v>
      </c>
      <c r="O28" s="1574">
        <f>[11]Base!O28</f>
        <v>0</v>
      </c>
      <c r="P28" s="1574">
        <f>[11]Base!P28</f>
        <v>0</v>
      </c>
      <c r="Q28" s="1574">
        <f>[11]Base!Q28</f>
        <v>0</v>
      </c>
      <c r="R28" s="1574">
        <f>[11]Base!R28</f>
        <v>0</v>
      </c>
      <c r="S28" s="1574">
        <f>[11]Base!S28</f>
        <v>0</v>
      </c>
      <c r="T28" s="1574">
        <f>[11]Base!T28</f>
        <v>0</v>
      </c>
      <c r="U28" s="1574">
        <f>[11]Base!U28</f>
        <v>0</v>
      </c>
      <c r="V28" s="1574">
        <f>[11]Base!V28</f>
        <v>0</v>
      </c>
      <c r="W28" s="1574">
        <f>[11]Base!W28</f>
        <v>0</v>
      </c>
      <c r="X28" s="1574">
        <f>[11]Base!X28</f>
        <v>0</v>
      </c>
      <c r="Y28" s="1574">
        <f>[11]Base!Y28</f>
        <v>0</v>
      </c>
      <c r="Z28" s="1574">
        <f>[11]Base!Z28</f>
        <v>0</v>
      </c>
      <c r="AA28" s="1574">
        <f>[11]Base!AA28</f>
        <v>0</v>
      </c>
      <c r="AB28" s="1574">
        <f>[11]Base!AB28</f>
        <v>0</v>
      </c>
      <c r="AC28" s="1574">
        <f>[11]Base!AC28</f>
        <v>0</v>
      </c>
      <c r="AD28" s="1574">
        <f>[11]Base!AD28</f>
        <v>0</v>
      </c>
      <c r="AE28" s="1574">
        <f>[11]Base!AE28</f>
        <v>0</v>
      </c>
      <c r="AF28" s="1574">
        <f>[11]Base!AF28</f>
        <v>0</v>
      </c>
      <c r="AG28" s="1574">
        <f>[11]Base!AG28</f>
        <v>0</v>
      </c>
      <c r="AH28" s="1574">
        <f>[11]Base!AH28</f>
        <v>0</v>
      </c>
      <c r="AI28" s="1574">
        <f>[11]Base!AI28</f>
        <v>10</v>
      </c>
      <c r="AJ28" s="1574">
        <f>[11]Base!AJ28</f>
        <v>0</v>
      </c>
      <c r="AK28" s="1574">
        <f>[11]Base!AK28</f>
        <v>0</v>
      </c>
      <c r="AL28" s="1574">
        <f>[11]Base!AL28</f>
        <v>0</v>
      </c>
      <c r="AM28" s="1574">
        <f>[11]Base!AM28</f>
        <v>0</v>
      </c>
      <c r="AN28" s="1574">
        <f>[11]Base!AN28</f>
        <v>0</v>
      </c>
      <c r="AO28" s="1574">
        <f>[11]Base!AO28</f>
        <v>0</v>
      </c>
      <c r="AP28" s="1575">
        <f t="shared" si="1"/>
        <v>2995</v>
      </c>
      <c r="AQ28" s="1574">
        <f>[11]Base!AQ28</f>
        <v>0</v>
      </c>
      <c r="AR28" s="1574">
        <f>[11]Base!AR28</f>
        <v>0</v>
      </c>
      <c r="AS28" s="1574">
        <f>[11]Base!AS28</f>
        <v>0</v>
      </c>
      <c r="AT28" s="1574">
        <f>[11]Base!AT28</f>
        <v>0</v>
      </c>
      <c r="AU28" s="1574">
        <f>[11]Base!AU28</f>
        <v>0</v>
      </c>
      <c r="AV28" s="1574">
        <f>[11]Base!AV28</f>
        <v>0</v>
      </c>
      <c r="AW28" s="1574">
        <f>[11]Base!AW28</f>
        <v>0</v>
      </c>
      <c r="AX28" s="1574">
        <f>[11]Base!AX28</f>
        <v>0</v>
      </c>
      <c r="AY28" s="1574">
        <f>[11]Base!AY28</f>
        <v>0</v>
      </c>
      <c r="AZ28" s="1574">
        <f>[11]Base!AZ28</f>
        <v>0</v>
      </c>
      <c r="BA28" s="1574">
        <f>[11]Base!BA28</f>
        <v>0</v>
      </c>
      <c r="BB28" s="1574">
        <f>[11]Base!BB28</f>
        <v>1</v>
      </c>
      <c r="BC28" s="1574">
        <f>[11]Base!BC28</f>
        <v>0</v>
      </c>
      <c r="BD28" s="1574">
        <f t="shared" si="2"/>
        <v>2996</v>
      </c>
      <c r="BF28" s="1574">
        <v>0</v>
      </c>
    </row>
    <row r="29" spans="1:58" s="1571" customFormat="1" ht="16.149999999999999" customHeight="1" x14ac:dyDescent="0.2">
      <c r="A29" s="1572" t="s">
        <v>1652</v>
      </c>
      <c r="B29" s="1573" t="s">
        <v>1653</v>
      </c>
      <c r="C29" s="1574">
        <f>[11]Base!C29</f>
        <v>12871</v>
      </c>
      <c r="D29" s="1574">
        <f>[11]Base!D29</f>
        <v>0</v>
      </c>
      <c r="E29" s="1574">
        <f>[11]Base!E29</f>
        <v>0</v>
      </c>
      <c r="F29" s="1574">
        <f>[11]Base!F29</f>
        <v>0</v>
      </c>
      <c r="G29" s="1574">
        <f>[11]Base!G29</f>
        <v>0</v>
      </c>
      <c r="H29" s="1574">
        <f>[11]Base!H29</f>
        <v>2</v>
      </c>
      <c r="I29" s="1574">
        <f>[11]Base!I29</f>
        <v>33</v>
      </c>
      <c r="J29" s="1574">
        <f>[11]Base!J29</f>
        <v>0</v>
      </c>
      <c r="K29" s="1574">
        <f>[11]Base!K29</f>
        <v>0</v>
      </c>
      <c r="L29" s="1574">
        <f>[11]Base!L29</f>
        <v>0</v>
      </c>
      <c r="M29" s="1574">
        <f>[11]Base!M29</f>
        <v>0</v>
      </c>
      <c r="N29" s="1574">
        <f>[11]Base!N29</f>
        <v>0</v>
      </c>
      <c r="O29" s="1574">
        <f>[11]Base!O29</f>
        <v>0</v>
      </c>
      <c r="P29" s="1574">
        <f>[11]Base!P29</f>
        <v>0</v>
      </c>
      <c r="Q29" s="1574">
        <f>[11]Base!Q29</f>
        <v>0</v>
      </c>
      <c r="R29" s="1574">
        <f>[11]Base!R29</f>
        <v>8</v>
      </c>
      <c r="S29" s="1574">
        <f>[11]Base!S29</f>
        <v>0</v>
      </c>
      <c r="T29" s="1574">
        <f>[11]Base!T29</f>
        <v>0</v>
      </c>
      <c r="U29" s="1574">
        <f>[11]Base!U29</f>
        <v>0</v>
      </c>
      <c r="V29" s="1574">
        <f>[11]Base!V29</f>
        <v>0</v>
      </c>
      <c r="W29" s="1574">
        <f>[11]Base!W29</f>
        <v>0</v>
      </c>
      <c r="X29" s="1574">
        <f>[11]Base!X29</f>
        <v>0</v>
      </c>
      <c r="Y29" s="1574">
        <f>[11]Base!Y29</f>
        <v>0</v>
      </c>
      <c r="Z29" s="1574">
        <f>[11]Base!Z29</f>
        <v>0</v>
      </c>
      <c r="AA29" s="1574">
        <f>[11]Base!AA29</f>
        <v>0</v>
      </c>
      <c r="AB29" s="1574">
        <f>[11]Base!AB29</f>
        <v>0</v>
      </c>
      <c r="AC29" s="1574">
        <f>[11]Base!AC29</f>
        <v>0</v>
      </c>
      <c r="AD29" s="1574">
        <f>[11]Base!AD29</f>
        <v>57</v>
      </c>
      <c r="AE29" s="1574">
        <f>[11]Base!AE29</f>
        <v>0</v>
      </c>
      <c r="AF29" s="1574">
        <f>[11]Base!AF29</f>
        <v>2</v>
      </c>
      <c r="AG29" s="1574">
        <f>[11]Base!AG29</f>
        <v>0</v>
      </c>
      <c r="AH29" s="1574">
        <f>[11]Base!AH29</f>
        <v>0</v>
      </c>
      <c r="AI29" s="1574">
        <f>[11]Base!AI29</f>
        <v>17</v>
      </c>
      <c r="AJ29" s="1574">
        <f>[11]Base!AJ29</f>
        <v>0</v>
      </c>
      <c r="AK29" s="1574">
        <f>[11]Base!AK29</f>
        <v>0</v>
      </c>
      <c r="AL29" s="1574">
        <f>[11]Base!AL29</f>
        <v>0</v>
      </c>
      <c r="AM29" s="1574">
        <f>[11]Base!AM29</f>
        <v>0</v>
      </c>
      <c r="AN29" s="1574">
        <f>[11]Base!AN29</f>
        <v>0</v>
      </c>
      <c r="AO29" s="1574">
        <f>[11]Base!AO29</f>
        <v>0</v>
      </c>
      <c r="AP29" s="1575">
        <f t="shared" si="1"/>
        <v>12990</v>
      </c>
      <c r="AQ29" s="1574">
        <f>[11]Base!AQ29</f>
        <v>0</v>
      </c>
      <c r="AR29" s="1574">
        <f>[11]Base!AR29</f>
        <v>80</v>
      </c>
      <c r="AS29" s="1574">
        <f>[11]Base!AS29</f>
        <v>0</v>
      </c>
      <c r="AT29" s="1574">
        <f>[11]Base!AT29</f>
        <v>0</v>
      </c>
      <c r="AU29" s="1574">
        <f>[11]Base!AU29</f>
        <v>0</v>
      </c>
      <c r="AV29" s="1574">
        <f>[11]Base!AV29</f>
        <v>0</v>
      </c>
      <c r="AW29" s="1574">
        <f>[11]Base!AW29</f>
        <v>0</v>
      </c>
      <c r="AX29" s="1574">
        <f>[11]Base!AX29</f>
        <v>0</v>
      </c>
      <c r="AY29" s="1574">
        <f>[11]Base!AY29</f>
        <v>0</v>
      </c>
      <c r="AZ29" s="1574">
        <f>[11]Base!AZ29</f>
        <v>0</v>
      </c>
      <c r="BA29" s="1574">
        <f>[11]Base!BA29</f>
        <v>0</v>
      </c>
      <c r="BB29" s="1574">
        <f>[11]Base!BB29</f>
        <v>6</v>
      </c>
      <c r="BC29" s="1574">
        <f>[11]Base!BC29</f>
        <v>0</v>
      </c>
      <c r="BD29" s="1574">
        <f t="shared" si="2"/>
        <v>13076</v>
      </c>
      <c r="BF29" s="1574">
        <v>0</v>
      </c>
    </row>
    <row r="30" spans="1:58" s="1571" customFormat="1" ht="16.149999999999999" customHeight="1" x14ac:dyDescent="0.2">
      <c r="A30" s="1572" t="s">
        <v>1654</v>
      </c>
      <c r="B30" s="1573" t="s">
        <v>1655</v>
      </c>
      <c r="C30" s="1574">
        <f>[11]Base!C30</f>
        <v>4546</v>
      </c>
      <c r="D30" s="1574">
        <f>[11]Base!D30</f>
        <v>0</v>
      </c>
      <c r="E30" s="1574">
        <f>[11]Base!E30</f>
        <v>0</v>
      </c>
      <c r="F30" s="1574">
        <f>[11]Base!F30</f>
        <v>0</v>
      </c>
      <c r="G30" s="1574">
        <f>[11]Base!G30</f>
        <v>1</v>
      </c>
      <c r="H30" s="1574">
        <f>[11]Base!H30</f>
        <v>0</v>
      </c>
      <c r="I30" s="1574">
        <f>[11]Base!I30</f>
        <v>16</v>
      </c>
      <c r="J30" s="1574">
        <f>[11]Base!J30</f>
        <v>0</v>
      </c>
      <c r="K30" s="1574">
        <f>[11]Base!K30</f>
        <v>0</v>
      </c>
      <c r="L30" s="1574">
        <f>[11]Base!L30</f>
        <v>0</v>
      </c>
      <c r="M30" s="1574">
        <f>[11]Base!M30</f>
        <v>0</v>
      </c>
      <c r="N30" s="1574">
        <f>[11]Base!N30</f>
        <v>0</v>
      </c>
      <c r="O30" s="1574">
        <f>[11]Base!O30</f>
        <v>0</v>
      </c>
      <c r="P30" s="1574">
        <f>[11]Base!P30</f>
        <v>0</v>
      </c>
      <c r="Q30" s="1574">
        <f>[11]Base!Q30</f>
        <v>0</v>
      </c>
      <c r="R30" s="1574">
        <f>[11]Base!R30</f>
        <v>0</v>
      </c>
      <c r="S30" s="1574">
        <f>[11]Base!S30</f>
        <v>0</v>
      </c>
      <c r="T30" s="1574">
        <f>[11]Base!T30</f>
        <v>0</v>
      </c>
      <c r="U30" s="1574">
        <f>[11]Base!U30</f>
        <v>0</v>
      </c>
      <c r="V30" s="1574">
        <f>[11]Base!V30</f>
        <v>0</v>
      </c>
      <c r="W30" s="1574">
        <f>[11]Base!W30</f>
        <v>0</v>
      </c>
      <c r="X30" s="1574">
        <f>[11]Base!X30</f>
        <v>3</v>
      </c>
      <c r="Y30" s="1574">
        <f>[11]Base!Y30</f>
        <v>218</v>
      </c>
      <c r="Z30" s="1574">
        <f>[11]Base!Z30</f>
        <v>0</v>
      </c>
      <c r="AA30" s="1574">
        <f>[11]Base!AA30</f>
        <v>0</v>
      </c>
      <c r="AB30" s="1574">
        <f>[11]Base!AB30</f>
        <v>0</v>
      </c>
      <c r="AC30" s="1574">
        <f>[11]Base!AC30</f>
        <v>0</v>
      </c>
      <c r="AD30" s="1574">
        <f>[11]Base!AD30</f>
        <v>0</v>
      </c>
      <c r="AE30" s="1574">
        <f>[11]Base!AE30</f>
        <v>10</v>
      </c>
      <c r="AF30" s="1574">
        <f>[11]Base!AF30</f>
        <v>0</v>
      </c>
      <c r="AG30" s="1574">
        <f>[11]Base!AG30</f>
        <v>0</v>
      </c>
      <c r="AH30" s="1574">
        <f>[11]Base!AH30</f>
        <v>0</v>
      </c>
      <c r="AI30" s="1574">
        <f>[11]Base!AI30</f>
        <v>9</v>
      </c>
      <c r="AJ30" s="1574">
        <f>[11]Base!AJ30</f>
        <v>0</v>
      </c>
      <c r="AK30" s="1574">
        <f>[11]Base!AK30</f>
        <v>0</v>
      </c>
      <c r="AL30" s="1574">
        <f>[11]Base!AL30</f>
        <v>0</v>
      </c>
      <c r="AM30" s="1574">
        <f>[11]Base!AM30</f>
        <v>0</v>
      </c>
      <c r="AN30" s="1574">
        <f>[11]Base!AN30</f>
        <v>0</v>
      </c>
      <c r="AO30" s="1574">
        <f>[11]Base!AO30</f>
        <v>0</v>
      </c>
      <c r="AP30" s="1575">
        <f t="shared" si="1"/>
        <v>4803</v>
      </c>
      <c r="AQ30" s="1574">
        <f>[11]Base!AQ30</f>
        <v>0</v>
      </c>
      <c r="AR30" s="1574">
        <f>[11]Base!AR30</f>
        <v>0</v>
      </c>
      <c r="AS30" s="1574">
        <f>[11]Base!AS30</f>
        <v>0</v>
      </c>
      <c r="AT30" s="1574">
        <f>[11]Base!AT30</f>
        <v>0</v>
      </c>
      <c r="AU30" s="1574">
        <f>[11]Base!AU30</f>
        <v>0</v>
      </c>
      <c r="AV30" s="1574">
        <f>[11]Base!AV30</f>
        <v>0</v>
      </c>
      <c r="AW30" s="1574">
        <f>[11]Base!AW30</f>
        <v>0</v>
      </c>
      <c r="AX30" s="1574">
        <f>[11]Base!AX30</f>
        <v>0</v>
      </c>
      <c r="AY30" s="1574">
        <f>[11]Base!AY30</f>
        <v>0</v>
      </c>
      <c r="AZ30" s="1574">
        <f>[11]Base!AZ30</f>
        <v>0</v>
      </c>
      <c r="BA30" s="1574">
        <f>[11]Base!BA30</f>
        <v>0</v>
      </c>
      <c r="BB30" s="1574">
        <f>[11]Base!BB30</f>
        <v>1</v>
      </c>
      <c r="BC30" s="1574">
        <f>[11]Base!BC30</f>
        <v>0</v>
      </c>
      <c r="BD30" s="1574">
        <f t="shared" si="2"/>
        <v>4804</v>
      </c>
      <c r="BF30" s="1574">
        <v>0</v>
      </c>
    </row>
    <row r="31" spans="1:58" s="1571" customFormat="1" ht="16.149999999999999" customHeight="1" x14ac:dyDescent="0.2">
      <c r="A31" s="1576" t="s">
        <v>1656</v>
      </c>
      <c r="B31" s="1577" t="s">
        <v>1657</v>
      </c>
      <c r="C31" s="1578">
        <f>[11]Base!C31</f>
        <v>2151</v>
      </c>
      <c r="D31" s="1578">
        <f>[11]Base!D31</f>
        <v>0</v>
      </c>
      <c r="E31" s="1578">
        <f>[11]Base!E31</f>
        <v>0</v>
      </c>
      <c r="F31" s="1578">
        <f>[11]Base!F31</f>
        <v>0</v>
      </c>
      <c r="G31" s="1578">
        <f>[11]Base!G31</f>
        <v>0</v>
      </c>
      <c r="H31" s="1578">
        <f>[11]Base!H31</f>
        <v>0</v>
      </c>
      <c r="I31" s="1578">
        <f>[11]Base!I31</f>
        <v>3</v>
      </c>
      <c r="J31" s="1578">
        <f>[11]Base!J31</f>
        <v>0</v>
      </c>
      <c r="K31" s="1578">
        <f>[11]Base!K31</f>
        <v>0</v>
      </c>
      <c r="L31" s="1578">
        <f>[11]Base!L31</f>
        <v>0</v>
      </c>
      <c r="M31" s="1578">
        <f>[11]Base!M31</f>
        <v>0</v>
      </c>
      <c r="N31" s="1578">
        <f>[11]Base!N31</f>
        <v>0</v>
      </c>
      <c r="O31" s="1578">
        <f>[11]Base!O31</f>
        <v>0</v>
      </c>
      <c r="P31" s="1578">
        <f>[11]Base!P31</f>
        <v>0</v>
      </c>
      <c r="Q31" s="1578">
        <f>[11]Base!Q31</f>
        <v>0</v>
      </c>
      <c r="R31" s="1578">
        <f>[11]Base!R31</f>
        <v>0</v>
      </c>
      <c r="S31" s="1578">
        <f>[11]Base!S31</f>
        <v>10</v>
      </c>
      <c r="T31" s="1578">
        <f>[11]Base!T31</f>
        <v>0</v>
      </c>
      <c r="U31" s="1578">
        <f>[11]Base!U31</f>
        <v>0</v>
      </c>
      <c r="V31" s="1578">
        <f>[11]Base!V31</f>
        <v>0</v>
      </c>
      <c r="W31" s="1578">
        <f>[11]Base!W31</f>
        <v>0</v>
      </c>
      <c r="X31" s="1578">
        <f>[11]Base!X31</f>
        <v>0</v>
      </c>
      <c r="Y31" s="1578">
        <f>[11]Base!Y31</f>
        <v>0</v>
      </c>
      <c r="Z31" s="1578">
        <f>[11]Base!Z31</f>
        <v>0</v>
      </c>
      <c r="AA31" s="1578">
        <f>[11]Base!AA31</f>
        <v>0</v>
      </c>
      <c r="AB31" s="1578">
        <f>[11]Base!AB31</f>
        <v>0</v>
      </c>
      <c r="AC31" s="1578">
        <f>[11]Base!AC31</f>
        <v>0</v>
      </c>
      <c r="AD31" s="1578">
        <f>[11]Base!AD31</f>
        <v>0</v>
      </c>
      <c r="AE31" s="1578">
        <f>[11]Base!AE31</f>
        <v>0</v>
      </c>
      <c r="AF31" s="1578">
        <f>[11]Base!AF31</f>
        <v>0</v>
      </c>
      <c r="AG31" s="1578">
        <f>[11]Base!AG31</f>
        <v>0</v>
      </c>
      <c r="AH31" s="1578">
        <f>[11]Base!AH31</f>
        <v>0</v>
      </c>
      <c r="AI31" s="1578">
        <f>[11]Base!AI31</f>
        <v>11</v>
      </c>
      <c r="AJ31" s="1578">
        <f>[11]Base!AJ31</f>
        <v>0</v>
      </c>
      <c r="AK31" s="1578">
        <f>[11]Base!AK31</f>
        <v>0</v>
      </c>
      <c r="AL31" s="1578">
        <f>[11]Base!AL31</f>
        <v>0</v>
      </c>
      <c r="AM31" s="1578">
        <f>[11]Base!AM31</f>
        <v>0</v>
      </c>
      <c r="AN31" s="1578">
        <f>[11]Base!AN31</f>
        <v>0</v>
      </c>
      <c r="AO31" s="1578">
        <f>[11]Base!AO31</f>
        <v>0</v>
      </c>
      <c r="AP31" s="1579">
        <f t="shared" si="1"/>
        <v>2175</v>
      </c>
      <c r="AQ31" s="1578">
        <f>[11]Base!AQ31</f>
        <v>0</v>
      </c>
      <c r="AR31" s="1578">
        <f>[11]Base!AR31</f>
        <v>0</v>
      </c>
      <c r="AS31" s="1578">
        <f>[11]Base!AS31</f>
        <v>0</v>
      </c>
      <c r="AT31" s="1578">
        <f>[11]Base!AT31</f>
        <v>0</v>
      </c>
      <c r="AU31" s="1578">
        <f>[11]Base!AU31</f>
        <v>0</v>
      </c>
      <c r="AV31" s="1578">
        <f>[11]Base!AV31</f>
        <v>0</v>
      </c>
      <c r="AW31" s="1578">
        <f>[11]Base!AW31</f>
        <v>0</v>
      </c>
      <c r="AX31" s="1578">
        <f>[11]Base!AX31</f>
        <v>0</v>
      </c>
      <c r="AY31" s="1578">
        <f>[11]Base!AY31</f>
        <v>0</v>
      </c>
      <c r="AZ31" s="1578">
        <f>[11]Base!AZ31</f>
        <v>0</v>
      </c>
      <c r="BA31" s="1578">
        <f>[11]Base!BA31</f>
        <v>0</v>
      </c>
      <c r="BB31" s="1578">
        <f>[11]Base!BB31</f>
        <v>0</v>
      </c>
      <c r="BC31" s="1578">
        <f>[11]Base!BC31</f>
        <v>0</v>
      </c>
      <c r="BD31" s="1578">
        <f t="shared" si="2"/>
        <v>2175</v>
      </c>
      <c r="BF31" s="1578">
        <v>0</v>
      </c>
    </row>
    <row r="32" spans="1:58" s="1571" customFormat="1" ht="16.149999999999999" customHeight="1" x14ac:dyDescent="0.2">
      <c r="A32" s="1567" t="s">
        <v>1658</v>
      </c>
      <c r="B32" s="1568" t="s">
        <v>1659</v>
      </c>
      <c r="C32" s="1569">
        <f>[11]Base!C32</f>
        <v>47347</v>
      </c>
      <c r="D32" s="1569">
        <f>[11]Base!D32</f>
        <v>0</v>
      </c>
      <c r="E32" s="1569">
        <f>[11]Base!E32</f>
        <v>0</v>
      </c>
      <c r="F32" s="1569">
        <f>[11]Base!F32</f>
        <v>0</v>
      </c>
      <c r="G32" s="1569">
        <f>[11]Base!G32</f>
        <v>0</v>
      </c>
      <c r="H32" s="1569">
        <f>[11]Base!H32</f>
        <v>69</v>
      </c>
      <c r="I32" s="1569">
        <f>[11]Base!I32</f>
        <v>187</v>
      </c>
      <c r="J32" s="1569">
        <f>[11]Base!J32</f>
        <v>0</v>
      </c>
      <c r="K32" s="1569">
        <f>[11]Base!K32</f>
        <v>167</v>
      </c>
      <c r="L32" s="1569">
        <f>[11]Base!L32</f>
        <v>432</v>
      </c>
      <c r="M32" s="1569">
        <f>[11]Base!M32</f>
        <v>0</v>
      </c>
      <c r="N32" s="1569">
        <f>[11]Base!N32</f>
        <v>236</v>
      </c>
      <c r="O32" s="1569">
        <f>[11]Base!O32</f>
        <v>0</v>
      </c>
      <c r="P32" s="1569">
        <f>[11]Base!P32</f>
        <v>0</v>
      </c>
      <c r="Q32" s="1569">
        <f>[11]Base!Q32</f>
        <v>0</v>
      </c>
      <c r="R32" s="1569">
        <f>[11]Base!R32</f>
        <v>0</v>
      </c>
      <c r="S32" s="1569">
        <f>[11]Base!S32</f>
        <v>0</v>
      </c>
      <c r="T32" s="1569">
        <f>[11]Base!T32</f>
        <v>0</v>
      </c>
      <c r="U32" s="1569">
        <f>[11]Base!U32</f>
        <v>0</v>
      </c>
      <c r="V32" s="1569">
        <f>[11]Base!V32</f>
        <v>275</v>
      </c>
      <c r="W32" s="1569">
        <f>[11]Base!W32</f>
        <v>0</v>
      </c>
      <c r="X32" s="1569">
        <f>[11]Base!X32</f>
        <v>0</v>
      </c>
      <c r="Y32" s="1569">
        <f>[11]Base!Y32</f>
        <v>0</v>
      </c>
      <c r="Z32" s="1569">
        <f>[11]Base!Z32</f>
        <v>0</v>
      </c>
      <c r="AA32" s="1569">
        <f>[11]Base!AA32</f>
        <v>0</v>
      </c>
      <c r="AB32" s="1569">
        <f>[11]Base!AB32</f>
        <v>0</v>
      </c>
      <c r="AC32" s="1569">
        <f>[11]Base!AC32</f>
        <v>0</v>
      </c>
      <c r="AD32" s="1569">
        <f>[11]Base!AD32</f>
        <v>0</v>
      </c>
      <c r="AE32" s="1569">
        <f>[11]Base!AE32</f>
        <v>0</v>
      </c>
      <c r="AF32" s="1569">
        <f>[11]Base!AF32</f>
        <v>0</v>
      </c>
      <c r="AG32" s="1569">
        <f>[11]Base!AG32</f>
        <v>0</v>
      </c>
      <c r="AH32" s="1569">
        <f>[11]Base!AH32</f>
        <v>0</v>
      </c>
      <c r="AI32" s="1569">
        <f>[11]Base!AI32</f>
        <v>158</v>
      </c>
      <c r="AJ32" s="1569">
        <f>[11]Base!AJ32</f>
        <v>0</v>
      </c>
      <c r="AK32" s="1569">
        <f>[11]Base!AK32</f>
        <v>0</v>
      </c>
      <c r="AL32" s="1569">
        <f>[11]Base!AL32</f>
        <v>0</v>
      </c>
      <c r="AM32" s="1569">
        <f>[11]Base!AM32</f>
        <v>0</v>
      </c>
      <c r="AN32" s="1569">
        <f>[11]Base!AN32</f>
        <v>0</v>
      </c>
      <c r="AO32" s="1569">
        <f>[11]Base!AO32</f>
        <v>0</v>
      </c>
      <c r="AP32" s="1570">
        <f t="shared" si="1"/>
        <v>48871</v>
      </c>
      <c r="AQ32" s="1569">
        <f>[11]Base!AQ32</f>
        <v>0</v>
      </c>
      <c r="AR32" s="1569">
        <f>[11]Base!AR32</f>
        <v>1</v>
      </c>
      <c r="AS32" s="1569">
        <f>[11]Base!AS32</f>
        <v>345</v>
      </c>
      <c r="AT32" s="1569">
        <f>[11]Base!AT32</f>
        <v>0</v>
      </c>
      <c r="AU32" s="1569">
        <f>[11]Base!AU32</f>
        <v>0</v>
      </c>
      <c r="AV32" s="1569">
        <f>[11]Base!AV32</f>
        <v>214</v>
      </c>
      <c r="AW32" s="1569">
        <f>[11]Base!AW32</f>
        <v>94</v>
      </c>
      <c r="AX32" s="1569">
        <f>[11]Base!AX32</f>
        <v>0</v>
      </c>
      <c r="AY32" s="1569">
        <f>[11]Base!AY32</f>
        <v>0</v>
      </c>
      <c r="AZ32" s="1569">
        <f>[11]Base!AZ32</f>
        <v>0</v>
      </c>
      <c r="BA32" s="1569">
        <f>[11]Base!BA32</f>
        <v>0</v>
      </c>
      <c r="BB32" s="1569">
        <f>[11]Base!BB32</f>
        <v>11</v>
      </c>
      <c r="BC32" s="1569">
        <f>[11]Base!BC32</f>
        <v>58</v>
      </c>
      <c r="BD32" s="1569">
        <f t="shared" si="2"/>
        <v>49594</v>
      </c>
      <c r="BF32" s="1569">
        <v>4</v>
      </c>
    </row>
    <row r="33" spans="1:58" s="1571" customFormat="1" ht="16.149999999999999" customHeight="1" x14ac:dyDescent="0.2">
      <c r="A33" s="1572" t="s">
        <v>1660</v>
      </c>
      <c r="B33" s="1573" t="s">
        <v>1661</v>
      </c>
      <c r="C33" s="1574">
        <f>[11]Base!C33</f>
        <v>5593</v>
      </c>
      <c r="D33" s="1574">
        <f>[11]Base!D33</f>
        <v>0</v>
      </c>
      <c r="E33" s="1574">
        <f>[11]Base!E33</f>
        <v>0</v>
      </c>
      <c r="F33" s="1574">
        <f>[11]Base!F33</f>
        <v>0</v>
      </c>
      <c r="G33" s="1574">
        <f>[11]Base!G33</f>
        <v>0</v>
      </c>
      <c r="H33" s="1574">
        <f>[11]Base!H33</f>
        <v>0</v>
      </c>
      <c r="I33" s="1574">
        <f>[11]Base!I33</f>
        <v>11</v>
      </c>
      <c r="J33" s="1574">
        <f>[11]Base!J33</f>
        <v>3</v>
      </c>
      <c r="K33" s="1574">
        <f>[11]Base!K33</f>
        <v>0</v>
      </c>
      <c r="L33" s="1574">
        <f>[11]Base!L33</f>
        <v>0</v>
      </c>
      <c r="M33" s="1574">
        <f>[11]Base!M33</f>
        <v>0</v>
      </c>
      <c r="N33" s="1574">
        <f>[11]Base!N33</f>
        <v>0</v>
      </c>
      <c r="O33" s="1574">
        <f>[11]Base!O33</f>
        <v>0</v>
      </c>
      <c r="P33" s="1574">
        <f>[11]Base!P33</f>
        <v>0</v>
      </c>
      <c r="Q33" s="1574">
        <f>[11]Base!Q33</f>
        <v>0</v>
      </c>
      <c r="R33" s="1574">
        <f>[11]Base!R33</f>
        <v>0</v>
      </c>
      <c r="S33" s="1574">
        <f>[11]Base!S33</f>
        <v>0</v>
      </c>
      <c r="T33" s="1574">
        <f>[11]Base!T33</f>
        <v>0</v>
      </c>
      <c r="U33" s="1574">
        <f>[11]Base!U33</f>
        <v>0</v>
      </c>
      <c r="V33" s="1574">
        <f>[11]Base!V33</f>
        <v>0</v>
      </c>
      <c r="W33" s="1574">
        <f>[11]Base!W33</f>
        <v>0</v>
      </c>
      <c r="X33" s="1574">
        <f>[11]Base!X33</f>
        <v>0</v>
      </c>
      <c r="Y33" s="1574">
        <f>[11]Base!Y33</f>
        <v>0</v>
      </c>
      <c r="Z33" s="1574">
        <f>[11]Base!Z33</f>
        <v>0</v>
      </c>
      <c r="AA33" s="1574">
        <f>[11]Base!AA33</f>
        <v>1</v>
      </c>
      <c r="AB33" s="1574">
        <f>[11]Base!AB33</f>
        <v>0</v>
      </c>
      <c r="AC33" s="1574">
        <f>[11]Base!AC33</f>
        <v>0</v>
      </c>
      <c r="AD33" s="1574">
        <f>[11]Base!AD33</f>
        <v>0</v>
      </c>
      <c r="AE33" s="1574">
        <f>[11]Base!AE33</f>
        <v>0</v>
      </c>
      <c r="AF33" s="1574">
        <f>[11]Base!AF33</f>
        <v>0</v>
      </c>
      <c r="AG33" s="1574">
        <f>[11]Base!AG33</f>
        <v>0</v>
      </c>
      <c r="AH33" s="1574">
        <f>[11]Base!AH33</f>
        <v>0</v>
      </c>
      <c r="AI33" s="1574">
        <f>[11]Base!AI33</f>
        <v>20</v>
      </c>
      <c r="AJ33" s="1574">
        <f>[11]Base!AJ33</f>
        <v>0</v>
      </c>
      <c r="AK33" s="1574">
        <f>[11]Base!AK33</f>
        <v>0</v>
      </c>
      <c r="AL33" s="1574">
        <f>[11]Base!AL33</f>
        <v>0</v>
      </c>
      <c r="AM33" s="1574">
        <f>[11]Base!AM33</f>
        <v>0</v>
      </c>
      <c r="AN33" s="1574">
        <f>[11]Base!AN33</f>
        <v>0</v>
      </c>
      <c r="AO33" s="1574">
        <f>[11]Base!AO33</f>
        <v>0</v>
      </c>
      <c r="AP33" s="1575">
        <f t="shared" si="1"/>
        <v>5628</v>
      </c>
      <c r="AQ33" s="1574">
        <f>[11]Base!AQ33</f>
        <v>0</v>
      </c>
      <c r="AR33" s="1574">
        <f>[11]Base!AR33</f>
        <v>0</v>
      </c>
      <c r="AS33" s="1574">
        <f>[11]Base!AS33</f>
        <v>0</v>
      </c>
      <c r="AT33" s="1574">
        <f>[11]Base!AT33</f>
        <v>0</v>
      </c>
      <c r="AU33" s="1574">
        <f>[11]Base!AU33</f>
        <v>0</v>
      </c>
      <c r="AV33" s="1574">
        <f>[11]Base!AV33</f>
        <v>0</v>
      </c>
      <c r="AW33" s="1574">
        <f>[11]Base!AW33</f>
        <v>0</v>
      </c>
      <c r="AX33" s="1574">
        <f>[11]Base!AX33</f>
        <v>0</v>
      </c>
      <c r="AY33" s="1574">
        <f>[11]Base!AY33</f>
        <v>0</v>
      </c>
      <c r="AZ33" s="1574">
        <f>[11]Base!AZ33</f>
        <v>0</v>
      </c>
      <c r="BA33" s="1574">
        <f>[11]Base!BA33</f>
        <v>0</v>
      </c>
      <c r="BB33" s="1574">
        <f>[11]Base!BB33</f>
        <v>1</v>
      </c>
      <c r="BC33" s="1574">
        <f>[11]Base!BC33</f>
        <v>0</v>
      </c>
      <c r="BD33" s="1574">
        <f t="shared" si="2"/>
        <v>5629</v>
      </c>
      <c r="BF33" s="1574">
        <v>0</v>
      </c>
    </row>
    <row r="34" spans="1:58" s="1571" customFormat="1" ht="16.149999999999999" customHeight="1" x14ac:dyDescent="0.2">
      <c r="A34" s="1572" t="s">
        <v>1662</v>
      </c>
      <c r="B34" s="1573" t="s">
        <v>1663</v>
      </c>
      <c r="C34" s="1574">
        <f>[11]Base!C34</f>
        <v>29612</v>
      </c>
      <c r="D34" s="1574">
        <f>[11]Base!D34</f>
        <v>0</v>
      </c>
      <c r="E34" s="1574">
        <f>[11]Base!E34</f>
        <v>0</v>
      </c>
      <c r="F34" s="1574">
        <f>[11]Base!F34</f>
        <v>0</v>
      </c>
      <c r="G34" s="1574">
        <f>[11]Base!G34</f>
        <v>0</v>
      </c>
      <c r="H34" s="1574">
        <f>[11]Base!H34</f>
        <v>1</v>
      </c>
      <c r="I34" s="1574">
        <f>[11]Base!I34</f>
        <v>117</v>
      </c>
      <c r="J34" s="1574">
        <f>[11]Base!J34</f>
        <v>0</v>
      </c>
      <c r="K34" s="1574">
        <f>[11]Base!K34</f>
        <v>0</v>
      </c>
      <c r="L34" s="1574">
        <f>[11]Base!L34</f>
        <v>0</v>
      </c>
      <c r="M34" s="1574">
        <f>[11]Base!M34</f>
        <v>0</v>
      </c>
      <c r="N34" s="1574">
        <f>[11]Base!N34</f>
        <v>0</v>
      </c>
      <c r="O34" s="1574">
        <f>[11]Base!O34</f>
        <v>0</v>
      </c>
      <c r="P34" s="1574">
        <f>[11]Base!P34</f>
        <v>0</v>
      </c>
      <c r="Q34" s="1574">
        <f>[11]Base!Q34</f>
        <v>0</v>
      </c>
      <c r="R34" s="1574">
        <f>[11]Base!R34</f>
        <v>397</v>
      </c>
      <c r="S34" s="1574">
        <f>[11]Base!S34</f>
        <v>0</v>
      </c>
      <c r="T34" s="1574">
        <f>[11]Base!T34</f>
        <v>0</v>
      </c>
      <c r="U34" s="1574">
        <f>[11]Base!U34</f>
        <v>0</v>
      </c>
      <c r="V34" s="1574">
        <f>[11]Base!V34</f>
        <v>0</v>
      </c>
      <c r="W34" s="1574">
        <f>[11]Base!W34</f>
        <v>0</v>
      </c>
      <c r="X34" s="1574">
        <f>[11]Base!X34</f>
        <v>1</v>
      </c>
      <c r="Y34" s="1574">
        <f>[11]Base!Y34</f>
        <v>0</v>
      </c>
      <c r="Z34" s="1574">
        <f>[11]Base!Z34</f>
        <v>0</v>
      </c>
      <c r="AA34" s="1574">
        <f>[11]Base!AA34</f>
        <v>0</v>
      </c>
      <c r="AB34" s="1574">
        <f>[11]Base!AB34</f>
        <v>0</v>
      </c>
      <c r="AC34" s="1574">
        <f>[11]Base!AC34</f>
        <v>0</v>
      </c>
      <c r="AD34" s="1574">
        <f>[11]Base!AD34</f>
        <v>736</v>
      </c>
      <c r="AE34" s="1574">
        <f>[11]Base!AE34</f>
        <v>0</v>
      </c>
      <c r="AF34" s="1574">
        <f>[11]Base!AF34</f>
        <v>589</v>
      </c>
      <c r="AG34" s="1574">
        <f>[11]Base!AG34</f>
        <v>0</v>
      </c>
      <c r="AH34" s="1574">
        <f>[11]Base!AH34</f>
        <v>0</v>
      </c>
      <c r="AI34" s="1574">
        <f>[11]Base!AI34</f>
        <v>76</v>
      </c>
      <c r="AJ34" s="1574">
        <f>[11]Base!AJ34</f>
        <v>0</v>
      </c>
      <c r="AK34" s="1574">
        <f>[11]Base!AK34</f>
        <v>0</v>
      </c>
      <c r="AL34" s="1574">
        <f>[11]Base!AL34</f>
        <v>0</v>
      </c>
      <c r="AM34" s="1574">
        <f>[11]Base!AM34</f>
        <v>0</v>
      </c>
      <c r="AN34" s="1574">
        <f>[11]Base!AN34</f>
        <v>0</v>
      </c>
      <c r="AO34" s="1574">
        <f>[11]Base!AO34</f>
        <v>0</v>
      </c>
      <c r="AP34" s="1575">
        <f t="shared" si="1"/>
        <v>31529</v>
      </c>
      <c r="AQ34" s="1574">
        <f>[11]Base!AQ34</f>
        <v>0</v>
      </c>
      <c r="AR34" s="1574">
        <f>[11]Base!AR34</f>
        <v>1</v>
      </c>
      <c r="AS34" s="1574">
        <f>[11]Base!AS34</f>
        <v>0</v>
      </c>
      <c r="AT34" s="1574">
        <f>[11]Base!AT34</f>
        <v>0</v>
      </c>
      <c r="AU34" s="1574">
        <f>[11]Base!AU34</f>
        <v>0</v>
      </c>
      <c r="AV34" s="1574">
        <f>[11]Base!AV34</f>
        <v>0</v>
      </c>
      <c r="AW34" s="1574">
        <f>[11]Base!AW34</f>
        <v>0</v>
      </c>
      <c r="AX34" s="1574">
        <f>[11]Base!AX34</f>
        <v>0</v>
      </c>
      <c r="AY34" s="1574">
        <f>[11]Base!AY34</f>
        <v>0</v>
      </c>
      <c r="AZ34" s="1574">
        <f>[11]Base!AZ34</f>
        <v>0</v>
      </c>
      <c r="BA34" s="1574">
        <f>[11]Base!BA34</f>
        <v>0</v>
      </c>
      <c r="BB34" s="1574">
        <f>[11]Base!BB34</f>
        <v>8</v>
      </c>
      <c r="BC34" s="1574">
        <f>[11]Base!BC34</f>
        <v>0</v>
      </c>
      <c r="BD34" s="1574">
        <f t="shared" si="2"/>
        <v>31538</v>
      </c>
      <c r="BF34" s="1574">
        <v>0</v>
      </c>
    </row>
    <row r="35" spans="1:58" s="1571" customFormat="1" ht="16.149999999999999" customHeight="1" x14ac:dyDescent="0.2">
      <c r="A35" s="1572" t="s">
        <v>1664</v>
      </c>
      <c r="B35" s="1573" t="s">
        <v>1665</v>
      </c>
      <c r="C35" s="1574">
        <f>[11]Base!C35</f>
        <v>13946</v>
      </c>
      <c r="D35" s="1574">
        <f>[11]Base!D35</f>
        <v>0</v>
      </c>
      <c r="E35" s="1574">
        <f>[11]Base!E35</f>
        <v>0</v>
      </c>
      <c r="F35" s="1574">
        <f>[11]Base!F35</f>
        <v>0</v>
      </c>
      <c r="G35" s="1574">
        <f>[11]Base!G35</f>
        <v>0</v>
      </c>
      <c r="H35" s="1574">
        <f>[11]Base!H35</f>
        <v>0</v>
      </c>
      <c r="I35" s="1574">
        <f>[11]Base!I35</f>
        <v>29</v>
      </c>
      <c r="J35" s="1574">
        <f>[11]Base!J35</f>
        <v>0</v>
      </c>
      <c r="K35" s="1574">
        <f>[11]Base!K35</f>
        <v>0</v>
      </c>
      <c r="L35" s="1574">
        <f>[11]Base!L35</f>
        <v>0</v>
      </c>
      <c r="M35" s="1574">
        <f>[11]Base!M35</f>
        <v>0</v>
      </c>
      <c r="N35" s="1574">
        <f>[11]Base!N35</f>
        <v>0</v>
      </c>
      <c r="O35" s="1574">
        <f>[11]Base!O35</f>
        <v>0</v>
      </c>
      <c r="P35" s="1574">
        <f>[11]Base!P35</f>
        <v>0</v>
      </c>
      <c r="Q35" s="1574">
        <f>[11]Base!Q35</f>
        <v>0</v>
      </c>
      <c r="R35" s="1574">
        <f>[11]Base!R35</f>
        <v>0</v>
      </c>
      <c r="S35" s="1574">
        <f>[11]Base!S35</f>
        <v>0</v>
      </c>
      <c r="T35" s="1574">
        <f>[11]Base!T35</f>
        <v>0</v>
      </c>
      <c r="U35" s="1574">
        <f>[11]Base!U35</f>
        <v>0</v>
      </c>
      <c r="V35" s="1574">
        <f>[11]Base!V35</f>
        <v>1</v>
      </c>
      <c r="W35" s="1574">
        <f>[11]Base!W35</f>
        <v>1</v>
      </c>
      <c r="X35" s="1574">
        <f>[11]Base!X35</f>
        <v>0</v>
      </c>
      <c r="Y35" s="1574">
        <f>[11]Base!Y35</f>
        <v>0</v>
      </c>
      <c r="Z35" s="1574">
        <f>[11]Base!Z35</f>
        <v>0</v>
      </c>
      <c r="AA35" s="1574">
        <f>[11]Base!AA35</f>
        <v>0</v>
      </c>
      <c r="AB35" s="1574">
        <f>[11]Base!AB35</f>
        <v>0</v>
      </c>
      <c r="AC35" s="1574">
        <f>[11]Base!AC35</f>
        <v>0</v>
      </c>
      <c r="AD35" s="1574">
        <f>[11]Base!AD35</f>
        <v>0</v>
      </c>
      <c r="AE35" s="1574">
        <f>[11]Base!AE35</f>
        <v>0</v>
      </c>
      <c r="AF35" s="1574">
        <f>[11]Base!AF35</f>
        <v>0</v>
      </c>
      <c r="AG35" s="1574">
        <f>[11]Base!AG35</f>
        <v>0</v>
      </c>
      <c r="AH35" s="1574">
        <f>[11]Base!AH35</f>
        <v>0</v>
      </c>
      <c r="AI35" s="1574">
        <f>[11]Base!AI35</f>
        <v>29</v>
      </c>
      <c r="AJ35" s="1574">
        <f>[11]Base!AJ35</f>
        <v>0</v>
      </c>
      <c r="AK35" s="1574">
        <f>[11]Base!AK35</f>
        <v>0</v>
      </c>
      <c r="AL35" s="1574">
        <f>[11]Base!AL35</f>
        <v>0</v>
      </c>
      <c r="AM35" s="1574">
        <f>[11]Base!AM35</f>
        <v>0</v>
      </c>
      <c r="AN35" s="1574">
        <f>[11]Base!AN35</f>
        <v>0</v>
      </c>
      <c r="AO35" s="1574">
        <f>[11]Base!AO35</f>
        <v>0</v>
      </c>
      <c r="AP35" s="1575">
        <f t="shared" si="1"/>
        <v>14006</v>
      </c>
      <c r="AQ35" s="1574">
        <f>[11]Base!AQ35</f>
        <v>0</v>
      </c>
      <c r="AR35" s="1574">
        <f>[11]Base!AR35</f>
        <v>0</v>
      </c>
      <c r="AS35" s="1574">
        <f>[11]Base!AS35</f>
        <v>0</v>
      </c>
      <c r="AT35" s="1574">
        <f>[11]Base!AT35</f>
        <v>0</v>
      </c>
      <c r="AU35" s="1574">
        <f>[11]Base!AU35</f>
        <v>0</v>
      </c>
      <c r="AV35" s="1574">
        <f>[11]Base!AV35</f>
        <v>0</v>
      </c>
      <c r="AW35" s="1574">
        <f>[11]Base!AW35</f>
        <v>0</v>
      </c>
      <c r="AX35" s="1574">
        <f>[11]Base!AX35</f>
        <v>60</v>
      </c>
      <c r="AY35" s="1574">
        <f>[11]Base!AY35</f>
        <v>0</v>
      </c>
      <c r="AZ35" s="1574">
        <f>[11]Base!AZ35</f>
        <v>0</v>
      </c>
      <c r="BA35" s="1574">
        <f>[11]Base!BA35</f>
        <v>0</v>
      </c>
      <c r="BB35" s="1574">
        <f>[11]Base!BB35</f>
        <v>4</v>
      </c>
      <c r="BC35" s="1574">
        <f>[11]Base!BC35</f>
        <v>0</v>
      </c>
      <c r="BD35" s="1574">
        <f t="shared" si="2"/>
        <v>14070</v>
      </c>
      <c r="BF35" s="1574">
        <v>0</v>
      </c>
    </row>
    <row r="36" spans="1:58" s="1571" customFormat="1" ht="16.149999999999999" customHeight="1" x14ac:dyDescent="0.2">
      <c r="A36" s="1576" t="s">
        <v>1666</v>
      </c>
      <c r="B36" s="1577" t="s">
        <v>1667</v>
      </c>
      <c r="C36" s="1578">
        <f>[11]Base!C36</f>
        <v>2468</v>
      </c>
      <c r="D36" s="1578">
        <f>[11]Base!D36</f>
        <v>0</v>
      </c>
      <c r="E36" s="1578">
        <f>[11]Base!E36</f>
        <v>0</v>
      </c>
      <c r="F36" s="1578">
        <f>[11]Base!F36</f>
        <v>0</v>
      </c>
      <c r="G36" s="1578">
        <f>[11]Base!G36</f>
        <v>0</v>
      </c>
      <c r="H36" s="1578">
        <f>[11]Base!H36</f>
        <v>0</v>
      </c>
      <c r="I36" s="1578">
        <f>[11]Base!I36</f>
        <v>9</v>
      </c>
      <c r="J36" s="1578">
        <f>[11]Base!J36</f>
        <v>0</v>
      </c>
      <c r="K36" s="1578">
        <f>[11]Base!K36</f>
        <v>0</v>
      </c>
      <c r="L36" s="1578">
        <f>[11]Base!L36</f>
        <v>0</v>
      </c>
      <c r="M36" s="1578">
        <f>[11]Base!M36</f>
        <v>0</v>
      </c>
      <c r="N36" s="1578">
        <f>[11]Base!N36</f>
        <v>0</v>
      </c>
      <c r="O36" s="1578">
        <f>[11]Base!O36</f>
        <v>0</v>
      </c>
      <c r="P36" s="1578">
        <f>[11]Base!P36</f>
        <v>0</v>
      </c>
      <c r="Q36" s="1578">
        <f>[11]Base!Q36</f>
        <v>0</v>
      </c>
      <c r="R36" s="1578">
        <f>[11]Base!R36</f>
        <v>0</v>
      </c>
      <c r="S36" s="1578">
        <f>[11]Base!S36</f>
        <v>0</v>
      </c>
      <c r="T36" s="1578">
        <f>[11]Base!T36</f>
        <v>0</v>
      </c>
      <c r="U36" s="1578">
        <f>[11]Base!U36</f>
        <v>0</v>
      </c>
      <c r="V36" s="1578">
        <f>[11]Base!V36</f>
        <v>0</v>
      </c>
      <c r="W36" s="1578">
        <f>[11]Base!W36</f>
        <v>0</v>
      </c>
      <c r="X36" s="1578">
        <f>[11]Base!X36</f>
        <v>0</v>
      </c>
      <c r="Y36" s="1578">
        <f>[11]Base!Y36</f>
        <v>0</v>
      </c>
      <c r="Z36" s="1578">
        <f>[11]Base!Z36</f>
        <v>0</v>
      </c>
      <c r="AA36" s="1578">
        <f>[11]Base!AA36</f>
        <v>0</v>
      </c>
      <c r="AB36" s="1578">
        <f>[11]Base!AB36</f>
        <v>0</v>
      </c>
      <c r="AC36" s="1578">
        <f>[11]Base!AC36</f>
        <v>0</v>
      </c>
      <c r="AD36" s="1578">
        <f>[11]Base!AD36</f>
        <v>0</v>
      </c>
      <c r="AE36" s="1578">
        <f>[11]Base!AE36</f>
        <v>0</v>
      </c>
      <c r="AF36" s="1578">
        <f>[11]Base!AF36</f>
        <v>0</v>
      </c>
      <c r="AG36" s="1578">
        <f>[11]Base!AG36</f>
        <v>0</v>
      </c>
      <c r="AH36" s="1578">
        <f>[11]Base!AH36</f>
        <v>0</v>
      </c>
      <c r="AI36" s="1578">
        <f>[11]Base!AI36</f>
        <v>1</v>
      </c>
      <c r="AJ36" s="1578">
        <f>[11]Base!AJ36</f>
        <v>0</v>
      </c>
      <c r="AK36" s="1578">
        <f>[11]Base!AK36</f>
        <v>0</v>
      </c>
      <c r="AL36" s="1578">
        <f>[11]Base!AL36</f>
        <v>0</v>
      </c>
      <c r="AM36" s="1578">
        <f>[11]Base!AM36</f>
        <v>0</v>
      </c>
      <c r="AN36" s="1578">
        <f>[11]Base!AN36</f>
        <v>0</v>
      </c>
      <c r="AO36" s="1578">
        <f>[11]Base!AO36</f>
        <v>0</v>
      </c>
      <c r="AP36" s="1579">
        <f t="shared" si="1"/>
        <v>2478</v>
      </c>
      <c r="AQ36" s="1578">
        <f>[11]Base!AQ36</f>
        <v>0</v>
      </c>
      <c r="AR36" s="1578">
        <f>[11]Base!AR36</f>
        <v>0</v>
      </c>
      <c r="AS36" s="1578">
        <f>[11]Base!AS36</f>
        <v>0</v>
      </c>
      <c r="AT36" s="1578">
        <f>[11]Base!AT36</f>
        <v>0</v>
      </c>
      <c r="AU36" s="1578">
        <f>[11]Base!AU36</f>
        <v>0</v>
      </c>
      <c r="AV36" s="1578">
        <f>[11]Base!AV36</f>
        <v>0</v>
      </c>
      <c r="AW36" s="1578">
        <f>[11]Base!AW36</f>
        <v>0</v>
      </c>
      <c r="AX36" s="1578">
        <f>[11]Base!AX36</f>
        <v>0</v>
      </c>
      <c r="AY36" s="1578">
        <f>[11]Base!AY36</f>
        <v>0</v>
      </c>
      <c r="AZ36" s="1578">
        <f>[11]Base!AZ36</f>
        <v>0</v>
      </c>
      <c r="BA36" s="1578">
        <f>[11]Base!BA36</f>
        <v>0</v>
      </c>
      <c r="BB36" s="1578">
        <f>[11]Base!BB36</f>
        <v>0</v>
      </c>
      <c r="BC36" s="1578">
        <f>[11]Base!BC36</f>
        <v>0</v>
      </c>
      <c r="BD36" s="1578">
        <f t="shared" si="2"/>
        <v>2478</v>
      </c>
      <c r="BF36" s="1578">
        <v>0</v>
      </c>
    </row>
    <row r="37" spans="1:58" s="1571" customFormat="1" ht="16.149999999999999" customHeight="1" x14ac:dyDescent="0.2">
      <c r="A37" s="1567" t="s">
        <v>1668</v>
      </c>
      <c r="B37" s="1568" t="s">
        <v>1669</v>
      </c>
      <c r="C37" s="1569">
        <f>[11]Base!C37</f>
        <v>5989</v>
      </c>
      <c r="D37" s="1569">
        <f>[11]Base!D37</f>
        <v>0</v>
      </c>
      <c r="E37" s="1569">
        <f>[11]Base!E37</f>
        <v>0</v>
      </c>
      <c r="F37" s="1569">
        <f>[11]Base!F37</f>
        <v>37</v>
      </c>
      <c r="G37" s="1569">
        <f>[11]Base!G37</f>
        <v>0</v>
      </c>
      <c r="H37" s="1569">
        <f>[11]Base!H37</f>
        <v>0</v>
      </c>
      <c r="I37" s="1569">
        <f>[11]Base!I37</f>
        <v>8</v>
      </c>
      <c r="J37" s="1569">
        <f>[11]Base!J37</f>
        <v>0</v>
      </c>
      <c r="K37" s="1569">
        <f>[11]Base!K37</f>
        <v>0</v>
      </c>
      <c r="L37" s="1569">
        <f>[11]Base!L37</f>
        <v>0</v>
      </c>
      <c r="M37" s="1569">
        <f>[11]Base!M37</f>
        <v>0</v>
      </c>
      <c r="N37" s="1569">
        <f>[11]Base!N37</f>
        <v>0</v>
      </c>
      <c r="O37" s="1569">
        <f>[11]Base!O37</f>
        <v>0</v>
      </c>
      <c r="P37" s="1569">
        <f>[11]Base!P37</f>
        <v>0</v>
      </c>
      <c r="Q37" s="1569">
        <f>[11]Base!Q37</f>
        <v>0</v>
      </c>
      <c r="R37" s="1569">
        <f>[11]Base!R37</f>
        <v>0</v>
      </c>
      <c r="S37" s="1569">
        <f>[11]Base!S37</f>
        <v>261</v>
      </c>
      <c r="T37" s="1569">
        <f>[11]Base!T37</f>
        <v>0</v>
      </c>
      <c r="U37" s="1569">
        <f>[11]Base!U37</f>
        <v>0</v>
      </c>
      <c r="V37" s="1569">
        <f>[11]Base!V37</f>
        <v>0</v>
      </c>
      <c r="W37" s="1569">
        <f>[11]Base!W37</f>
        <v>0</v>
      </c>
      <c r="X37" s="1569">
        <f>[11]Base!X37</f>
        <v>0</v>
      </c>
      <c r="Y37" s="1569">
        <f>[11]Base!Y37</f>
        <v>0</v>
      </c>
      <c r="Z37" s="1569">
        <f>[11]Base!Z37</f>
        <v>0</v>
      </c>
      <c r="AA37" s="1569">
        <f>[11]Base!AA37</f>
        <v>0</v>
      </c>
      <c r="AB37" s="1569">
        <f>[11]Base!AB37</f>
        <v>3</v>
      </c>
      <c r="AC37" s="1569">
        <f>[11]Base!AC37</f>
        <v>0</v>
      </c>
      <c r="AD37" s="1569">
        <f>[11]Base!AD37</f>
        <v>0</v>
      </c>
      <c r="AE37" s="1569">
        <f>[11]Base!AE37</f>
        <v>0</v>
      </c>
      <c r="AF37" s="1569">
        <f>[11]Base!AF37</f>
        <v>0</v>
      </c>
      <c r="AG37" s="1569">
        <f>[11]Base!AG37</f>
        <v>0</v>
      </c>
      <c r="AH37" s="1569">
        <f>[11]Base!AH37</f>
        <v>0</v>
      </c>
      <c r="AI37" s="1569">
        <f>[11]Base!AI37</f>
        <v>10</v>
      </c>
      <c r="AJ37" s="1569">
        <f>[11]Base!AJ37</f>
        <v>0</v>
      </c>
      <c r="AK37" s="1569">
        <f>[11]Base!AK37</f>
        <v>0</v>
      </c>
      <c r="AL37" s="1569">
        <f>[11]Base!AL37</f>
        <v>0</v>
      </c>
      <c r="AM37" s="1569">
        <f>[11]Base!AM37</f>
        <v>0</v>
      </c>
      <c r="AN37" s="1569">
        <f>[11]Base!AN37</f>
        <v>0</v>
      </c>
      <c r="AO37" s="1569">
        <f>[11]Base!AO37</f>
        <v>0</v>
      </c>
      <c r="AP37" s="1570">
        <f t="shared" si="1"/>
        <v>6308</v>
      </c>
      <c r="AQ37" s="1569">
        <f>[11]Base!AQ37</f>
        <v>2</v>
      </c>
      <c r="AR37" s="1569">
        <f>[11]Base!AR37</f>
        <v>0</v>
      </c>
      <c r="AS37" s="1569">
        <f>[11]Base!AS37</f>
        <v>0</v>
      </c>
      <c r="AT37" s="1569">
        <f>[11]Base!AT37</f>
        <v>0</v>
      </c>
      <c r="AU37" s="1569">
        <f>[11]Base!AU37</f>
        <v>0</v>
      </c>
      <c r="AV37" s="1569">
        <f>[11]Base!AV37</f>
        <v>0</v>
      </c>
      <c r="AW37" s="1569">
        <f>[11]Base!AW37</f>
        <v>0</v>
      </c>
      <c r="AX37" s="1569">
        <f>[11]Base!AX37</f>
        <v>0</v>
      </c>
      <c r="AY37" s="1569">
        <f>[11]Base!AY37</f>
        <v>0</v>
      </c>
      <c r="AZ37" s="1569">
        <f>[11]Base!AZ37</f>
        <v>0</v>
      </c>
      <c r="BA37" s="1569">
        <f>[11]Base!BA37</f>
        <v>0</v>
      </c>
      <c r="BB37" s="1569">
        <f>[11]Base!BB37</f>
        <v>0</v>
      </c>
      <c r="BC37" s="1569">
        <f>[11]Base!BC37</f>
        <v>0</v>
      </c>
      <c r="BD37" s="1569">
        <f t="shared" si="2"/>
        <v>6310</v>
      </c>
      <c r="BF37" s="1569">
        <v>0</v>
      </c>
    </row>
    <row r="38" spans="1:58" s="1571" customFormat="1" ht="16.149999999999999" customHeight="1" x14ac:dyDescent="0.2">
      <c r="A38" s="1572" t="s">
        <v>1670</v>
      </c>
      <c r="B38" s="1573" t="s">
        <v>1671</v>
      </c>
      <c r="C38" s="1574">
        <f>[11]Base!C38</f>
        <v>24741</v>
      </c>
      <c r="D38" s="1574">
        <f>[11]Base!D38</f>
        <v>0</v>
      </c>
      <c r="E38" s="1574">
        <f>[11]Base!E38</f>
        <v>0</v>
      </c>
      <c r="F38" s="1574">
        <f>[11]Base!F38</f>
        <v>0</v>
      </c>
      <c r="G38" s="1574">
        <f>[11]Base!G38</f>
        <v>2</v>
      </c>
      <c r="H38" s="1574">
        <f>[11]Base!H38</f>
        <v>0</v>
      </c>
      <c r="I38" s="1574">
        <f>[11]Base!I38</f>
        <v>143</v>
      </c>
      <c r="J38" s="1574">
        <f>[11]Base!J38</f>
        <v>0</v>
      </c>
      <c r="K38" s="1574">
        <f>[11]Base!K38</f>
        <v>0</v>
      </c>
      <c r="L38" s="1574">
        <f>[11]Base!L38</f>
        <v>0</v>
      </c>
      <c r="M38" s="1574">
        <f>[11]Base!M38</f>
        <v>0</v>
      </c>
      <c r="N38" s="1574">
        <f>[11]Base!N38</f>
        <v>0</v>
      </c>
      <c r="O38" s="1574">
        <f>[11]Base!O38</f>
        <v>3</v>
      </c>
      <c r="P38" s="1574">
        <f>[11]Base!P38</f>
        <v>0</v>
      </c>
      <c r="Q38" s="1574">
        <f>[11]Base!Q38</f>
        <v>0</v>
      </c>
      <c r="R38" s="1574">
        <f>[11]Base!R38</f>
        <v>0</v>
      </c>
      <c r="S38" s="1574">
        <f>[11]Base!S38</f>
        <v>0</v>
      </c>
      <c r="T38" s="1574">
        <f>[11]Base!T38</f>
        <v>1</v>
      </c>
      <c r="U38" s="1574">
        <f>[11]Base!U38</f>
        <v>0</v>
      </c>
      <c r="V38" s="1574">
        <f>[11]Base!V38</f>
        <v>0</v>
      </c>
      <c r="W38" s="1574">
        <f>[11]Base!W38</f>
        <v>0</v>
      </c>
      <c r="X38" s="1574">
        <f>[11]Base!X38</f>
        <v>1</v>
      </c>
      <c r="Y38" s="1574">
        <f>[11]Base!Y38</f>
        <v>0</v>
      </c>
      <c r="Z38" s="1574">
        <f>[11]Base!Z38</f>
        <v>0</v>
      </c>
      <c r="AA38" s="1574">
        <f>[11]Base!AA38</f>
        <v>0</v>
      </c>
      <c r="AB38" s="1574">
        <f>[11]Base!AB38</f>
        <v>0</v>
      </c>
      <c r="AC38" s="1574">
        <f>[11]Base!AC38</f>
        <v>0</v>
      </c>
      <c r="AD38" s="1574">
        <f>[11]Base!AD38</f>
        <v>0</v>
      </c>
      <c r="AE38" s="1574">
        <f>[11]Base!AE38</f>
        <v>16</v>
      </c>
      <c r="AF38" s="1574">
        <f>[11]Base!AF38</f>
        <v>0</v>
      </c>
      <c r="AG38" s="1574">
        <f>[11]Base!AG38</f>
        <v>0</v>
      </c>
      <c r="AH38" s="1574">
        <f>[11]Base!AH38</f>
        <v>0</v>
      </c>
      <c r="AI38" s="1574">
        <f>[11]Base!AI38</f>
        <v>76</v>
      </c>
      <c r="AJ38" s="1574">
        <f>[11]Base!AJ38</f>
        <v>0</v>
      </c>
      <c r="AK38" s="1574">
        <f>[11]Base!AK38</f>
        <v>0</v>
      </c>
      <c r="AL38" s="1574">
        <f>[11]Base!AL38</f>
        <v>7</v>
      </c>
      <c r="AM38" s="1574">
        <f>[11]Base!AM38</f>
        <v>1</v>
      </c>
      <c r="AN38" s="1574">
        <f>[11]Base!AN38</f>
        <v>0</v>
      </c>
      <c r="AO38" s="1574">
        <f>[11]Base!AO38</f>
        <v>0</v>
      </c>
      <c r="AP38" s="1575">
        <f t="shared" si="1"/>
        <v>24991</v>
      </c>
      <c r="AQ38" s="1574">
        <f>[11]Base!AQ38</f>
        <v>0</v>
      </c>
      <c r="AR38" s="1574">
        <f>[11]Base!AR38</f>
        <v>0</v>
      </c>
      <c r="AS38" s="1574">
        <f>[11]Base!AS38</f>
        <v>0</v>
      </c>
      <c r="AT38" s="1574">
        <f>[11]Base!AT38</f>
        <v>0</v>
      </c>
      <c r="AU38" s="1574">
        <f>[11]Base!AU38</f>
        <v>0</v>
      </c>
      <c r="AV38" s="1574">
        <f>[11]Base!AV38</f>
        <v>0</v>
      </c>
      <c r="AW38" s="1574">
        <f>[11]Base!AW38</f>
        <v>0</v>
      </c>
      <c r="AX38" s="1574">
        <f>[11]Base!AX38</f>
        <v>0</v>
      </c>
      <c r="AY38" s="1574">
        <f>[11]Base!AY38</f>
        <v>0</v>
      </c>
      <c r="AZ38" s="1574">
        <f>[11]Base!AZ38</f>
        <v>0</v>
      </c>
      <c r="BA38" s="1574">
        <f>[11]Base!BA38</f>
        <v>0</v>
      </c>
      <c r="BB38" s="1574">
        <f>[11]Base!BB38</f>
        <v>23</v>
      </c>
      <c r="BC38" s="1574">
        <f>[11]Base!BC38</f>
        <v>0</v>
      </c>
      <c r="BD38" s="1574">
        <f t="shared" si="2"/>
        <v>25014</v>
      </c>
      <c r="BF38" s="1574">
        <v>0</v>
      </c>
    </row>
    <row r="39" spans="1:58" s="1571" customFormat="1" ht="16.149999999999999" customHeight="1" x14ac:dyDescent="0.2">
      <c r="A39" s="1572" t="s">
        <v>1672</v>
      </c>
      <c r="B39" s="1573" t="s">
        <v>1673</v>
      </c>
      <c r="C39" s="1574">
        <f>[11]Base!C39</f>
        <v>1225</v>
      </c>
      <c r="D39" s="1574">
        <f>[11]Base!D39</f>
        <v>0</v>
      </c>
      <c r="E39" s="1574">
        <f>[11]Base!E39</f>
        <v>0</v>
      </c>
      <c r="F39" s="1574">
        <f>[11]Base!F39</f>
        <v>0</v>
      </c>
      <c r="G39" s="1574">
        <f>[11]Base!G39</f>
        <v>0</v>
      </c>
      <c r="H39" s="1574">
        <f>[11]Base!H39</f>
        <v>0</v>
      </c>
      <c r="I39" s="1574">
        <f>[11]Base!I39</f>
        <v>2</v>
      </c>
      <c r="J39" s="1574">
        <f>[11]Base!J39</f>
        <v>0</v>
      </c>
      <c r="K39" s="1574">
        <f>[11]Base!K39</f>
        <v>0</v>
      </c>
      <c r="L39" s="1574">
        <f>[11]Base!L39</f>
        <v>0</v>
      </c>
      <c r="M39" s="1574">
        <f>[11]Base!M39</f>
        <v>0</v>
      </c>
      <c r="N39" s="1574">
        <f>[11]Base!N39</f>
        <v>0</v>
      </c>
      <c r="O39" s="1574">
        <f>[11]Base!O39</f>
        <v>0</v>
      </c>
      <c r="P39" s="1574">
        <f>[11]Base!P39</f>
        <v>0</v>
      </c>
      <c r="Q39" s="1574">
        <f>[11]Base!Q39</f>
        <v>393</v>
      </c>
      <c r="R39" s="1574">
        <f>[11]Base!R39</f>
        <v>0</v>
      </c>
      <c r="S39" s="1574">
        <f>[11]Base!S39</f>
        <v>0</v>
      </c>
      <c r="T39" s="1574">
        <f>[11]Base!T39</f>
        <v>0</v>
      </c>
      <c r="U39" s="1574">
        <f>[11]Base!U39</f>
        <v>0</v>
      </c>
      <c r="V39" s="1574">
        <f>[11]Base!V39</f>
        <v>0</v>
      </c>
      <c r="W39" s="1574">
        <f>[11]Base!W39</f>
        <v>0</v>
      </c>
      <c r="X39" s="1574">
        <f>[11]Base!X39</f>
        <v>0</v>
      </c>
      <c r="Y39" s="1574">
        <f>[11]Base!Y39</f>
        <v>0</v>
      </c>
      <c r="Z39" s="1574">
        <f>[11]Base!Z39</f>
        <v>0</v>
      </c>
      <c r="AA39" s="1574">
        <f>[11]Base!AA39</f>
        <v>0</v>
      </c>
      <c r="AB39" s="1574">
        <f>[11]Base!AB39</f>
        <v>0</v>
      </c>
      <c r="AC39" s="1574">
        <f>[11]Base!AC39</f>
        <v>0</v>
      </c>
      <c r="AD39" s="1574">
        <f>[11]Base!AD39</f>
        <v>0</v>
      </c>
      <c r="AE39" s="1574">
        <f>[11]Base!AE39</f>
        <v>0</v>
      </c>
      <c r="AF39" s="1574">
        <f>[11]Base!AF39</f>
        <v>0</v>
      </c>
      <c r="AG39" s="1574">
        <f>[11]Base!AG39</f>
        <v>0</v>
      </c>
      <c r="AH39" s="1574">
        <f>[11]Base!AH39</f>
        <v>0</v>
      </c>
      <c r="AI39" s="1574">
        <f>[11]Base!AI39</f>
        <v>3</v>
      </c>
      <c r="AJ39" s="1574">
        <f>[11]Base!AJ39</f>
        <v>0</v>
      </c>
      <c r="AK39" s="1574">
        <f>[11]Base!AK39</f>
        <v>0</v>
      </c>
      <c r="AL39" s="1574">
        <f>[11]Base!AL39</f>
        <v>0</v>
      </c>
      <c r="AM39" s="1574">
        <f>[11]Base!AM39</f>
        <v>0</v>
      </c>
      <c r="AN39" s="1574">
        <f>[11]Base!AN39</f>
        <v>0</v>
      </c>
      <c r="AO39" s="1574">
        <f>[11]Base!AO39</f>
        <v>0</v>
      </c>
      <c r="AP39" s="1575">
        <f t="shared" si="1"/>
        <v>1623</v>
      </c>
      <c r="AQ39" s="1574">
        <f>[11]Base!AQ39</f>
        <v>0</v>
      </c>
      <c r="AR39" s="1574">
        <f>[11]Base!AR39</f>
        <v>0</v>
      </c>
      <c r="AS39" s="1574">
        <f>[11]Base!AS39</f>
        <v>0</v>
      </c>
      <c r="AT39" s="1574">
        <f>[11]Base!AT39</f>
        <v>0</v>
      </c>
      <c r="AU39" s="1574">
        <f>[11]Base!AU39</f>
        <v>244</v>
      </c>
      <c r="AV39" s="1574">
        <f>[11]Base!AV39</f>
        <v>0</v>
      </c>
      <c r="AW39" s="1574">
        <f>[11]Base!AW39</f>
        <v>0</v>
      </c>
      <c r="AX39" s="1574">
        <f>[11]Base!AX39</f>
        <v>0</v>
      </c>
      <c r="AY39" s="1574">
        <f>[11]Base!AY39</f>
        <v>0</v>
      </c>
      <c r="AZ39" s="1574">
        <f>[11]Base!AZ39</f>
        <v>0</v>
      </c>
      <c r="BA39" s="1574">
        <f>[11]Base!BA39</f>
        <v>0</v>
      </c>
      <c r="BB39" s="1574">
        <f>[11]Base!BB39</f>
        <v>0</v>
      </c>
      <c r="BC39" s="1574">
        <f>[11]Base!BC39</f>
        <v>0</v>
      </c>
      <c r="BD39" s="1574">
        <f t="shared" si="2"/>
        <v>1867</v>
      </c>
      <c r="BF39" s="1574">
        <v>0</v>
      </c>
    </row>
    <row r="40" spans="1:58" s="1571" customFormat="1" ht="16.149999999999999" customHeight="1" x14ac:dyDescent="0.2">
      <c r="A40" s="1572" t="s">
        <v>1674</v>
      </c>
      <c r="B40" s="1573" t="s">
        <v>1675</v>
      </c>
      <c r="C40" s="1574">
        <f>[11]Base!C40</f>
        <v>3922</v>
      </c>
      <c r="D40" s="1574">
        <f>[11]Base!D40</f>
        <v>0</v>
      </c>
      <c r="E40" s="1574">
        <f>[11]Base!E40</f>
        <v>0</v>
      </c>
      <c r="F40" s="1574">
        <f>[11]Base!F40</f>
        <v>0</v>
      </c>
      <c r="G40" s="1574">
        <f>[11]Base!G40</f>
        <v>0</v>
      </c>
      <c r="H40" s="1574">
        <f>[11]Base!H40</f>
        <v>0</v>
      </c>
      <c r="I40" s="1574">
        <f>[11]Base!I40</f>
        <v>28</v>
      </c>
      <c r="J40" s="1574">
        <f>[11]Base!J40</f>
        <v>0</v>
      </c>
      <c r="K40" s="1574">
        <f>[11]Base!K40</f>
        <v>0</v>
      </c>
      <c r="L40" s="1574">
        <f>[11]Base!L40</f>
        <v>0</v>
      </c>
      <c r="M40" s="1574">
        <f>[11]Base!M40</f>
        <v>0</v>
      </c>
      <c r="N40" s="1574">
        <f>[11]Base!N40</f>
        <v>0</v>
      </c>
      <c r="O40" s="1574">
        <f>[11]Base!O40</f>
        <v>0</v>
      </c>
      <c r="P40" s="1574">
        <f>[11]Base!P40</f>
        <v>0</v>
      </c>
      <c r="Q40" s="1574">
        <f>[11]Base!Q40</f>
        <v>0</v>
      </c>
      <c r="R40" s="1574">
        <f>[11]Base!R40</f>
        <v>0</v>
      </c>
      <c r="S40" s="1574">
        <f>[11]Base!S40</f>
        <v>0</v>
      </c>
      <c r="T40" s="1574">
        <f>[11]Base!T40</f>
        <v>0</v>
      </c>
      <c r="U40" s="1574">
        <f>[11]Base!U40</f>
        <v>0</v>
      </c>
      <c r="V40" s="1574">
        <f>[11]Base!V40</f>
        <v>0</v>
      </c>
      <c r="W40" s="1574">
        <f>[11]Base!W40</f>
        <v>0</v>
      </c>
      <c r="X40" s="1574">
        <f>[11]Base!X40</f>
        <v>0</v>
      </c>
      <c r="Y40" s="1574">
        <f>[11]Base!Y40</f>
        <v>0</v>
      </c>
      <c r="Z40" s="1574">
        <f>[11]Base!Z40</f>
        <v>0</v>
      </c>
      <c r="AA40" s="1574">
        <f>[11]Base!AA40</f>
        <v>0</v>
      </c>
      <c r="AB40" s="1574">
        <f>[11]Base!AB40</f>
        <v>0</v>
      </c>
      <c r="AC40" s="1574">
        <f>[11]Base!AC40</f>
        <v>0</v>
      </c>
      <c r="AD40" s="1574">
        <f>[11]Base!AD40</f>
        <v>0</v>
      </c>
      <c r="AE40" s="1574">
        <f>[11]Base!AE40</f>
        <v>0</v>
      </c>
      <c r="AF40" s="1574">
        <f>[11]Base!AF40</f>
        <v>0</v>
      </c>
      <c r="AG40" s="1574">
        <f>[11]Base!AG40</f>
        <v>0</v>
      </c>
      <c r="AH40" s="1574">
        <f>[11]Base!AH40</f>
        <v>1</v>
      </c>
      <c r="AI40" s="1574">
        <f>[11]Base!AI40</f>
        <v>46</v>
      </c>
      <c r="AJ40" s="1574">
        <f>[11]Base!AJ40</f>
        <v>0</v>
      </c>
      <c r="AK40" s="1574">
        <f>[11]Base!AK40</f>
        <v>0</v>
      </c>
      <c r="AL40" s="1574">
        <f>[11]Base!AL40</f>
        <v>0</v>
      </c>
      <c r="AM40" s="1574">
        <f>[11]Base!AM40</f>
        <v>0</v>
      </c>
      <c r="AN40" s="1574">
        <f>[11]Base!AN40</f>
        <v>0</v>
      </c>
      <c r="AO40" s="1574">
        <f>[11]Base!AO40</f>
        <v>0</v>
      </c>
      <c r="AP40" s="1575">
        <f t="shared" si="1"/>
        <v>3997</v>
      </c>
      <c r="AQ40" s="1574">
        <f>[11]Base!AQ40</f>
        <v>13</v>
      </c>
      <c r="AR40" s="1574">
        <f>[11]Base!AR40</f>
        <v>0</v>
      </c>
      <c r="AS40" s="1574">
        <f>[11]Base!AS40</f>
        <v>0</v>
      </c>
      <c r="AT40" s="1574">
        <f>[11]Base!AT40</f>
        <v>0</v>
      </c>
      <c r="AU40" s="1574">
        <f>[11]Base!AU40</f>
        <v>0</v>
      </c>
      <c r="AV40" s="1574">
        <f>[11]Base!AV40</f>
        <v>0</v>
      </c>
      <c r="AW40" s="1574">
        <f>[11]Base!AW40</f>
        <v>0</v>
      </c>
      <c r="AX40" s="1574">
        <f>[11]Base!AX40</f>
        <v>0</v>
      </c>
      <c r="AY40" s="1574">
        <f>[11]Base!AY40</f>
        <v>0</v>
      </c>
      <c r="AZ40" s="1574">
        <f>[11]Base!AZ40</f>
        <v>0</v>
      </c>
      <c r="BA40" s="1574">
        <f>[11]Base!BA40</f>
        <v>0</v>
      </c>
      <c r="BB40" s="1574">
        <f>[11]Base!BB40</f>
        <v>0</v>
      </c>
      <c r="BC40" s="1574">
        <f>[11]Base!BC40</f>
        <v>0</v>
      </c>
      <c r="BD40" s="1574">
        <f t="shared" si="2"/>
        <v>4010</v>
      </c>
      <c r="BF40" s="1574">
        <v>0</v>
      </c>
    </row>
    <row r="41" spans="1:58" s="1571" customFormat="1" ht="16.149999999999999" customHeight="1" x14ac:dyDescent="0.2">
      <c r="A41" s="1576" t="s">
        <v>1676</v>
      </c>
      <c r="B41" s="1577" t="s">
        <v>1677</v>
      </c>
      <c r="C41" s="1578">
        <f>[11]Base!C41</f>
        <v>6020</v>
      </c>
      <c r="D41" s="1578">
        <f>[11]Base!D41</f>
        <v>0</v>
      </c>
      <c r="E41" s="1578">
        <f>[11]Base!E41</f>
        <v>0</v>
      </c>
      <c r="F41" s="1578">
        <f>[11]Base!F41</f>
        <v>0</v>
      </c>
      <c r="G41" s="1578">
        <f>[11]Base!G41</f>
        <v>0</v>
      </c>
      <c r="H41" s="1578">
        <f>[11]Base!H41</f>
        <v>0</v>
      </c>
      <c r="I41" s="1578">
        <f>[11]Base!I41</f>
        <v>17</v>
      </c>
      <c r="J41" s="1578">
        <f>[11]Base!J41</f>
        <v>0</v>
      </c>
      <c r="K41" s="1578">
        <f>[11]Base!K41</f>
        <v>0</v>
      </c>
      <c r="L41" s="1578">
        <f>[11]Base!L41</f>
        <v>0</v>
      </c>
      <c r="M41" s="1578">
        <f>[11]Base!M41</f>
        <v>0</v>
      </c>
      <c r="N41" s="1578">
        <f>[11]Base!N41</f>
        <v>0</v>
      </c>
      <c r="O41" s="1578">
        <f>[11]Base!O41</f>
        <v>0</v>
      </c>
      <c r="P41" s="1578">
        <f>[11]Base!P41</f>
        <v>0</v>
      </c>
      <c r="Q41" s="1578">
        <f>[11]Base!Q41</f>
        <v>0</v>
      </c>
      <c r="R41" s="1578">
        <f>[11]Base!R41</f>
        <v>0</v>
      </c>
      <c r="S41" s="1578">
        <f>[11]Base!S41</f>
        <v>0</v>
      </c>
      <c r="T41" s="1578">
        <f>[11]Base!T41</f>
        <v>0</v>
      </c>
      <c r="U41" s="1578">
        <f>[11]Base!U41</f>
        <v>0</v>
      </c>
      <c r="V41" s="1578">
        <f>[11]Base!V41</f>
        <v>0</v>
      </c>
      <c r="W41" s="1578">
        <f>[11]Base!W41</f>
        <v>0</v>
      </c>
      <c r="X41" s="1578">
        <f>[11]Base!X41</f>
        <v>0</v>
      </c>
      <c r="Y41" s="1578">
        <f>[11]Base!Y41</f>
        <v>0</v>
      </c>
      <c r="Z41" s="1578">
        <f>[11]Base!Z41</f>
        <v>0</v>
      </c>
      <c r="AA41" s="1578">
        <f>[11]Base!AA41</f>
        <v>0</v>
      </c>
      <c r="AB41" s="1578">
        <f>[11]Base!AB41</f>
        <v>0</v>
      </c>
      <c r="AC41" s="1578">
        <f>[11]Base!AC41</f>
        <v>0</v>
      </c>
      <c r="AD41" s="1578">
        <f>[11]Base!AD41</f>
        <v>0</v>
      </c>
      <c r="AE41" s="1578">
        <f>[11]Base!AE41</f>
        <v>0</v>
      </c>
      <c r="AF41" s="1578">
        <f>[11]Base!AF41</f>
        <v>0</v>
      </c>
      <c r="AG41" s="1578">
        <f>[11]Base!AG41</f>
        <v>0</v>
      </c>
      <c r="AH41" s="1578">
        <f>[11]Base!AH41</f>
        <v>0</v>
      </c>
      <c r="AI41" s="1578">
        <f>[11]Base!AI41</f>
        <v>16</v>
      </c>
      <c r="AJ41" s="1578">
        <f>[11]Base!AJ41</f>
        <v>0</v>
      </c>
      <c r="AK41" s="1578">
        <f>[11]Base!AK41</f>
        <v>0</v>
      </c>
      <c r="AL41" s="1578">
        <f>[11]Base!AL41</f>
        <v>0</v>
      </c>
      <c r="AM41" s="1578">
        <f>[11]Base!AM41</f>
        <v>0</v>
      </c>
      <c r="AN41" s="1578">
        <f>[11]Base!AN41</f>
        <v>0</v>
      </c>
      <c r="AO41" s="1578">
        <f>[11]Base!AO41</f>
        <v>0</v>
      </c>
      <c r="AP41" s="1579">
        <f t="shared" si="1"/>
        <v>6053</v>
      </c>
      <c r="AQ41" s="1578">
        <f>[11]Base!AQ41</f>
        <v>0</v>
      </c>
      <c r="AR41" s="1578">
        <f>[11]Base!AR41</f>
        <v>0</v>
      </c>
      <c r="AS41" s="1578">
        <f>[11]Base!AS41</f>
        <v>0</v>
      </c>
      <c r="AT41" s="1578">
        <f>[11]Base!AT41</f>
        <v>0</v>
      </c>
      <c r="AU41" s="1578">
        <f>[11]Base!AU41</f>
        <v>0</v>
      </c>
      <c r="AV41" s="1578">
        <f>[11]Base!AV41</f>
        <v>0</v>
      </c>
      <c r="AW41" s="1578">
        <f>[11]Base!AW41</f>
        <v>0</v>
      </c>
      <c r="AX41" s="1578">
        <f>[11]Base!AX41</f>
        <v>0</v>
      </c>
      <c r="AY41" s="1578">
        <f>[11]Base!AY41</f>
        <v>0</v>
      </c>
      <c r="AZ41" s="1578">
        <f>[11]Base!AZ41</f>
        <v>0</v>
      </c>
      <c r="BA41" s="1578">
        <f>[11]Base!BA41</f>
        <v>0</v>
      </c>
      <c r="BB41" s="1578">
        <f>[11]Base!BB41</f>
        <v>22</v>
      </c>
      <c r="BC41" s="1578">
        <f>[11]Base!BC41</f>
        <v>0</v>
      </c>
      <c r="BD41" s="1578">
        <f t="shared" si="2"/>
        <v>6075</v>
      </c>
      <c r="BF41" s="1578">
        <v>0</v>
      </c>
    </row>
    <row r="42" spans="1:58" s="1571" customFormat="1" ht="16.149999999999999" customHeight="1" x14ac:dyDescent="0.2">
      <c r="A42" s="1567" t="s">
        <v>1678</v>
      </c>
      <c r="B42" s="1568" t="s">
        <v>1679</v>
      </c>
      <c r="C42" s="1569">
        <f>[11]Base!C42</f>
        <v>4698</v>
      </c>
      <c r="D42" s="1569">
        <f>[11]Base!D42</f>
        <v>19984</v>
      </c>
      <c r="E42" s="1569">
        <f>[11]Base!E42</f>
        <v>19209</v>
      </c>
      <c r="F42" s="1569">
        <f>[11]Base!F42</f>
        <v>0</v>
      </c>
      <c r="G42" s="1569">
        <f>[11]Base!G42</f>
        <v>0</v>
      </c>
      <c r="H42" s="1569">
        <f>[11]Base!H42</f>
        <v>494</v>
      </c>
      <c r="I42" s="1569">
        <f>[11]Base!I42</f>
        <v>72</v>
      </c>
      <c r="J42" s="1569">
        <f>[11]Base!J42</f>
        <v>0</v>
      </c>
      <c r="K42" s="1569">
        <f>[11]Base!K42</f>
        <v>491</v>
      </c>
      <c r="L42" s="1569">
        <f>[11]Base!L42</f>
        <v>287</v>
      </c>
      <c r="M42" s="1569">
        <f>[11]Base!M42</f>
        <v>0</v>
      </c>
      <c r="N42" s="1569">
        <f>[11]Base!N42</f>
        <v>48</v>
      </c>
      <c r="O42" s="1569">
        <f>[11]Base!O42</f>
        <v>0</v>
      </c>
      <c r="P42" s="1569">
        <f>[11]Base!P42</f>
        <v>0</v>
      </c>
      <c r="Q42" s="1569">
        <f>[11]Base!Q42</f>
        <v>0</v>
      </c>
      <c r="R42" s="1569">
        <f>[11]Base!R42</f>
        <v>0</v>
      </c>
      <c r="S42" s="1569">
        <f>[11]Base!S42</f>
        <v>0</v>
      </c>
      <c r="T42" s="1569">
        <f>[11]Base!T42</f>
        <v>0</v>
      </c>
      <c r="U42" s="1569">
        <f>[11]Base!U42</f>
        <v>0</v>
      </c>
      <c r="V42" s="1569">
        <f>[11]Base!V42</f>
        <v>59</v>
      </c>
      <c r="W42" s="1569">
        <f>[11]Base!W42</f>
        <v>0</v>
      </c>
      <c r="X42" s="1569">
        <f>[11]Base!X42</f>
        <v>0</v>
      </c>
      <c r="Y42" s="1569">
        <f>[11]Base!Y42</f>
        <v>0</v>
      </c>
      <c r="Z42" s="1569">
        <f>[11]Base!Z42</f>
        <v>0</v>
      </c>
      <c r="AA42" s="1569">
        <f>[11]Base!AA42</f>
        <v>0</v>
      </c>
      <c r="AB42" s="1569">
        <f>[11]Base!AB42</f>
        <v>0</v>
      </c>
      <c r="AC42" s="1569">
        <f>[11]Base!AC42</f>
        <v>0</v>
      </c>
      <c r="AD42" s="1569">
        <f>[11]Base!AD42</f>
        <v>0</v>
      </c>
      <c r="AE42" s="1569">
        <f>[11]Base!AE42</f>
        <v>0</v>
      </c>
      <c r="AF42" s="1569">
        <f>[11]Base!AF42</f>
        <v>0</v>
      </c>
      <c r="AG42" s="1569">
        <f>[11]Base!AG42</f>
        <v>0</v>
      </c>
      <c r="AH42" s="1569">
        <f>[11]Base!AH42</f>
        <v>0</v>
      </c>
      <c r="AI42" s="1569">
        <f>[11]Base!AI42</f>
        <v>70</v>
      </c>
      <c r="AJ42" s="1569">
        <f>[11]Base!AJ42</f>
        <v>0</v>
      </c>
      <c r="AK42" s="1569">
        <f>[11]Base!AK42</f>
        <v>0</v>
      </c>
      <c r="AL42" s="1569">
        <f>[11]Base!AL42</f>
        <v>0</v>
      </c>
      <c r="AM42" s="1569">
        <f>[11]Base!AM42</f>
        <v>0</v>
      </c>
      <c r="AN42" s="1569">
        <f>[11]Base!AN42</f>
        <v>0</v>
      </c>
      <c r="AO42" s="1569">
        <f>[11]Base!AO42</f>
        <v>0</v>
      </c>
      <c r="AP42" s="1570">
        <f t="shared" si="1"/>
        <v>45412</v>
      </c>
      <c r="AQ42" s="1569">
        <f>[11]Base!AQ42</f>
        <v>0</v>
      </c>
      <c r="AR42" s="1569">
        <f>[11]Base!AR42</f>
        <v>0</v>
      </c>
      <c r="AS42" s="1569">
        <f>[11]Base!AS42</f>
        <v>629</v>
      </c>
      <c r="AT42" s="1569">
        <f>[11]Base!AT42</f>
        <v>0</v>
      </c>
      <c r="AU42" s="1569">
        <f>[11]Base!AU42</f>
        <v>0</v>
      </c>
      <c r="AV42" s="1569">
        <f>[11]Base!AV42</f>
        <v>181</v>
      </c>
      <c r="AW42" s="1569">
        <f>[11]Base!AW42</f>
        <v>279</v>
      </c>
      <c r="AX42" s="1569">
        <f>[11]Base!AX42</f>
        <v>0</v>
      </c>
      <c r="AY42" s="1569">
        <f>[11]Base!AY42</f>
        <v>0</v>
      </c>
      <c r="AZ42" s="1569">
        <f>[11]Base!AZ42</f>
        <v>0</v>
      </c>
      <c r="BA42" s="1569">
        <f>[11]Base!BA42</f>
        <v>0</v>
      </c>
      <c r="BB42" s="1569">
        <f>[11]Base!BB42</f>
        <v>1</v>
      </c>
      <c r="BC42" s="1569">
        <f>[11]Base!BC42</f>
        <v>101</v>
      </c>
      <c r="BD42" s="1569">
        <f t="shared" si="2"/>
        <v>46603</v>
      </c>
      <c r="BF42" s="1569">
        <v>0</v>
      </c>
    </row>
    <row r="43" spans="1:58" s="1571" customFormat="1" ht="16.149999999999999" customHeight="1" x14ac:dyDescent="0.2">
      <c r="A43" s="1572" t="s">
        <v>1680</v>
      </c>
      <c r="B43" s="1573" t="s">
        <v>1681</v>
      </c>
      <c r="C43" s="1574">
        <f>[11]Base!C43</f>
        <v>19013</v>
      </c>
      <c r="D43" s="1574">
        <f>[11]Base!D43</f>
        <v>0</v>
      </c>
      <c r="E43" s="1574">
        <f>[11]Base!E43</f>
        <v>0</v>
      </c>
      <c r="F43" s="1574">
        <f>[11]Base!F43</f>
        <v>6</v>
      </c>
      <c r="G43" s="1574">
        <f>[11]Base!G43</f>
        <v>0</v>
      </c>
      <c r="H43" s="1574">
        <f>[11]Base!H43</f>
        <v>0</v>
      </c>
      <c r="I43" s="1574">
        <f>[11]Base!I43</f>
        <v>34</v>
      </c>
      <c r="J43" s="1574">
        <f>[11]Base!J43</f>
        <v>0</v>
      </c>
      <c r="K43" s="1574">
        <f>[11]Base!K43</f>
        <v>0</v>
      </c>
      <c r="L43" s="1574">
        <f>[11]Base!L43</f>
        <v>0</v>
      </c>
      <c r="M43" s="1574">
        <f>[11]Base!M43</f>
        <v>0</v>
      </c>
      <c r="N43" s="1574">
        <f>[11]Base!N43</f>
        <v>0</v>
      </c>
      <c r="O43" s="1574">
        <f>[11]Base!O43</f>
        <v>0</v>
      </c>
      <c r="P43" s="1574">
        <f>[11]Base!P43</f>
        <v>0</v>
      </c>
      <c r="Q43" s="1574">
        <f>[11]Base!Q43</f>
        <v>0</v>
      </c>
      <c r="R43" s="1574">
        <f>[11]Base!R43</f>
        <v>0</v>
      </c>
      <c r="S43" s="1574">
        <f>[11]Base!S43</f>
        <v>8</v>
      </c>
      <c r="T43" s="1574">
        <f>[11]Base!T43</f>
        <v>0</v>
      </c>
      <c r="U43" s="1574">
        <f>[11]Base!U43</f>
        <v>0</v>
      </c>
      <c r="V43" s="1574">
        <f>[11]Base!V43</f>
        <v>0</v>
      </c>
      <c r="W43" s="1574">
        <f>[11]Base!W43</f>
        <v>0</v>
      </c>
      <c r="X43" s="1574">
        <f>[11]Base!X43</f>
        <v>0</v>
      </c>
      <c r="Y43" s="1574">
        <f>[11]Base!Y43</f>
        <v>0</v>
      </c>
      <c r="Z43" s="1574">
        <f>[11]Base!Z43</f>
        <v>0</v>
      </c>
      <c r="AA43" s="1574">
        <f>[11]Base!AA43</f>
        <v>0</v>
      </c>
      <c r="AB43" s="1574">
        <f>[11]Base!AB43</f>
        <v>0</v>
      </c>
      <c r="AC43" s="1574">
        <f>[11]Base!AC43</f>
        <v>0</v>
      </c>
      <c r="AD43" s="1574">
        <f>[11]Base!AD43</f>
        <v>0</v>
      </c>
      <c r="AE43" s="1574">
        <f>[11]Base!AE43</f>
        <v>0</v>
      </c>
      <c r="AF43" s="1574">
        <f>[11]Base!AF43</f>
        <v>0</v>
      </c>
      <c r="AG43" s="1574">
        <f>[11]Base!AG43</f>
        <v>0</v>
      </c>
      <c r="AH43" s="1574">
        <f>[11]Base!AH43</f>
        <v>46</v>
      </c>
      <c r="AI43" s="1574">
        <f>[11]Base!AI43</f>
        <v>41</v>
      </c>
      <c r="AJ43" s="1574">
        <f>[11]Base!AJ43</f>
        <v>0</v>
      </c>
      <c r="AK43" s="1574">
        <f>[11]Base!AK43</f>
        <v>0</v>
      </c>
      <c r="AL43" s="1574">
        <f>[11]Base!AL43</f>
        <v>0</v>
      </c>
      <c r="AM43" s="1574">
        <f>[11]Base!AM43</f>
        <v>0</v>
      </c>
      <c r="AN43" s="1574">
        <f>[11]Base!AN43</f>
        <v>0</v>
      </c>
      <c r="AO43" s="1574">
        <f>[11]Base!AO43</f>
        <v>0</v>
      </c>
      <c r="AP43" s="1575">
        <f t="shared" si="1"/>
        <v>19148</v>
      </c>
      <c r="AQ43" s="1574">
        <f>[11]Base!AQ43</f>
        <v>102</v>
      </c>
      <c r="AR43" s="1574">
        <f>[11]Base!AR43</f>
        <v>0</v>
      </c>
      <c r="AS43" s="1574">
        <f>[11]Base!AS43</f>
        <v>0</v>
      </c>
      <c r="AT43" s="1574">
        <f>[11]Base!AT43</f>
        <v>0</v>
      </c>
      <c r="AU43" s="1574">
        <f>[11]Base!AU43</f>
        <v>5</v>
      </c>
      <c r="AV43" s="1574">
        <f>[11]Base!AV43</f>
        <v>0</v>
      </c>
      <c r="AW43" s="1574">
        <f>[11]Base!AW43</f>
        <v>0</v>
      </c>
      <c r="AX43" s="1574">
        <f>[11]Base!AX43</f>
        <v>0</v>
      </c>
      <c r="AY43" s="1574">
        <f>[11]Base!AY43</f>
        <v>0</v>
      </c>
      <c r="AZ43" s="1574">
        <f>[11]Base!AZ43</f>
        <v>0</v>
      </c>
      <c r="BA43" s="1574">
        <f>[11]Base!BA43</f>
        <v>0</v>
      </c>
      <c r="BB43" s="1574">
        <f>[11]Base!BB43</f>
        <v>7</v>
      </c>
      <c r="BC43" s="1574">
        <f>[11]Base!BC43</f>
        <v>0</v>
      </c>
      <c r="BD43" s="1574">
        <f t="shared" si="2"/>
        <v>19262</v>
      </c>
      <c r="BF43" s="1574">
        <v>0</v>
      </c>
    </row>
    <row r="44" spans="1:58" s="1571" customFormat="1" ht="16.149999999999999" customHeight="1" x14ac:dyDescent="0.2">
      <c r="A44" s="1572" t="s">
        <v>1682</v>
      </c>
      <c r="B44" s="1573" t="s">
        <v>1683</v>
      </c>
      <c r="C44" s="1574">
        <f>[11]Base!C44</f>
        <v>3850</v>
      </c>
      <c r="D44" s="1574">
        <f>[11]Base!D44</f>
        <v>0</v>
      </c>
      <c r="E44" s="1574">
        <f>[11]Base!E44</f>
        <v>0</v>
      </c>
      <c r="F44" s="1574">
        <f>[11]Base!F44</f>
        <v>0</v>
      </c>
      <c r="G44" s="1574">
        <f>[11]Base!G44</f>
        <v>0</v>
      </c>
      <c r="H44" s="1574">
        <f>[11]Base!H44</f>
        <v>0</v>
      </c>
      <c r="I44" s="1574">
        <f>[11]Base!I44</f>
        <v>21</v>
      </c>
      <c r="J44" s="1574">
        <f>[11]Base!J44</f>
        <v>0</v>
      </c>
      <c r="K44" s="1574">
        <f>[11]Base!K44</f>
        <v>6</v>
      </c>
      <c r="L44" s="1574">
        <f>[11]Base!L44</f>
        <v>16</v>
      </c>
      <c r="M44" s="1574">
        <f>[11]Base!M44</f>
        <v>0</v>
      </c>
      <c r="N44" s="1574">
        <f>[11]Base!N44</f>
        <v>6</v>
      </c>
      <c r="O44" s="1574">
        <f>[11]Base!O44</f>
        <v>0</v>
      </c>
      <c r="P44" s="1574">
        <f>[11]Base!P44</f>
        <v>0</v>
      </c>
      <c r="Q44" s="1574">
        <f>[11]Base!Q44</f>
        <v>0</v>
      </c>
      <c r="R44" s="1574">
        <f>[11]Base!R44</f>
        <v>0</v>
      </c>
      <c r="S44" s="1574">
        <f>[11]Base!S44</f>
        <v>0</v>
      </c>
      <c r="T44" s="1574">
        <f>[11]Base!T44</f>
        <v>0</v>
      </c>
      <c r="U44" s="1574">
        <f>[11]Base!U44</f>
        <v>0</v>
      </c>
      <c r="V44" s="1574">
        <f>[11]Base!V44</f>
        <v>0</v>
      </c>
      <c r="W44" s="1574">
        <f>[11]Base!W44</f>
        <v>0</v>
      </c>
      <c r="X44" s="1574">
        <f>[11]Base!X44</f>
        <v>0</v>
      </c>
      <c r="Y44" s="1574">
        <f>[11]Base!Y44</f>
        <v>0</v>
      </c>
      <c r="Z44" s="1574">
        <f>[11]Base!Z44</f>
        <v>0</v>
      </c>
      <c r="AA44" s="1574">
        <f>[11]Base!AA44</f>
        <v>0</v>
      </c>
      <c r="AB44" s="1574">
        <f>[11]Base!AB44</f>
        <v>0</v>
      </c>
      <c r="AC44" s="1574">
        <f>[11]Base!AC44</f>
        <v>0</v>
      </c>
      <c r="AD44" s="1574">
        <f>[11]Base!AD44</f>
        <v>0</v>
      </c>
      <c r="AE44" s="1574">
        <f>[11]Base!AE44</f>
        <v>0</v>
      </c>
      <c r="AF44" s="1574">
        <f>[11]Base!AF44</f>
        <v>0</v>
      </c>
      <c r="AG44" s="1574">
        <f>[11]Base!AG44</f>
        <v>0</v>
      </c>
      <c r="AH44" s="1574">
        <f>[11]Base!AH44</f>
        <v>0</v>
      </c>
      <c r="AI44" s="1574">
        <f>[11]Base!AI44</f>
        <v>4</v>
      </c>
      <c r="AJ44" s="1574">
        <f>[11]Base!AJ44</f>
        <v>0</v>
      </c>
      <c r="AK44" s="1574">
        <f>[11]Base!AK44</f>
        <v>0</v>
      </c>
      <c r="AL44" s="1574">
        <f>[11]Base!AL44</f>
        <v>0</v>
      </c>
      <c r="AM44" s="1574">
        <f>[11]Base!AM44</f>
        <v>0</v>
      </c>
      <c r="AN44" s="1574">
        <f>[11]Base!AN44</f>
        <v>0</v>
      </c>
      <c r="AO44" s="1574">
        <f>[11]Base!AO44</f>
        <v>0</v>
      </c>
      <c r="AP44" s="1575">
        <f t="shared" si="1"/>
        <v>3903</v>
      </c>
      <c r="AQ44" s="1574">
        <f>[11]Base!AQ44</f>
        <v>0</v>
      </c>
      <c r="AR44" s="1574">
        <f>[11]Base!AR44</f>
        <v>0</v>
      </c>
      <c r="AS44" s="1574">
        <f>[11]Base!AS44</f>
        <v>8</v>
      </c>
      <c r="AT44" s="1574">
        <f>[11]Base!AT44</f>
        <v>0</v>
      </c>
      <c r="AU44" s="1574">
        <f>[11]Base!AU44</f>
        <v>0</v>
      </c>
      <c r="AV44" s="1574">
        <f>[11]Base!AV44</f>
        <v>566</v>
      </c>
      <c r="AW44" s="1574">
        <f>[11]Base!AW44</f>
        <v>0</v>
      </c>
      <c r="AX44" s="1574">
        <f>[11]Base!AX44</f>
        <v>0</v>
      </c>
      <c r="AY44" s="1574">
        <f>[11]Base!AY44</f>
        <v>0</v>
      </c>
      <c r="AZ44" s="1574">
        <f>[11]Base!AZ44</f>
        <v>0</v>
      </c>
      <c r="BA44" s="1574">
        <f>[11]Base!BA44</f>
        <v>0</v>
      </c>
      <c r="BB44" s="1574">
        <f>[11]Base!BB44</f>
        <v>1</v>
      </c>
      <c r="BC44" s="1574">
        <f>[11]Base!BC44</f>
        <v>0</v>
      </c>
      <c r="BD44" s="1574">
        <f t="shared" si="2"/>
        <v>4478</v>
      </c>
      <c r="BF44" s="1574">
        <v>0</v>
      </c>
    </row>
    <row r="45" spans="1:58" s="1571" customFormat="1" ht="16.149999999999999" customHeight="1" x14ac:dyDescent="0.2">
      <c r="A45" s="1572" t="s">
        <v>1684</v>
      </c>
      <c r="B45" s="1573" t="s">
        <v>1685</v>
      </c>
      <c r="C45" s="1574">
        <f>[11]Base!C45</f>
        <v>2730</v>
      </c>
      <c r="D45" s="1574">
        <f>[11]Base!D45</f>
        <v>0</v>
      </c>
      <c r="E45" s="1574">
        <f>[11]Base!E45</f>
        <v>0</v>
      </c>
      <c r="F45" s="1574">
        <f>[11]Base!F45</f>
        <v>0</v>
      </c>
      <c r="G45" s="1574">
        <f>[11]Base!G45</f>
        <v>0</v>
      </c>
      <c r="H45" s="1574">
        <f>[11]Base!H45</f>
        <v>0</v>
      </c>
      <c r="I45" s="1574">
        <f>[11]Base!I45</f>
        <v>25</v>
      </c>
      <c r="J45" s="1574">
        <f>[11]Base!J45</f>
        <v>0</v>
      </c>
      <c r="K45" s="1574">
        <f>[11]Base!K45</f>
        <v>0</v>
      </c>
      <c r="L45" s="1574">
        <f>[11]Base!L45</f>
        <v>0</v>
      </c>
      <c r="M45" s="1574">
        <f>[11]Base!M45</f>
        <v>0</v>
      </c>
      <c r="N45" s="1574">
        <f>[11]Base!N45</f>
        <v>0</v>
      </c>
      <c r="O45" s="1574">
        <f>[11]Base!O45</f>
        <v>2</v>
      </c>
      <c r="P45" s="1574">
        <f>[11]Base!P45</f>
        <v>0</v>
      </c>
      <c r="Q45" s="1574">
        <f>[11]Base!Q45</f>
        <v>0</v>
      </c>
      <c r="R45" s="1574">
        <f>[11]Base!R45</f>
        <v>0</v>
      </c>
      <c r="S45" s="1574">
        <f>[11]Base!S45</f>
        <v>0</v>
      </c>
      <c r="T45" s="1574">
        <f>[11]Base!T45</f>
        <v>0</v>
      </c>
      <c r="U45" s="1574">
        <f>[11]Base!U45</f>
        <v>0</v>
      </c>
      <c r="V45" s="1574">
        <f>[11]Base!V45</f>
        <v>0</v>
      </c>
      <c r="W45" s="1574">
        <f>[11]Base!W45</f>
        <v>0</v>
      </c>
      <c r="X45" s="1574">
        <f>[11]Base!X45</f>
        <v>0</v>
      </c>
      <c r="Y45" s="1574">
        <f>[11]Base!Y45</f>
        <v>0</v>
      </c>
      <c r="Z45" s="1574">
        <f>[11]Base!Z45</f>
        <v>0</v>
      </c>
      <c r="AA45" s="1574">
        <f>[11]Base!AA45</f>
        <v>0</v>
      </c>
      <c r="AB45" s="1574">
        <f>[11]Base!AB45</f>
        <v>0</v>
      </c>
      <c r="AC45" s="1574">
        <f>[11]Base!AC45</f>
        <v>0</v>
      </c>
      <c r="AD45" s="1574">
        <f>[11]Base!AD45</f>
        <v>0</v>
      </c>
      <c r="AE45" s="1574">
        <f>[11]Base!AE45</f>
        <v>7</v>
      </c>
      <c r="AF45" s="1574">
        <f>[11]Base!AF45</f>
        <v>0</v>
      </c>
      <c r="AG45" s="1574">
        <f>[11]Base!AG45</f>
        <v>0</v>
      </c>
      <c r="AH45" s="1574">
        <f>[11]Base!AH45</f>
        <v>0</v>
      </c>
      <c r="AI45" s="1574">
        <f>[11]Base!AI45</f>
        <v>9</v>
      </c>
      <c r="AJ45" s="1574">
        <f>[11]Base!AJ45</f>
        <v>0</v>
      </c>
      <c r="AK45" s="1574">
        <f>[11]Base!AK45</f>
        <v>0</v>
      </c>
      <c r="AL45" s="1574">
        <f>[11]Base!AL45</f>
        <v>0</v>
      </c>
      <c r="AM45" s="1574">
        <f>[11]Base!AM45</f>
        <v>0</v>
      </c>
      <c r="AN45" s="1574">
        <f>[11]Base!AN45</f>
        <v>0</v>
      </c>
      <c r="AO45" s="1574">
        <f>[11]Base!AO45</f>
        <v>0</v>
      </c>
      <c r="AP45" s="1575">
        <f t="shared" si="1"/>
        <v>2773</v>
      </c>
      <c r="AQ45" s="1574">
        <f>[11]Base!AQ45</f>
        <v>0</v>
      </c>
      <c r="AR45" s="1574">
        <f>[11]Base!AR45</f>
        <v>0</v>
      </c>
      <c r="AS45" s="1574">
        <f>[11]Base!AS45</f>
        <v>0</v>
      </c>
      <c r="AT45" s="1574">
        <f>[11]Base!AT45</f>
        <v>0</v>
      </c>
      <c r="AU45" s="1574">
        <f>[11]Base!AU45</f>
        <v>0</v>
      </c>
      <c r="AV45" s="1574">
        <f>[11]Base!AV45</f>
        <v>0</v>
      </c>
      <c r="AW45" s="1574">
        <f>[11]Base!AW45</f>
        <v>0</v>
      </c>
      <c r="AX45" s="1574">
        <f>[11]Base!AX45</f>
        <v>0</v>
      </c>
      <c r="AY45" s="1574">
        <f>[11]Base!AY45</f>
        <v>0</v>
      </c>
      <c r="AZ45" s="1574">
        <f>[11]Base!AZ45</f>
        <v>0</v>
      </c>
      <c r="BA45" s="1574">
        <f>[11]Base!BA45</f>
        <v>0</v>
      </c>
      <c r="BB45" s="1574">
        <f>[11]Base!BB45</f>
        <v>2</v>
      </c>
      <c r="BC45" s="1574">
        <f>[11]Base!BC45</f>
        <v>0</v>
      </c>
      <c r="BD45" s="1574">
        <f t="shared" si="2"/>
        <v>2775</v>
      </c>
      <c r="BF45" s="1574">
        <v>0</v>
      </c>
    </row>
    <row r="46" spans="1:58" s="1571" customFormat="1" ht="16.149999999999999" customHeight="1" x14ac:dyDescent="0.2">
      <c r="A46" s="1576" t="s">
        <v>1686</v>
      </c>
      <c r="B46" s="1577" t="s">
        <v>1687</v>
      </c>
      <c r="C46" s="1578">
        <f>[11]Base!C46</f>
        <v>22258</v>
      </c>
      <c r="D46" s="1578">
        <f>[11]Base!D46</f>
        <v>0</v>
      </c>
      <c r="E46" s="1578">
        <f>[11]Base!E46</f>
        <v>0</v>
      </c>
      <c r="F46" s="1578">
        <f>[11]Base!F46</f>
        <v>0</v>
      </c>
      <c r="G46" s="1578">
        <f>[11]Base!G46</f>
        <v>0</v>
      </c>
      <c r="H46" s="1578">
        <f>[11]Base!H46</f>
        <v>0</v>
      </c>
      <c r="I46" s="1578">
        <f>[11]Base!I46</f>
        <v>47</v>
      </c>
      <c r="J46" s="1578">
        <f>[11]Base!J46</f>
        <v>0</v>
      </c>
      <c r="K46" s="1578">
        <f>[11]Base!K46</f>
        <v>0</v>
      </c>
      <c r="L46" s="1578">
        <f>[11]Base!L46</f>
        <v>0</v>
      </c>
      <c r="M46" s="1578">
        <f>[11]Base!M46</f>
        <v>0</v>
      </c>
      <c r="N46" s="1578">
        <f>[11]Base!N46</f>
        <v>0</v>
      </c>
      <c r="O46" s="1578">
        <f>[11]Base!O46</f>
        <v>0</v>
      </c>
      <c r="P46" s="1578">
        <f>[11]Base!P46</f>
        <v>0</v>
      </c>
      <c r="Q46" s="1578">
        <f>[11]Base!Q46</f>
        <v>0</v>
      </c>
      <c r="R46" s="1578">
        <f>[11]Base!R46</f>
        <v>0</v>
      </c>
      <c r="S46" s="1578">
        <f>[11]Base!S46</f>
        <v>0</v>
      </c>
      <c r="T46" s="1578">
        <f>[11]Base!T46</f>
        <v>0</v>
      </c>
      <c r="U46" s="1578">
        <f>[11]Base!U46</f>
        <v>0</v>
      </c>
      <c r="V46" s="1578">
        <f>[11]Base!V46</f>
        <v>0</v>
      </c>
      <c r="W46" s="1578">
        <f>[11]Base!W46</f>
        <v>0</v>
      </c>
      <c r="X46" s="1578">
        <f>[11]Base!X46</f>
        <v>0</v>
      </c>
      <c r="Y46" s="1578">
        <f>[11]Base!Y46</f>
        <v>0</v>
      </c>
      <c r="Z46" s="1578">
        <f>[11]Base!Z46</f>
        <v>0</v>
      </c>
      <c r="AA46" s="1578">
        <f>[11]Base!AA46</f>
        <v>0</v>
      </c>
      <c r="AB46" s="1578">
        <f>[11]Base!AB46</f>
        <v>0</v>
      </c>
      <c r="AC46" s="1578">
        <f>[11]Base!AC46</f>
        <v>0</v>
      </c>
      <c r="AD46" s="1578">
        <f>[11]Base!AD46</f>
        <v>0</v>
      </c>
      <c r="AE46" s="1578">
        <f>[11]Base!AE46</f>
        <v>0</v>
      </c>
      <c r="AF46" s="1578">
        <f>[11]Base!AF46</f>
        <v>0</v>
      </c>
      <c r="AG46" s="1578">
        <f>[11]Base!AG46</f>
        <v>0</v>
      </c>
      <c r="AH46" s="1578">
        <f>[11]Base!AH46</f>
        <v>0</v>
      </c>
      <c r="AI46" s="1578">
        <f>[11]Base!AI46</f>
        <v>41</v>
      </c>
      <c r="AJ46" s="1578">
        <f>[11]Base!AJ46</f>
        <v>0</v>
      </c>
      <c r="AK46" s="1578">
        <f>[11]Base!AK46</f>
        <v>0</v>
      </c>
      <c r="AL46" s="1578">
        <f>[11]Base!AL46</f>
        <v>0</v>
      </c>
      <c r="AM46" s="1578">
        <f>[11]Base!AM46</f>
        <v>0</v>
      </c>
      <c r="AN46" s="1578">
        <f>[11]Base!AN46</f>
        <v>0</v>
      </c>
      <c r="AO46" s="1578">
        <f>[11]Base!AO46</f>
        <v>0</v>
      </c>
      <c r="AP46" s="1579">
        <f t="shared" si="1"/>
        <v>22346</v>
      </c>
      <c r="AQ46" s="1578">
        <f>[11]Base!AQ46</f>
        <v>0</v>
      </c>
      <c r="AR46" s="1578">
        <f>[11]Base!AR46</f>
        <v>0</v>
      </c>
      <c r="AS46" s="1578">
        <f>[11]Base!AS46</f>
        <v>0</v>
      </c>
      <c r="AT46" s="1578">
        <f>[11]Base!AT46</f>
        <v>4</v>
      </c>
      <c r="AU46" s="1578">
        <f>[11]Base!AU46</f>
        <v>0</v>
      </c>
      <c r="AV46" s="1578">
        <f>[11]Base!AV46</f>
        <v>0</v>
      </c>
      <c r="AW46" s="1578">
        <f>[11]Base!AW46</f>
        <v>0</v>
      </c>
      <c r="AX46" s="1578">
        <f>[11]Base!AX46</f>
        <v>0</v>
      </c>
      <c r="AY46" s="1578">
        <f>[11]Base!AY46</f>
        <v>0</v>
      </c>
      <c r="AZ46" s="1578">
        <f>[11]Base!AZ46</f>
        <v>0</v>
      </c>
      <c r="BA46" s="1578">
        <f>[11]Base!BA46</f>
        <v>0</v>
      </c>
      <c r="BB46" s="1578">
        <f>[11]Base!BB46</f>
        <v>6</v>
      </c>
      <c r="BC46" s="1578">
        <f>[11]Base!BC46</f>
        <v>0</v>
      </c>
      <c r="BD46" s="1578">
        <f t="shared" si="2"/>
        <v>22356</v>
      </c>
      <c r="BF46" s="1578">
        <v>0</v>
      </c>
    </row>
    <row r="47" spans="1:58" s="1571" customFormat="1" ht="16.149999999999999" customHeight="1" x14ac:dyDescent="0.2">
      <c r="A47" s="1567" t="s">
        <v>1688</v>
      </c>
      <c r="B47" s="1568" t="s">
        <v>1689</v>
      </c>
      <c r="C47" s="1569">
        <f>[11]Base!C47</f>
        <v>1445</v>
      </c>
      <c r="D47" s="1569">
        <f>[11]Base!D47</f>
        <v>0</v>
      </c>
      <c r="E47" s="1569">
        <f>[11]Base!E47</f>
        <v>0</v>
      </c>
      <c r="F47" s="1569">
        <f>[11]Base!F47</f>
        <v>0</v>
      </c>
      <c r="G47" s="1569">
        <f>[11]Base!G47</f>
        <v>0</v>
      </c>
      <c r="H47" s="1569">
        <f>[11]Base!H47</f>
        <v>0</v>
      </c>
      <c r="I47" s="1569">
        <f>[11]Base!I47</f>
        <v>3</v>
      </c>
      <c r="J47" s="1569">
        <f>[11]Base!J47</f>
        <v>0</v>
      </c>
      <c r="K47" s="1569">
        <f>[11]Base!K47</f>
        <v>0</v>
      </c>
      <c r="L47" s="1569">
        <f>[11]Base!L47</f>
        <v>0</v>
      </c>
      <c r="M47" s="1569">
        <f>[11]Base!M47</f>
        <v>0</v>
      </c>
      <c r="N47" s="1569">
        <f>[11]Base!N47</f>
        <v>0</v>
      </c>
      <c r="O47" s="1569">
        <f>[11]Base!O47</f>
        <v>0</v>
      </c>
      <c r="P47" s="1569">
        <f>[11]Base!P47</f>
        <v>0</v>
      </c>
      <c r="Q47" s="1569">
        <f>[11]Base!Q47</f>
        <v>0</v>
      </c>
      <c r="R47" s="1569">
        <f>[11]Base!R47</f>
        <v>0</v>
      </c>
      <c r="S47" s="1569">
        <f>[11]Base!S47</f>
        <v>0</v>
      </c>
      <c r="T47" s="1569">
        <f>[11]Base!T47</f>
        <v>0</v>
      </c>
      <c r="U47" s="1569">
        <f>[11]Base!U47</f>
        <v>0</v>
      </c>
      <c r="V47" s="1569">
        <f>[11]Base!V47</f>
        <v>0</v>
      </c>
      <c r="W47" s="1569">
        <f>[11]Base!W47</f>
        <v>0</v>
      </c>
      <c r="X47" s="1569">
        <f>[11]Base!X47</f>
        <v>0</v>
      </c>
      <c r="Y47" s="1569">
        <f>[11]Base!Y47</f>
        <v>0</v>
      </c>
      <c r="Z47" s="1569">
        <f>[11]Base!Z47</f>
        <v>0</v>
      </c>
      <c r="AA47" s="1569">
        <f>[11]Base!AA47</f>
        <v>0</v>
      </c>
      <c r="AB47" s="1569">
        <f>[11]Base!AB47</f>
        <v>0</v>
      </c>
      <c r="AC47" s="1569">
        <f>[11]Base!AC47</f>
        <v>0</v>
      </c>
      <c r="AD47" s="1569">
        <f>[11]Base!AD47</f>
        <v>0</v>
      </c>
      <c r="AE47" s="1569">
        <f>[11]Base!AE47</f>
        <v>0</v>
      </c>
      <c r="AF47" s="1569">
        <f>[11]Base!AF47</f>
        <v>0</v>
      </c>
      <c r="AG47" s="1569">
        <f>[11]Base!AG47</f>
        <v>0</v>
      </c>
      <c r="AH47" s="1569">
        <f>[11]Base!AH47</f>
        <v>0</v>
      </c>
      <c r="AI47" s="1569">
        <f>[11]Base!AI47</f>
        <v>7</v>
      </c>
      <c r="AJ47" s="1569">
        <f>[11]Base!AJ47</f>
        <v>0</v>
      </c>
      <c r="AK47" s="1569">
        <f>[11]Base!AK47</f>
        <v>0</v>
      </c>
      <c r="AL47" s="1569">
        <f>[11]Base!AL47</f>
        <v>0</v>
      </c>
      <c r="AM47" s="1569">
        <f>[11]Base!AM47</f>
        <v>0</v>
      </c>
      <c r="AN47" s="1569">
        <f>[11]Base!AN47</f>
        <v>0</v>
      </c>
      <c r="AO47" s="1569">
        <f>[11]Base!AO47</f>
        <v>0</v>
      </c>
      <c r="AP47" s="1570">
        <f t="shared" si="1"/>
        <v>1455</v>
      </c>
      <c r="AQ47" s="1569">
        <f>[11]Base!AQ47</f>
        <v>0</v>
      </c>
      <c r="AR47" s="1569">
        <f>[11]Base!AR47</f>
        <v>0</v>
      </c>
      <c r="AS47" s="1569">
        <f>[11]Base!AS47</f>
        <v>0</v>
      </c>
      <c r="AT47" s="1569">
        <f>[11]Base!AT47</f>
        <v>0</v>
      </c>
      <c r="AU47" s="1569">
        <f>[11]Base!AU47</f>
        <v>0</v>
      </c>
      <c r="AV47" s="1569">
        <f>[11]Base!AV47</f>
        <v>0</v>
      </c>
      <c r="AW47" s="1569">
        <f>[11]Base!AW47</f>
        <v>0</v>
      </c>
      <c r="AX47" s="1569">
        <f>[11]Base!AX47</f>
        <v>0</v>
      </c>
      <c r="AY47" s="1569">
        <f>[11]Base!AY47</f>
        <v>0</v>
      </c>
      <c r="AZ47" s="1569">
        <f>[11]Base!AZ47</f>
        <v>0</v>
      </c>
      <c r="BA47" s="1569">
        <f>[11]Base!BA47</f>
        <v>0</v>
      </c>
      <c r="BB47" s="1569">
        <f>[11]Base!BB47</f>
        <v>0</v>
      </c>
      <c r="BC47" s="1569">
        <f>[11]Base!BC47</f>
        <v>0</v>
      </c>
      <c r="BD47" s="1569">
        <f t="shared" si="2"/>
        <v>1455</v>
      </c>
      <c r="BF47" s="1569">
        <v>0</v>
      </c>
    </row>
    <row r="48" spans="1:58" s="1571" customFormat="1" ht="16.149999999999999" customHeight="1" x14ac:dyDescent="0.2">
      <c r="A48" s="1572" t="s">
        <v>1690</v>
      </c>
      <c r="B48" s="1573" t="s">
        <v>1691</v>
      </c>
      <c r="C48" s="1574">
        <f>[11]Base!C48</f>
        <v>2933</v>
      </c>
      <c r="D48" s="1574">
        <f>[11]Base!D48</f>
        <v>0</v>
      </c>
      <c r="E48" s="1574">
        <f>[11]Base!E48</f>
        <v>0</v>
      </c>
      <c r="F48" s="1574">
        <f>[11]Base!F48</f>
        <v>0</v>
      </c>
      <c r="G48" s="1574">
        <f>[11]Base!G48</f>
        <v>0</v>
      </c>
      <c r="H48" s="1574">
        <f>[11]Base!H48</f>
        <v>0</v>
      </c>
      <c r="I48" s="1574">
        <f>[11]Base!I48</f>
        <v>15</v>
      </c>
      <c r="J48" s="1574">
        <f>[11]Base!J48</f>
        <v>0</v>
      </c>
      <c r="K48" s="1574">
        <f>[11]Base!K48</f>
        <v>0</v>
      </c>
      <c r="L48" s="1574">
        <f>[11]Base!L48</f>
        <v>0</v>
      </c>
      <c r="M48" s="1574">
        <f>[11]Base!M48</f>
        <v>0</v>
      </c>
      <c r="N48" s="1574">
        <f>[11]Base!N48</f>
        <v>0</v>
      </c>
      <c r="O48" s="1574">
        <f>[11]Base!O48</f>
        <v>0</v>
      </c>
      <c r="P48" s="1574">
        <f>[11]Base!P48</f>
        <v>0</v>
      </c>
      <c r="Q48" s="1574">
        <f>[11]Base!Q48</f>
        <v>0</v>
      </c>
      <c r="R48" s="1574">
        <f>[11]Base!R48</f>
        <v>0</v>
      </c>
      <c r="S48" s="1574">
        <f>[11]Base!S48</f>
        <v>0</v>
      </c>
      <c r="T48" s="1574">
        <f>[11]Base!T48</f>
        <v>0</v>
      </c>
      <c r="U48" s="1574">
        <f>[11]Base!U48</f>
        <v>0</v>
      </c>
      <c r="V48" s="1574">
        <f>[11]Base!V48</f>
        <v>0</v>
      </c>
      <c r="W48" s="1574">
        <f>[11]Base!W48</f>
        <v>0</v>
      </c>
      <c r="X48" s="1574">
        <f>[11]Base!X48</f>
        <v>0</v>
      </c>
      <c r="Y48" s="1574">
        <f>[11]Base!Y48</f>
        <v>0</v>
      </c>
      <c r="Z48" s="1574">
        <f>[11]Base!Z48</f>
        <v>0</v>
      </c>
      <c r="AA48" s="1574">
        <f>[11]Base!AA48</f>
        <v>0</v>
      </c>
      <c r="AB48" s="1574">
        <f>[11]Base!AB48</f>
        <v>0</v>
      </c>
      <c r="AC48" s="1574">
        <f>[11]Base!AC48</f>
        <v>0</v>
      </c>
      <c r="AD48" s="1574">
        <f>[11]Base!AD48</f>
        <v>0</v>
      </c>
      <c r="AE48" s="1574">
        <f>[11]Base!AE48</f>
        <v>0</v>
      </c>
      <c r="AF48" s="1574">
        <f>[11]Base!AF48</f>
        <v>0</v>
      </c>
      <c r="AG48" s="1574">
        <f>[11]Base!AG48</f>
        <v>0</v>
      </c>
      <c r="AH48" s="1574">
        <f>[11]Base!AH48</f>
        <v>0</v>
      </c>
      <c r="AI48" s="1574">
        <f>[11]Base!AI48</f>
        <v>7</v>
      </c>
      <c r="AJ48" s="1574">
        <f>[11]Base!AJ48</f>
        <v>0</v>
      </c>
      <c r="AK48" s="1574">
        <f>[11]Base!AK48</f>
        <v>0</v>
      </c>
      <c r="AL48" s="1574">
        <f>[11]Base!AL48</f>
        <v>0</v>
      </c>
      <c r="AM48" s="1574">
        <f>[11]Base!AM48</f>
        <v>0</v>
      </c>
      <c r="AN48" s="1574">
        <f>[11]Base!AN48</f>
        <v>0</v>
      </c>
      <c r="AO48" s="1574">
        <f>[11]Base!AO48</f>
        <v>0</v>
      </c>
      <c r="AP48" s="1575">
        <f t="shared" si="1"/>
        <v>2955</v>
      </c>
      <c r="AQ48" s="1574">
        <f>[11]Base!AQ48</f>
        <v>5</v>
      </c>
      <c r="AR48" s="1574">
        <f>[11]Base!AR48</f>
        <v>0</v>
      </c>
      <c r="AS48" s="1574">
        <f>[11]Base!AS48</f>
        <v>0</v>
      </c>
      <c r="AT48" s="1574">
        <f>[11]Base!AT48</f>
        <v>0</v>
      </c>
      <c r="AU48" s="1574">
        <f>[11]Base!AU48</f>
        <v>437</v>
      </c>
      <c r="AV48" s="1574">
        <f>[11]Base!AV48</f>
        <v>0</v>
      </c>
      <c r="AW48" s="1574">
        <f>[11]Base!AW48</f>
        <v>0</v>
      </c>
      <c r="AX48" s="1574">
        <f>[11]Base!AX48</f>
        <v>0</v>
      </c>
      <c r="AY48" s="1574">
        <f>[11]Base!AY48</f>
        <v>0</v>
      </c>
      <c r="AZ48" s="1574">
        <f>[11]Base!AZ48</f>
        <v>0</v>
      </c>
      <c r="BA48" s="1574">
        <f>[11]Base!BA48</f>
        <v>0</v>
      </c>
      <c r="BB48" s="1574">
        <f>[11]Base!BB48</f>
        <v>1</v>
      </c>
      <c r="BC48" s="1574">
        <f>[11]Base!BC48</f>
        <v>0</v>
      </c>
      <c r="BD48" s="1574">
        <f t="shared" si="2"/>
        <v>3398</v>
      </c>
      <c r="BF48" s="1574">
        <v>0</v>
      </c>
    </row>
    <row r="49" spans="1:58" s="1571" customFormat="1" ht="16.149999999999999" customHeight="1" x14ac:dyDescent="0.2">
      <c r="A49" s="1572" t="s">
        <v>1692</v>
      </c>
      <c r="B49" s="1573" t="s">
        <v>1693</v>
      </c>
      <c r="C49" s="1574">
        <f>[11]Base!C49</f>
        <v>4081</v>
      </c>
      <c r="D49" s="1574">
        <f>[11]Base!D49</f>
        <v>0</v>
      </c>
      <c r="E49" s="1574">
        <f>[11]Base!E49</f>
        <v>0</v>
      </c>
      <c r="F49" s="1574">
        <f>[11]Base!F49</f>
        <v>0</v>
      </c>
      <c r="G49" s="1574">
        <f>[11]Base!G49</f>
        <v>0</v>
      </c>
      <c r="H49" s="1574">
        <f>[11]Base!H49</f>
        <v>0</v>
      </c>
      <c r="I49" s="1574">
        <f>[11]Base!I49</f>
        <v>10</v>
      </c>
      <c r="J49" s="1574">
        <f>[11]Base!J49</f>
        <v>0</v>
      </c>
      <c r="K49" s="1574">
        <f>[11]Base!K49</f>
        <v>0</v>
      </c>
      <c r="L49" s="1574">
        <f>[11]Base!L49</f>
        <v>0</v>
      </c>
      <c r="M49" s="1574">
        <f>[11]Base!M49</f>
        <v>0</v>
      </c>
      <c r="N49" s="1574">
        <f>[11]Base!N49</f>
        <v>0</v>
      </c>
      <c r="O49" s="1574">
        <f>[11]Base!O49</f>
        <v>0</v>
      </c>
      <c r="P49" s="1574">
        <f>[11]Base!P49</f>
        <v>0</v>
      </c>
      <c r="Q49" s="1574">
        <f>[11]Base!Q49</f>
        <v>0</v>
      </c>
      <c r="R49" s="1574">
        <f>[11]Base!R49</f>
        <v>0</v>
      </c>
      <c r="S49" s="1574">
        <f>[11]Base!S49</f>
        <v>0</v>
      </c>
      <c r="T49" s="1574">
        <f>[11]Base!T49</f>
        <v>0</v>
      </c>
      <c r="U49" s="1574">
        <f>[11]Base!U49</f>
        <v>0</v>
      </c>
      <c r="V49" s="1574">
        <f>[11]Base!V49</f>
        <v>0</v>
      </c>
      <c r="W49" s="1574">
        <f>[11]Base!W49</f>
        <v>0</v>
      </c>
      <c r="X49" s="1574">
        <f>[11]Base!X49</f>
        <v>0</v>
      </c>
      <c r="Y49" s="1574">
        <f>[11]Base!Y49</f>
        <v>0</v>
      </c>
      <c r="Z49" s="1574">
        <f>[11]Base!Z49</f>
        <v>0</v>
      </c>
      <c r="AA49" s="1574">
        <f>[11]Base!AA49</f>
        <v>0</v>
      </c>
      <c r="AB49" s="1574">
        <f>[11]Base!AB49</f>
        <v>0</v>
      </c>
      <c r="AC49" s="1574">
        <f>[11]Base!AC49</f>
        <v>0</v>
      </c>
      <c r="AD49" s="1574">
        <f>[11]Base!AD49</f>
        <v>0</v>
      </c>
      <c r="AE49" s="1574">
        <f>[11]Base!AE49</f>
        <v>0</v>
      </c>
      <c r="AF49" s="1574">
        <f>[11]Base!AF49</f>
        <v>0</v>
      </c>
      <c r="AG49" s="1574">
        <f>[11]Base!AG49</f>
        <v>0</v>
      </c>
      <c r="AH49" s="1574">
        <f>[11]Base!AH49</f>
        <v>0</v>
      </c>
      <c r="AI49" s="1574">
        <f>[11]Base!AI49</f>
        <v>7</v>
      </c>
      <c r="AJ49" s="1574">
        <f>[11]Base!AJ49</f>
        <v>0</v>
      </c>
      <c r="AK49" s="1574">
        <f>[11]Base!AK49</f>
        <v>0</v>
      </c>
      <c r="AL49" s="1574">
        <f>[11]Base!AL49</f>
        <v>0</v>
      </c>
      <c r="AM49" s="1574">
        <f>[11]Base!AM49</f>
        <v>0</v>
      </c>
      <c r="AN49" s="1574">
        <f>[11]Base!AN49</f>
        <v>0</v>
      </c>
      <c r="AO49" s="1574">
        <f>[11]Base!AO49</f>
        <v>0</v>
      </c>
      <c r="AP49" s="1575">
        <f t="shared" si="1"/>
        <v>4098</v>
      </c>
      <c r="AQ49" s="1574">
        <f>[11]Base!AQ49</f>
        <v>0</v>
      </c>
      <c r="AR49" s="1574">
        <f>[11]Base!AR49</f>
        <v>0</v>
      </c>
      <c r="AS49" s="1574">
        <f>[11]Base!AS49</f>
        <v>0</v>
      </c>
      <c r="AT49" s="1574">
        <f>[11]Base!AT49</f>
        <v>0</v>
      </c>
      <c r="AU49" s="1574">
        <f>[11]Base!AU49</f>
        <v>0</v>
      </c>
      <c r="AV49" s="1574">
        <f>[11]Base!AV49</f>
        <v>0</v>
      </c>
      <c r="AW49" s="1574">
        <f>[11]Base!AW49</f>
        <v>0</v>
      </c>
      <c r="AX49" s="1574">
        <f>[11]Base!AX49</f>
        <v>0</v>
      </c>
      <c r="AY49" s="1574">
        <f>[11]Base!AY49</f>
        <v>0</v>
      </c>
      <c r="AZ49" s="1574">
        <f>[11]Base!AZ49</f>
        <v>0</v>
      </c>
      <c r="BA49" s="1574">
        <f>[11]Base!BA49</f>
        <v>0</v>
      </c>
      <c r="BB49" s="1574">
        <f>[11]Base!BB49</f>
        <v>1</v>
      </c>
      <c r="BC49" s="1574">
        <f>[11]Base!BC49</f>
        <v>0</v>
      </c>
      <c r="BD49" s="1574">
        <f t="shared" si="2"/>
        <v>4099</v>
      </c>
      <c r="BF49" s="1574">
        <v>0</v>
      </c>
    </row>
    <row r="50" spans="1:58" s="1571" customFormat="1" ht="16.149999999999999" customHeight="1" x14ac:dyDescent="0.2">
      <c r="A50" s="1572" t="s">
        <v>1694</v>
      </c>
      <c r="B50" s="1573" t="s">
        <v>1695</v>
      </c>
      <c r="C50" s="1574">
        <f>[11]Base!C50</f>
        <v>7081</v>
      </c>
      <c r="D50" s="1574">
        <f>[11]Base!D50</f>
        <v>0</v>
      </c>
      <c r="E50" s="1574">
        <f>[11]Base!E50</f>
        <v>0</v>
      </c>
      <c r="F50" s="1574">
        <f>[11]Base!F50</f>
        <v>0</v>
      </c>
      <c r="G50" s="1574">
        <f>[11]Base!G50</f>
        <v>0</v>
      </c>
      <c r="H50" s="1574">
        <f>[11]Base!H50</f>
        <v>1</v>
      </c>
      <c r="I50" s="1574">
        <f>[11]Base!I50</f>
        <v>11</v>
      </c>
      <c r="J50" s="1574">
        <f>[11]Base!J50</f>
        <v>0</v>
      </c>
      <c r="K50" s="1574">
        <f>[11]Base!K50</f>
        <v>1</v>
      </c>
      <c r="L50" s="1574">
        <f>[11]Base!L50</f>
        <v>3</v>
      </c>
      <c r="M50" s="1574">
        <f>[11]Base!M50</f>
        <v>0</v>
      </c>
      <c r="N50" s="1574">
        <f>[11]Base!N50</f>
        <v>0</v>
      </c>
      <c r="O50" s="1574">
        <f>[11]Base!O50</f>
        <v>0</v>
      </c>
      <c r="P50" s="1574">
        <f>[11]Base!P50</f>
        <v>0</v>
      </c>
      <c r="Q50" s="1574">
        <f>[11]Base!Q50</f>
        <v>0</v>
      </c>
      <c r="R50" s="1574">
        <f>[11]Base!R50</f>
        <v>0</v>
      </c>
      <c r="S50" s="1574">
        <f>[11]Base!S50</f>
        <v>0</v>
      </c>
      <c r="T50" s="1574">
        <f>[11]Base!T50</f>
        <v>0</v>
      </c>
      <c r="U50" s="1574">
        <f>[11]Base!U50</f>
        <v>0</v>
      </c>
      <c r="V50" s="1574">
        <f>[11]Base!V50</f>
        <v>0</v>
      </c>
      <c r="W50" s="1574">
        <f>[11]Base!W50</f>
        <v>0</v>
      </c>
      <c r="X50" s="1574">
        <f>[11]Base!X50</f>
        <v>0</v>
      </c>
      <c r="Y50" s="1574">
        <f>[11]Base!Y50</f>
        <v>0</v>
      </c>
      <c r="Z50" s="1574">
        <f>[11]Base!Z50</f>
        <v>0</v>
      </c>
      <c r="AA50" s="1574">
        <f>[11]Base!AA50</f>
        <v>0</v>
      </c>
      <c r="AB50" s="1574">
        <f>[11]Base!AB50</f>
        <v>0</v>
      </c>
      <c r="AC50" s="1574">
        <f>[11]Base!AC50</f>
        <v>0</v>
      </c>
      <c r="AD50" s="1574">
        <f>[11]Base!AD50</f>
        <v>0</v>
      </c>
      <c r="AE50" s="1574">
        <f>[11]Base!AE50</f>
        <v>0</v>
      </c>
      <c r="AF50" s="1574">
        <f>[11]Base!AF50</f>
        <v>0</v>
      </c>
      <c r="AG50" s="1574">
        <f>[11]Base!AG50</f>
        <v>0</v>
      </c>
      <c r="AH50" s="1574">
        <f>[11]Base!AH50</f>
        <v>0</v>
      </c>
      <c r="AI50" s="1574">
        <f>[11]Base!AI50</f>
        <v>20</v>
      </c>
      <c r="AJ50" s="1574">
        <f>[11]Base!AJ50</f>
        <v>0</v>
      </c>
      <c r="AK50" s="1574">
        <f>[11]Base!AK50</f>
        <v>0</v>
      </c>
      <c r="AL50" s="1574">
        <f>[11]Base!AL50</f>
        <v>0</v>
      </c>
      <c r="AM50" s="1574">
        <f>[11]Base!AM50</f>
        <v>0</v>
      </c>
      <c r="AN50" s="1574">
        <f>[11]Base!AN50</f>
        <v>0</v>
      </c>
      <c r="AO50" s="1574">
        <f>[11]Base!AO50</f>
        <v>0</v>
      </c>
      <c r="AP50" s="1575">
        <f t="shared" si="1"/>
        <v>7117</v>
      </c>
      <c r="AQ50" s="1574">
        <f>[11]Base!AQ50</f>
        <v>0</v>
      </c>
      <c r="AR50" s="1574">
        <f>[11]Base!AR50</f>
        <v>0</v>
      </c>
      <c r="AS50" s="1574">
        <f>[11]Base!AS50</f>
        <v>22</v>
      </c>
      <c r="AT50" s="1574">
        <f>[11]Base!AT50</f>
        <v>0</v>
      </c>
      <c r="AU50" s="1574">
        <f>[11]Base!AU50</f>
        <v>0</v>
      </c>
      <c r="AV50" s="1574">
        <f>[11]Base!AV50</f>
        <v>5</v>
      </c>
      <c r="AW50" s="1574">
        <f>[11]Base!AW50</f>
        <v>0</v>
      </c>
      <c r="AX50" s="1574">
        <f>[11]Base!AX50</f>
        <v>0</v>
      </c>
      <c r="AY50" s="1574">
        <f>[11]Base!AY50</f>
        <v>0</v>
      </c>
      <c r="AZ50" s="1574">
        <f>[11]Base!AZ50</f>
        <v>0</v>
      </c>
      <c r="BA50" s="1574">
        <f>[11]Base!BA50</f>
        <v>0</v>
      </c>
      <c r="BB50" s="1574">
        <f>[11]Base!BB50</f>
        <v>1</v>
      </c>
      <c r="BC50" s="1574">
        <f>[11]Base!BC50</f>
        <v>7</v>
      </c>
      <c r="BD50" s="1574">
        <f t="shared" si="2"/>
        <v>7152</v>
      </c>
      <c r="BF50" s="1574">
        <v>0</v>
      </c>
    </row>
    <row r="51" spans="1:58" s="1571" customFormat="1" ht="16.149999999999999" customHeight="1" x14ac:dyDescent="0.2">
      <c r="A51" s="1576" t="s">
        <v>1696</v>
      </c>
      <c r="B51" s="1577" t="s">
        <v>1697</v>
      </c>
      <c r="C51" s="1578">
        <f>[11]Base!C51</f>
        <v>9290</v>
      </c>
      <c r="D51" s="1578">
        <f>[11]Base!D51</f>
        <v>0</v>
      </c>
      <c r="E51" s="1578">
        <f>[11]Base!E51</f>
        <v>0</v>
      </c>
      <c r="F51" s="1578">
        <f>[11]Base!F51</f>
        <v>0</v>
      </c>
      <c r="G51" s="1578">
        <f>[11]Base!G51</f>
        <v>0</v>
      </c>
      <c r="H51" s="1578">
        <f>[11]Base!H51</f>
        <v>0</v>
      </c>
      <c r="I51" s="1578">
        <f>[11]Base!I51</f>
        <v>22</v>
      </c>
      <c r="J51" s="1578">
        <f>[11]Base!J51</f>
        <v>0</v>
      </c>
      <c r="K51" s="1578">
        <f>[11]Base!K51</f>
        <v>3</v>
      </c>
      <c r="L51" s="1578">
        <f>[11]Base!L51</f>
        <v>0</v>
      </c>
      <c r="M51" s="1578">
        <f>[11]Base!M51</f>
        <v>0</v>
      </c>
      <c r="N51" s="1578">
        <f>[11]Base!N51</f>
        <v>2</v>
      </c>
      <c r="O51" s="1578">
        <f>[11]Base!O51</f>
        <v>0</v>
      </c>
      <c r="P51" s="1578">
        <f>[11]Base!P51</f>
        <v>0</v>
      </c>
      <c r="Q51" s="1578">
        <f>[11]Base!Q51</f>
        <v>0</v>
      </c>
      <c r="R51" s="1578">
        <f>[11]Base!R51</f>
        <v>0</v>
      </c>
      <c r="S51" s="1578">
        <f>[11]Base!S51</f>
        <v>0</v>
      </c>
      <c r="T51" s="1578">
        <f>[11]Base!T51</f>
        <v>0</v>
      </c>
      <c r="U51" s="1578">
        <f>[11]Base!U51</f>
        <v>0</v>
      </c>
      <c r="V51" s="1578">
        <f>[11]Base!V51</f>
        <v>2</v>
      </c>
      <c r="W51" s="1578">
        <f>[11]Base!W51</f>
        <v>0</v>
      </c>
      <c r="X51" s="1578">
        <f>[11]Base!X51</f>
        <v>0</v>
      </c>
      <c r="Y51" s="1578">
        <f>[11]Base!Y51</f>
        <v>0</v>
      </c>
      <c r="Z51" s="1578">
        <f>[11]Base!Z51</f>
        <v>0</v>
      </c>
      <c r="AA51" s="1578">
        <f>[11]Base!AA51</f>
        <v>0</v>
      </c>
      <c r="AB51" s="1578">
        <f>[11]Base!AB51</f>
        <v>0</v>
      </c>
      <c r="AC51" s="1578">
        <f>[11]Base!AC51</f>
        <v>0</v>
      </c>
      <c r="AD51" s="1578">
        <f>[11]Base!AD51</f>
        <v>0</v>
      </c>
      <c r="AE51" s="1578">
        <f>[11]Base!AE51</f>
        <v>0</v>
      </c>
      <c r="AF51" s="1578">
        <f>[11]Base!AF51</f>
        <v>0</v>
      </c>
      <c r="AG51" s="1578">
        <f>[11]Base!AG51</f>
        <v>0</v>
      </c>
      <c r="AH51" s="1578">
        <f>[11]Base!AH51</f>
        <v>0</v>
      </c>
      <c r="AI51" s="1578">
        <f>[11]Base!AI51</f>
        <v>16</v>
      </c>
      <c r="AJ51" s="1578">
        <f>[11]Base!AJ51</f>
        <v>0</v>
      </c>
      <c r="AK51" s="1578">
        <f>[11]Base!AK51</f>
        <v>0</v>
      </c>
      <c r="AL51" s="1578">
        <f>[11]Base!AL51</f>
        <v>0</v>
      </c>
      <c r="AM51" s="1578">
        <f>[11]Base!AM51</f>
        <v>0</v>
      </c>
      <c r="AN51" s="1578">
        <f>[11]Base!AN51</f>
        <v>0</v>
      </c>
      <c r="AO51" s="1578">
        <f>[11]Base!AO51</f>
        <v>0</v>
      </c>
      <c r="AP51" s="1579">
        <f t="shared" si="1"/>
        <v>9335</v>
      </c>
      <c r="AQ51" s="1578">
        <f>[11]Base!AQ51</f>
        <v>0</v>
      </c>
      <c r="AR51" s="1578">
        <f>[11]Base!AR51</f>
        <v>0</v>
      </c>
      <c r="AS51" s="1578">
        <f>[11]Base!AS51</f>
        <v>7</v>
      </c>
      <c r="AT51" s="1578">
        <f>[11]Base!AT51</f>
        <v>0</v>
      </c>
      <c r="AU51" s="1578">
        <f>[11]Base!AU51</f>
        <v>0</v>
      </c>
      <c r="AV51" s="1578">
        <f>[11]Base!AV51</f>
        <v>0</v>
      </c>
      <c r="AW51" s="1578">
        <f>[11]Base!AW51</f>
        <v>0</v>
      </c>
      <c r="AX51" s="1578">
        <f>[11]Base!AX51</f>
        <v>4</v>
      </c>
      <c r="AY51" s="1578">
        <f>[11]Base!AY51</f>
        <v>0</v>
      </c>
      <c r="AZ51" s="1578">
        <f>[11]Base!AZ51</f>
        <v>0</v>
      </c>
      <c r="BA51" s="1578">
        <f>[11]Base!BA51</f>
        <v>0</v>
      </c>
      <c r="BB51" s="1578">
        <f>[11]Base!BB51</f>
        <v>2</v>
      </c>
      <c r="BC51" s="1578">
        <f>[11]Base!BC51</f>
        <v>6</v>
      </c>
      <c r="BD51" s="1578">
        <f t="shared" si="2"/>
        <v>9354</v>
      </c>
      <c r="BF51" s="1578">
        <v>0</v>
      </c>
    </row>
    <row r="52" spans="1:58" s="1571" customFormat="1" ht="16.149999999999999" customHeight="1" x14ac:dyDescent="0.2">
      <c r="A52" s="1567" t="s">
        <v>1698</v>
      </c>
      <c r="B52" s="1568" t="s">
        <v>1699</v>
      </c>
      <c r="C52" s="1569">
        <f>[11]Base!C52</f>
        <v>1164</v>
      </c>
      <c r="D52" s="1569">
        <f>[11]Base!D52</f>
        <v>0</v>
      </c>
      <c r="E52" s="1569">
        <f>[11]Base!E52</f>
        <v>0</v>
      </c>
      <c r="F52" s="1569">
        <f>[11]Base!F52</f>
        <v>0</v>
      </c>
      <c r="G52" s="1569">
        <f>[11]Base!G52</f>
        <v>0</v>
      </c>
      <c r="H52" s="1569">
        <f>[11]Base!H52</f>
        <v>0</v>
      </c>
      <c r="I52" s="1569">
        <f>[11]Base!I52</f>
        <v>16</v>
      </c>
      <c r="J52" s="1569">
        <f>[11]Base!J52</f>
        <v>0</v>
      </c>
      <c r="K52" s="1569">
        <f>[11]Base!K52</f>
        <v>0</v>
      </c>
      <c r="L52" s="1569">
        <f>[11]Base!L52</f>
        <v>0</v>
      </c>
      <c r="M52" s="1569">
        <f>[11]Base!M52</f>
        <v>0</v>
      </c>
      <c r="N52" s="1569">
        <f>[11]Base!N52</f>
        <v>0</v>
      </c>
      <c r="O52" s="1569">
        <f>[11]Base!O52</f>
        <v>2</v>
      </c>
      <c r="P52" s="1569">
        <f>[11]Base!P52</f>
        <v>0</v>
      </c>
      <c r="Q52" s="1569">
        <f>[11]Base!Q52</f>
        <v>0</v>
      </c>
      <c r="R52" s="1569">
        <f>[11]Base!R52</f>
        <v>0</v>
      </c>
      <c r="S52" s="1569">
        <f>[11]Base!S52</f>
        <v>0</v>
      </c>
      <c r="T52" s="1569">
        <f>[11]Base!T52</f>
        <v>0</v>
      </c>
      <c r="U52" s="1569">
        <f>[11]Base!U52</f>
        <v>0</v>
      </c>
      <c r="V52" s="1569">
        <f>[11]Base!V52</f>
        <v>0</v>
      </c>
      <c r="W52" s="1569">
        <f>[11]Base!W52</f>
        <v>0</v>
      </c>
      <c r="X52" s="1569">
        <f>[11]Base!X52</f>
        <v>0</v>
      </c>
      <c r="Y52" s="1569">
        <f>[11]Base!Y52</f>
        <v>0</v>
      </c>
      <c r="Z52" s="1569">
        <f>[11]Base!Z52</f>
        <v>0</v>
      </c>
      <c r="AA52" s="1569">
        <f>[11]Base!AA52</f>
        <v>0</v>
      </c>
      <c r="AB52" s="1569">
        <f>[11]Base!AB52</f>
        <v>0</v>
      </c>
      <c r="AC52" s="1569">
        <f>[11]Base!AC52</f>
        <v>0</v>
      </c>
      <c r="AD52" s="1569">
        <f>[11]Base!AD52</f>
        <v>0</v>
      </c>
      <c r="AE52" s="1569">
        <f>[11]Base!AE52</f>
        <v>0</v>
      </c>
      <c r="AF52" s="1569">
        <f>[11]Base!AF52</f>
        <v>0</v>
      </c>
      <c r="AG52" s="1569">
        <f>[11]Base!AG52</f>
        <v>0</v>
      </c>
      <c r="AH52" s="1569">
        <f>[11]Base!AH52</f>
        <v>0</v>
      </c>
      <c r="AI52" s="1569">
        <f>[11]Base!AI52</f>
        <v>15</v>
      </c>
      <c r="AJ52" s="1569">
        <f>[11]Base!AJ52</f>
        <v>0</v>
      </c>
      <c r="AK52" s="1569">
        <f>[11]Base!AK52</f>
        <v>0</v>
      </c>
      <c r="AL52" s="1569">
        <f>[11]Base!AL52</f>
        <v>4</v>
      </c>
      <c r="AM52" s="1569">
        <f>[11]Base!AM52</f>
        <v>0</v>
      </c>
      <c r="AN52" s="1569">
        <f>[11]Base!AN52</f>
        <v>0</v>
      </c>
      <c r="AO52" s="1569">
        <f>[11]Base!AO52</f>
        <v>0</v>
      </c>
      <c r="AP52" s="1570">
        <f t="shared" si="1"/>
        <v>1201</v>
      </c>
      <c r="AQ52" s="1569">
        <f>[11]Base!AQ52</f>
        <v>0</v>
      </c>
      <c r="AR52" s="1569">
        <f>[11]Base!AR52</f>
        <v>0</v>
      </c>
      <c r="AS52" s="1569">
        <f>[11]Base!AS52</f>
        <v>0</v>
      </c>
      <c r="AT52" s="1569">
        <f>[11]Base!AT52</f>
        <v>0</v>
      </c>
      <c r="AU52" s="1569">
        <f>[11]Base!AU52</f>
        <v>0</v>
      </c>
      <c r="AV52" s="1569">
        <f>[11]Base!AV52</f>
        <v>0</v>
      </c>
      <c r="AW52" s="1569">
        <f>[11]Base!AW52</f>
        <v>0</v>
      </c>
      <c r="AX52" s="1569">
        <f>[11]Base!AX52</f>
        <v>0</v>
      </c>
      <c r="AY52" s="1569">
        <f>[11]Base!AY52</f>
        <v>0</v>
      </c>
      <c r="AZ52" s="1569">
        <f>[11]Base!AZ52</f>
        <v>0</v>
      </c>
      <c r="BA52" s="1569">
        <f>[11]Base!BA52</f>
        <v>0</v>
      </c>
      <c r="BB52" s="1569">
        <f>[11]Base!BB52</f>
        <v>0</v>
      </c>
      <c r="BC52" s="1569">
        <f>[11]Base!BC52</f>
        <v>0</v>
      </c>
      <c r="BD52" s="1569">
        <f t="shared" si="2"/>
        <v>1201</v>
      </c>
      <c r="BF52" s="1569">
        <v>0</v>
      </c>
    </row>
    <row r="53" spans="1:58" s="1571" customFormat="1" ht="16.149999999999999" customHeight="1" x14ac:dyDescent="0.2">
      <c r="A53" s="1572" t="s">
        <v>1700</v>
      </c>
      <c r="B53" s="1573" t="s">
        <v>1701</v>
      </c>
      <c r="C53" s="1574">
        <f>[11]Base!C53</f>
        <v>3729</v>
      </c>
      <c r="D53" s="1574">
        <f>[11]Base!D53</f>
        <v>0</v>
      </c>
      <c r="E53" s="1574">
        <f>[11]Base!E53</f>
        <v>0</v>
      </c>
      <c r="F53" s="1574">
        <f>[11]Base!F53</f>
        <v>0</v>
      </c>
      <c r="G53" s="1574">
        <f>[11]Base!G53</f>
        <v>0</v>
      </c>
      <c r="H53" s="1574">
        <f>[11]Base!H53</f>
        <v>0</v>
      </c>
      <c r="I53" s="1574">
        <f>[11]Base!I53</f>
        <v>0</v>
      </c>
      <c r="J53" s="1574">
        <f>[11]Base!J53</f>
        <v>0</v>
      </c>
      <c r="K53" s="1574">
        <f>[11]Base!K53</f>
        <v>0</v>
      </c>
      <c r="L53" s="1574">
        <f>[11]Base!L53</f>
        <v>0</v>
      </c>
      <c r="M53" s="1574">
        <f>[11]Base!M53</f>
        <v>0</v>
      </c>
      <c r="N53" s="1574">
        <f>[11]Base!N53</f>
        <v>0</v>
      </c>
      <c r="O53" s="1574">
        <f>[11]Base!O53</f>
        <v>0</v>
      </c>
      <c r="P53" s="1574">
        <f>[11]Base!P53</f>
        <v>0</v>
      </c>
      <c r="Q53" s="1574">
        <f>[11]Base!Q53</f>
        <v>0</v>
      </c>
      <c r="R53" s="1574">
        <f>[11]Base!R53</f>
        <v>0</v>
      </c>
      <c r="S53" s="1574">
        <f>[11]Base!S53</f>
        <v>0</v>
      </c>
      <c r="T53" s="1574">
        <f>[11]Base!T53</f>
        <v>0</v>
      </c>
      <c r="U53" s="1574">
        <f>[11]Base!U53</f>
        <v>0</v>
      </c>
      <c r="V53" s="1574">
        <f>[11]Base!V53</f>
        <v>1</v>
      </c>
      <c r="W53" s="1574">
        <f>[11]Base!W53</f>
        <v>68</v>
      </c>
      <c r="X53" s="1574">
        <f>[11]Base!X53</f>
        <v>0</v>
      </c>
      <c r="Y53" s="1574">
        <f>[11]Base!Y53</f>
        <v>0</v>
      </c>
      <c r="Z53" s="1574">
        <f>[11]Base!Z53</f>
        <v>0</v>
      </c>
      <c r="AA53" s="1574">
        <f>[11]Base!AA53</f>
        <v>0</v>
      </c>
      <c r="AB53" s="1574">
        <f>[11]Base!AB53</f>
        <v>0</v>
      </c>
      <c r="AC53" s="1574">
        <f>[11]Base!AC53</f>
        <v>0</v>
      </c>
      <c r="AD53" s="1574">
        <f>[11]Base!AD53</f>
        <v>0</v>
      </c>
      <c r="AE53" s="1574">
        <f>[11]Base!AE53</f>
        <v>0</v>
      </c>
      <c r="AF53" s="1574">
        <f>[11]Base!AF53</f>
        <v>0</v>
      </c>
      <c r="AG53" s="1574">
        <f>[11]Base!AG53</f>
        <v>0</v>
      </c>
      <c r="AH53" s="1574">
        <f>[11]Base!AH53</f>
        <v>0</v>
      </c>
      <c r="AI53" s="1574">
        <f>[11]Base!AI53</f>
        <v>2</v>
      </c>
      <c r="AJ53" s="1574">
        <f>[11]Base!AJ53</f>
        <v>0</v>
      </c>
      <c r="AK53" s="1574">
        <f>[11]Base!AK53</f>
        <v>0</v>
      </c>
      <c r="AL53" s="1574">
        <f>[11]Base!AL53</f>
        <v>0</v>
      </c>
      <c r="AM53" s="1574">
        <f>[11]Base!AM53</f>
        <v>0</v>
      </c>
      <c r="AN53" s="1574">
        <f>[11]Base!AN53</f>
        <v>0</v>
      </c>
      <c r="AO53" s="1574">
        <f>[11]Base!AO53</f>
        <v>0</v>
      </c>
      <c r="AP53" s="1575">
        <f t="shared" si="1"/>
        <v>3800</v>
      </c>
      <c r="AQ53" s="1574">
        <f>[11]Base!AQ53</f>
        <v>0</v>
      </c>
      <c r="AR53" s="1574">
        <f>[11]Base!AR53</f>
        <v>0</v>
      </c>
      <c r="AS53" s="1574">
        <f>[11]Base!AS53</f>
        <v>0</v>
      </c>
      <c r="AT53" s="1574">
        <f>[11]Base!AT53</f>
        <v>0</v>
      </c>
      <c r="AU53" s="1574">
        <f>[11]Base!AU53</f>
        <v>0</v>
      </c>
      <c r="AV53" s="1574">
        <f>[11]Base!AV53</f>
        <v>0</v>
      </c>
      <c r="AW53" s="1574">
        <f>[11]Base!AW53</f>
        <v>0</v>
      </c>
      <c r="AX53" s="1574">
        <f>[11]Base!AX53</f>
        <v>3</v>
      </c>
      <c r="AY53" s="1574">
        <f>[11]Base!AY53</f>
        <v>0</v>
      </c>
      <c r="AZ53" s="1574">
        <f>[11]Base!AZ53</f>
        <v>0</v>
      </c>
      <c r="BA53" s="1574">
        <f>[11]Base!BA53</f>
        <v>0</v>
      </c>
      <c r="BB53" s="1574">
        <f>[11]Base!BB53</f>
        <v>0</v>
      </c>
      <c r="BC53" s="1574">
        <f>[11]Base!BC53</f>
        <v>2</v>
      </c>
      <c r="BD53" s="1574">
        <f t="shared" si="2"/>
        <v>3805</v>
      </c>
      <c r="BF53" s="1574">
        <v>0</v>
      </c>
    </row>
    <row r="54" spans="1:58" s="1571" customFormat="1" ht="16.149999999999999" customHeight="1" x14ac:dyDescent="0.2">
      <c r="A54" s="1572" t="s">
        <v>1702</v>
      </c>
      <c r="B54" s="1573" t="s">
        <v>1703</v>
      </c>
      <c r="C54" s="1574">
        <f>[11]Base!C54</f>
        <v>5825</v>
      </c>
      <c r="D54" s="1574">
        <f>[11]Base!D54</f>
        <v>0</v>
      </c>
      <c r="E54" s="1574">
        <f>[11]Base!E54</f>
        <v>0</v>
      </c>
      <c r="F54" s="1574">
        <f>[11]Base!F54</f>
        <v>0</v>
      </c>
      <c r="G54" s="1574">
        <f>[11]Base!G54</f>
        <v>0</v>
      </c>
      <c r="H54" s="1574">
        <f>[11]Base!H54</f>
        <v>0</v>
      </c>
      <c r="I54" s="1574">
        <f>[11]Base!I54</f>
        <v>31</v>
      </c>
      <c r="J54" s="1574">
        <f>[11]Base!J54</f>
        <v>0</v>
      </c>
      <c r="K54" s="1574">
        <f>[11]Base!K54</f>
        <v>2</v>
      </c>
      <c r="L54" s="1574">
        <f>[11]Base!L54</f>
        <v>0</v>
      </c>
      <c r="M54" s="1574">
        <f>[11]Base!M54</f>
        <v>0</v>
      </c>
      <c r="N54" s="1574">
        <f>[11]Base!N54</f>
        <v>2</v>
      </c>
      <c r="O54" s="1574">
        <f>[11]Base!O54</f>
        <v>0</v>
      </c>
      <c r="P54" s="1574">
        <f>[11]Base!P54</f>
        <v>0</v>
      </c>
      <c r="Q54" s="1574">
        <f>[11]Base!Q54</f>
        <v>0</v>
      </c>
      <c r="R54" s="1574">
        <f>[11]Base!R54</f>
        <v>0</v>
      </c>
      <c r="S54" s="1574">
        <f>[11]Base!S54</f>
        <v>0</v>
      </c>
      <c r="T54" s="1574">
        <f>[11]Base!T54</f>
        <v>0</v>
      </c>
      <c r="U54" s="1574">
        <f>[11]Base!U54</f>
        <v>0</v>
      </c>
      <c r="V54" s="1574">
        <f>[11]Base!V54</f>
        <v>1</v>
      </c>
      <c r="W54" s="1574">
        <f>[11]Base!W54</f>
        <v>14</v>
      </c>
      <c r="X54" s="1574">
        <f>[11]Base!X54</f>
        <v>0</v>
      </c>
      <c r="Y54" s="1574">
        <f>[11]Base!Y54</f>
        <v>0</v>
      </c>
      <c r="Z54" s="1574">
        <f>[11]Base!Z54</f>
        <v>0</v>
      </c>
      <c r="AA54" s="1574">
        <f>[11]Base!AA54</f>
        <v>0</v>
      </c>
      <c r="AB54" s="1574">
        <f>[11]Base!AB54</f>
        <v>0</v>
      </c>
      <c r="AC54" s="1574">
        <f>[11]Base!AC54</f>
        <v>0</v>
      </c>
      <c r="AD54" s="1574">
        <f>[11]Base!AD54</f>
        <v>0</v>
      </c>
      <c r="AE54" s="1574">
        <f>[11]Base!AE54</f>
        <v>0</v>
      </c>
      <c r="AF54" s="1574">
        <f>[11]Base!AF54</f>
        <v>0</v>
      </c>
      <c r="AG54" s="1574">
        <f>[11]Base!AG54</f>
        <v>0</v>
      </c>
      <c r="AH54" s="1574">
        <f>[11]Base!AH54</f>
        <v>0</v>
      </c>
      <c r="AI54" s="1574">
        <f>[11]Base!AI54</f>
        <v>33</v>
      </c>
      <c r="AJ54" s="1574">
        <f>[11]Base!AJ54</f>
        <v>0</v>
      </c>
      <c r="AK54" s="1574">
        <f>[11]Base!AK54</f>
        <v>0</v>
      </c>
      <c r="AL54" s="1574">
        <f>[11]Base!AL54</f>
        <v>0</v>
      </c>
      <c r="AM54" s="1574">
        <f>[11]Base!AM54</f>
        <v>0</v>
      </c>
      <c r="AN54" s="1574">
        <f>[11]Base!AN54</f>
        <v>0</v>
      </c>
      <c r="AO54" s="1574">
        <f>[11]Base!AO54</f>
        <v>0</v>
      </c>
      <c r="AP54" s="1575">
        <f t="shared" si="1"/>
        <v>5908</v>
      </c>
      <c r="AQ54" s="1574">
        <f>[11]Base!AQ54</f>
        <v>0</v>
      </c>
      <c r="AR54" s="1574">
        <f>[11]Base!AR54</f>
        <v>0</v>
      </c>
      <c r="AS54" s="1574">
        <f>[11]Base!AS54</f>
        <v>5</v>
      </c>
      <c r="AT54" s="1574">
        <f>[11]Base!AT54</f>
        <v>0</v>
      </c>
      <c r="AU54" s="1574">
        <f>[11]Base!AU54</f>
        <v>0</v>
      </c>
      <c r="AV54" s="1574">
        <f>[11]Base!AV54</f>
        <v>2</v>
      </c>
      <c r="AW54" s="1574">
        <f>[11]Base!AW54</f>
        <v>3</v>
      </c>
      <c r="AX54" s="1574">
        <f>[11]Base!AX54</f>
        <v>4</v>
      </c>
      <c r="AY54" s="1574">
        <f>[11]Base!AY54</f>
        <v>0</v>
      </c>
      <c r="AZ54" s="1574">
        <f>[11]Base!AZ54</f>
        <v>0</v>
      </c>
      <c r="BA54" s="1574">
        <f>[11]Base!BA54</f>
        <v>0</v>
      </c>
      <c r="BB54" s="1574">
        <f>[11]Base!BB54</f>
        <v>5</v>
      </c>
      <c r="BC54" s="1574">
        <f>[11]Base!BC54</f>
        <v>3</v>
      </c>
      <c r="BD54" s="1574">
        <f t="shared" si="2"/>
        <v>5930</v>
      </c>
      <c r="BF54" s="1574">
        <v>0</v>
      </c>
    </row>
    <row r="55" spans="1:58" s="1571" customFormat="1" ht="16.149999999999999" customHeight="1" x14ac:dyDescent="0.2">
      <c r="A55" s="1572" t="s">
        <v>1704</v>
      </c>
      <c r="B55" s="1573" t="s">
        <v>1705</v>
      </c>
      <c r="C55" s="1574">
        <f>[11]Base!C55</f>
        <v>13367</v>
      </c>
      <c r="D55" s="1574">
        <f>[11]Base!D55</f>
        <v>0</v>
      </c>
      <c r="E55" s="1574">
        <f>[11]Base!E55</f>
        <v>0</v>
      </c>
      <c r="F55" s="1574">
        <f>[11]Base!F55</f>
        <v>0</v>
      </c>
      <c r="G55" s="1574">
        <f>[11]Base!G55</f>
        <v>0</v>
      </c>
      <c r="H55" s="1574">
        <f>[11]Base!H55</f>
        <v>0</v>
      </c>
      <c r="I55" s="1574">
        <f>[11]Base!I55</f>
        <v>40</v>
      </c>
      <c r="J55" s="1574">
        <f>[11]Base!J55</f>
        <v>0</v>
      </c>
      <c r="K55" s="1574">
        <f>[11]Base!K55</f>
        <v>0</v>
      </c>
      <c r="L55" s="1574">
        <f>[11]Base!L55</f>
        <v>0</v>
      </c>
      <c r="M55" s="1574">
        <f>[11]Base!M55</f>
        <v>0</v>
      </c>
      <c r="N55" s="1574">
        <f>[11]Base!N55</f>
        <v>0</v>
      </c>
      <c r="O55" s="1574">
        <f>[11]Base!O55</f>
        <v>0</v>
      </c>
      <c r="P55" s="1574">
        <f>[11]Base!P55</f>
        <v>0</v>
      </c>
      <c r="Q55" s="1574">
        <f>[11]Base!Q55</f>
        <v>0</v>
      </c>
      <c r="R55" s="1574">
        <f>[11]Base!R55</f>
        <v>28</v>
      </c>
      <c r="S55" s="1574">
        <f>[11]Base!S55</f>
        <v>0</v>
      </c>
      <c r="T55" s="1574">
        <f>[11]Base!T55</f>
        <v>0</v>
      </c>
      <c r="U55" s="1574">
        <f>[11]Base!U55</f>
        <v>0</v>
      </c>
      <c r="V55" s="1574">
        <f>[11]Base!V55</f>
        <v>0</v>
      </c>
      <c r="W55" s="1574">
        <f>[11]Base!W55</f>
        <v>0</v>
      </c>
      <c r="X55" s="1574">
        <f>[11]Base!X55</f>
        <v>0</v>
      </c>
      <c r="Y55" s="1574">
        <f>[11]Base!Y55</f>
        <v>0</v>
      </c>
      <c r="Z55" s="1574">
        <f>[11]Base!Z55</f>
        <v>0</v>
      </c>
      <c r="AA55" s="1574">
        <f>[11]Base!AA55</f>
        <v>0</v>
      </c>
      <c r="AB55" s="1574">
        <f>[11]Base!AB55</f>
        <v>0</v>
      </c>
      <c r="AC55" s="1574">
        <f>[11]Base!AC55</f>
        <v>0</v>
      </c>
      <c r="AD55" s="1574">
        <f>[11]Base!AD55</f>
        <v>2</v>
      </c>
      <c r="AE55" s="1574">
        <f>[11]Base!AE55</f>
        <v>0</v>
      </c>
      <c r="AF55" s="1574">
        <f>[11]Base!AF55</f>
        <v>109</v>
      </c>
      <c r="AG55" s="1574">
        <f>[11]Base!AG55</f>
        <v>0</v>
      </c>
      <c r="AH55" s="1574">
        <f>[11]Base!AH55</f>
        <v>0</v>
      </c>
      <c r="AI55" s="1574">
        <f>[11]Base!AI55</f>
        <v>73</v>
      </c>
      <c r="AJ55" s="1574">
        <f>[11]Base!AJ55</f>
        <v>0</v>
      </c>
      <c r="AK55" s="1574">
        <f>[11]Base!AK55</f>
        <v>281</v>
      </c>
      <c r="AL55" s="1574">
        <f>[11]Base!AL55</f>
        <v>0</v>
      </c>
      <c r="AM55" s="1574">
        <f>[11]Base!AM55</f>
        <v>0</v>
      </c>
      <c r="AN55" s="1574">
        <f>[11]Base!AN55</f>
        <v>0</v>
      </c>
      <c r="AO55" s="1574">
        <f>[11]Base!AO55</f>
        <v>0</v>
      </c>
      <c r="AP55" s="1575">
        <f t="shared" si="1"/>
        <v>13900</v>
      </c>
      <c r="AQ55" s="1574">
        <f>[11]Base!AQ55</f>
        <v>0</v>
      </c>
      <c r="AR55" s="1574">
        <f>[11]Base!AR55</f>
        <v>0</v>
      </c>
      <c r="AS55" s="1574">
        <f>[11]Base!AS55</f>
        <v>0</v>
      </c>
      <c r="AT55" s="1574">
        <f>[11]Base!AT55</f>
        <v>4</v>
      </c>
      <c r="AU55" s="1574">
        <f>[11]Base!AU55</f>
        <v>0</v>
      </c>
      <c r="AV55" s="1574">
        <f>[11]Base!AV55</f>
        <v>0</v>
      </c>
      <c r="AW55" s="1574">
        <f>[11]Base!AW55</f>
        <v>0</v>
      </c>
      <c r="AX55" s="1574">
        <f>[11]Base!AX55</f>
        <v>0</v>
      </c>
      <c r="AY55" s="1574">
        <f>[11]Base!AY55</f>
        <v>0</v>
      </c>
      <c r="AZ55" s="1574">
        <f>[11]Base!AZ55</f>
        <v>0</v>
      </c>
      <c r="BA55" s="1574">
        <f>[11]Base!BA55</f>
        <v>0</v>
      </c>
      <c r="BB55" s="1574">
        <f>[11]Base!BB55</f>
        <v>4</v>
      </c>
      <c r="BC55" s="1574">
        <f>[11]Base!BC55</f>
        <v>0</v>
      </c>
      <c r="BD55" s="1574">
        <f t="shared" si="2"/>
        <v>13908</v>
      </c>
      <c r="BF55" s="1574">
        <v>0</v>
      </c>
    </row>
    <row r="56" spans="1:58" s="1571" customFormat="1" ht="16.149999999999999" customHeight="1" x14ac:dyDescent="0.2">
      <c r="A56" s="1576" t="s">
        <v>1706</v>
      </c>
      <c r="B56" s="1577" t="s">
        <v>1707</v>
      </c>
      <c r="C56" s="1578">
        <f>[11]Base!C56</f>
        <v>7788</v>
      </c>
      <c r="D56" s="1578">
        <f>[11]Base!D56</f>
        <v>0</v>
      </c>
      <c r="E56" s="1578">
        <f>[11]Base!E56</f>
        <v>0</v>
      </c>
      <c r="F56" s="1578">
        <f>[11]Base!F56</f>
        <v>0</v>
      </c>
      <c r="G56" s="1578">
        <f>[11]Base!G56</f>
        <v>0</v>
      </c>
      <c r="H56" s="1578">
        <f>[11]Base!H56</f>
        <v>0</v>
      </c>
      <c r="I56" s="1578">
        <f>[11]Base!I56</f>
        <v>17</v>
      </c>
      <c r="J56" s="1578">
        <f>[11]Base!J56</f>
        <v>0</v>
      </c>
      <c r="K56" s="1578">
        <f>[11]Base!K56</f>
        <v>0</v>
      </c>
      <c r="L56" s="1578">
        <f>[11]Base!L56</f>
        <v>0</v>
      </c>
      <c r="M56" s="1578">
        <f>[11]Base!M56</f>
        <v>0</v>
      </c>
      <c r="N56" s="1578">
        <f>[11]Base!N56</f>
        <v>0</v>
      </c>
      <c r="O56" s="1578">
        <f>[11]Base!O56</f>
        <v>0</v>
      </c>
      <c r="P56" s="1578">
        <f>[11]Base!P56</f>
        <v>0</v>
      </c>
      <c r="Q56" s="1578">
        <f>[11]Base!Q56</f>
        <v>0</v>
      </c>
      <c r="R56" s="1578">
        <f>[11]Base!R56</f>
        <v>24</v>
      </c>
      <c r="S56" s="1578">
        <f>[11]Base!S56</f>
        <v>0</v>
      </c>
      <c r="T56" s="1578">
        <f>[11]Base!T56</f>
        <v>0</v>
      </c>
      <c r="U56" s="1578">
        <f>[11]Base!U56</f>
        <v>0</v>
      </c>
      <c r="V56" s="1578">
        <f>[11]Base!V56</f>
        <v>0</v>
      </c>
      <c r="W56" s="1578">
        <f>[11]Base!W56</f>
        <v>0</v>
      </c>
      <c r="X56" s="1578">
        <f>[11]Base!X56</f>
        <v>0</v>
      </c>
      <c r="Y56" s="1578">
        <f>[11]Base!Y56</f>
        <v>0</v>
      </c>
      <c r="Z56" s="1578">
        <f>[11]Base!Z56</f>
        <v>0</v>
      </c>
      <c r="AA56" s="1578">
        <f>[11]Base!AA56</f>
        <v>0</v>
      </c>
      <c r="AB56" s="1578">
        <f>[11]Base!AB56</f>
        <v>0</v>
      </c>
      <c r="AC56" s="1578">
        <f>[11]Base!AC56</f>
        <v>0</v>
      </c>
      <c r="AD56" s="1578">
        <f>[11]Base!AD56</f>
        <v>43</v>
      </c>
      <c r="AE56" s="1578">
        <f>[11]Base!AE56</f>
        <v>1</v>
      </c>
      <c r="AF56" s="1578">
        <f>[11]Base!AF56</f>
        <v>51</v>
      </c>
      <c r="AG56" s="1578">
        <f>[11]Base!AG56</f>
        <v>0</v>
      </c>
      <c r="AH56" s="1578">
        <f>[11]Base!AH56</f>
        <v>0</v>
      </c>
      <c r="AI56" s="1578">
        <f>[11]Base!AI56</f>
        <v>27</v>
      </c>
      <c r="AJ56" s="1578">
        <f>[11]Base!AJ56</f>
        <v>0</v>
      </c>
      <c r="AK56" s="1578">
        <f>[11]Base!AK56</f>
        <v>0</v>
      </c>
      <c r="AL56" s="1578">
        <f>[11]Base!AL56</f>
        <v>0</v>
      </c>
      <c r="AM56" s="1578">
        <f>[11]Base!AM56</f>
        <v>0</v>
      </c>
      <c r="AN56" s="1578">
        <f>[11]Base!AN56</f>
        <v>0</v>
      </c>
      <c r="AO56" s="1578">
        <f>[11]Base!AO56</f>
        <v>0</v>
      </c>
      <c r="AP56" s="1579">
        <f t="shared" si="1"/>
        <v>7951</v>
      </c>
      <c r="AQ56" s="1578">
        <f>[11]Base!AQ56</f>
        <v>0</v>
      </c>
      <c r="AR56" s="1578">
        <f>[11]Base!AR56</f>
        <v>0</v>
      </c>
      <c r="AS56" s="1578">
        <f>[11]Base!AS56</f>
        <v>0</v>
      </c>
      <c r="AT56" s="1578">
        <f>[11]Base!AT56</f>
        <v>0</v>
      </c>
      <c r="AU56" s="1578">
        <f>[11]Base!AU56</f>
        <v>0</v>
      </c>
      <c r="AV56" s="1578">
        <f>[11]Base!AV56</f>
        <v>0</v>
      </c>
      <c r="AW56" s="1578">
        <f>[11]Base!AW56</f>
        <v>0</v>
      </c>
      <c r="AX56" s="1578">
        <f>[11]Base!AX56</f>
        <v>0</v>
      </c>
      <c r="AY56" s="1578">
        <f>[11]Base!AY56</f>
        <v>0</v>
      </c>
      <c r="AZ56" s="1578">
        <f>[11]Base!AZ56</f>
        <v>0</v>
      </c>
      <c r="BA56" s="1578">
        <f>[11]Base!BA56</f>
        <v>0</v>
      </c>
      <c r="BB56" s="1578">
        <f>[11]Base!BB56</f>
        <v>8</v>
      </c>
      <c r="BC56" s="1578">
        <f>[11]Base!BC56</f>
        <v>0</v>
      </c>
      <c r="BD56" s="1578">
        <f t="shared" si="2"/>
        <v>7959</v>
      </c>
      <c r="BF56" s="1578">
        <v>0</v>
      </c>
    </row>
    <row r="57" spans="1:58" s="1571" customFormat="1" ht="16.149999999999999" customHeight="1" x14ac:dyDescent="0.2">
      <c r="A57" s="1567" t="s">
        <v>1708</v>
      </c>
      <c r="B57" s="1568" t="s">
        <v>1709</v>
      </c>
      <c r="C57" s="1569">
        <f>[11]Base!C57</f>
        <v>8388</v>
      </c>
      <c r="D57" s="1569">
        <f>[11]Base!D57</f>
        <v>0</v>
      </c>
      <c r="E57" s="1569">
        <f>[11]Base!E57</f>
        <v>0</v>
      </c>
      <c r="F57" s="1569">
        <f>[11]Base!F57</f>
        <v>0</v>
      </c>
      <c r="G57" s="1569">
        <f>[11]Base!G57</f>
        <v>0</v>
      </c>
      <c r="H57" s="1569">
        <f>[11]Base!H57</f>
        <v>0</v>
      </c>
      <c r="I57" s="1569">
        <f>[11]Base!I57</f>
        <v>23</v>
      </c>
      <c r="J57" s="1569">
        <f>[11]Base!J57</f>
        <v>0</v>
      </c>
      <c r="K57" s="1569">
        <f>[11]Base!K57</f>
        <v>0</v>
      </c>
      <c r="L57" s="1569">
        <f>[11]Base!L57</f>
        <v>0</v>
      </c>
      <c r="M57" s="1569">
        <f>[11]Base!M57</f>
        <v>0</v>
      </c>
      <c r="N57" s="1569">
        <f>[11]Base!N57</f>
        <v>0</v>
      </c>
      <c r="O57" s="1569">
        <f>[11]Base!O57</f>
        <v>0</v>
      </c>
      <c r="P57" s="1569">
        <f>[11]Base!P57</f>
        <v>0</v>
      </c>
      <c r="Q57" s="1569">
        <f>[11]Base!Q57</f>
        <v>0</v>
      </c>
      <c r="R57" s="1569">
        <f>[11]Base!R57</f>
        <v>0</v>
      </c>
      <c r="S57" s="1569">
        <f>[11]Base!S57</f>
        <v>0</v>
      </c>
      <c r="T57" s="1569">
        <f>[11]Base!T57</f>
        <v>0</v>
      </c>
      <c r="U57" s="1569">
        <f>[11]Base!U57</f>
        <v>0</v>
      </c>
      <c r="V57" s="1569">
        <f>[11]Base!V57</f>
        <v>0</v>
      </c>
      <c r="W57" s="1569">
        <f>[11]Base!W57</f>
        <v>0</v>
      </c>
      <c r="X57" s="1569">
        <f>[11]Base!X57</f>
        <v>0</v>
      </c>
      <c r="Y57" s="1569">
        <f>[11]Base!Y57</f>
        <v>0</v>
      </c>
      <c r="Z57" s="1569">
        <f>[11]Base!Z57</f>
        <v>0</v>
      </c>
      <c r="AA57" s="1569">
        <f>[11]Base!AA57</f>
        <v>0</v>
      </c>
      <c r="AB57" s="1569">
        <f>[11]Base!AB57</f>
        <v>0</v>
      </c>
      <c r="AC57" s="1569">
        <f>[11]Base!AC57</f>
        <v>0</v>
      </c>
      <c r="AD57" s="1569">
        <f>[11]Base!AD57</f>
        <v>1</v>
      </c>
      <c r="AE57" s="1569">
        <f>[11]Base!AE57</f>
        <v>0</v>
      </c>
      <c r="AF57" s="1569">
        <f>[11]Base!AF57</f>
        <v>0</v>
      </c>
      <c r="AG57" s="1569">
        <f>[11]Base!AG57</f>
        <v>0</v>
      </c>
      <c r="AH57" s="1569">
        <f>[11]Base!AH57</f>
        <v>0</v>
      </c>
      <c r="AI57" s="1569">
        <f>[11]Base!AI57</f>
        <v>13</v>
      </c>
      <c r="AJ57" s="1569">
        <f>[11]Base!AJ57</f>
        <v>0</v>
      </c>
      <c r="AK57" s="1569">
        <f>[11]Base!AK57</f>
        <v>0</v>
      </c>
      <c r="AL57" s="1569">
        <f>[11]Base!AL57</f>
        <v>0</v>
      </c>
      <c r="AM57" s="1569">
        <f>[11]Base!AM57</f>
        <v>0</v>
      </c>
      <c r="AN57" s="1569">
        <f>[11]Base!AN57</f>
        <v>0</v>
      </c>
      <c r="AO57" s="1569">
        <f>[11]Base!AO57</f>
        <v>0</v>
      </c>
      <c r="AP57" s="1570">
        <f t="shared" si="1"/>
        <v>8425</v>
      </c>
      <c r="AQ57" s="1569">
        <f>[11]Base!AQ57</f>
        <v>0</v>
      </c>
      <c r="AR57" s="1569">
        <f>[11]Base!AR57</f>
        <v>265</v>
      </c>
      <c r="AS57" s="1569">
        <f>[11]Base!AS57</f>
        <v>0</v>
      </c>
      <c r="AT57" s="1569">
        <f>[11]Base!AT57</f>
        <v>0</v>
      </c>
      <c r="AU57" s="1569">
        <f>[11]Base!AU57</f>
        <v>0</v>
      </c>
      <c r="AV57" s="1569">
        <f>[11]Base!AV57</f>
        <v>0</v>
      </c>
      <c r="AW57" s="1569">
        <f>[11]Base!AW57</f>
        <v>0</v>
      </c>
      <c r="AX57" s="1569">
        <f>[11]Base!AX57</f>
        <v>2</v>
      </c>
      <c r="AY57" s="1569">
        <f>[11]Base!AY57</f>
        <v>0</v>
      </c>
      <c r="AZ57" s="1569">
        <f>[11]Base!AZ57</f>
        <v>0</v>
      </c>
      <c r="BA57" s="1569">
        <f>[11]Base!BA57</f>
        <v>0</v>
      </c>
      <c r="BB57" s="1569">
        <f>[11]Base!BB57</f>
        <v>7</v>
      </c>
      <c r="BC57" s="1569">
        <f>[11]Base!BC57</f>
        <v>0</v>
      </c>
      <c r="BD57" s="1569">
        <f t="shared" si="2"/>
        <v>8699</v>
      </c>
      <c r="BF57" s="1569">
        <v>0</v>
      </c>
    </row>
    <row r="58" spans="1:58" s="1571" customFormat="1" ht="16.149999999999999" customHeight="1" x14ac:dyDescent="0.2">
      <c r="A58" s="1572" t="s">
        <v>1710</v>
      </c>
      <c r="B58" s="1573" t="s">
        <v>1711</v>
      </c>
      <c r="C58" s="1574">
        <f>[11]Base!C58</f>
        <v>37673</v>
      </c>
      <c r="D58" s="1574">
        <f>[11]Base!D58</f>
        <v>0</v>
      </c>
      <c r="E58" s="1574">
        <f>[11]Base!E58</f>
        <v>0</v>
      </c>
      <c r="F58" s="1574">
        <f>[11]Base!F58</f>
        <v>0</v>
      </c>
      <c r="G58" s="1574">
        <f>[11]Base!G58</f>
        <v>0</v>
      </c>
      <c r="H58" s="1574">
        <f>[11]Base!H58</f>
        <v>2</v>
      </c>
      <c r="I58" s="1574">
        <f>[11]Base!I58</f>
        <v>174</v>
      </c>
      <c r="J58" s="1574">
        <f>[11]Base!J58</f>
        <v>0</v>
      </c>
      <c r="K58" s="1574">
        <f>[11]Base!K58</f>
        <v>2</v>
      </c>
      <c r="L58" s="1574">
        <f>[11]Base!L58</f>
        <v>1</v>
      </c>
      <c r="M58" s="1574">
        <f>[11]Base!M58</f>
        <v>0</v>
      </c>
      <c r="N58" s="1574">
        <f>[11]Base!N58</f>
        <v>1</v>
      </c>
      <c r="O58" s="1574">
        <f>[11]Base!O58</f>
        <v>0</v>
      </c>
      <c r="P58" s="1574">
        <f>[11]Base!P58</f>
        <v>0</v>
      </c>
      <c r="Q58" s="1574">
        <f>[11]Base!Q58</f>
        <v>0</v>
      </c>
      <c r="R58" s="1574">
        <f>[11]Base!R58</f>
        <v>0</v>
      </c>
      <c r="S58" s="1574">
        <f>[11]Base!S58</f>
        <v>0</v>
      </c>
      <c r="T58" s="1574">
        <f>[11]Base!T58</f>
        <v>0</v>
      </c>
      <c r="U58" s="1574">
        <f>[11]Base!U58</f>
        <v>0</v>
      </c>
      <c r="V58" s="1574">
        <f>[11]Base!V58</f>
        <v>1</v>
      </c>
      <c r="W58" s="1574">
        <f>[11]Base!W58</f>
        <v>0</v>
      </c>
      <c r="X58" s="1574">
        <f>[11]Base!X58</f>
        <v>4</v>
      </c>
      <c r="Y58" s="1574">
        <f>[11]Base!Y58</f>
        <v>0</v>
      </c>
      <c r="Z58" s="1574">
        <f>[11]Base!Z58</f>
        <v>0</v>
      </c>
      <c r="AA58" s="1574">
        <f>[11]Base!AA58</f>
        <v>0</v>
      </c>
      <c r="AB58" s="1574">
        <f>[11]Base!AB58</f>
        <v>0</v>
      </c>
      <c r="AC58" s="1574">
        <f>[11]Base!AC58</f>
        <v>0</v>
      </c>
      <c r="AD58" s="1574">
        <f>[11]Base!AD58</f>
        <v>0</v>
      </c>
      <c r="AE58" s="1574">
        <f>[11]Base!AE58</f>
        <v>0</v>
      </c>
      <c r="AF58" s="1574">
        <f>[11]Base!AF58</f>
        <v>0</v>
      </c>
      <c r="AG58" s="1574">
        <f>[11]Base!AG58</f>
        <v>0</v>
      </c>
      <c r="AH58" s="1574">
        <f>[11]Base!AH58</f>
        <v>0</v>
      </c>
      <c r="AI58" s="1574">
        <f>[11]Base!AI58</f>
        <v>107</v>
      </c>
      <c r="AJ58" s="1574">
        <f>[11]Base!AJ58</f>
        <v>0</v>
      </c>
      <c r="AK58" s="1574">
        <f>[11]Base!AK58</f>
        <v>0</v>
      </c>
      <c r="AL58" s="1574">
        <f>[11]Base!AL58</f>
        <v>2</v>
      </c>
      <c r="AM58" s="1574">
        <f>[11]Base!AM58</f>
        <v>0</v>
      </c>
      <c r="AN58" s="1574">
        <f>[11]Base!AN58</f>
        <v>0</v>
      </c>
      <c r="AO58" s="1574">
        <f>[11]Base!AO58</f>
        <v>0</v>
      </c>
      <c r="AP58" s="1575">
        <f t="shared" si="1"/>
        <v>37967</v>
      </c>
      <c r="AQ58" s="1574">
        <f>[11]Base!AQ58</f>
        <v>0</v>
      </c>
      <c r="AR58" s="1574">
        <f>[11]Base!AR58</f>
        <v>0</v>
      </c>
      <c r="AS58" s="1574">
        <f>[11]Base!AS58</f>
        <v>10</v>
      </c>
      <c r="AT58" s="1574">
        <f>[11]Base!AT58</f>
        <v>0</v>
      </c>
      <c r="AU58" s="1574">
        <f>[11]Base!AU58</f>
        <v>0</v>
      </c>
      <c r="AV58" s="1574">
        <f>[11]Base!AV58</f>
        <v>6</v>
      </c>
      <c r="AW58" s="1574">
        <f>[11]Base!AW58</f>
        <v>0</v>
      </c>
      <c r="AX58" s="1574">
        <f>[11]Base!AX58</f>
        <v>0</v>
      </c>
      <c r="AY58" s="1574">
        <f>[11]Base!AY58</f>
        <v>0</v>
      </c>
      <c r="AZ58" s="1574">
        <f>[11]Base!AZ58</f>
        <v>0</v>
      </c>
      <c r="BA58" s="1574">
        <f>[11]Base!BA58</f>
        <v>0</v>
      </c>
      <c r="BB58" s="1574">
        <f>[11]Base!BB58</f>
        <v>25</v>
      </c>
      <c r="BC58" s="1574">
        <f>[11]Base!BC58</f>
        <v>51</v>
      </c>
      <c r="BD58" s="1574">
        <f t="shared" si="2"/>
        <v>38059</v>
      </c>
      <c r="BF58" s="1574">
        <v>2</v>
      </c>
    </row>
    <row r="59" spans="1:58" s="1571" customFormat="1" ht="16.149999999999999" customHeight="1" x14ac:dyDescent="0.2">
      <c r="A59" s="1572" t="s">
        <v>1712</v>
      </c>
      <c r="B59" s="1573" t="s">
        <v>1713</v>
      </c>
      <c r="C59" s="1574">
        <f>[11]Base!C59</f>
        <v>18603</v>
      </c>
      <c r="D59" s="1574">
        <f>[11]Base!D59</f>
        <v>0</v>
      </c>
      <c r="E59" s="1574">
        <f>[11]Base!E59</f>
        <v>0</v>
      </c>
      <c r="F59" s="1574">
        <f>[11]Base!F59</f>
        <v>0</v>
      </c>
      <c r="G59" s="1574">
        <f>[11]Base!G59</f>
        <v>0</v>
      </c>
      <c r="H59" s="1574">
        <f>[11]Base!H59</f>
        <v>0</v>
      </c>
      <c r="I59" s="1574">
        <f>[11]Base!I59</f>
        <v>171</v>
      </c>
      <c r="J59" s="1574">
        <f>[11]Base!J59</f>
        <v>0</v>
      </c>
      <c r="K59" s="1574">
        <f>[11]Base!K59</f>
        <v>0</v>
      </c>
      <c r="L59" s="1574">
        <f>[11]Base!L59</f>
        <v>0</v>
      </c>
      <c r="M59" s="1574">
        <f>[11]Base!M59</f>
        <v>0</v>
      </c>
      <c r="N59" s="1574">
        <f>[11]Base!N59</f>
        <v>1</v>
      </c>
      <c r="O59" s="1574">
        <f>[11]Base!O59</f>
        <v>0</v>
      </c>
      <c r="P59" s="1574">
        <f>[11]Base!P59</f>
        <v>0</v>
      </c>
      <c r="Q59" s="1574">
        <f>[11]Base!Q59</f>
        <v>0</v>
      </c>
      <c r="R59" s="1574">
        <f>[11]Base!R59</f>
        <v>0</v>
      </c>
      <c r="S59" s="1574">
        <f>[11]Base!S59</f>
        <v>0</v>
      </c>
      <c r="T59" s="1574">
        <f>[11]Base!T59</f>
        <v>0</v>
      </c>
      <c r="U59" s="1574">
        <f>[11]Base!U59</f>
        <v>0</v>
      </c>
      <c r="V59" s="1574">
        <f>[11]Base!V59</f>
        <v>0</v>
      </c>
      <c r="W59" s="1574">
        <f>[11]Base!W59</f>
        <v>0</v>
      </c>
      <c r="X59" s="1574">
        <f>[11]Base!X59</f>
        <v>0</v>
      </c>
      <c r="Y59" s="1574">
        <f>[11]Base!Y59</f>
        <v>0</v>
      </c>
      <c r="Z59" s="1574">
        <f>[11]Base!Z59</f>
        <v>0</v>
      </c>
      <c r="AA59" s="1574">
        <f>[11]Base!AA59</f>
        <v>0</v>
      </c>
      <c r="AB59" s="1574">
        <f>[11]Base!AB59</f>
        <v>0</v>
      </c>
      <c r="AC59" s="1574">
        <f>[11]Base!AC59</f>
        <v>0</v>
      </c>
      <c r="AD59" s="1574">
        <f>[11]Base!AD59</f>
        <v>0</v>
      </c>
      <c r="AE59" s="1574">
        <f>[11]Base!AE59</f>
        <v>1</v>
      </c>
      <c r="AF59" s="1574">
        <f>[11]Base!AF59</f>
        <v>0</v>
      </c>
      <c r="AG59" s="1574">
        <f>[11]Base!AG59</f>
        <v>0</v>
      </c>
      <c r="AH59" s="1574">
        <f>[11]Base!AH59</f>
        <v>0</v>
      </c>
      <c r="AI59" s="1574">
        <f>[11]Base!AI59</f>
        <v>79</v>
      </c>
      <c r="AJ59" s="1574">
        <f>[11]Base!AJ59</f>
        <v>0</v>
      </c>
      <c r="AK59" s="1574">
        <f>[11]Base!AK59</f>
        <v>0</v>
      </c>
      <c r="AL59" s="1574">
        <f>[11]Base!AL59</f>
        <v>237</v>
      </c>
      <c r="AM59" s="1574">
        <f>[11]Base!AM59</f>
        <v>0</v>
      </c>
      <c r="AN59" s="1574">
        <f>[11]Base!AN59</f>
        <v>0</v>
      </c>
      <c r="AO59" s="1574">
        <f>[11]Base!AO59</f>
        <v>0</v>
      </c>
      <c r="AP59" s="1575">
        <f t="shared" si="1"/>
        <v>19092</v>
      </c>
      <c r="AQ59" s="1574">
        <f>[11]Base!AQ59</f>
        <v>0</v>
      </c>
      <c r="AR59" s="1574">
        <f>[11]Base!AR59</f>
        <v>0</v>
      </c>
      <c r="AS59" s="1574">
        <f>[11]Base!AS59</f>
        <v>1</v>
      </c>
      <c r="AT59" s="1574">
        <f>[11]Base!AT59</f>
        <v>0</v>
      </c>
      <c r="AU59" s="1574">
        <f>[11]Base!AU59</f>
        <v>0</v>
      </c>
      <c r="AV59" s="1574">
        <f>[11]Base!AV59</f>
        <v>0</v>
      </c>
      <c r="AW59" s="1574">
        <f>[11]Base!AW59</f>
        <v>0</v>
      </c>
      <c r="AX59" s="1574">
        <f>[11]Base!AX59</f>
        <v>0</v>
      </c>
      <c r="AY59" s="1574">
        <f>[11]Base!AY59</f>
        <v>0</v>
      </c>
      <c r="AZ59" s="1574">
        <f>[11]Base!AZ59</f>
        <v>0</v>
      </c>
      <c r="BA59" s="1574">
        <f>[11]Base!BA59</f>
        <v>0</v>
      </c>
      <c r="BB59" s="1574">
        <f>[11]Base!BB59</f>
        <v>5</v>
      </c>
      <c r="BC59" s="1574">
        <f>[11]Base!BC59</f>
        <v>7</v>
      </c>
      <c r="BD59" s="1574">
        <f t="shared" si="2"/>
        <v>19105</v>
      </c>
      <c r="BF59" s="1574">
        <v>0</v>
      </c>
    </row>
    <row r="60" spans="1:58" s="1571" customFormat="1" ht="16.149999999999999" customHeight="1" x14ac:dyDescent="0.2">
      <c r="A60" s="1572" t="s">
        <v>1714</v>
      </c>
      <c r="B60" s="1573" t="s">
        <v>1715</v>
      </c>
      <c r="C60" s="1574">
        <f>[11]Base!C60</f>
        <v>597</v>
      </c>
      <c r="D60" s="1574">
        <f>[11]Base!D60</f>
        <v>0</v>
      </c>
      <c r="E60" s="1574">
        <f>[11]Base!E60</f>
        <v>0</v>
      </c>
      <c r="F60" s="1574">
        <f>[11]Base!F60</f>
        <v>0</v>
      </c>
      <c r="G60" s="1574">
        <f>[11]Base!G60</f>
        <v>0</v>
      </c>
      <c r="H60" s="1574">
        <f>[11]Base!H60</f>
        <v>0</v>
      </c>
      <c r="I60" s="1574">
        <f>[11]Base!I60</f>
        <v>4</v>
      </c>
      <c r="J60" s="1574">
        <f>[11]Base!J60</f>
        <v>0</v>
      </c>
      <c r="K60" s="1574">
        <f>[11]Base!K60</f>
        <v>0</v>
      </c>
      <c r="L60" s="1574">
        <f>[11]Base!L60</f>
        <v>0</v>
      </c>
      <c r="M60" s="1574">
        <f>[11]Base!M60</f>
        <v>0</v>
      </c>
      <c r="N60" s="1574">
        <f>[11]Base!N60</f>
        <v>0</v>
      </c>
      <c r="O60" s="1574">
        <f>[11]Base!O60</f>
        <v>0</v>
      </c>
      <c r="P60" s="1574">
        <f>[11]Base!P60</f>
        <v>0</v>
      </c>
      <c r="Q60" s="1574">
        <f>[11]Base!Q60</f>
        <v>2</v>
      </c>
      <c r="R60" s="1574">
        <f>[11]Base!R60</f>
        <v>0</v>
      </c>
      <c r="S60" s="1574">
        <f>[11]Base!S60</f>
        <v>0</v>
      </c>
      <c r="T60" s="1574">
        <f>[11]Base!T60</f>
        <v>0</v>
      </c>
      <c r="U60" s="1574">
        <f>[11]Base!U60</f>
        <v>0</v>
      </c>
      <c r="V60" s="1574">
        <f>[11]Base!V60</f>
        <v>0</v>
      </c>
      <c r="W60" s="1574">
        <f>[11]Base!W60</f>
        <v>0</v>
      </c>
      <c r="X60" s="1574">
        <f>[11]Base!X60</f>
        <v>0</v>
      </c>
      <c r="Y60" s="1574">
        <f>[11]Base!Y60</f>
        <v>0</v>
      </c>
      <c r="Z60" s="1574">
        <f>[11]Base!Z60</f>
        <v>9</v>
      </c>
      <c r="AA60" s="1574">
        <f>[11]Base!AA60</f>
        <v>0</v>
      </c>
      <c r="AB60" s="1574">
        <f>[11]Base!AB60</f>
        <v>0</v>
      </c>
      <c r="AC60" s="1574">
        <f>[11]Base!AC60</f>
        <v>0</v>
      </c>
      <c r="AD60" s="1574">
        <f>[11]Base!AD60</f>
        <v>0</v>
      </c>
      <c r="AE60" s="1574">
        <f>[11]Base!AE60</f>
        <v>0</v>
      </c>
      <c r="AF60" s="1574">
        <f>[11]Base!AF60</f>
        <v>0</v>
      </c>
      <c r="AG60" s="1574">
        <f>[11]Base!AG60</f>
        <v>0</v>
      </c>
      <c r="AH60" s="1574">
        <f>[11]Base!AH60</f>
        <v>0</v>
      </c>
      <c r="AI60" s="1574">
        <f>[11]Base!AI60</f>
        <v>0</v>
      </c>
      <c r="AJ60" s="1574">
        <f>[11]Base!AJ60</f>
        <v>0</v>
      </c>
      <c r="AK60" s="1574">
        <f>[11]Base!AK60</f>
        <v>0</v>
      </c>
      <c r="AL60" s="1574">
        <f>[11]Base!AL60</f>
        <v>0</v>
      </c>
      <c r="AM60" s="1574">
        <f>[11]Base!AM60</f>
        <v>0</v>
      </c>
      <c r="AN60" s="1574">
        <f>[11]Base!AN60</f>
        <v>0</v>
      </c>
      <c r="AO60" s="1574">
        <f>[11]Base!AO60</f>
        <v>0</v>
      </c>
      <c r="AP60" s="1575">
        <f t="shared" si="1"/>
        <v>612</v>
      </c>
      <c r="AQ60" s="1574">
        <f>[11]Base!AQ60</f>
        <v>0</v>
      </c>
      <c r="AR60" s="1574">
        <f>[11]Base!AR60</f>
        <v>0</v>
      </c>
      <c r="AS60" s="1574">
        <f>[11]Base!AS60</f>
        <v>0</v>
      </c>
      <c r="AT60" s="1574">
        <f>[11]Base!AT60</f>
        <v>0</v>
      </c>
      <c r="AU60" s="1574">
        <f>[11]Base!AU60</f>
        <v>4</v>
      </c>
      <c r="AV60" s="1574">
        <f>[11]Base!AV60</f>
        <v>0</v>
      </c>
      <c r="AW60" s="1574">
        <f>[11]Base!AW60</f>
        <v>0</v>
      </c>
      <c r="AX60" s="1574">
        <f>[11]Base!AX60</f>
        <v>0</v>
      </c>
      <c r="AY60" s="1574">
        <f>[11]Base!AY60</f>
        <v>0</v>
      </c>
      <c r="AZ60" s="1574">
        <f>[11]Base!AZ60</f>
        <v>0</v>
      </c>
      <c r="BA60" s="1574">
        <f>[11]Base!BA60</f>
        <v>0</v>
      </c>
      <c r="BB60" s="1574">
        <f>[11]Base!BB60</f>
        <v>0</v>
      </c>
      <c r="BC60" s="1574">
        <f>[11]Base!BC60</f>
        <v>0</v>
      </c>
      <c r="BD60" s="1574">
        <f t="shared" si="2"/>
        <v>616</v>
      </c>
      <c r="BF60" s="1574">
        <v>0</v>
      </c>
    </row>
    <row r="61" spans="1:58" s="1571" customFormat="1" ht="16.149999999999999" customHeight="1" x14ac:dyDescent="0.2">
      <c r="A61" s="1576" t="s">
        <v>1716</v>
      </c>
      <c r="B61" s="1577" t="s">
        <v>1717</v>
      </c>
      <c r="C61" s="1578">
        <f>[11]Base!C61</f>
        <v>17057</v>
      </c>
      <c r="D61" s="1578">
        <f>[11]Base!D61</f>
        <v>0</v>
      </c>
      <c r="E61" s="1578">
        <f>[11]Base!E61</f>
        <v>0</v>
      </c>
      <c r="F61" s="1578">
        <f>[11]Base!F61</f>
        <v>0</v>
      </c>
      <c r="G61" s="1578">
        <f>[11]Base!G61</f>
        <v>0</v>
      </c>
      <c r="H61" s="1578">
        <f>[11]Base!H61</f>
        <v>0</v>
      </c>
      <c r="I61" s="1578">
        <f>[11]Base!I61</f>
        <v>52</v>
      </c>
      <c r="J61" s="1578">
        <f>[11]Base!J61</f>
        <v>0</v>
      </c>
      <c r="K61" s="1578">
        <f>[11]Base!K61</f>
        <v>0</v>
      </c>
      <c r="L61" s="1578">
        <f>[11]Base!L61</f>
        <v>0</v>
      </c>
      <c r="M61" s="1578">
        <f>[11]Base!M61</f>
        <v>0</v>
      </c>
      <c r="N61" s="1578">
        <f>[11]Base!N61</f>
        <v>0</v>
      </c>
      <c r="O61" s="1578">
        <f>[11]Base!O61</f>
        <v>0</v>
      </c>
      <c r="P61" s="1578">
        <f>[11]Base!P61</f>
        <v>0</v>
      </c>
      <c r="Q61" s="1578">
        <f>[11]Base!Q61</f>
        <v>0</v>
      </c>
      <c r="R61" s="1578">
        <f>[11]Base!R61</f>
        <v>0</v>
      </c>
      <c r="S61" s="1578">
        <f>[11]Base!S61</f>
        <v>0</v>
      </c>
      <c r="T61" s="1578">
        <f>[11]Base!T61</f>
        <v>0</v>
      </c>
      <c r="U61" s="1578">
        <f>[11]Base!U61</f>
        <v>0</v>
      </c>
      <c r="V61" s="1578">
        <f>[11]Base!V61</f>
        <v>0</v>
      </c>
      <c r="W61" s="1578">
        <f>[11]Base!W61</f>
        <v>0</v>
      </c>
      <c r="X61" s="1578">
        <f>[11]Base!X61</f>
        <v>0</v>
      </c>
      <c r="Y61" s="1578">
        <f>[11]Base!Y61</f>
        <v>0</v>
      </c>
      <c r="Z61" s="1578">
        <f>[11]Base!Z61</f>
        <v>0</v>
      </c>
      <c r="AA61" s="1578">
        <f>[11]Base!AA61</f>
        <v>0</v>
      </c>
      <c r="AB61" s="1578">
        <f>[11]Base!AB61</f>
        <v>0</v>
      </c>
      <c r="AC61" s="1578">
        <f>[11]Base!AC61</f>
        <v>0</v>
      </c>
      <c r="AD61" s="1578">
        <f>[11]Base!AD61</f>
        <v>0</v>
      </c>
      <c r="AE61" s="1578">
        <f>[11]Base!AE61</f>
        <v>0</v>
      </c>
      <c r="AF61" s="1578">
        <f>[11]Base!AF61</f>
        <v>3</v>
      </c>
      <c r="AG61" s="1578">
        <f>[11]Base!AG61</f>
        <v>0</v>
      </c>
      <c r="AH61" s="1578">
        <f>[11]Base!AH61</f>
        <v>0</v>
      </c>
      <c r="AI61" s="1578">
        <f>[11]Base!AI61</f>
        <v>47</v>
      </c>
      <c r="AJ61" s="1578">
        <f>[11]Base!AJ61</f>
        <v>0</v>
      </c>
      <c r="AK61" s="1578">
        <f>[11]Base!AK61</f>
        <v>0</v>
      </c>
      <c r="AL61" s="1578">
        <f>[11]Base!AL61</f>
        <v>0</v>
      </c>
      <c r="AM61" s="1578">
        <f>[11]Base!AM61</f>
        <v>0</v>
      </c>
      <c r="AN61" s="1578">
        <f>[11]Base!AN61</f>
        <v>0</v>
      </c>
      <c r="AO61" s="1578">
        <f>[11]Base!AO61</f>
        <v>0</v>
      </c>
      <c r="AP61" s="1579">
        <f t="shared" si="1"/>
        <v>17159</v>
      </c>
      <c r="AQ61" s="1578">
        <f>[11]Base!AQ61</f>
        <v>0</v>
      </c>
      <c r="AR61" s="1578">
        <f>[11]Base!AR61</f>
        <v>0</v>
      </c>
      <c r="AS61" s="1578">
        <f>[11]Base!AS61</f>
        <v>0</v>
      </c>
      <c r="AT61" s="1578">
        <f>[11]Base!AT61</f>
        <v>0</v>
      </c>
      <c r="AU61" s="1578">
        <f>[11]Base!AU61</f>
        <v>0</v>
      </c>
      <c r="AV61" s="1578">
        <f>[11]Base!AV61</f>
        <v>0</v>
      </c>
      <c r="AW61" s="1578">
        <f>[11]Base!AW61</f>
        <v>0</v>
      </c>
      <c r="AX61" s="1578">
        <f>[11]Base!AX61</f>
        <v>41</v>
      </c>
      <c r="AY61" s="1578">
        <f>[11]Base!AY61</f>
        <v>0</v>
      </c>
      <c r="AZ61" s="1578">
        <f>[11]Base!AZ61</f>
        <v>0</v>
      </c>
      <c r="BA61" s="1578">
        <f>[11]Base!BA61</f>
        <v>0</v>
      </c>
      <c r="BB61" s="1578">
        <f>[11]Base!BB61</f>
        <v>11</v>
      </c>
      <c r="BC61" s="1578">
        <f>[11]Base!BC61</f>
        <v>0</v>
      </c>
      <c r="BD61" s="1578">
        <f t="shared" si="2"/>
        <v>17211</v>
      </c>
      <c r="BF61" s="1578">
        <v>0</v>
      </c>
    </row>
    <row r="62" spans="1:58" s="1571" customFormat="1" ht="16.149999999999999" customHeight="1" x14ac:dyDescent="0.2">
      <c r="A62" s="1567" t="s">
        <v>1718</v>
      </c>
      <c r="B62" s="1568" t="s">
        <v>1719</v>
      </c>
      <c r="C62" s="1569">
        <f>[11]Base!C62</f>
        <v>2014</v>
      </c>
      <c r="D62" s="1569">
        <f>[11]Base!D62</f>
        <v>0</v>
      </c>
      <c r="E62" s="1569">
        <f>[11]Base!E62</f>
        <v>0</v>
      </c>
      <c r="F62" s="1569">
        <f>[11]Base!F62</f>
        <v>888</v>
      </c>
      <c r="G62" s="1569">
        <f>[11]Base!G62</f>
        <v>0</v>
      </c>
      <c r="H62" s="1569">
        <f>[11]Base!H62</f>
        <v>0</v>
      </c>
      <c r="I62" s="1569">
        <f>[11]Base!I62</f>
        <v>12</v>
      </c>
      <c r="J62" s="1569">
        <f>[11]Base!J62</f>
        <v>0</v>
      </c>
      <c r="K62" s="1569">
        <f>[11]Base!K62</f>
        <v>0</v>
      </c>
      <c r="L62" s="1569">
        <f>[11]Base!L62</f>
        <v>0</v>
      </c>
      <c r="M62" s="1569">
        <f>[11]Base!M62</f>
        <v>0</v>
      </c>
      <c r="N62" s="1569">
        <f>[11]Base!N62</f>
        <v>0</v>
      </c>
      <c r="O62" s="1569">
        <f>[11]Base!O62</f>
        <v>0</v>
      </c>
      <c r="P62" s="1569">
        <f>[11]Base!P62</f>
        <v>0</v>
      </c>
      <c r="Q62" s="1569">
        <f>[11]Base!Q62</f>
        <v>0</v>
      </c>
      <c r="R62" s="1569">
        <f>[11]Base!R62</f>
        <v>0</v>
      </c>
      <c r="S62" s="1569">
        <f>[11]Base!S62</f>
        <v>41</v>
      </c>
      <c r="T62" s="1569">
        <f>[11]Base!T62</f>
        <v>0</v>
      </c>
      <c r="U62" s="1569">
        <f>[11]Base!U62</f>
        <v>0</v>
      </c>
      <c r="V62" s="1569">
        <f>[11]Base!V62</f>
        <v>0</v>
      </c>
      <c r="W62" s="1569">
        <f>[11]Base!W62</f>
        <v>2</v>
      </c>
      <c r="X62" s="1569">
        <f>[11]Base!X62</f>
        <v>0</v>
      </c>
      <c r="Y62" s="1569">
        <f>[11]Base!Y62</f>
        <v>0</v>
      </c>
      <c r="Z62" s="1569">
        <f>[11]Base!Z62</f>
        <v>0</v>
      </c>
      <c r="AA62" s="1569">
        <f>[11]Base!AA62</f>
        <v>0</v>
      </c>
      <c r="AB62" s="1569">
        <f>[11]Base!AB62</f>
        <v>124</v>
      </c>
      <c r="AC62" s="1569">
        <f>[11]Base!AC62</f>
        <v>0</v>
      </c>
      <c r="AD62" s="1569">
        <f>[11]Base!AD62</f>
        <v>0</v>
      </c>
      <c r="AE62" s="1569">
        <f>[11]Base!AE62</f>
        <v>0</v>
      </c>
      <c r="AF62" s="1569">
        <f>[11]Base!AF62</f>
        <v>0</v>
      </c>
      <c r="AG62" s="1569">
        <f>[11]Base!AG62</f>
        <v>0</v>
      </c>
      <c r="AH62" s="1569">
        <f>[11]Base!AH62</f>
        <v>0</v>
      </c>
      <c r="AI62" s="1569">
        <f>[11]Base!AI62</f>
        <v>6</v>
      </c>
      <c r="AJ62" s="1569">
        <f>[11]Base!AJ62</f>
        <v>0</v>
      </c>
      <c r="AK62" s="1569">
        <f>[11]Base!AK62</f>
        <v>0</v>
      </c>
      <c r="AL62" s="1569">
        <f>[11]Base!AL62</f>
        <v>0</v>
      </c>
      <c r="AM62" s="1569">
        <f>[11]Base!AM62</f>
        <v>0</v>
      </c>
      <c r="AN62" s="1569">
        <f>[11]Base!AN62</f>
        <v>0</v>
      </c>
      <c r="AO62" s="1569">
        <f>[11]Base!AO62</f>
        <v>0</v>
      </c>
      <c r="AP62" s="1570">
        <f t="shared" si="1"/>
        <v>3087</v>
      </c>
      <c r="AQ62" s="1569">
        <f>[11]Base!AQ62</f>
        <v>1</v>
      </c>
      <c r="AR62" s="1569">
        <f>[11]Base!AR62</f>
        <v>0</v>
      </c>
      <c r="AS62" s="1569">
        <f>[11]Base!AS62</f>
        <v>0</v>
      </c>
      <c r="AT62" s="1569">
        <f>[11]Base!AT62</f>
        <v>0</v>
      </c>
      <c r="AU62" s="1569">
        <f>[11]Base!AU62</f>
        <v>0</v>
      </c>
      <c r="AV62" s="1569">
        <f>[11]Base!AV62</f>
        <v>0</v>
      </c>
      <c r="AW62" s="1569">
        <f>[11]Base!AW62</f>
        <v>0</v>
      </c>
      <c r="AX62" s="1569">
        <f>[11]Base!AX62</f>
        <v>0</v>
      </c>
      <c r="AY62" s="1569">
        <f>[11]Base!AY62</f>
        <v>0</v>
      </c>
      <c r="AZ62" s="1569">
        <f>[11]Base!AZ62</f>
        <v>0</v>
      </c>
      <c r="BA62" s="1569">
        <f>[11]Base!BA62</f>
        <v>0</v>
      </c>
      <c r="BB62" s="1569">
        <f>[11]Base!BB62</f>
        <v>0</v>
      </c>
      <c r="BC62" s="1569">
        <f>[11]Base!BC62</f>
        <v>0</v>
      </c>
      <c r="BD62" s="1569">
        <f t="shared" si="2"/>
        <v>3088</v>
      </c>
      <c r="BF62" s="1569">
        <v>0</v>
      </c>
    </row>
    <row r="63" spans="1:58" s="1571" customFormat="1" ht="16.149999999999999" customHeight="1" x14ac:dyDescent="0.2">
      <c r="A63" s="1572" t="s">
        <v>1720</v>
      </c>
      <c r="B63" s="1573" t="s">
        <v>1721</v>
      </c>
      <c r="C63" s="1574">
        <f>[11]Base!C63</f>
        <v>9229</v>
      </c>
      <c r="D63" s="1574">
        <f>[11]Base!D63</f>
        <v>0</v>
      </c>
      <c r="E63" s="1574">
        <f>[11]Base!E63</f>
        <v>0</v>
      </c>
      <c r="F63" s="1574">
        <f>[11]Base!F63</f>
        <v>0</v>
      </c>
      <c r="G63" s="1574">
        <f>[11]Base!G63</f>
        <v>0</v>
      </c>
      <c r="H63" s="1574">
        <f>[11]Base!H63</f>
        <v>0</v>
      </c>
      <c r="I63" s="1574">
        <f>[11]Base!I63</f>
        <v>17</v>
      </c>
      <c r="J63" s="1574">
        <f>[11]Base!J63</f>
        <v>0</v>
      </c>
      <c r="K63" s="1574">
        <f>[11]Base!K63</f>
        <v>0</v>
      </c>
      <c r="L63" s="1574">
        <f>[11]Base!L63</f>
        <v>0</v>
      </c>
      <c r="M63" s="1574">
        <f>[11]Base!M63</f>
        <v>0</v>
      </c>
      <c r="N63" s="1574">
        <f>[11]Base!N63</f>
        <v>0</v>
      </c>
      <c r="O63" s="1574">
        <f>[11]Base!O63</f>
        <v>0</v>
      </c>
      <c r="P63" s="1574">
        <f>[11]Base!P63</f>
        <v>0</v>
      </c>
      <c r="Q63" s="1574">
        <f>[11]Base!Q63</f>
        <v>0</v>
      </c>
      <c r="R63" s="1574">
        <f>[11]Base!R63</f>
        <v>4</v>
      </c>
      <c r="S63" s="1574">
        <f>[11]Base!S63</f>
        <v>0</v>
      </c>
      <c r="T63" s="1574">
        <f>[11]Base!T63</f>
        <v>0</v>
      </c>
      <c r="U63" s="1574">
        <f>[11]Base!U63</f>
        <v>0</v>
      </c>
      <c r="V63" s="1574">
        <f>[11]Base!V63</f>
        <v>0</v>
      </c>
      <c r="W63" s="1574">
        <f>[11]Base!W63</f>
        <v>0</v>
      </c>
      <c r="X63" s="1574">
        <f>[11]Base!X63</f>
        <v>0</v>
      </c>
      <c r="Y63" s="1574">
        <f>[11]Base!Y63</f>
        <v>0</v>
      </c>
      <c r="Z63" s="1574">
        <f>[11]Base!Z63</f>
        <v>0</v>
      </c>
      <c r="AA63" s="1574">
        <f>[11]Base!AA63</f>
        <v>0</v>
      </c>
      <c r="AB63" s="1574">
        <f>[11]Base!AB63</f>
        <v>0</v>
      </c>
      <c r="AC63" s="1574">
        <f>[11]Base!AC63</f>
        <v>0</v>
      </c>
      <c r="AD63" s="1574">
        <f>[11]Base!AD63</f>
        <v>43</v>
      </c>
      <c r="AE63" s="1574">
        <f>[11]Base!AE63</f>
        <v>0</v>
      </c>
      <c r="AF63" s="1574">
        <f>[11]Base!AF63</f>
        <v>10</v>
      </c>
      <c r="AG63" s="1574">
        <f>[11]Base!AG63</f>
        <v>0</v>
      </c>
      <c r="AH63" s="1574">
        <f>[11]Base!AH63</f>
        <v>0</v>
      </c>
      <c r="AI63" s="1574">
        <f>[11]Base!AI63</f>
        <v>26</v>
      </c>
      <c r="AJ63" s="1574">
        <f>[11]Base!AJ63</f>
        <v>0</v>
      </c>
      <c r="AK63" s="1574">
        <f>[11]Base!AK63</f>
        <v>0</v>
      </c>
      <c r="AL63" s="1574">
        <f>[11]Base!AL63</f>
        <v>0</v>
      </c>
      <c r="AM63" s="1574">
        <f>[11]Base!AM63</f>
        <v>0</v>
      </c>
      <c r="AN63" s="1574">
        <f>[11]Base!AN63</f>
        <v>0</v>
      </c>
      <c r="AO63" s="1574">
        <f>[11]Base!AO63</f>
        <v>0</v>
      </c>
      <c r="AP63" s="1575">
        <f t="shared" si="1"/>
        <v>9329</v>
      </c>
      <c r="AQ63" s="1574">
        <f>[11]Base!AQ63</f>
        <v>0</v>
      </c>
      <c r="AR63" s="1574">
        <f>[11]Base!AR63</f>
        <v>0</v>
      </c>
      <c r="AS63" s="1574">
        <f>[11]Base!AS63</f>
        <v>0</v>
      </c>
      <c r="AT63" s="1574">
        <f>[11]Base!AT63</f>
        <v>0</v>
      </c>
      <c r="AU63" s="1574">
        <f>[11]Base!AU63</f>
        <v>0</v>
      </c>
      <c r="AV63" s="1574">
        <f>[11]Base!AV63</f>
        <v>0</v>
      </c>
      <c r="AW63" s="1574">
        <f>[11]Base!AW63</f>
        <v>0</v>
      </c>
      <c r="AX63" s="1574">
        <f>[11]Base!AX63</f>
        <v>0</v>
      </c>
      <c r="AY63" s="1574">
        <f>[11]Base!AY63</f>
        <v>0</v>
      </c>
      <c r="AZ63" s="1574">
        <f>[11]Base!AZ63</f>
        <v>0</v>
      </c>
      <c r="BA63" s="1574">
        <f>[11]Base!BA63</f>
        <v>0</v>
      </c>
      <c r="BB63" s="1574">
        <f>[11]Base!BB63</f>
        <v>3</v>
      </c>
      <c r="BC63" s="1574">
        <f>[11]Base!BC63</f>
        <v>0</v>
      </c>
      <c r="BD63" s="1574">
        <f t="shared" si="2"/>
        <v>9332</v>
      </c>
      <c r="BF63" s="1574">
        <v>0</v>
      </c>
    </row>
    <row r="64" spans="1:58" s="1571" customFormat="1" ht="16.149999999999999" customHeight="1" x14ac:dyDescent="0.2">
      <c r="A64" s="1572" t="s">
        <v>1722</v>
      </c>
      <c r="B64" s="1573" t="s">
        <v>1723</v>
      </c>
      <c r="C64" s="1574">
        <f>[11]Base!C64</f>
        <v>8275</v>
      </c>
      <c r="D64" s="1574">
        <f>[11]Base!D64</f>
        <v>0</v>
      </c>
      <c r="E64" s="1574">
        <f>[11]Base!E64</f>
        <v>0</v>
      </c>
      <c r="F64" s="1574">
        <f>[11]Base!F64</f>
        <v>0</v>
      </c>
      <c r="G64" s="1574">
        <f>[11]Base!G64</f>
        <v>0</v>
      </c>
      <c r="H64" s="1574">
        <f>[11]Base!H64</f>
        <v>0</v>
      </c>
      <c r="I64" s="1574">
        <f>[11]Base!I64</f>
        <v>23</v>
      </c>
      <c r="J64" s="1574">
        <f>[11]Base!J64</f>
        <v>0</v>
      </c>
      <c r="K64" s="1574">
        <f>[11]Base!K64</f>
        <v>0</v>
      </c>
      <c r="L64" s="1574">
        <f>[11]Base!L64</f>
        <v>0</v>
      </c>
      <c r="M64" s="1574">
        <f>[11]Base!M64</f>
        <v>0</v>
      </c>
      <c r="N64" s="1574">
        <f>[11]Base!N64</f>
        <v>0</v>
      </c>
      <c r="O64" s="1574">
        <f>[11]Base!O64</f>
        <v>0</v>
      </c>
      <c r="P64" s="1574">
        <f>[11]Base!P64</f>
        <v>0</v>
      </c>
      <c r="Q64" s="1574">
        <f>[11]Base!Q64</f>
        <v>0</v>
      </c>
      <c r="R64" s="1574">
        <f>[11]Base!R64</f>
        <v>0</v>
      </c>
      <c r="S64" s="1574">
        <f>[11]Base!S64</f>
        <v>0</v>
      </c>
      <c r="T64" s="1574">
        <f>[11]Base!T64</f>
        <v>0</v>
      </c>
      <c r="U64" s="1574">
        <f>[11]Base!U64</f>
        <v>0</v>
      </c>
      <c r="V64" s="1574">
        <f>[11]Base!V64</f>
        <v>0</v>
      </c>
      <c r="W64" s="1574">
        <f>[11]Base!W64</f>
        <v>0</v>
      </c>
      <c r="X64" s="1574">
        <f>[11]Base!X64</f>
        <v>0</v>
      </c>
      <c r="Y64" s="1574">
        <f>[11]Base!Y64</f>
        <v>0</v>
      </c>
      <c r="Z64" s="1574">
        <f>[11]Base!Z64</f>
        <v>0</v>
      </c>
      <c r="AA64" s="1574">
        <f>[11]Base!AA64</f>
        <v>0</v>
      </c>
      <c r="AB64" s="1574">
        <f>[11]Base!AB64</f>
        <v>0</v>
      </c>
      <c r="AC64" s="1574">
        <f>[11]Base!AC64</f>
        <v>0</v>
      </c>
      <c r="AD64" s="1574">
        <f>[11]Base!AD64</f>
        <v>0</v>
      </c>
      <c r="AE64" s="1574">
        <f>[11]Base!AE64</f>
        <v>0</v>
      </c>
      <c r="AF64" s="1574">
        <f>[11]Base!AF64</f>
        <v>0</v>
      </c>
      <c r="AG64" s="1574">
        <f>[11]Base!AG64</f>
        <v>0</v>
      </c>
      <c r="AH64" s="1574">
        <f>[11]Base!AH64</f>
        <v>0</v>
      </c>
      <c r="AI64" s="1574">
        <f>[11]Base!AI64</f>
        <v>40</v>
      </c>
      <c r="AJ64" s="1574">
        <f>[11]Base!AJ64</f>
        <v>0</v>
      </c>
      <c r="AK64" s="1574">
        <f>[11]Base!AK64</f>
        <v>0</v>
      </c>
      <c r="AL64" s="1574">
        <f>[11]Base!AL64</f>
        <v>0</v>
      </c>
      <c r="AM64" s="1574">
        <f>[11]Base!AM64</f>
        <v>0</v>
      </c>
      <c r="AN64" s="1574">
        <f>[11]Base!AN64</f>
        <v>0</v>
      </c>
      <c r="AO64" s="1574">
        <f>[11]Base!AO64</f>
        <v>0</v>
      </c>
      <c r="AP64" s="1575">
        <f t="shared" si="1"/>
        <v>8338</v>
      </c>
      <c r="AQ64" s="1574">
        <f>[11]Base!AQ64</f>
        <v>0</v>
      </c>
      <c r="AR64" s="1574">
        <f>[11]Base!AR64</f>
        <v>0</v>
      </c>
      <c r="AS64" s="1574">
        <f>[11]Base!AS64</f>
        <v>0</v>
      </c>
      <c r="AT64" s="1574">
        <f>[11]Base!AT64</f>
        <v>0</v>
      </c>
      <c r="AU64" s="1574">
        <f>[11]Base!AU64</f>
        <v>0</v>
      </c>
      <c r="AV64" s="1574">
        <f>[11]Base!AV64</f>
        <v>0</v>
      </c>
      <c r="AW64" s="1574">
        <f>[11]Base!AW64</f>
        <v>0</v>
      </c>
      <c r="AX64" s="1574">
        <f>[11]Base!AX64</f>
        <v>0</v>
      </c>
      <c r="AY64" s="1574">
        <f>[11]Base!AY64</f>
        <v>0</v>
      </c>
      <c r="AZ64" s="1574">
        <f>[11]Base!AZ64</f>
        <v>0</v>
      </c>
      <c r="BA64" s="1574">
        <f>[11]Base!BA64</f>
        <v>0</v>
      </c>
      <c r="BB64" s="1574">
        <f>[11]Base!BB64</f>
        <v>12</v>
      </c>
      <c r="BC64" s="1574">
        <f>[11]Base!BC64</f>
        <v>0</v>
      </c>
      <c r="BD64" s="1574">
        <f t="shared" si="2"/>
        <v>8350</v>
      </c>
      <c r="BF64" s="1574">
        <v>0</v>
      </c>
    </row>
    <row r="65" spans="1:58" s="1571" customFormat="1" ht="16.149999999999999" customHeight="1" x14ac:dyDescent="0.2">
      <c r="A65" s="1572" t="s">
        <v>1724</v>
      </c>
      <c r="B65" s="1573" t="s">
        <v>1725</v>
      </c>
      <c r="C65" s="1574">
        <f>[11]Base!C65</f>
        <v>5237</v>
      </c>
      <c r="D65" s="1574">
        <f>[11]Base!D65</f>
        <v>0</v>
      </c>
      <c r="E65" s="1574">
        <f>[11]Base!E65</f>
        <v>0</v>
      </c>
      <c r="F65" s="1574">
        <f>[11]Base!F65</f>
        <v>0</v>
      </c>
      <c r="G65" s="1574">
        <f>[11]Base!G65</f>
        <v>0</v>
      </c>
      <c r="H65" s="1574">
        <f>[11]Base!H65</f>
        <v>0</v>
      </c>
      <c r="I65" s="1574">
        <f>[11]Base!I65</f>
        <v>13</v>
      </c>
      <c r="J65" s="1574">
        <f>[11]Base!J65</f>
        <v>0</v>
      </c>
      <c r="K65" s="1574">
        <f>[11]Base!K65</f>
        <v>0</v>
      </c>
      <c r="L65" s="1574">
        <f>[11]Base!L65</f>
        <v>0</v>
      </c>
      <c r="M65" s="1574">
        <f>[11]Base!M65</f>
        <v>0</v>
      </c>
      <c r="N65" s="1574">
        <f>[11]Base!N65</f>
        <v>1</v>
      </c>
      <c r="O65" s="1574">
        <f>[11]Base!O65</f>
        <v>0</v>
      </c>
      <c r="P65" s="1574">
        <f>[11]Base!P65</f>
        <v>0</v>
      </c>
      <c r="Q65" s="1574">
        <f>[11]Base!Q65</f>
        <v>0</v>
      </c>
      <c r="R65" s="1574">
        <f>[11]Base!R65</f>
        <v>0</v>
      </c>
      <c r="S65" s="1574">
        <f>[11]Base!S65</f>
        <v>0</v>
      </c>
      <c r="T65" s="1574">
        <f>[11]Base!T65</f>
        <v>0</v>
      </c>
      <c r="U65" s="1574">
        <f>[11]Base!U65</f>
        <v>0</v>
      </c>
      <c r="V65" s="1574">
        <f>[11]Base!V65</f>
        <v>0</v>
      </c>
      <c r="W65" s="1574">
        <f>[11]Base!W65</f>
        <v>0</v>
      </c>
      <c r="X65" s="1574">
        <f>[11]Base!X65</f>
        <v>0</v>
      </c>
      <c r="Y65" s="1574">
        <f>[11]Base!Y65</f>
        <v>0</v>
      </c>
      <c r="Z65" s="1574">
        <f>[11]Base!Z65</f>
        <v>0</v>
      </c>
      <c r="AA65" s="1574">
        <f>[11]Base!AA65</f>
        <v>0</v>
      </c>
      <c r="AB65" s="1574">
        <f>[11]Base!AB65</f>
        <v>0</v>
      </c>
      <c r="AC65" s="1574">
        <f>[11]Base!AC65</f>
        <v>0</v>
      </c>
      <c r="AD65" s="1574">
        <f>[11]Base!AD65</f>
        <v>0</v>
      </c>
      <c r="AE65" s="1574">
        <f>[11]Base!AE65</f>
        <v>0</v>
      </c>
      <c r="AF65" s="1574">
        <f>[11]Base!AF65</f>
        <v>0</v>
      </c>
      <c r="AG65" s="1574">
        <f>[11]Base!AG65</f>
        <v>0</v>
      </c>
      <c r="AH65" s="1574">
        <f>[11]Base!AH65</f>
        <v>0</v>
      </c>
      <c r="AI65" s="1574">
        <f>[11]Base!AI65</f>
        <v>16</v>
      </c>
      <c r="AJ65" s="1574">
        <f>[11]Base!AJ65</f>
        <v>0</v>
      </c>
      <c r="AK65" s="1574">
        <f>[11]Base!AK65</f>
        <v>0</v>
      </c>
      <c r="AL65" s="1574">
        <f>[11]Base!AL65</f>
        <v>0</v>
      </c>
      <c r="AM65" s="1574">
        <f>[11]Base!AM65</f>
        <v>0</v>
      </c>
      <c r="AN65" s="1574">
        <f>[11]Base!AN65</f>
        <v>0</v>
      </c>
      <c r="AO65" s="1574">
        <f>[11]Base!AO65</f>
        <v>0</v>
      </c>
      <c r="AP65" s="1575">
        <f t="shared" si="1"/>
        <v>5267</v>
      </c>
      <c r="AQ65" s="1574">
        <f>[11]Base!AQ65</f>
        <v>0</v>
      </c>
      <c r="AR65" s="1574">
        <f>[11]Base!AR65</f>
        <v>0</v>
      </c>
      <c r="AS65" s="1574">
        <f>[11]Base!AS65</f>
        <v>0</v>
      </c>
      <c r="AT65" s="1574">
        <f>[11]Base!AT65</f>
        <v>0</v>
      </c>
      <c r="AU65" s="1574">
        <f>[11]Base!AU65</f>
        <v>0</v>
      </c>
      <c r="AV65" s="1574">
        <f>[11]Base!AV65</f>
        <v>0</v>
      </c>
      <c r="AW65" s="1574">
        <f>[11]Base!AW65</f>
        <v>0</v>
      </c>
      <c r="AX65" s="1574">
        <f>[11]Base!AX65</f>
        <v>0</v>
      </c>
      <c r="AY65" s="1574">
        <f>[11]Base!AY65</f>
        <v>0</v>
      </c>
      <c r="AZ65" s="1574">
        <f>[11]Base!AZ65</f>
        <v>0</v>
      </c>
      <c r="BA65" s="1574">
        <f>[11]Base!BA65</f>
        <v>0</v>
      </c>
      <c r="BB65" s="1574">
        <f>[11]Base!BB65</f>
        <v>3</v>
      </c>
      <c r="BC65" s="1574">
        <f>[11]Base!BC65</f>
        <v>0</v>
      </c>
      <c r="BD65" s="1574">
        <f t="shared" si="2"/>
        <v>5270</v>
      </c>
      <c r="BF65" s="1574">
        <v>145</v>
      </c>
    </row>
    <row r="66" spans="1:58" s="1571" customFormat="1" ht="16.149999999999999" customHeight="1" x14ac:dyDescent="0.2">
      <c r="A66" s="1576" t="s">
        <v>1726</v>
      </c>
      <c r="B66" s="1577" t="s">
        <v>1727</v>
      </c>
      <c r="C66" s="1578">
        <f>[11]Base!C66</f>
        <v>6119</v>
      </c>
      <c r="D66" s="1578">
        <f>[11]Base!D66</f>
        <v>0</v>
      </c>
      <c r="E66" s="1578">
        <f>[11]Base!E66</f>
        <v>0</v>
      </c>
      <c r="F66" s="1578">
        <f>[11]Base!F66</f>
        <v>0</v>
      </c>
      <c r="G66" s="1578">
        <f>[11]Base!G66</f>
        <v>0</v>
      </c>
      <c r="H66" s="1578">
        <f>[11]Base!H66</f>
        <v>0</v>
      </c>
      <c r="I66" s="1578">
        <f>[11]Base!I66</f>
        <v>34</v>
      </c>
      <c r="J66" s="1578">
        <f>[11]Base!J66</f>
        <v>0</v>
      </c>
      <c r="K66" s="1578">
        <f>[11]Base!K66</f>
        <v>0</v>
      </c>
      <c r="L66" s="1578">
        <f>[11]Base!L66</f>
        <v>0</v>
      </c>
      <c r="M66" s="1578">
        <f>[11]Base!M66</f>
        <v>0</v>
      </c>
      <c r="N66" s="1578">
        <f>[11]Base!N66</f>
        <v>0</v>
      </c>
      <c r="O66" s="1578">
        <f>[11]Base!O66</f>
        <v>0</v>
      </c>
      <c r="P66" s="1578">
        <f>[11]Base!P66</f>
        <v>0</v>
      </c>
      <c r="Q66" s="1578">
        <f>[11]Base!Q66</f>
        <v>0</v>
      </c>
      <c r="R66" s="1578">
        <f>[11]Base!R66</f>
        <v>0</v>
      </c>
      <c r="S66" s="1578">
        <f>[11]Base!S66</f>
        <v>2</v>
      </c>
      <c r="T66" s="1578">
        <f>[11]Base!T66</f>
        <v>0</v>
      </c>
      <c r="U66" s="1578">
        <f>[11]Base!U66</f>
        <v>0</v>
      </c>
      <c r="V66" s="1578">
        <f>[11]Base!V66</f>
        <v>0</v>
      </c>
      <c r="W66" s="1578">
        <f>[11]Base!W66</f>
        <v>0</v>
      </c>
      <c r="X66" s="1578">
        <f>[11]Base!X66</f>
        <v>0</v>
      </c>
      <c r="Y66" s="1578">
        <f>[11]Base!Y66</f>
        <v>0</v>
      </c>
      <c r="Z66" s="1578">
        <f>[11]Base!Z66</f>
        <v>0</v>
      </c>
      <c r="AA66" s="1578">
        <f>[11]Base!AA66</f>
        <v>0</v>
      </c>
      <c r="AB66" s="1578">
        <f>[11]Base!AB66</f>
        <v>0</v>
      </c>
      <c r="AC66" s="1578">
        <f>[11]Base!AC66</f>
        <v>0</v>
      </c>
      <c r="AD66" s="1578">
        <f>[11]Base!AD66</f>
        <v>0</v>
      </c>
      <c r="AE66" s="1578">
        <f>[11]Base!AE66</f>
        <v>0</v>
      </c>
      <c r="AF66" s="1578">
        <f>[11]Base!AF66</f>
        <v>0</v>
      </c>
      <c r="AG66" s="1578">
        <f>[11]Base!AG66</f>
        <v>0</v>
      </c>
      <c r="AH66" s="1578">
        <f>[11]Base!AH66</f>
        <v>1</v>
      </c>
      <c r="AI66" s="1578">
        <f>[11]Base!AI66</f>
        <v>10</v>
      </c>
      <c r="AJ66" s="1578">
        <f>[11]Base!AJ66</f>
        <v>0</v>
      </c>
      <c r="AK66" s="1578">
        <f>[11]Base!AK66</f>
        <v>0</v>
      </c>
      <c r="AL66" s="1578">
        <f>[11]Base!AL66</f>
        <v>0</v>
      </c>
      <c r="AM66" s="1578">
        <f>[11]Base!AM66</f>
        <v>0</v>
      </c>
      <c r="AN66" s="1578">
        <f>[11]Base!AN66</f>
        <v>0</v>
      </c>
      <c r="AO66" s="1578">
        <f>[11]Base!AO66</f>
        <v>0</v>
      </c>
      <c r="AP66" s="1579">
        <f t="shared" si="1"/>
        <v>6166</v>
      </c>
      <c r="AQ66" s="1578">
        <f>[11]Base!AQ66</f>
        <v>0</v>
      </c>
      <c r="AR66" s="1578">
        <f>[11]Base!AR66</f>
        <v>0</v>
      </c>
      <c r="AS66" s="1578">
        <f>[11]Base!AS66</f>
        <v>0</v>
      </c>
      <c r="AT66" s="1578">
        <f>[11]Base!AT66</f>
        <v>0</v>
      </c>
      <c r="AU66" s="1578">
        <f>[11]Base!AU66</f>
        <v>0</v>
      </c>
      <c r="AV66" s="1578">
        <f>[11]Base!AV66</f>
        <v>0</v>
      </c>
      <c r="AW66" s="1578">
        <f>[11]Base!AW66</f>
        <v>0</v>
      </c>
      <c r="AX66" s="1578">
        <f>[11]Base!AX66</f>
        <v>0</v>
      </c>
      <c r="AY66" s="1578">
        <f>[11]Base!AY66</f>
        <v>0</v>
      </c>
      <c r="AZ66" s="1578">
        <f>[11]Base!AZ66</f>
        <v>0</v>
      </c>
      <c r="BA66" s="1578">
        <f>[11]Base!BA66</f>
        <v>0</v>
      </c>
      <c r="BB66" s="1578">
        <f>[11]Base!BB66</f>
        <v>1</v>
      </c>
      <c r="BC66" s="1578">
        <f>[11]Base!BC66</f>
        <v>0</v>
      </c>
      <c r="BD66" s="1578">
        <f t="shared" si="2"/>
        <v>6167</v>
      </c>
      <c r="BF66" s="1578">
        <v>0</v>
      </c>
    </row>
    <row r="67" spans="1:58" s="1571" customFormat="1" ht="16.149999999999999" customHeight="1" x14ac:dyDescent="0.2">
      <c r="A67" s="1567" t="s">
        <v>1728</v>
      </c>
      <c r="B67" s="1568" t="s">
        <v>1729</v>
      </c>
      <c r="C67" s="1569">
        <f>[11]Base!C67</f>
        <v>3581</v>
      </c>
      <c r="D67" s="1569">
        <f>[11]Base!D67</f>
        <v>0</v>
      </c>
      <c r="E67" s="1569">
        <f>[11]Base!E67</f>
        <v>0</v>
      </c>
      <c r="F67" s="1569">
        <f>[11]Base!F67</f>
        <v>0</v>
      </c>
      <c r="G67" s="1569">
        <f>[11]Base!G67</f>
        <v>2</v>
      </c>
      <c r="H67" s="1569">
        <f>[11]Base!H67</f>
        <v>0</v>
      </c>
      <c r="I67" s="1569">
        <f>[11]Base!I67</f>
        <v>17</v>
      </c>
      <c r="J67" s="1569">
        <f>[11]Base!J67</f>
        <v>0</v>
      </c>
      <c r="K67" s="1569">
        <f>[11]Base!K67</f>
        <v>0</v>
      </c>
      <c r="L67" s="1569">
        <f>[11]Base!L67</f>
        <v>0</v>
      </c>
      <c r="M67" s="1569">
        <f>[11]Base!M67</f>
        <v>0</v>
      </c>
      <c r="N67" s="1569">
        <f>[11]Base!N67</f>
        <v>0</v>
      </c>
      <c r="O67" s="1569">
        <f>[11]Base!O67</f>
        <v>3</v>
      </c>
      <c r="P67" s="1569">
        <f>[11]Base!P67</f>
        <v>0</v>
      </c>
      <c r="Q67" s="1569">
        <f>[11]Base!Q67</f>
        <v>0</v>
      </c>
      <c r="R67" s="1569">
        <f>[11]Base!R67</f>
        <v>0</v>
      </c>
      <c r="S67" s="1569">
        <f>[11]Base!S67</f>
        <v>0</v>
      </c>
      <c r="T67" s="1569">
        <f>[11]Base!T67</f>
        <v>0</v>
      </c>
      <c r="U67" s="1569">
        <f>[11]Base!U67</f>
        <v>0</v>
      </c>
      <c r="V67" s="1569">
        <f>[11]Base!V67</f>
        <v>0</v>
      </c>
      <c r="W67" s="1569">
        <f>[11]Base!W67</f>
        <v>0</v>
      </c>
      <c r="X67" s="1569">
        <f>[11]Base!X67</f>
        <v>4</v>
      </c>
      <c r="Y67" s="1569">
        <f>[11]Base!Y67</f>
        <v>39</v>
      </c>
      <c r="Z67" s="1569">
        <f>[11]Base!Z67</f>
        <v>0</v>
      </c>
      <c r="AA67" s="1569">
        <f>[11]Base!AA67</f>
        <v>0</v>
      </c>
      <c r="AB67" s="1569">
        <f>[11]Base!AB67</f>
        <v>0</v>
      </c>
      <c r="AC67" s="1569">
        <f>[11]Base!AC67</f>
        <v>0</v>
      </c>
      <c r="AD67" s="1569">
        <f>[11]Base!AD67</f>
        <v>0</v>
      </c>
      <c r="AE67" s="1569">
        <f>[11]Base!AE67</f>
        <v>12</v>
      </c>
      <c r="AF67" s="1569">
        <f>[11]Base!AF67</f>
        <v>0</v>
      </c>
      <c r="AG67" s="1569">
        <f>[11]Base!AG67</f>
        <v>0</v>
      </c>
      <c r="AH67" s="1569">
        <f>[11]Base!AH67</f>
        <v>0</v>
      </c>
      <c r="AI67" s="1569">
        <f>[11]Base!AI67</f>
        <v>8</v>
      </c>
      <c r="AJ67" s="1569">
        <f>[11]Base!AJ67</f>
        <v>0</v>
      </c>
      <c r="AK67" s="1569">
        <f>[11]Base!AK67</f>
        <v>0</v>
      </c>
      <c r="AL67" s="1569">
        <f>[11]Base!AL67</f>
        <v>0</v>
      </c>
      <c r="AM67" s="1569">
        <f>[11]Base!AM67</f>
        <v>1</v>
      </c>
      <c r="AN67" s="1569">
        <f>[11]Base!AN67</f>
        <v>0</v>
      </c>
      <c r="AO67" s="1569">
        <f>[11]Base!AO67</f>
        <v>0</v>
      </c>
      <c r="AP67" s="1570">
        <f t="shared" si="1"/>
        <v>3667</v>
      </c>
      <c r="AQ67" s="1569">
        <f>[11]Base!AQ67</f>
        <v>0</v>
      </c>
      <c r="AR67" s="1569">
        <f>[11]Base!AR67</f>
        <v>0</v>
      </c>
      <c r="AS67" s="1569">
        <f>[11]Base!AS67</f>
        <v>0</v>
      </c>
      <c r="AT67" s="1569">
        <f>[11]Base!AT67</f>
        <v>0</v>
      </c>
      <c r="AU67" s="1569">
        <f>[11]Base!AU67</f>
        <v>0</v>
      </c>
      <c r="AV67" s="1569">
        <f>[11]Base!AV67</f>
        <v>0</v>
      </c>
      <c r="AW67" s="1569">
        <f>[11]Base!AW67</f>
        <v>0</v>
      </c>
      <c r="AX67" s="1569">
        <f>[11]Base!AX67</f>
        <v>0</v>
      </c>
      <c r="AY67" s="1569">
        <f>[11]Base!AY67</f>
        <v>0</v>
      </c>
      <c r="AZ67" s="1569">
        <f>[11]Base!AZ67</f>
        <v>0</v>
      </c>
      <c r="BA67" s="1569">
        <f>[11]Base!BA67</f>
        <v>0</v>
      </c>
      <c r="BB67" s="1569">
        <f>[11]Base!BB67</f>
        <v>2</v>
      </c>
      <c r="BC67" s="1569">
        <f>[11]Base!BC67</f>
        <v>0</v>
      </c>
      <c r="BD67" s="1569">
        <f t="shared" si="2"/>
        <v>3669</v>
      </c>
      <c r="BF67" s="1569">
        <v>0</v>
      </c>
    </row>
    <row r="68" spans="1:58" s="1571" customFormat="1" ht="16.149999999999999" customHeight="1" x14ac:dyDescent="0.2">
      <c r="A68" s="1572" t="s">
        <v>1730</v>
      </c>
      <c r="B68" s="1573" t="s">
        <v>1731</v>
      </c>
      <c r="C68" s="1574">
        <f>[11]Base!C68</f>
        <v>2070</v>
      </c>
      <c r="D68" s="1574">
        <f>[11]Base!D68</f>
        <v>0</v>
      </c>
      <c r="E68" s="1574">
        <f>[11]Base!E68</f>
        <v>0</v>
      </c>
      <c r="F68" s="1574">
        <f>[11]Base!F68</f>
        <v>0</v>
      </c>
      <c r="G68" s="1574">
        <f>[11]Base!G68</f>
        <v>0</v>
      </c>
      <c r="H68" s="1574">
        <f>[11]Base!H68</f>
        <v>0</v>
      </c>
      <c r="I68" s="1574">
        <f>[11]Base!I68</f>
        <v>6</v>
      </c>
      <c r="J68" s="1574">
        <f>[11]Base!J68</f>
        <v>0</v>
      </c>
      <c r="K68" s="1574">
        <f>[11]Base!K68</f>
        <v>0</v>
      </c>
      <c r="L68" s="1574">
        <f>[11]Base!L68</f>
        <v>0</v>
      </c>
      <c r="M68" s="1574">
        <f>[11]Base!M68</f>
        <v>0</v>
      </c>
      <c r="N68" s="1574">
        <f>[11]Base!N68</f>
        <v>0</v>
      </c>
      <c r="O68" s="1574">
        <f>[11]Base!O68</f>
        <v>0</v>
      </c>
      <c r="P68" s="1574">
        <f>[11]Base!P68</f>
        <v>0</v>
      </c>
      <c r="Q68" s="1574">
        <f>[11]Base!Q68</f>
        <v>0</v>
      </c>
      <c r="R68" s="1574">
        <f>[11]Base!R68</f>
        <v>0</v>
      </c>
      <c r="S68" s="1574">
        <f>[11]Base!S68</f>
        <v>0</v>
      </c>
      <c r="T68" s="1574">
        <f>[11]Base!T68</f>
        <v>0</v>
      </c>
      <c r="U68" s="1574">
        <f>[11]Base!U68</f>
        <v>0</v>
      </c>
      <c r="V68" s="1574">
        <f>[11]Base!V68</f>
        <v>0</v>
      </c>
      <c r="W68" s="1574">
        <f>[11]Base!W68</f>
        <v>0</v>
      </c>
      <c r="X68" s="1574">
        <f>[11]Base!X68</f>
        <v>0</v>
      </c>
      <c r="Y68" s="1574">
        <f>[11]Base!Y68</f>
        <v>0</v>
      </c>
      <c r="Z68" s="1574">
        <f>[11]Base!Z68</f>
        <v>0</v>
      </c>
      <c r="AA68" s="1574">
        <f>[11]Base!AA68</f>
        <v>0</v>
      </c>
      <c r="AB68" s="1574">
        <f>[11]Base!AB68</f>
        <v>0</v>
      </c>
      <c r="AC68" s="1574">
        <f>[11]Base!AC68</f>
        <v>0</v>
      </c>
      <c r="AD68" s="1574">
        <f>[11]Base!AD68</f>
        <v>0</v>
      </c>
      <c r="AE68" s="1574">
        <f>[11]Base!AE68</f>
        <v>0</v>
      </c>
      <c r="AF68" s="1574">
        <f>[11]Base!AF68</f>
        <v>0</v>
      </c>
      <c r="AG68" s="1574">
        <f>[11]Base!AG68</f>
        <v>0</v>
      </c>
      <c r="AH68" s="1574">
        <f>[11]Base!AH68</f>
        <v>0</v>
      </c>
      <c r="AI68" s="1574">
        <f>[11]Base!AI68</f>
        <v>5</v>
      </c>
      <c r="AJ68" s="1574">
        <f>[11]Base!AJ68</f>
        <v>0</v>
      </c>
      <c r="AK68" s="1574">
        <f>[11]Base!AK68</f>
        <v>0</v>
      </c>
      <c r="AL68" s="1574">
        <f>[11]Base!AL68</f>
        <v>0</v>
      </c>
      <c r="AM68" s="1574">
        <f>[11]Base!AM68</f>
        <v>0</v>
      </c>
      <c r="AN68" s="1574">
        <f>[11]Base!AN68</f>
        <v>0</v>
      </c>
      <c r="AO68" s="1574">
        <f>[11]Base!AO68</f>
        <v>0</v>
      </c>
      <c r="AP68" s="1575">
        <f t="shared" si="1"/>
        <v>2081</v>
      </c>
      <c r="AQ68" s="1574">
        <f>[11]Base!AQ68</f>
        <v>0</v>
      </c>
      <c r="AR68" s="1574">
        <f>[11]Base!AR68</f>
        <v>0</v>
      </c>
      <c r="AS68" s="1574">
        <f>[11]Base!AS68</f>
        <v>0</v>
      </c>
      <c r="AT68" s="1574">
        <f>[11]Base!AT68</f>
        <v>0</v>
      </c>
      <c r="AU68" s="1574">
        <f>[11]Base!AU68</f>
        <v>41</v>
      </c>
      <c r="AV68" s="1574">
        <f>[11]Base!AV68</f>
        <v>0</v>
      </c>
      <c r="AW68" s="1574">
        <f>[11]Base!AW68</f>
        <v>0</v>
      </c>
      <c r="AX68" s="1574">
        <f>[11]Base!AX68</f>
        <v>0</v>
      </c>
      <c r="AY68" s="1574">
        <f>[11]Base!AY68</f>
        <v>0</v>
      </c>
      <c r="AZ68" s="1574">
        <f>[11]Base!AZ68</f>
        <v>0</v>
      </c>
      <c r="BA68" s="1574">
        <f>[11]Base!BA68</f>
        <v>0</v>
      </c>
      <c r="BB68" s="1574">
        <f>[11]Base!BB68</f>
        <v>0</v>
      </c>
      <c r="BC68" s="1574">
        <f>[11]Base!BC68</f>
        <v>0</v>
      </c>
      <c r="BD68" s="1574">
        <f t="shared" si="2"/>
        <v>2122</v>
      </c>
      <c r="BF68" s="1574">
        <v>0</v>
      </c>
    </row>
    <row r="69" spans="1:58" s="1571" customFormat="1" ht="16.149999999999999" customHeight="1" x14ac:dyDescent="0.2">
      <c r="A69" s="1572" t="s">
        <v>1732</v>
      </c>
      <c r="B69" s="1573" t="s">
        <v>1733</v>
      </c>
      <c r="C69" s="1574">
        <f>[11]Base!C69</f>
        <v>2031</v>
      </c>
      <c r="D69" s="1574">
        <f>[11]Base!D69</f>
        <v>0</v>
      </c>
      <c r="E69" s="1574">
        <f>[11]Base!E69</f>
        <v>0</v>
      </c>
      <c r="F69" s="1574">
        <f>[11]Base!F69</f>
        <v>0</v>
      </c>
      <c r="G69" s="1574">
        <f>[11]Base!G69</f>
        <v>0</v>
      </c>
      <c r="H69" s="1574">
        <f>[11]Base!H69</f>
        <v>0</v>
      </c>
      <c r="I69" s="1574">
        <f>[11]Base!I69</f>
        <v>1</v>
      </c>
      <c r="J69" s="1574">
        <f>[11]Base!J69</f>
        <v>0</v>
      </c>
      <c r="K69" s="1574">
        <f>[11]Base!K69</f>
        <v>0</v>
      </c>
      <c r="L69" s="1574">
        <f>[11]Base!L69</f>
        <v>0</v>
      </c>
      <c r="M69" s="1574">
        <f>[11]Base!M69</f>
        <v>0</v>
      </c>
      <c r="N69" s="1574">
        <f>[11]Base!N69</f>
        <v>0</v>
      </c>
      <c r="O69" s="1574">
        <f>[11]Base!O69</f>
        <v>0</v>
      </c>
      <c r="P69" s="1574">
        <f>[11]Base!P69</f>
        <v>0</v>
      </c>
      <c r="Q69" s="1574">
        <f>[11]Base!Q69</f>
        <v>0</v>
      </c>
      <c r="R69" s="1574">
        <f>[11]Base!R69</f>
        <v>0</v>
      </c>
      <c r="S69" s="1574">
        <f>[11]Base!S69</f>
        <v>0</v>
      </c>
      <c r="T69" s="1574">
        <f>[11]Base!T69</f>
        <v>0</v>
      </c>
      <c r="U69" s="1574">
        <f>[11]Base!U69</f>
        <v>1</v>
      </c>
      <c r="V69" s="1574">
        <f>[11]Base!V69</f>
        <v>0</v>
      </c>
      <c r="W69" s="1574">
        <f>[11]Base!W69</f>
        <v>0</v>
      </c>
      <c r="X69" s="1574">
        <f>[11]Base!X69</f>
        <v>0</v>
      </c>
      <c r="Y69" s="1574">
        <f>[11]Base!Y69</f>
        <v>0</v>
      </c>
      <c r="Z69" s="1574">
        <f>[11]Base!Z69</f>
        <v>0</v>
      </c>
      <c r="AA69" s="1574">
        <f>[11]Base!AA69</f>
        <v>0</v>
      </c>
      <c r="AB69" s="1574">
        <f>[11]Base!AB69</f>
        <v>0</v>
      </c>
      <c r="AC69" s="1574">
        <f>[11]Base!AC69</f>
        <v>0</v>
      </c>
      <c r="AD69" s="1574">
        <f>[11]Base!AD69</f>
        <v>0</v>
      </c>
      <c r="AE69" s="1574">
        <f>[11]Base!AE69</f>
        <v>0</v>
      </c>
      <c r="AF69" s="1574">
        <f>[11]Base!AF69</f>
        <v>0</v>
      </c>
      <c r="AG69" s="1574">
        <f>[11]Base!AG69</f>
        <v>0</v>
      </c>
      <c r="AH69" s="1574">
        <f>[11]Base!AH69</f>
        <v>0</v>
      </c>
      <c r="AI69" s="1574">
        <f>[11]Base!AI69</f>
        <v>3</v>
      </c>
      <c r="AJ69" s="1574">
        <f>[11]Base!AJ69</f>
        <v>0</v>
      </c>
      <c r="AK69" s="1574">
        <f>[11]Base!AK69</f>
        <v>0</v>
      </c>
      <c r="AL69" s="1574">
        <f>[11]Base!AL69</f>
        <v>0</v>
      </c>
      <c r="AM69" s="1574">
        <f>[11]Base!AM69</f>
        <v>0</v>
      </c>
      <c r="AN69" s="1574">
        <f>[11]Base!AN69</f>
        <v>0</v>
      </c>
      <c r="AO69" s="1574">
        <f>[11]Base!AO69</f>
        <v>0</v>
      </c>
      <c r="AP69" s="1575">
        <f t="shared" si="1"/>
        <v>2036</v>
      </c>
      <c r="AQ69" s="1574">
        <f>[11]Base!AQ69</f>
        <v>0</v>
      </c>
      <c r="AR69" s="1574">
        <f>[11]Base!AR69</f>
        <v>0</v>
      </c>
      <c r="AS69" s="1574">
        <f>[11]Base!AS69</f>
        <v>0</v>
      </c>
      <c r="AT69" s="1574">
        <f>[11]Base!AT69</f>
        <v>0</v>
      </c>
      <c r="AU69" s="1574">
        <f>[11]Base!AU69</f>
        <v>0</v>
      </c>
      <c r="AV69" s="1574">
        <f>[11]Base!AV69</f>
        <v>0</v>
      </c>
      <c r="AW69" s="1574">
        <f>[11]Base!AW69</f>
        <v>0</v>
      </c>
      <c r="AX69" s="1574">
        <f>[11]Base!AX69</f>
        <v>0</v>
      </c>
      <c r="AY69" s="1574">
        <f>[11]Base!AY69</f>
        <v>0</v>
      </c>
      <c r="AZ69" s="1574">
        <f>[11]Base!AZ69</f>
        <v>0</v>
      </c>
      <c r="BA69" s="1574">
        <f>[11]Base!BA69</f>
        <v>0</v>
      </c>
      <c r="BB69" s="1574">
        <f>[11]Base!BB69</f>
        <v>1</v>
      </c>
      <c r="BC69" s="1574">
        <f>[11]Base!BC69</f>
        <v>0</v>
      </c>
      <c r="BD69" s="1574">
        <f t="shared" si="2"/>
        <v>2037</v>
      </c>
      <c r="BF69" s="1574">
        <v>0</v>
      </c>
    </row>
    <row r="70" spans="1:58" s="1571" customFormat="1" ht="16.149999999999999" customHeight="1" x14ac:dyDescent="0.2">
      <c r="A70" s="1572" t="s">
        <v>1734</v>
      </c>
      <c r="B70" s="1573" t="s">
        <v>1735</v>
      </c>
      <c r="C70" s="1574">
        <f>[11]Base!C70</f>
        <v>2298</v>
      </c>
      <c r="D70" s="1574">
        <f>[11]Base!D70</f>
        <v>0</v>
      </c>
      <c r="E70" s="1574">
        <f>[11]Base!E70</f>
        <v>0</v>
      </c>
      <c r="F70" s="1574">
        <f>[11]Base!F70</f>
        <v>0</v>
      </c>
      <c r="G70" s="1574">
        <f>[11]Base!G70</f>
        <v>0</v>
      </c>
      <c r="H70" s="1574">
        <f>[11]Base!H70</f>
        <v>0</v>
      </c>
      <c r="I70" s="1574">
        <f>[11]Base!I70</f>
        <v>0</v>
      </c>
      <c r="J70" s="1574">
        <f>[11]Base!J70</f>
        <v>0</v>
      </c>
      <c r="K70" s="1574">
        <f>[11]Base!K70</f>
        <v>0</v>
      </c>
      <c r="L70" s="1574">
        <f>[11]Base!L70</f>
        <v>0</v>
      </c>
      <c r="M70" s="1574">
        <f>[11]Base!M70</f>
        <v>0</v>
      </c>
      <c r="N70" s="1574">
        <f>[11]Base!N70</f>
        <v>0</v>
      </c>
      <c r="O70" s="1574">
        <f>[11]Base!O70</f>
        <v>0</v>
      </c>
      <c r="P70" s="1574">
        <f>[11]Base!P70</f>
        <v>0</v>
      </c>
      <c r="Q70" s="1574">
        <f>[11]Base!Q70</f>
        <v>0</v>
      </c>
      <c r="R70" s="1574">
        <f>[11]Base!R70</f>
        <v>0</v>
      </c>
      <c r="S70" s="1574">
        <f>[11]Base!S70</f>
        <v>1</v>
      </c>
      <c r="T70" s="1574">
        <f>[11]Base!T70</f>
        <v>0</v>
      </c>
      <c r="U70" s="1574">
        <f>[11]Base!U70</f>
        <v>0</v>
      </c>
      <c r="V70" s="1574">
        <f>[11]Base!V70</f>
        <v>0</v>
      </c>
      <c r="W70" s="1574">
        <f>[11]Base!W70</f>
        <v>0</v>
      </c>
      <c r="X70" s="1574">
        <f>[11]Base!X70</f>
        <v>0</v>
      </c>
      <c r="Y70" s="1574">
        <f>[11]Base!Y70</f>
        <v>0</v>
      </c>
      <c r="Z70" s="1574">
        <f>[11]Base!Z70</f>
        <v>0</v>
      </c>
      <c r="AA70" s="1574">
        <f>[11]Base!AA70</f>
        <v>0</v>
      </c>
      <c r="AB70" s="1574">
        <f>[11]Base!AB70</f>
        <v>0</v>
      </c>
      <c r="AC70" s="1574">
        <f>[11]Base!AC70</f>
        <v>0</v>
      </c>
      <c r="AD70" s="1574">
        <f>[11]Base!AD70</f>
        <v>0</v>
      </c>
      <c r="AE70" s="1574">
        <f>[11]Base!AE70</f>
        <v>0</v>
      </c>
      <c r="AF70" s="1574">
        <f>[11]Base!AF70</f>
        <v>0</v>
      </c>
      <c r="AG70" s="1574">
        <f>[11]Base!AG70</f>
        <v>0</v>
      </c>
      <c r="AH70" s="1574">
        <f>[11]Base!AH70</f>
        <v>0</v>
      </c>
      <c r="AI70" s="1574">
        <f>[11]Base!AI70</f>
        <v>6</v>
      </c>
      <c r="AJ70" s="1574">
        <f>[11]Base!AJ70</f>
        <v>0</v>
      </c>
      <c r="AK70" s="1574">
        <f>[11]Base!AK70</f>
        <v>0</v>
      </c>
      <c r="AL70" s="1574">
        <f>[11]Base!AL70</f>
        <v>0</v>
      </c>
      <c r="AM70" s="1574">
        <f>[11]Base!AM70</f>
        <v>0</v>
      </c>
      <c r="AN70" s="1574">
        <f>[11]Base!AN70</f>
        <v>0</v>
      </c>
      <c r="AO70" s="1574">
        <f>[11]Base!AO70</f>
        <v>0</v>
      </c>
      <c r="AP70" s="1575">
        <f t="shared" si="1"/>
        <v>2305</v>
      </c>
      <c r="AQ70" s="1574">
        <f>[11]Base!AQ70</f>
        <v>0</v>
      </c>
      <c r="AR70" s="1574">
        <f>[11]Base!AR70</f>
        <v>0</v>
      </c>
      <c r="AS70" s="1574">
        <f>[11]Base!AS70</f>
        <v>0</v>
      </c>
      <c r="AT70" s="1574">
        <f>[11]Base!AT70</f>
        <v>0</v>
      </c>
      <c r="AU70" s="1574">
        <f>[11]Base!AU70</f>
        <v>0</v>
      </c>
      <c r="AV70" s="1574">
        <f>[11]Base!AV70</f>
        <v>0</v>
      </c>
      <c r="AW70" s="1574">
        <f>[11]Base!AW70</f>
        <v>0</v>
      </c>
      <c r="AX70" s="1574">
        <f>[11]Base!AX70</f>
        <v>0</v>
      </c>
      <c r="AY70" s="1574">
        <f>[11]Base!AY70</f>
        <v>0</v>
      </c>
      <c r="AZ70" s="1574">
        <f>[11]Base!AZ70</f>
        <v>0</v>
      </c>
      <c r="BA70" s="1574">
        <f>[11]Base!BA70</f>
        <v>0</v>
      </c>
      <c r="BB70" s="1574">
        <f>[11]Base!BB70</f>
        <v>1</v>
      </c>
      <c r="BC70" s="1574">
        <f>[11]Base!BC70</f>
        <v>0</v>
      </c>
      <c r="BD70" s="1574">
        <f t="shared" si="2"/>
        <v>2306</v>
      </c>
      <c r="BF70" s="1574">
        <v>0</v>
      </c>
    </row>
    <row r="71" spans="1:58" s="1571" customFormat="1" ht="16.149999999999999" customHeight="1" x14ac:dyDescent="0.2">
      <c r="A71" s="1576" t="s">
        <v>1736</v>
      </c>
      <c r="B71" s="1577" t="s">
        <v>1737</v>
      </c>
      <c r="C71" s="1578">
        <f>[11]Base!C71</f>
        <v>7999</v>
      </c>
      <c r="D71" s="1578">
        <f>[11]Base!D71</f>
        <v>0</v>
      </c>
      <c r="E71" s="1578">
        <f>[11]Base!E71</f>
        <v>0</v>
      </c>
      <c r="F71" s="1578">
        <f>[11]Base!F71</f>
        <v>3</v>
      </c>
      <c r="G71" s="1578">
        <f>[11]Base!G71</f>
        <v>0</v>
      </c>
      <c r="H71" s="1578">
        <f>[11]Base!H71</f>
        <v>0</v>
      </c>
      <c r="I71" s="1578">
        <f>[11]Base!I71</f>
        <v>13</v>
      </c>
      <c r="J71" s="1578">
        <f>[11]Base!J71</f>
        <v>0</v>
      </c>
      <c r="K71" s="1578">
        <f>[11]Base!K71</f>
        <v>0</v>
      </c>
      <c r="L71" s="1578">
        <f>[11]Base!L71</f>
        <v>0</v>
      </c>
      <c r="M71" s="1578">
        <f>[11]Base!M71</f>
        <v>0</v>
      </c>
      <c r="N71" s="1578">
        <f>[11]Base!N71</f>
        <v>0</v>
      </c>
      <c r="O71" s="1578">
        <f>[11]Base!O71</f>
        <v>0</v>
      </c>
      <c r="P71" s="1578">
        <f>[11]Base!P71</f>
        <v>0</v>
      </c>
      <c r="Q71" s="1578">
        <f>[11]Base!Q71</f>
        <v>0</v>
      </c>
      <c r="R71" s="1578">
        <f>[11]Base!R71</f>
        <v>0</v>
      </c>
      <c r="S71" s="1578">
        <f>[11]Base!S71</f>
        <v>0</v>
      </c>
      <c r="T71" s="1578">
        <f>[11]Base!T71</f>
        <v>0</v>
      </c>
      <c r="U71" s="1578">
        <f>[11]Base!U71</f>
        <v>0</v>
      </c>
      <c r="V71" s="1578">
        <f>[11]Base!V71</f>
        <v>0</v>
      </c>
      <c r="W71" s="1578">
        <f>[11]Base!W71</f>
        <v>0</v>
      </c>
      <c r="X71" s="1578">
        <f>[11]Base!X71</f>
        <v>0</v>
      </c>
      <c r="Y71" s="1578">
        <f>[11]Base!Y71</f>
        <v>0</v>
      </c>
      <c r="Z71" s="1578">
        <f>[11]Base!Z71</f>
        <v>0</v>
      </c>
      <c r="AA71" s="1578">
        <f>[11]Base!AA71</f>
        <v>0</v>
      </c>
      <c r="AB71" s="1578">
        <f>[11]Base!AB71</f>
        <v>0</v>
      </c>
      <c r="AC71" s="1578">
        <f>[11]Base!AC71</f>
        <v>0</v>
      </c>
      <c r="AD71" s="1578">
        <f>[11]Base!AD71</f>
        <v>0</v>
      </c>
      <c r="AE71" s="1578">
        <f>[11]Base!AE71</f>
        <v>0</v>
      </c>
      <c r="AF71" s="1578">
        <f>[11]Base!AF71</f>
        <v>0</v>
      </c>
      <c r="AG71" s="1578">
        <f>[11]Base!AG71</f>
        <v>0</v>
      </c>
      <c r="AH71" s="1578">
        <f>[11]Base!AH71</f>
        <v>112</v>
      </c>
      <c r="AI71" s="1578">
        <f>[11]Base!AI71</f>
        <v>7</v>
      </c>
      <c r="AJ71" s="1578">
        <f>[11]Base!AJ71</f>
        <v>0</v>
      </c>
      <c r="AK71" s="1578">
        <f>[11]Base!AK71</f>
        <v>0</v>
      </c>
      <c r="AL71" s="1578">
        <f>[11]Base!AL71</f>
        <v>0</v>
      </c>
      <c r="AM71" s="1578">
        <f>[11]Base!AM71</f>
        <v>0</v>
      </c>
      <c r="AN71" s="1578">
        <f>[11]Base!AN71</f>
        <v>0</v>
      </c>
      <c r="AO71" s="1578">
        <f>[11]Base!AO71</f>
        <v>0</v>
      </c>
      <c r="AP71" s="1579">
        <f t="shared" si="1"/>
        <v>8134</v>
      </c>
      <c r="AQ71" s="1578">
        <f>[11]Base!AQ71</f>
        <v>171</v>
      </c>
      <c r="AR71" s="1578">
        <f>[11]Base!AR71</f>
        <v>0</v>
      </c>
      <c r="AS71" s="1578">
        <f>[11]Base!AS71</f>
        <v>0</v>
      </c>
      <c r="AT71" s="1578">
        <f>[11]Base!AT71</f>
        <v>0</v>
      </c>
      <c r="AU71" s="1578">
        <f>[11]Base!AU71</f>
        <v>1</v>
      </c>
      <c r="AV71" s="1578">
        <f>[11]Base!AV71</f>
        <v>0</v>
      </c>
      <c r="AW71" s="1578">
        <f>[11]Base!AW71</f>
        <v>0</v>
      </c>
      <c r="AX71" s="1578">
        <f>[11]Base!AX71</f>
        <v>0</v>
      </c>
      <c r="AY71" s="1578">
        <f>[11]Base!AY71</f>
        <v>0</v>
      </c>
      <c r="AZ71" s="1578">
        <f>[11]Base!AZ71</f>
        <v>0</v>
      </c>
      <c r="BA71" s="1578">
        <f>[11]Base!BA71</f>
        <v>0</v>
      </c>
      <c r="BB71" s="1578">
        <f>[11]Base!BB71</f>
        <v>1</v>
      </c>
      <c r="BC71" s="1578">
        <f>[11]Base!BC71</f>
        <v>0</v>
      </c>
      <c r="BD71" s="1578">
        <f>SUM(AP71:BC71)</f>
        <v>8307</v>
      </c>
      <c r="BF71" s="1578">
        <v>0</v>
      </c>
    </row>
    <row r="72" spans="1:58" s="1571" customFormat="1" ht="16.149999999999999" customHeight="1" x14ac:dyDescent="0.2">
      <c r="A72" s="1567" t="s">
        <v>1738</v>
      </c>
      <c r="B72" s="1568" t="s">
        <v>1739</v>
      </c>
      <c r="C72" s="1569">
        <f>[11]Base!C72</f>
        <v>1906</v>
      </c>
      <c r="D72" s="1569">
        <f>[11]Base!D72</f>
        <v>0</v>
      </c>
      <c r="E72" s="1569">
        <f>[11]Base!E72</f>
        <v>0</v>
      </c>
      <c r="F72" s="1569">
        <f>[11]Base!F72</f>
        <v>0</v>
      </c>
      <c r="G72" s="1569">
        <f>[11]Base!G72</f>
        <v>0</v>
      </c>
      <c r="H72" s="1569">
        <f>[11]Base!H72</f>
        <v>0</v>
      </c>
      <c r="I72" s="1569">
        <f>[11]Base!I72</f>
        <v>4</v>
      </c>
      <c r="J72" s="1569">
        <f>[11]Base!J72</f>
        <v>0</v>
      </c>
      <c r="K72" s="1569">
        <f>[11]Base!K72</f>
        <v>0</v>
      </c>
      <c r="L72" s="1569">
        <f>[11]Base!L72</f>
        <v>0</v>
      </c>
      <c r="M72" s="1569">
        <f>[11]Base!M72</f>
        <v>0</v>
      </c>
      <c r="N72" s="1569">
        <f>[11]Base!N72</f>
        <v>0</v>
      </c>
      <c r="O72" s="1569">
        <f>[11]Base!O72</f>
        <v>0</v>
      </c>
      <c r="P72" s="1569">
        <f>[11]Base!P72</f>
        <v>0</v>
      </c>
      <c r="Q72" s="1569">
        <f>[11]Base!Q72</f>
        <v>0</v>
      </c>
      <c r="R72" s="1569">
        <f>[11]Base!R72</f>
        <v>0</v>
      </c>
      <c r="S72" s="1569">
        <f>[11]Base!S72</f>
        <v>0</v>
      </c>
      <c r="T72" s="1569">
        <f>[11]Base!T72</f>
        <v>0</v>
      </c>
      <c r="U72" s="1569">
        <f>[11]Base!U72</f>
        <v>0</v>
      </c>
      <c r="V72" s="1569">
        <f>[11]Base!V72</f>
        <v>0</v>
      </c>
      <c r="W72" s="1569">
        <f>[11]Base!W72</f>
        <v>0</v>
      </c>
      <c r="X72" s="1569">
        <f>[11]Base!X72</f>
        <v>0</v>
      </c>
      <c r="Y72" s="1569">
        <f>[11]Base!Y72</f>
        <v>0</v>
      </c>
      <c r="Z72" s="1569">
        <f>[11]Base!Z72</f>
        <v>0</v>
      </c>
      <c r="AA72" s="1569">
        <f>[11]Base!AA72</f>
        <v>0</v>
      </c>
      <c r="AB72" s="1569">
        <f>[11]Base!AB72</f>
        <v>0</v>
      </c>
      <c r="AC72" s="1569">
        <f>[11]Base!AC72</f>
        <v>0</v>
      </c>
      <c r="AD72" s="1569">
        <f>[11]Base!AD72</f>
        <v>0</v>
      </c>
      <c r="AE72" s="1569">
        <f>[11]Base!AE72</f>
        <v>0</v>
      </c>
      <c r="AF72" s="1569">
        <f>[11]Base!AF72</f>
        <v>0</v>
      </c>
      <c r="AG72" s="1569">
        <f>[11]Base!AG72</f>
        <v>0</v>
      </c>
      <c r="AH72" s="1569">
        <f>[11]Base!AH72</f>
        <v>0</v>
      </c>
      <c r="AI72" s="1569">
        <f>[11]Base!AI72</f>
        <v>3</v>
      </c>
      <c r="AJ72" s="1569">
        <f>[11]Base!AJ72</f>
        <v>0</v>
      </c>
      <c r="AK72" s="1569">
        <f>[11]Base!AK72</f>
        <v>0</v>
      </c>
      <c r="AL72" s="1569">
        <f>[11]Base!AL72</f>
        <v>0</v>
      </c>
      <c r="AM72" s="1569">
        <f>[11]Base!AM72</f>
        <v>0</v>
      </c>
      <c r="AN72" s="1569">
        <f>[11]Base!AN72</f>
        <v>0</v>
      </c>
      <c r="AO72" s="1569">
        <f>[11]Base!AO72</f>
        <v>0</v>
      </c>
      <c r="AP72" s="1570">
        <f t="shared" ref="AP72:AP75" si="3">SUM(C72:AO72)</f>
        <v>1913</v>
      </c>
      <c r="AQ72" s="1569">
        <f>[11]Base!AQ72</f>
        <v>0</v>
      </c>
      <c r="AR72" s="1569">
        <f>[11]Base!AR72</f>
        <v>0</v>
      </c>
      <c r="AS72" s="1569">
        <f>[11]Base!AS72</f>
        <v>0</v>
      </c>
      <c r="AT72" s="1569">
        <f>[11]Base!AT72</f>
        <v>0</v>
      </c>
      <c r="AU72" s="1569">
        <f>[11]Base!AU72</f>
        <v>0</v>
      </c>
      <c r="AV72" s="1569">
        <f>[11]Base!AV72</f>
        <v>0</v>
      </c>
      <c r="AW72" s="1569">
        <f>[11]Base!AW72</f>
        <v>0</v>
      </c>
      <c r="AX72" s="1569">
        <f>[11]Base!AX72</f>
        <v>0</v>
      </c>
      <c r="AY72" s="1569">
        <f>[11]Base!AY72</f>
        <v>0</v>
      </c>
      <c r="AZ72" s="1569">
        <f>[11]Base!AZ72</f>
        <v>0</v>
      </c>
      <c r="BA72" s="1569">
        <f>[11]Base!BA72</f>
        <v>0</v>
      </c>
      <c r="BB72" s="1569">
        <f>[11]Base!BB72</f>
        <v>1</v>
      </c>
      <c r="BC72" s="1569">
        <f>[11]Base!BC72</f>
        <v>0</v>
      </c>
      <c r="BD72" s="1569">
        <f>SUM(AP72:BC72)</f>
        <v>1914</v>
      </c>
      <c r="BF72" s="1569">
        <v>486</v>
      </c>
    </row>
    <row r="73" spans="1:58" s="1571" customFormat="1" ht="16.149999999999999" customHeight="1" x14ac:dyDescent="0.2">
      <c r="A73" s="1572" t="s">
        <v>1740</v>
      </c>
      <c r="B73" s="1573" t="s">
        <v>1741</v>
      </c>
      <c r="C73" s="1574">
        <f>[11]Base!C73</f>
        <v>5264</v>
      </c>
      <c r="D73" s="1574">
        <f>[11]Base!D73</f>
        <v>0</v>
      </c>
      <c r="E73" s="1574">
        <f>[11]Base!E73</f>
        <v>0</v>
      </c>
      <c r="F73" s="1574">
        <f>[11]Base!F73</f>
        <v>0</v>
      </c>
      <c r="G73" s="1574">
        <f>[11]Base!G73</f>
        <v>3</v>
      </c>
      <c r="H73" s="1574">
        <f>[11]Base!H73</f>
        <v>0</v>
      </c>
      <c r="I73" s="1574">
        <f>[11]Base!I73</f>
        <v>27</v>
      </c>
      <c r="J73" s="1574">
        <f>[11]Base!J73</f>
        <v>0</v>
      </c>
      <c r="K73" s="1574">
        <f>[11]Base!K73</f>
        <v>0</v>
      </c>
      <c r="L73" s="1574">
        <f>[11]Base!L73</f>
        <v>0</v>
      </c>
      <c r="M73" s="1574">
        <f>[11]Base!M73</f>
        <v>0</v>
      </c>
      <c r="N73" s="1574">
        <f>[11]Base!N73</f>
        <v>0</v>
      </c>
      <c r="O73" s="1574">
        <f>[11]Base!O73</f>
        <v>16</v>
      </c>
      <c r="P73" s="1574">
        <f>[11]Base!P73</f>
        <v>0</v>
      </c>
      <c r="Q73" s="1574">
        <f>[11]Base!Q73</f>
        <v>0</v>
      </c>
      <c r="R73" s="1574">
        <f>[11]Base!R73</f>
        <v>0</v>
      </c>
      <c r="S73" s="1574">
        <f>[11]Base!S73</f>
        <v>0</v>
      </c>
      <c r="T73" s="1574">
        <f>[11]Base!T73</f>
        <v>1</v>
      </c>
      <c r="U73" s="1574">
        <f>[11]Base!U73</f>
        <v>1</v>
      </c>
      <c r="V73" s="1574">
        <f>[11]Base!V73</f>
        <v>0</v>
      </c>
      <c r="W73" s="1574">
        <f>[11]Base!W73</f>
        <v>0</v>
      </c>
      <c r="X73" s="1574">
        <f>[11]Base!X73</f>
        <v>0</v>
      </c>
      <c r="Y73" s="1574">
        <f>[11]Base!Y73</f>
        <v>0</v>
      </c>
      <c r="Z73" s="1574">
        <f>[11]Base!Z73</f>
        <v>0</v>
      </c>
      <c r="AA73" s="1574">
        <f>[11]Base!AA73</f>
        <v>0</v>
      </c>
      <c r="AB73" s="1574">
        <f>[11]Base!AB73</f>
        <v>0</v>
      </c>
      <c r="AC73" s="1574">
        <f>[11]Base!AC73</f>
        <v>0</v>
      </c>
      <c r="AD73" s="1574">
        <f>[11]Base!AD73</f>
        <v>0</v>
      </c>
      <c r="AE73" s="1574">
        <f>[11]Base!AE73</f>
        <v>7</v>
      </c>
      <c r="AF73" s="1574">
        <f>[11]Base!AF73</f>
        <v>0</v>
      </c>
      <c r="AG73" s="1574">
        <f>[11]Base!AG73</f>
        <v>5</v>
      </c>
      <c r="AH73" s="1574">
        <f>[11]Base!AH73</f>
        <v>0</v>
      </c>
      <c r="AI73" s="1574">
        <f>[11]Base!AI73</f>
        <v>7</v>
      </c>
      <c r="AJ73" s="1574">
        <f>[11]Base!AJ73</f>
        <v>0</v>
      </c>
      <c r="AK73" s="1574">
        <f>[11]Base!AK73</f>
        <v>0</v>
      </c>
      <c r="AL73" s="1574">
        <f>[11]Base!AL73</f>
        <v>0</v>
      </c>
      <c r="AM73" s="1574">
        <f>[11]Base!AM73</f>
        <v>0</v>
      </c>
      <c r="AN73" s="1574">
        <f>[11]Base!AN73</f>
        <v>0</v>
      </c>
      <c r="AO73" s="1574">
        <f>[11]Base!AO73</f>
        <v>0</v>
      </c>
      <c r="AP73" s="1575">
        <f t="shared" si="3"/>
        <v>5331</v>
      </c>
      <c r="AQ73" s="1574">
        <f>[11]Base!AQ73</f>
        <v>0</v>
      </c>
      <c r="AR73" s="1574">
        <f>[11]Base!AR73</f>
        <v>0</v>
      </c>
      <c r="AS73" s="1574">
        <f>[11]Base!AS73</f>
        <v>0</v>
      </c>
      <c r="AT73" s="1574">
        <f>[11]Base!AT73</f>
        <v>0</v>
      </c>
      <c r="AU73" s="1574">
        <f>[11]Base!AU73</f>
        <v>0</v>
      </c>
      <c r="AV73" s="1574">
        <f>[11]Base!AV73</f>
        <v>0</v>
      </c>
      <c r="AW73" s="1574">
        <f>[11]Base!AW73</f>
        <v>0</v>
      </c>
      <c r="AX73" s="1574">
        <f>[11]Base!AX73</f>
        <v>0</v>
      </c>
      <c r="AY73" s="1574">
        <f>[11]Base!AY73</f>
        <v>0</v>
      </c>
      <c r="AZ73" s="1574">
        <f>[11]Base!AZ73</f>
        <v>0</v>
      </c>
      <c r="BA73" s="1574">
        <f>[11]Base!BA73</f>
        <v>0</v>
      </c>
      <c r="BB73" s="1574">
        <f>[11]Base!BB73</f>
        <v>2</v>
      </c>
      <c r="BC73" s="1574">
        <f>[11]Base!BC73</f>
        <v>0</v>
      </c>
      <c r="BD73" s="1574">
        <f>SUM(AP73:BC73)</f>
        <v>5333</v>
      </c>
      <c r="BF73" s="1574">
        <v>0</v>
      </c>
    </row>
    <row r="74" spans="1:58" s="1571" customFormat="1" ht="16.149999999999999" customHeight="1" x14ac:dyDescent="0.2">
      <c r="A74" s="1572" t="s">
        <v>1742</v>
      </c>
      <c r="B74" s="1573" t="s">
        <v>1743</v>
      </c>
      <c r="C74" s="1574">
        <f>[11]Base!C74</f>
        <v>1413</v>
      </c>
      <c r="D74" s="1574">
        <f>[11]Base!D74</f>
        <v>0</v>
      </c>
      <c r="E74" s="1574">
        <f>[11]Base!E74</f>
        <v>0</v>
      </c>
      <c r="F74" s="1574">
        <f>[11]Base!F74</f>
        <v>0</v>
      </c>
      <c r="G74" s="1574">
        <f>[11]Base!G74</f>
        <v>10</v>
      </c>
      <c r="H74" s="1574">
        <f>[11]Base!H74</f>
        <v>0</v>
      </c>
      <c r="I74" s="1574">
        <f>[11]Base!I74</f>
        <v>8</v>
      </c>
      <c r="J74" s="1574">
        <f>[11]Base!J74</f>
        <v>0</v>
      </c>
      <c r="K74" s="1574">
        <f>[11]Base!K74</f>
        <v>0</v>
      </c>
      <c r="L74" s="1574">
        <f>[11]Base!L74</f>
        <v>0</v>
      </c>
      <c r="M74" s="1574">
        <f>[11]Base!M74</f>
        <v>0</v>
      </c>
      <c r="N74" s="1574">
        <f>[11]Base!N74</f>
        <v>0</v>
      </c>
      <c r="O74" s="1574">
        <f>[11]Base!O74</f>
        <v>286</v>
      </c>
      <c r="P74" s="1574">
        <f>[11]Base!P74</f>
        <v>0</v>
      </c>
      <c r="Q74" s="1574">
        <f>[11]Base!Q74</f>
        <v>0</v>
      </c>
      <c r="R74" s="1574">
        <f>[11]Base!R74</f>
        <v>0</v>
      </c>
      <c r="S74" s="1574">
        <f>[11]Base!S74</f>
        <v>0</v>
      </c>
      <c r="T74" s="1574">
        <f>[11]Base!T74</f>
        <v>0</v>
      </c>
      <c r="U74" s="1574">
        <f>[11]Base!U74</f>
        <v>8</v>
      </c>
      <c r="V74" s="1574">
        <f>[11]Base!V74</f>
        <v>0</v>
      </c>
      <c r="W74" s="1574">
        <f>[11]Base!W74</f>
        <v>0</v>
      </c>
      <c r="X74" s="1574">
        <f>[11]Base!X74</f>
        <v>8</v>
      </c>
      <c r="Y74" s="1574">
        <f>[11]Base!Y74</f>
        <v>0</v>
      </c>
      <c r="Z74" s="1574">
        <f>[11]Base!Z74</f>
        <v>0</v>
      </c>
      <c r="AA74" s="1574">
        <f>[11]Base!AA74</f>
        <v>0</v>
      </c>
      <c r="AB74" s="1574">
        <f>[11]Base!AB74</f>
        <v>0</v>
      </c>
      <c r="AC74" s="1574">
        <f>[11]Base!AC74</f>
        <v>0</v>
      </c>
      <c r="AD74" s="1574">
        <f>[11]Base!AD74</f>
        <v>0</v>
      </c>
      <c r="AE74" s="1574">
        <f>[11]Base!AE74</f>
        <v>7</v>
      </c>
      <c r="AF74" s="1574">
        <f>[11]Base!AF74</f>
        <v>0</v>
      </c>
      <c r="AG74" s="1574">
        <f>[11]Base!AG74</f>
        <v>146</v>
      </c>
      <c r="AH74" s="1574">
        <f>[11]Base!AH74</f>
        <v>0</v>
      </c>
      <c r="AI74" s="1574">
        <f>[11]Base!AI74</f>
        <v>10</v>
      </c>
      <c r="AJ74" s="1574">
        <f>[11]Base!AJ74</f>
        <v>0</v>
      </c>
      <c r="AK74" s="1574">
        <f>[11]Base!AK74</f>
        <v>0</v>
      </c>
      <c r="AL74" s="1574">
        <f>[11]Base!AL74</f>
        <v>0</v>
      </c>
      <c r="AM74" s="1574">
        <f>[11]Base!AM74</f>
        <v>7</v>
      </c>
      <c r="AN74" s="1574">
        <f>[11]Base!AN74</f>
        <v>0</v>
      </c>
      <c r="AO74" s="1574">
        <f>[11]Base!AO74</f>
        <v>0</v>
      </c>
      <c r="AP74" s="1575">
        <f t="shared" si="3"/>
        <v>1903</v>
      </c>
      <c r="AQ74" s="1574">
        <f>[11]Base!AQ74</f>
        <v>0</v>
      </c>
      <c r="AR74" s="1574">
        <f>[11]Base!AR74</f>
        <v>0</v>
      </c>
      <c r="AS74" s="1574">
        <f>[11]Base!AS74</f>
        <v>0</v>
      </c>
      <c r="AT74" s="1574">
        <f>[11]Base!AT74</f>
        <v>0</v>
      </c>
      <c r="AU74" s="1574">
        <f>[11]Base!AU74</f>
        <v>0</v>
      </c>
      <c r="AV74" s="1574">
        <f>[11]Base!AV74</f>
        <v>0</v>
      </c>
      <c r="AW74" s="1574">
        <f>[11]Base!AW74</f>
        <v>0</v>
      </c>
      <c r="AX74" s="1574">
        <f>[11]Base!AX74</f>
        <v>0</v>
      </c>
      <c r="AY74" s="1574">
        <f>[11]Base!AY74</f>
        <v>0</v>
      </c>
      <c r="AZ74" s="1574">
        <f>[11]Base!AZ74</f>
        <v>0</v>
      </c>
      <c r="BA74" s="1574">
        <f>[11]Base!BA74</f>
        <v>0</v>
      </c>
      <c r="BB74" s="1574">
        <f>[11]Base!BB74</f>
        <v>0</v>
      </c>
      <c r="BC74" s="1574">
        <f>[11]Base!BC74</f>
        <v>0</v>
      </c>
      <c r="BD74" s="1574">
        <f>SUM(AP74:BC74)</f>
        <v>1903</v>
      </c>
      <c r="BF74" s="1574">
        <v>0</v>
      </c>
    </row>
    <row r="75" spans="1:58" s="1571" customFormat="1" ht="16.149999999999999" customHeight="1" x14ac:dyDescent="0.2">
      <c r="A75" s="1572" t="s">
        <v>1744</v>
      </c>
      <c r="B75" s="1573" t="s">
        <v>1745</v>
      </c>
      <c r="C75" s="1574">
        <f>[11]Base!C75</f>
        <v>4530</v>
      </c>
      <c r="D75" s="1574">
        <f>[11]Base!D75</f>
        <v>0</v>
      </c>
      <c r="E75" s="1574">
        <f>[11]Base!E75</f>
        <v>0</v>
      </c>
      <c r="F75" s="1574">
        <f>[11]Base!F75</f>
        <v>0</v>
      </c>
      <c r="G75" s="1574">
        <f>[11]Base!G75</f>
        <v>4</v>
      </c>
      <c r="H75" s="1574">
        <f>[11]Base!H75</f>
        <v>0</v>
      </c>
      <c r="I75" s="1574">
        <f>[11]Base!I75</f>
        <v>26</v>
      </c>
      <c r="J75" s="1574">
        <f>[11]Base!J75</f>
        <v>0</v>
      </c>
      <c r="K75" s="1574">
        <f>[11]Base!K75</f>
        <v>0</v>
      </c>
      <c r="L75" s="1574">
        <f>[11]Base!L75</f>
        <v>0</v>
      </c>
      <c r="M75" s="1574">
        <f>[11]Base!M75</f>
        <v>0</v>
      </c>
      <c r="N75" s="1574">
        <f>[11]Base!N75</f>
        <v>0</v>
      </c>
      <c r="O75" s="1574">
        <f>[11]Base!O75</f>
        <v>1</v>
      </c>
      <c r="P75" s="1574">
        <f>[11]Base!P75</f>
        <v>0</v>
      </c>
      <c r="Q75" s="1574">
        <f>[11]Base!Q75</f>
        <v>0</v>
      </c>
      <c r="R75" s="1574">
        <f>[11]Base!R75</f>
        <v>0</v>
      </c>
      <c r="S75" s="1574">
        <f>[11]Base!S75</f>
        <v>0</v>
      </c>
      <c r="T75" s="1574">
        <f>[11]Base!T75</f>
        <v>0</v>
      </c>
      <c r="U75" s="1574">
        <f>[11]Base!U75</f>
        <v>0</v>
      </c>
      <c r="V75" s="1574">
        <f>[11]Base!V75</f>
        <v>0</v>
      </c>
      <c r="W75" s="1574">
        <f>[11]Base!W75</f>
        <v>0</v>
      </c>
      <c r="X75" s="1574">
        <f>[11]Base!X75</f>
        <v>2</v>
      </c>
      <c r="Y75" s="1574">
        <f>[11]Base!Y75</f>
        <v>0</v>
      </c>
      <c r="Z75" s="1574">
        <f>[11]Base!Z75</f>
        <v>0</v>
      </c>
      <c r="AA75" s="1574">
        <f>[11]Base!AA75</f>
        <v>0</v>
      </c>
      <c r="AB75" s="1574">
        <f>[11]Base!AB75</f>
        <v>0</v>
      </c>
      <c r="AC75" s="1574">
        <f>[11]Base!AC75</f>
        <v>0</v>
      </c>
      <c r="AD75" s="1574">
        <f>[11]Base!AD75</f>
        <v>0</v>
      </c>
      <c r="AE75" s="1574">
        <f>[11]Base!AE75</f>
        <v>11</v>
      </c>
      <c r="AF75" s="1574">
        <f>[11]Base!AF75</f>
        <v>0</v>
      </c>
      <c r="AG75" s="1574">
        <f>[11]Base!AG75</f>
        <v>0</v>
      </c>
      <c r="AH75" s="1574">
        <f>[11]Base!AH75</f>
        <v>0</v>
      </c>
      <c r="AI75" s="1574">
        <f>[11]Base!AI75</f>
        <v>5</v>
      </c>
      <c r="AJ75" s="1574">
        <f>[11]Base!AJ75</f>
        <v>0</v>
      </c>
      <c r="AK75" s="1574">
        <f>[11]Base!AK75</f>
        <v>0</v>
      </c>
      <c r="AL75" s="1574">
        <f>[11]Base!AL75</f>
        <v>0</v>
      </c>
      <c r="AM75" s="1574">
        <f>[11]Base!AM75</f>
        <v>3</v>
      </c>
      <c r="AN75" s="1574">
        <f>[11]Base!AN75</f>
        <v>0</v>
      </c>
      <c r="AO75" s="1574">
        <f>[11]Base!AO75</f>
        <v>0</v>
      </c>
      <c r="AP75" s="1575">
        <f t="shared" si="3"/>
        <v>4582</v>
      </c>
      <c r="AQ75" s="1574">
        <f>[11]Base!AQ75</f>
        <v>0</v>
      </c>
      <c r="AR75" s="1574">
        <f>[11]Base!AR75</f>
        <v>0</v>
      </c>
      <c r="AS75" s="1574">
        <f>[11]Base!AS75</f>
        <v>0</v>
      </c>
      <c r="AT75" s="1574">
        <f>[11]Base!AT75</f>
        <v>0</v>
      </c>
      <c r="AU75" s="1574">
        <f>[11]Base!AU75</f>
        <v>0</v>
      </c>
      <c r="AV75" s="1574">
        <f>[11]Base!AV75</f>
        <v>0</v>
      </c>
      <c r="AW75" s="1574">
        <f>[11]Base!AW75</f>
        <v>0</v>
      </c>
      <c r="AX75" s="1574">
        <f>[11]Base!AX75</f>
        <v>0</v>
      </c>
      <c r="AY75" s="1574">
        <f>[11]Base!AY75</f>
        <v>0</v>
      </c>
      <c r="AZ75" s="1574">
        <f>[11]Base!AZ75</f>
        <v>0</v>
      </c>
      <c r="BA75" s="1574">
        <f>[11]Base!BA75</f>
        <v>0</v>
      </c>
      <c r="BB75" s="1574">
        <f>[11]Base!BB75</f>
        <v>1</v>
      </c>
      <c r="BC75" s="1574">
        <f>[11]Base!BC75</f>
        <v>0</v>
      </c>
      <c r="BD75" s="1574">
        <f>SUM(AP75:BC75)</f>
        <v>4583</v>
      </c>
      <c r="BF75" s="1574">
        <v>0</v>
      </c>
    </row>
    <row r="76" spans="1:58" s="1585" customFormat="1" ht="16.149999999999999" customHeight="1" thickBot="1" x14ac:dyDescent="0.25">
      <c r="A76" s="1581"/>
      <c r="B76" s="1582" t="s">
        <v>1042</v>
      </c>
      <c r="C76" s="1583">
        <f>SUM(C7:C75)</f>
        <v>625239</v>
      </c>
      <c r="D76" s="1583">
        <f>SUM(D7:D75)</f>
        <v>23344</v>
      </c>
      <c r="E76" s="1583">
        <f>SUM(E7:E75)</f>
        <v>19209</v>
      </c>
      <c r="F76" s="1583">
        <f t="shared" ref="F76:BD76" si="4">SUM(F7:F75)</f>
        <v>936</v>
      </c>
      <c r="G76" s="1583">
        <f t="shared" si="4"/>
        <v>497</v>
      </c>
      <c r="H76" s="1583">
        <f t="shared" si="4"/>
        <v>569</v>
      </c>
      <c r="I76" s="1583">
        <f t="shared" si="4"/>
        <v>2218</v>
      </c>
      <c r="J76" s="1583">
        <f t="shared" si="4"/>
        <v>871</v>
      </c>
      <c r="K76" s="1583">
        <f t="shared" si="4"/>
        <v>672</v>
      </c>
      <c r="L76" s="1583">
        <f t="shared" si="4"/>
        <v>741</v>
      </c>
      <c r="M76" s="1583">
        <f t="shared" si="4"/>
        <v>0</v>
      </c>
      <c r="N76" s="1583">
        <f t="shared" si="4"/>
        <v>297</v>
      </c>
      <c r="O76" s="1583">
        <f t="shared" si="4"/>
        <v>539</v>
      </c>
      <c r="P76" s="1583">
        <f t="shared" si="4"/>
        <v>0</v>
      </c>
      <c r="Q76" s="1583">
        <f t="shared" si="4"/>
        <v>395</v>
      </c>
      <c r="R76" s="1583">
        <f t="shared" si="4"/>
        <v>463</v>
      </c>
      <c r="S76" s="1583">
        <f t="shared" si="4"/>
        <v>384</v>
      </c>
      <c r="T76" s="1583">
        <f t="shared" si="4"/>
        <v>44</v>
      </c>
      <c r="U76" s="1583">
        <f t="shared" si="4"/>
        <v>92</v>
      </c>
      <c r="V76" s="1583">
        <f t="shared" si="4"/>
        <v>340</v>
      </c>
      <c r="W76" s="1583">
        <f t="shared" si="4"/>
        <v>97</v>
      </c>
      <c r="X76" s="1583">
        <f t="shared" si="4"/>
        <v>630</v>
      </c>
      <c r="Y76" s="1583">
        <f t="shared" si="4"/>
        <v>272</v>
      </c>
      <c r="Z76" s="1583">
        <f t="shared" si="4"/>
        <v>461</v>
      </c>
      <c r="AA76" s="1583">
        <f t="shared" si="4"/>
        <v>370</v>
      </c>
      <c r="AB76" s="1583">
        <f t="shared" si="4"/>
        <v>168</v>
      </c>
      <c r="AC76" s="1583">
        <f t="shared" si="4"/>
        <v>0</v>
      </c>
      <c r="AD76" s="1583">
        <f t="shared" si="4"/>
        <v>885</v>
      </c>
      <c r="AE76" s="1583">
        <f t="shared" si="4"/>
        <v>303</v>
      </c>
      <c r="AF76" s="1583">
        <f t="shared" si="4"/>
        <v>777</v>
      </c>
      <c r="AG76" s="1583">
        <f t="shared" si="4"/>
        <v>313</v>
      </c>
      <c r="AH76" s="1583">
        <f t="shared" si="4"/>
        <v>160</v>
      </c>
      <c r="AI76" s="1583">
        <f t="shared" si="4"/>
        <v>1823</v>
      </c>
      <c r="AJ76" s="1583">
        <f t="shared" si="4"/>
        <v>613</v>
      </c>
      <c r="AK76" s="1583">
        <f t="shared" si="4"/>
        <v>282</v>
      </c>
      <c r="AL76" s="1583">
        <f t="shared" si="4"/>
        <v>250</v>
      </c>
      <c r="AM76" s="1583">
        <f t="shared" si="4"/>
        <v>246</v>
      </c>
      <c r="AN76" s="1583">
        <f t="shared" si="4"/>
        <v>0</v>
      </c>
      <c r="AO76" s="1583">
        <f t="shared" si="4"/>
        <v>0</v>
      </c>
      <c r="AP76" s="1584">
        <f t="shared" si="4"/>
        <v>684500</v>
      </c>
      <c r="AQ76" s="1583">
        <f t="shared" si="4"/>
        <v>294</v>
      </c>
      <c r="AR76" s="1583">
        <f t="shared" si="4"/>
        <v>347</v>
      </c>
      <c r="AS76" s="1583">
        <f t="shared" si="4"/>
        <v>1027</v>
      </c>
      <c r="AT76" s="1583">
        <f t="shared" si="4"/>
        <v>734</v>
      </c>
      <c r="AU76" s="1583">
        <f t="shared" si="4"/>
        <v>847</v>
      </c>
      <c r="AV76" s="1583">
        <f t="shared" si="4"/>
        <v>974</v>
      </c>
      <c r="AW76" s="1583">
        <f t="shared" si="4"/>
        <v>376</v>
      </c>
      <c r="AX76" s="1583">
        <f t="shared" si="4"/>
        <v>119</v>
      </c>
      <c r="AY76" s="1583">
        <f t="shared" si="4"/>
        <v>1446</v>
      </c>
      <c r="AZ76" s="1583">
        <f t="shared" si="4"/>
        <v>345</v>
      </c>
      <c r="BA76" s="1583">
        <f t="shared" si="4"/>
        <v>346</v>
      </c>
      <c r="BB76" s="1583">
        <f t="shared" si="4"/>
        <v>304</v>
      </c>
      <c r="BC76" s="1583">
        <f t="shared" si="4"/>
        <v>236</v>
      </c>
      <c r="BD76" s="1583">
        <f t="shared" si="4"/>
        <v>691895</v>
      </c>
      <c r="BF76" s="1583">
        <v>637</v>
      </c>
    </row>
    <row r="77" spans="1:58" s="1585" customFormat="1" ht="16.149999999999999" customHeight="1" thickTop="1" x14ac:dyDescent="0.2">
      <c r="A77" s="1586"/>
      <c r="B77" s="1587"/>
      <c r="C77" s="1588"/>
      <c r="D77" s="1588"/>
      <c r="E77" s="1588"/>
      <c r="F77" s="1588"/>
      <c r="G77" s="1588"/>
      <c r="H77" s="1588"/>
      <c r="I77" s="1588"/>
      <c r="J77" s="1588"/>
      <c r="K77" s="1588"/>
      <c r="L77" s="1588"/>
      <c r="M77" s="1588"/>
      <c r="N77" s="1588"/>
      <c r="O77" s="1588"/>
      <c r="P77" s="1588"/>
      <c r="Q77" s="1588"/>
      <c r="R77" s="1588"/>
      <c r="S77" s="1588"/>
      <c r="T77" s="1588"/>
      <c r="U77" s="1588"/>
      <c r="V77" s="1588"/>
      <c r="W77" s="1588"/>
      <c r="X77" s="1588"/>
      <c r="Y77" s="1588"/>
      <c r="Z77" s="1588"/>
      <c r="AA77" s="1588"/>
      <c r="AB77" s="1588"/>
      <c r="AC77" s="1588"/>
      <c r="AD77" s="1588"/>
      <c r="AE77" s="1588"/>
      <c r="AF77" s="1588"/>
      <c r="AG77" s="1588"/>
      <c r="AH77" s="1588"/>
      <c r="AI77" s="1588"/>
      <c r="AJ77" s="1588"/>
      <c r="AK77" s="1588"/>
      <c r="AL77" s="1588"/>
      <c r="AM77" s="1588"/>
      <c r="AN77" s="1588"/>
      <c r="AO77" s="1588"/>
      <c r="AP77" s="1589"/>
      <c r="AQ77" s="1588"/>
      <c r="AR77" s="1588"/>
      <c r="AS77" s="1588"/>
      <c r="AT77" s="1588"/>
      <c r="AU77" s="1588"/>
      <c r="AV77" s="1588"/>
      <c r="AW77" s="1588"/>
      <c r="AX77" s="1588"/>
      <c r="AY77" s="1588"/>
      <c r="AZ77" s="1588"/>
      <c r="BA77" s="1588"/>
      <c r="BB77" s="1588"/>
      <c r="BC77" s="1588"/>
      <c r="BD77" s="1588"/>
    </row>
    <row r="78" spans="1:58" s="1585" customFormat="1" ht="16.149999999999999" customHeight="1" x14ac:dyDescent="0.2">
      <c r="A78" s="1586"/>
      <c r="B78" s="1590" t="s">
        <v>1746</v>
      </c>
      <c r="C78" s="1591">
        <v>43891</v>
      </c>
      <c r="D78" s="1588"/>
      <c r="E78" s="1588"/>
      <c r="F78" s="1588"/>
      <c r="G78" s="1588"/>
      <c r="H78" s="1588"/>
      <c r="I78" s="1588"/>
      <c r="J78" s="1588"/>
      <c r="K78" s="1588"/>
      <c r="L78" s="1588"/>
      <c r="M78" s="1588"/>
      <c r="N78" s="1588"/>
      <c r="O78" s="1588"/>
      <c r="P78" s="1588"/>
      <c r="Q78" s="1588"/>
      <c r="R78" s="1588"/>
      <c r="S78" s="1588"/>
      <c r="T78" s="1588"/>
      <c r="U78" s="1588"/>
      <c r="V78" s="1588"/>
      <c r="W78" s="1588"/>
      <c r="X78" s="1588"/>
      <c r="Y78" s="1588"/>
      <c r="Z78" s="1588"/>
      <c r="AA78" s="1588"/>
      <c r="AB78" s="1588"/>
      <c r="AC78" s="1588"/>
      <c r="AD78" s="1588"/>
      <c r="AE78" s="1588"/>
      <c r="AF78" s="1588"/>
      <c r="AG78" s="1588"/>
      <c r="AH78" s="1588"/>
      <c r="AI78" s="1588"/>
      <c r="AJ78" s="1588"/>
      <c r="AK78" s="1588"/>
      <c r="AL78" s="1588"/>
      <c r="AM78" s="1588"/>
      <c r="AN78" s="1588"/>
      <c r="AO78" s="1588"/>
      <c r="AP78" s="1589"/>
      <c r="AQ78" s="1588"/>
      <c r="AR78" s="1588"/>
      <c r="AS78" s="1588"/>
      <c r="AT78" s="1588"/>
      <c r="AU78" s="1588"/>
      <c r="AV78" s="1588"/>
      <c r="AW78" s="1588"/>
      <c r="AX78" s="1588"/>
      <c r="AY78" s="1588"/>
      <c r="AZ78" s="1588"/>
      <c r="BA78" s="1588"/>
      <c r="BB78" s="1588"/>
      <c r="BC78" s="1588"/>
      <c r="BD78" s="1588"/>
    </row>
    <row r="79" spans="1:58" ht="18.75" customHeight="1" x14ac:dyDescent="0.2">
      <c r="C79" s="1593"/>
      <c r="D79" s="1593"/>
      <c r="E79" s="1593"/>
      <c r="F79" s="1593"/>
      <c r="G79" s="1593"/>
      <c r="H79" s="1593"/>
      <c r="I79" s="1593"/>
      <c r="J79" s="1593"/>
      <c r="K79" s="1593"/>
      <c r="L79" s="1593"/>
      <c r="M79" s="1593"/>
      <c r="N79" s="1593"/>
      <c r="O79" s="1593"/>
      <c r="P79" s="1593"/>
      <c r="Q79" s="1593"/>
      <c r="R79" s="1593"/>
      <c r="S79" s="1593"/>
      <c r="T79" s="1593"/>
      <c r="U79" s="1593"/>
      <c r="V79" s="1593"/>
      <c r="W79" s="1593"/>
      <c r="X79" s="1593"/>
      <c r="Y79" s="1593"/>
      <c r="Z79" s="1593"/>
      <c r="AA79" s="1593"/>
      <c r="AB79" s="1593">
        <v>157</v>
      </c>
      <c r="AC79" s="1593"/>
      <c r="AD79" s="1593"/>
      <c r="AE79" s="1593"/>
      <c r="AF79" s="1593"/>
      <c r="AG79" s="1593"/>
      <c r="AH79" s="1593"/>
      <c r="AI79" s="1593">
        <v>1923</v>
      </c>
      <c r="AJ79" s="1593"/>
      <c r="AK79" s="1593"/>
      <c r="AL79" s="1593"/>
      <c r="AM79" s="1593"/>
      <c r="AN79" s="1593"/>
      <c r="AO79" s="1593"/>
      <c r="AP79" s="1593"/>
      <c r="AY79" s="1593"/>
      <c r="AZ79" s="1592">
        <f>AZ76+BA76</f>
        <v>691</v>
      </c>
      <c r="BD79" s="1594">
        <f>SUM(C76:AM76)+SUM(AQ76:BC76)</f>
        <v>691895</v>
      </c>
    </row>
    <row r="80" spans="1:58" x14ac:dyDescent="0.2">
      <c r="B80" s="1595" t="s">
        <v>1747</v>
      </c>
      <c r="C80" s="1596">
        <f>C76</f>
        <v>625239</v>
      </c>
      <c r="Z80" s="1597"/>
      <c r="AC80" s="1597"/>
      <c r="AE80" s="1597"/>
      <c r="AG80" s="1597"/>
      <c r="AH80" s="1597"/>
      <c r="AZ80" s="1593"/>
      <c r="BA80" s="1593"/>
    </row>
    <row r="81" spans="2:31" x14ac:dyDescent="0.2">
      <c r="B81" s="1595" t="s">
        <v>1748</v>
      </c>
      <c r="C81" s="1596">
        <f>D76</f>
        <v>23344</v>
      </c>
      <c r="Z81" s="1597"/>
      <c r="AC81" s="1597"/>
      <c r="AE81" s="1597"/>
    </row>
    <row r="82" spans="2:31" x14ac:dyDescent="0.2">
      <c r="B82" s="1595" t="s">
        <v>1749</v>
      </c>
      <c r="C82" s="1596">
        <f>E76</f>
        <v>19209</v>
      </c>
    </row>
    <row r="83" spans="2:31" x14ac:dyDescent="0.2">
      <c r="B83" s="1595" t="s">
        <v>1750</v>
      </c>
      <c r="C83" s="1596">
        <f>SUM(F76:AM76)</f>
        <v>16708</v>
      </c>
    </row>
    <row r="84" spans="2:31" x14ac:dyDescent="0.2">
      <c r="B84" s="1598" t="s">
        <v>1751</v>
      </c>
      <c r="C84" s="1591">
        <f>SUM(C80:C83)</f>
        <v>684500</v>
      </c>
    </row>
    <row r="85" spans="2:31" x14ac:dyDescent="0.2">
      <c r="B85" s="1595"/>
      <c r="C85" s="1571"/>
    </row>
    <row r="86" spans="2:31" x14ac:dyDescent="0.2">
      <c r="B86" s="1595" t="s">
        <v>1752</v>
      </c>
      <c r="C86" s="1596">
        <f>SUM(AQ76:AX76)</f>
        <v>4718</v>
      </c>
    </row>
    <row r="87" spans="2:31" x14ac:dyDescent="0.2">
      <c r="B87" s="1595" t="s">
        <v>1753</v>
      </c>
      <c r="C87" s="1596">
        <f>AY76</f>
        <v>1446</v>
      </c>
    </row>
    <row r="88" spans="2:31" x14ac:dyDescent="0.2">
      <c r="B88" s="1595" t="s">
        <v>1754</v>
      </c>
      <c r="C88" s="1596">
        <f>AZ76+BA76</f>
        <v>691</v>
      </c>
    </row>
    <row r="89" spans="2:31" x14ac:dyDescent="0.2">
      <c r="B89" s="1595" t="s">
        <v>108</v>
      </c>
      <c r="C89" s="1596">
        <f>BB76</f>
        <v>304</v>
      </c>
    </row>
    <row r="90" spans="2:31" x14ac:dyDescent="0.2">
      <c r="B90" s="1595" t="s">
        <v>110</v>
      </c>
      <c r="C90" s="1596">
        <f>BC76</f>
        <v>236</v>
      </c>
    </row>
    <row r="91" spans="2:31" x14ac:dyDescent="0.2">
      <c r="B91" s="1598" t="s">
        <v>1755</v>
      </c>
      <c r="C91" s="1591">
        <f>SUM(C86:C90)</f>
        <v>7395</v>
      </c>
    </row>
    <row r="92" spans="2:31" x14ac:dyDescent="0.2">
      <c r="B92" s="1595"/>
      <c r="C92" s="1571"/>
    </row>
    <row r="93" spans="2:31" x14ac:dyDescent="0.2">
      <c r="B93" s="1598" t="s">
        <v>1756</v>
      </c>
      <c r="C93" s="1591">
        <f>C84+C91</f>
        <v>691895</v>
      </c>
    </row>
  </sheetData>
  <sheetProtection formatCells="0" formatColumns="0" formatRows="0" sort="0"/>
  <mergeCells count="6">
    <mergeCell ref="A2:B3"/>
    <mergeCell ref="C2:C3"/>
    <mergeCell ref="D2:D3"/>
    <mergeCell ref="E2:E3"/>
    <mergeCell ref="AP2:AP3"/>
    <mergeCell ref="BD2:BD3"/>
  </mergeCells>
  <printOptions horizontalCentered="1"/>
  <pageMargins left="0.4" right="0.4" top="1" bottom="0.5" header="0.3" footer="0.3"/>
  <pageSetup paperSize="5" scale="70" orientation="portrait" r:id="rId1"/>
  <headerFooter>
    <oddHeader>&amp;L&amp;"Arial,Bold"&amp;18&amp;K000000Table 8:  FY2017-18 Budget Letter
February 1, 2017 Student Membership</oddHeader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view="pageBreakPreview" zoomScaleNormal="100" zoomScaleSheetLayoutView="100" workbookViewId="0">
      <pane xSplit="3" ySplit="2" topLeftCell="D3" activePane="bottomRight" state="frozen"/>
      <selection activeCell="I1" sqref="I1:J1048576"/>
      <selection pane="topRight" activeCell="I1" sqref="I1:J1048576"/>
      <selection pane="bottomLeft" activeCell="I1" sqref="I1:J1048576"/>
      <selection pane="bottomRight" activeCell="I1" sqref="I1:J1048576"/>
    </sheetView>
  </sheetViews>
  <sheetFormatPr defaultColWidth="8.85546875" defaultRowHeight="15" x14ac:dyDescent="0.25"/>
  <cols>
    <col min="1" max="1" width="9" style="1627" bestFit="1" customWidth="1"/>
    <col min="2" max="2" width="9" style="1627" hidden="1" customWidth="1"/>
    <col min="3" max="3" width="46.7109375" style="1607" bestFit="1" customWidth="1"/>
    <col min="4" max="6" width="9" style="1607" customWidth="1"/>
    <col min="7" max="7" width="9" style="1628" customWidth="1"/>
    <col min="8" max="16384" width="8.85546875" style="1607"/>
  </cols>
  <sheetData>
    <row r="1" spans="1:7" s="1604" customFormat="1" ht="37.9" customHeight="1" x14ac:dyDescent="0.2">
      <c r="A1" s="1599" t="s">
        <v>1757</v>
      </c>
      <c r="B1" s="1600"/>
      <c r="C1" s="1601"/>
      <c r="D1" s="1602" t="s">
        <v>1758</v>
      </c>
      <c r="E1" s="1602" t="s">
        <v>1759</v>
      </c>
      <c r="F1" s="1602" t="s">
        <v>1760</v>
      </c>
      <c r="G1" s="1603" t="s">
        <v>1761</v>
      </c>
    </row>
    <row r="2" spans="1:7" s="1604" customFormat="1" ht="19.149999999999999" customHeight="1" x14ac:dyDescent="0.2">
      <c r="A2" s="1471"/>
      <c r="B2" s="1471"/>
      <c r="C2" s="1471"/>
      <c r="D2" s="1471">
        <v>1</v>
      </c>
      <c r="E2" s="1471">
        <f>D2+1</f>
        <v>2</v>
      </c>
      <c r="F2" s="1471">
        <f t="shared" ref="F2:G2" si="0">E2+1</f>
        <v>3</v>
      </c>
      <c r="G2" s="1471">
        <f t="shared" si="0"/>
        <v>4</v>
      </c>
    </row>
    <row r="3" spans="1:7" x14ac:dyDescent="0.25">
      <c r="A3" s="1605" t="s">
        <v>858</v>
      </c>
      <c r="B3" s="1605">
        <v>300002</v>
      </c>
      <c r="C3" s="1573" t="s">
        <v>1762</v>
      </c>
      <c r="D3" s="1574"/>
      <c r="E3" s="1574"/>
      <c r="F3" s="1574">
        <v>447</v>
      </c>
      <c r="G3" s="1606">
        <f t="shared" ref="G3:G50" si="1">SUM(D3:F3)</f>
        <v>447</v>
      </c>
    </row>
    <row r="4" spans="1:7" x14ac:dyDescent="0.25">
      <c r="A4" s="1605" t="s">
        <v>860</v>
      </c>
      <c r="B4" s="1605">
        <v>390001</v>
      </c>
      <c r="C4" s="1573" t="s">
        <v>1763</v>
      </c>
      <c r="D4" s="1574"/>
      <c r="E4" s="1574"/>
      <c r="F4" s="1574">
        <v>368</v>
      </c>
      <c r="G4" s="1606">
        <f t="shared" si="1"/>
        <v>368</v>
      </c>
    </row>
    <row r="5" spans="1:7" x14ac:dyDescent="0.25">
      <c r="A5" s="1608" t="s">
        <v>862</v>
      </c>
      <c r="B5" s="1608" t="s">
        <v>862</v>
      </c>
      <c r="C5" s="1577" t="s">
        <v>1764</v>
      </c>
      <c r="D5" s="1578"/>
      <c r="E5" s="1578"/>
      <c r="F5" s="1578">
        <v>305</v>
      </c>
      <c r="G5" s="1609">
        <f t="shared" si="1"/>
        <v>305</v>
      </c>
    </row>
    <row r="6" spans="1:7" x14ac:dyDescent="0.25">
      <c r="A6" s="1605" t="s">
        <v>864</v>
      </c>
      <c r="B6" s="1605">
        <v>395005</v>
      </c>
      <c r="C6" s="1573" t="s">
        <v>1765</v>
      </c>
      <c r="D6" s="1574"/>
      <c r="E6" s="1574"/>
      <c r="F6" s="1574">
        <v>1166</v>
      </c>
      <c r="G6" s="1606">
        <f t="shared" si="1"/>
        <v>1166</v>
      </c>
    </row>
    <row r="7" spans="1:7" x14ac:dyDescent="0.25">
      <c r="A7" s="1605" t="s">
        <v>866</v>
      </c>
      <c r="B7" s="1605">
        <v>395004</v>
      </c>
      <c r="C7" s="1573" t="s">
        <v>1766</v>
      </c>
      <c r="D7" s="1574"/>
      <c r="E7" s="1574"/>
      <c r="F7" s="1574">
        <v>476</v>
      </c>
      <c r="G7" s="1606">
        <f t="shared" si="1"/>
        <v>476</v>
      </c>
    </row>
    <row r="8" spans="1:7" x14ac:dyDescent="0.25">
      <c r="A8" s="1605" t="s">
        <v>868</v>
      </c>
      <c r="B8" s="1605">
        <v>395003</v>
      </c>
      <c r="C8" s="1573" t="s">
        <v>1767</v>
      </c>
      <c r="D8" s="1574"/>
      <c r="E8" s="1574"/>
      <c r="F8" s="1574">
        <v>439</v>
      </c>
      <c r="G8" s="1606">
        <f t="shared" si="1"/>
        <v>439</v>
      </c>
    </row>
    <row r="9" spans="1:7" x14ac:dyDescent="0.25">
      <c r="A9" s="1605" t="s">
        <v>870</v>
      </c>
      <c r="B9" s="1605">
        <v>395002</v>
      </c>
      <c r="C9" s="1573" t="s">
        <v>1768</v>
      </c>
      <c r="D9" s="1574"/>
      <c r="E9" s="1574"/>
      <c r="F9" s="1574">
        <v>741</v>
      </c>
      <c r="G9" s="1606">
        <f t="shared" si="1"/>
        <v>741</v>
      </c>
    </row>
    <row r="10" spans="1:7" x14ac:dyDescent="0.25">
      <c r="A10" s="1608" t="s">
        <v>872</v>
      </c>
      <c r="B10" s="1608">
        <v>395001</v>
      </c>
      <c r="C10" s="1577" t="s">
        <v>1769</v>
      </c>
      <c r="D10" s="1578"/>
      <c r="E10" s="1578"/>
      <c r="F10" s="1578">
        <v>693</v>
      </c>
      <c r="G10" s="1609">
        <f t="shared" si="1"/>
        <v>693</v>
      </c>
    </row>
    <row r="11" spans="1:7" x14ac:dyDescent="0.25">
      <c r="A11" s="1605" t="s">
        <v>874</v>
      </c>
      <c r="B11" s="1605">
        <v>397001</v>
      </c>
      <c r="C11" s="1573" t="s">
        <v>1770</v>
      </c>
      <c r="D11" s="1574"/>
      <c r="E11" s="1574"/>
      <c r="F11" s="1574">
        <v>494</v>
      </c>
      <c r="G11" s="1606">
        <f t="shared" si="1"/>
        <v>494</v>
      </c>
    </row>
    <row r="12" spans="1:7" x14ac:dyDescent="0.25">
      <c r="A12" s="1605" t="s">
        <v>876</v>
      </c>
      <c r="B12" s="1605">
        <v>398002</v>
      </c>
      <c r="C12" s="1573" t="s">
        <v>1771</v>
      </c>
      <c r="D12" s="1574"/>
      <c r="E12" s="1574"/>
      <c r="F12" s="1574">
        <v>837</v>
      </c>
      <c r="G12" s="1606">
        <f t="shared" si="1"/>
        <v>837</v>
      </c>
    </row>
    <row r="13" spans="1:7" x14ac:dyDescent="0.25">
      <c r="A13" s="1605" t="s">
        <v>878</v>
      </c>
      <c r="B13" s="1605">
        <v>398001</v>
      </c>
      <c r="C13" s="1573" t="s">
        <v>1772</v>
      </c>
      <c r="D13" s="1574"/>
      <c r="E13" s="1574"/>
      <c r="F13" s="1574">
        <v>887</v>
      </c>
      <c r="G13" s="1606">
        <f t="shared" si="1"/>
        <v>887</v>
      </c>
    </row>
    <row r="14" spans="1:7" x14ac:dyDescent="0.25">
      <c r="A14" s="1605" t="s">
        <v>880</v>
      </c>
      <c r="B14" s="1605">
        <v>398006</v>
      </c>
      <c r="C14" s="1573" t="s">
        <v>1773</v>
      </c>
      <c r="D14" s="1574"/>
      <c r="E14" s="1574"/>
      <c r="F14" s="1574">
        <v>845</v>
      </c>
      <c r="G14" s="1606">
        <f t="shared" si="1"/>
        <v>845</v>
      </c>
    </row>
    <row r="15" spans="1:7" x14ac:dyDescent="0.25">
      <c r="A15" s="1608" t="s">
        <v>882</v>
      </c>
      <c r="B15" s="1608">
        <v>398007</v>
      </c>
      <c r="C15" s="1577" t="s">
        <v>1774</v>
      </c>
      <c r="D15" s="1578"/>
      <c r="E15" s="1578"/>
      <c r="F15" s="1578">
        <v>242</v>
      </c>
      <c r="G15" s="1609">
        <f t="shared" si="1"/>
        <v>242</v>
      </c>
    </row>
    <row r="16" spans="1:7" x14ac:dyDescent="0.25">
      <c r="A16" s="1605" t="s">
        <v>884</v>
      </c>
      <c r="B16" s="1605">
        <v>398008</v>
      </c>
      <c r="C16" s="1573" t="s">
        <v>885</v>
      </c>
      <c r="D16" s="1574"/>
      <c r="E16" s="1574"/>
      <c r="F16" s="1574">
        <v>113</v>
      </c>
      <c r="G16" s="1606">
        <f t="shared" si="1"/>
        <v>113</v>
      </c>
    </row>
    <row r="17" spans="1:7" x14ac:dyDescent="0.25">
      <c r="A17" s="1605" t="s">
        <v>886</v>
      </c>
      <c r="B17" s="1605">
        <v>399003</v>
      </c>
      <c r="C17" s="1573" t="s">
        <v>1775</v>
      </c>
      <c r="D17" s="1574"/>
      <c r="E17" s="1574"/>
      <c r="F17" s="1574">
        <v>201</v>
      </c>
      <c r="G17" s="1606">
        <f t="shared" si="1"/>
        <v>201</v>
      </c>
    </row>
    <row r="18" spans="1:7" x14ac:dyDescent="0.25">
      <c r="A18" s="1605" t="s">
        <v>888</v>
      </c>
      <c r="B18" s="1605">
        <v>368001</v>
      </c>
      <c r="C18" s="1573" t="s">
        <v>1175</v>
      </c>
      <c r="D18" s="1574"/>
      <c r="E18" s="1574"/>
      <c r="F18" s="1574">
        <v>675</v>
      </c>
      <c r="G18" s="1606">
        <f t="shared" si="1"/>
        <v>675</v>
      </c>
    </row>
    <row r="19" spans="1:7" x14ac:dyDescent="0.25">
      <c r="A19" s="1605" t="s">
        <v>890</v>
      </c>
      <c r="B19" s="1605">
        <v>364001</v>
      </c>
      <c r="C19" s="1573" t="s">
        <v>1776</v>
      </c>
      <c r="D19" s="1574"/>
      <c r="E19" s="1574"/>
      <c r="F19" s="1574">
        <v>562</v>
      </c>
      <c r="G19" s="1606">
        <f t="shared" si="1"/>
        <v>562</v>
      </c>
    </row>
    <row r="20" spans="1:7" x14ac:dyDescent="0.25">
      <c r="A20" s="1608" t="s">
        <v>892</v>
      </c>
      <c r="B20" s="1608">
        <v>363001</v>
      </c>
      <c r="C20" s="1577" t="s">
        <v>1777</v>
      </c>
      <c r="D20" s="1578"/>
      <c r="E20" s="1578"/>
      <c r="F20" s="1578">
        <v>553</v>
      </c>
      <c r="G20" s="1609">
        <f t="shared" si="1"/>
        <v>553</v>
      </c>
    </row>
    <row r="21" spans="1:7" x14ac:dyDescent="0.25">
      <c r="A21" s="1605" t="s">
        <v>894</v>
      </c>
      <c r="B21" s="1605">
        <v>360001</v>
      </c>
      <c r="C21" s="1573" t="s">
        <v>1778</v>
      </c>
      <c r="D21" s="1574"/>
      <c r="E21" s="1574"/>
      <c r="F21" s="1574">
        <v>164</v>
      </c>
      <c r="G21" s="1606">
        <f t="shared" si="1"/>
        <v>164</v>
      </c>
    </row>
    <row r="22" spans="1:7" x14ac:dyDescent="0.25">
      <c r="A22" s="1605" t="s">
        <v>896</v>
      </c>
      <c r="B22" s="1605">
        <v>361001</v>
      </c>
      <c r="C22" s="1573" t="s">
        <v>1779</v>
      </c>
      <c r="D22" s="1574"/>
      <c r="E22" s="1574"/>
      <c r="F22" s="1574">
        <v>86</v>
      </c>
      <c r="G22" s="1606">
        <f t="shared" si="1"/>
        <v>86</v>
      </c>
    </row>
    <row r="23" spans="1:7" x14ac:dyDescent="0.25">
      <c r="A23" s="1605" t="s">
        <v>898</v>
      </c>
      <c r="B23" s="1605">
        <v>363002</v>
      </c>
      <c r="C23" s="1573" t="s">
        <v>1780</v>
      </c>
      <c r="D23" s="1574"/>
      <c r="E23" s="1574"/>
      <c r="F23" s="1574">
        <v>533</v>
      </c>
      <c r="G23" s="1606">
        <f t="shared" si="1"/>
        <v>533</v>
      </c>
    </row>
    <row r="24" spans="1:7" x14ac:dyDescent="0.25">
      <c r="A24" s="1605" t="s">
        <v>900</v>
      </c>
      <c r="B24" s="1605">
        <v>385001</v>
      </c>
      <c r="C24" s="1573" t="s">
        <v>1781</v>
      </c>
      <c r="D24" s="1574"/>
      <c r="E24" s="1574"/>
      <c r="F24" s="1574">
        <v>384</v>
      </c>
      <c r="G24" s="1606">
        <f t="shared" si="1"/>
        <v>384</v>
      </c>
    </row>
    <row r="25" spans="1:7" x14ac:dyDescent="0.25">
      <c r="A25" s="1608" t="s">
        <v>902</v>
      </c>
      <c r="B25" s="1608">
        <v>385002</v>
      </c>
      <c r="C25" s="1577" t="s">
        <v>1782</v>
      </c>
      <c r="D25" s="1578"/>
      <c r="E25" s="1578"/>
      <c r="F25" s="1578">
        <v>418</v>
      </c>
      <c r="G25" s="1609">
        <f t="shared" si="1"/>
        <v>418</v>
      </c>
    </row>
    <row r="26" spans="1:7" x14ac:dyDescent="0.25">
      <c r="A26" s="1605" t="s">
        <v>904</v>
      </c>
      <c r="B26" s="1605">
        <v>385003</v>
      </c>
      <c r="C26" s="1573" t="s">
        <v>1783</v>
      </c>
      <c r="D26" s="1574"/>
      <c r="E26" s="1574"/>
      <c r="F26" s="1574">
        <v>507</v>
      </c>
      <c r="G26" s="1606">
        <f t="shared" si="1"/>
        <v>507</v>
      </c>
    </row>
    <row r="27" spans="1:7" x14ac:dyDescent="0.25">
      <c r="A27" s="1605" t="s">
        <v>906</v>
      </c>
      <c r="B27" s="1605">
        <v>381001</v>
      </c>
      <c r="C27" s="1573" t="s">
        <v>1784</v>
      </c>
      <c r="D27" s="1574"/>
      <c r="E27" s="1574"/>
      <c r="F27" s="1574">
        <v>552</v>
      </c>
      <c r="G27" s="1606">
        <f t="shared" si="1"/>
        <v>552</v>
      </c>
    </row>
    <row r="28" spans="1:7" x14ac:dyDescent="0.25">
      <c r="A28" s="1605" t="s">
        <v>908</v>
      </c>
      <c r="B28" s="1605">
        <v>382002</v>
      </c>
      <c r="C28" s="1573" t="s">
        <v>1785</v>
      </c>
      <c r="D28" s="1574"/>
      <c r="E28" s="1574"/>
      <c r="F28" s="1574">
        <v>754</v>
      </c>
      <c r="G28" s="1606">
        <f t="shared" si="1"/>
        <v>754</v>
      </c>
    </row>
    <row r="29" spans="1:7" x14ac:dyDescent="0.25">
      <c r="A29" s="1605" t="s">
        <v>910</v>
      </c>
      <c r="B29" s="1605">
        <v>382004</v>
      </c>
      <c r="C29" s="1573" t="s">
        <v>911</v>
      </c>
      <c r="D29" s="1574"/>
      <c r="E29" s="1574"/>
      <c r="F29" s="1574">
        <v>157</v>
      </c>
      <c r="G29" s="1606">
        <f t="shared" si="1"/>
        <v>157</v>
      </c>
    </row>
    <row r="30" spans="1:7" x14ac:dyDescent="0.25">
      <c r="A30" s="1608" t="s">
        <v>912</v>
      </c>
      <c r="B30" s="1608">
        <v>398004</v>
      </c>
      <c r="C30" s="1577" t="s">
        <v>1186</v>
      </c>
      <c r="D30" s="1578"/>
      <c r="E30" s="1578"/>
      <c r="F30" s="1578">
        <f>F105</f>
        <v>913</v>
      </c>
      <c r="G30" s="1609">
        <f t="shared" si="1"/>
        <v>913</v>
      </c>
    </row>
    <row r="31" spans="1:7" x14ac:dyDescent="0.25">
      <c r="A31" s="1605" t="s">
        <v>914</v>
      </c>
      <c r="B31" s="1605">
        <v>374001</v>
      </c>
      <c r="C31" s="1573" t="s">
        <v>1187</v>
      </c>
      <c r="D31" s="1574"/>
      <c r="E31" s="1574"/>
      <c r="F31" s="1574">
        <v>471</v>
      </c>
      <c r="G31" s="1606">
        <f t="shared" si="1"/>
        <v>471</v>
      </c>
    </row>
    <row r="32" spans="1:7" x14ac:dyDescent="0.25">
      <c r="A32" s="1605" t="s">
        <v>916</v>
      </c>
      <c r="B32" s="1605">
        <v>373001</v>
      </c>
      <c r="C32" s="1573" t="s">
        <v>1786</v>
      </c>
      <c r="D32" s="1574"/>
      <c r="E32" s="1574"/>
      <c r="F32" s="1574">
        <v>497</v>
      </c>
      <c r="G32" s="1606">
        <f t="shared" si="1"/>
        <v>497</v>
      </c>
    </row>
    <row r="33" spans="1:8" x14ac:dyDescent="0.25">
      <c r="A33" s="1605" t="s">
        <v>918</v>
      </c>
      <c r="B33" s="1605">
        <v>373002</v>
      </c>
      <c r="C33" s="1573" t="s">
        <v>1787</v>
      </c>
      <c r="D33" s="1574"/>
      <c r="E33" s="1574"/>
      <c r="F33" s="1574">
        <v>481</v>
      </c>
      <c r="G33" s="1606">
        <f t="shared" si="1"/>
        <v>481</v>
      </c>
    </row>
    <row r="34" spans="1:8" x14ac:dyDescent="0.25">
      <c r="A34" s="1605" t="s">
        <v>920</v>
      </c>
      <c r="B34" s="1605">
        <v>369001</v>
      </c>
      <c r="C34" s="1573" t="s">
        <v>1788</v>
      </c>
      <c r="D34" s="1574"/>
      <c r="E34" s="1574"/>
      <c r="F34" s="1574">
        <v>658</v>
      </c>
      <c r="G34" s="1606">
        <f t="shared" si="1"/>
        <v>658</v>
      </c>
    </row>
    <row r="35" spans="1:8" x14ac:dyDescent="0.25">
      <c r="A35" s="1608" t="s">
        <v>922</v>
      </c>
      <c r="B35" s="1608">
        <v>369002</v>
      </c>
      <c r="C35" s="1577" t="s">
        <v>1789</v>
      </c>
      <c r="D35" s="1578"/>
      <c r="E35" s="1578"/>
      <c r="F35" s="1578">
        <v>690</v>
      </c>
      <c r="G35" s="1609">
        <f t="shared" si="1"/>
        <v>690</v>
      </c>
    </row>
    <row r="36" spans="1:8" x14ac:dyDescent="0.25">
      <c r="A36" s="1605" t="s">
        <v>924</v>
      </c>
      <c r="B36" s="1605">
        <v>369003</v>
      </c>
      <c r="C36" s="1573" t="s">
        <v>1790</v>
      </c>
      <c r="D36" s="1574"/>
      <c r="E36" s="1574"/>
      <c r="F36" s="1574">
        <v>790</v>
      </c>
      <c r="G36" s="1606">
        <f t="shared" si="1"/>
        <v>790</v>
      </c>
    </row>
    <row r="37" spans="1:8" x14ac:dyDescent="0.25">
      <c r="A37" s="1605" t="s">
        <v>926</v>
      </c>
      <c r="B37" s="1605">
        <v>369005</v>
      </c>
      <c r="C37" s="1573" t="s">
        <v>1791</v>
      </c>
      <c r="D37" s="1574"/>
      <c r="E37" s="1574"/>
      <c r="F37" s="1574">
        <v>251</v>
      </c>
      <c r="G37" s="1606">
        <f t="shared" si="1"/>
        <v>251</v>
      </c>
    </row>
    <row r="38" spans="1:8" x14ac:dyDescent="0.25">
      <c r="A38" s="1605" t="s">
        <v>928</v>
      </c>
      <c r="B38" s="1605">
        <v>369006</v>
      </c>
      <c r="C38" s="1573" t="s">
        <v>1792</v>
      </c>
      <c r="D38" s="1574"/>
      <c r="E38" s="1574"/>
      <c r="F38" s="1574">
        <v>804</v>
      </c>
      <c r="G38" s="1606">
        <f t="shared" si="1"/>
        <v>804</v>
      </c>
    </row>
    <row r="39" spans="1:8" x14ac:dyDescent="0.25">
      <c r="A39" s="1605" t="s">
        <v>930</v>
      </c>
      <c r="B39" s="1605">
        <v>369007</v>
      </c>
      <c r="C39" s="1573" t="s">
        <v>1793</v>
      </c>
      <c r="D39" s="1574"/>
      <c r="E39" s="1574"/>
      <c r="F39" s="1574">
        <v>645</v>
      </c>
      <c r="G39" s="1606">
        <f t="shared" si="1"/>
        <v>645</v>
      </c>
    </row>
    <row r="40" spans="1:8" x14ac:dyDescent="0.25">
      <c r="A40" s="1610" t="s">
        <v>1196</v>
      </c>
      <c r="B40" s="1610">
        <v>395007</v>
      </c>
      <c r="C40" s="1611" t="s">
        <v>1794</v>
      </c>
      <c r="D40" s="1612"/>
      <c r="E40" s="1612"/>
      <c r="F40" s="1612">
        <v>185</v>
      </c>
      <c r="G40" s="1609">
        <f t="shared" si="1"/>
        <v>185</v>
      </c>
      <c r="H40" s="1613"/>
    </row>
    <row r="41" spans="1:8" x14ac:dyDescent="0.25">
      <c r="A41" s="1614" t="s">
        <v>835</v>
      </c>
      <c r="B41" s="1614">
        <v>371001</v>
      </c>
      <c r="C41" s="1615" t="s">
        <v>1795</v>
      </c>
      <c r="D41" s="1616">
        <v>669</v>
      </c>
      <c r="E41" s="1617"/>
      <c r="F41" s="1616"/>
      <c r="G41" s="1618">
        <f t="shared" si="1"/>
        <v>669</v>
      </c>
    </row>
    <row r="42" spans="1:8" x14ac:dyDescent="0.25">
      <c r="A42" s="1614" t="s">
        <v>837</v>
      </c>
      <c r="B42" s="1614" t="s">
        <v>838</v>
      </c>
      <c r="C42" s="1615" t="s">
        <v>839</v>
      </c>
      <c r="D42" s="1616"/>
      <c r="E42" s="1617">
        <v>149</v>
      </c>
      <c r="F42" s="1616"/>
      <c r="G42" s="1618">
        <f t="shared" si="1"/>
        <v>149</v>
      </c>
    </row>
    <row r="43" spans="1:8" x14ac:dyDescent="0.25">
      <c r="A43" s="1614" t="s">
        <v>840</v>
      </c>
      <c r="B43" s="1614" t="s">
        <v>841</v>
      </c>
      <c r="C43" s="1615" t="s">
        <v>842</v>
      </c>
      <c r="D43" s="1616"/>
      <c r="E43" s="1617">
        <v>410</v>
      </c>
      <c r="F43" s="1616"/>
      <c r="G43" s="1618">
        <f t="shared" si="1"/>
        <v>410</v>
      </c>
    </row>
    <row r="44" spans="1:8" x14ac:dyDescent="0.25">
      <c r="A44" s="1614" t="s">
        <v>843</v>
      </c>
      <c r="B44" s="1614" t="s">
        <v>844</v>
      </c>
      <c r="C44" s="1615" t="s">
        <v>845</v>
      </c>
      <c r="D44" s="1616"/>
      <c r="E44" s="1617">
        <v>429</v>
      </c>
      <c r="F44" s="1616"/>
      <c r="G44" s="1618">
        <f t="shared" si="1"/>
        <v>429</v>
      </c>
    </row>
    <row r="45" spans="1:8" x14ac:dyDescent="0.25">
      <c r="A45" s="1619" t="s">
        <v>846</v>
      </c>
      <c r="B45" s="1619" t="s">
        <v>847</v>
      </c>
      <c r="C45" s="1620" t="s">
        <v>848</v>
      </c>
      <c r="D45" s="1580"/>
      <c r="E45" s="1621">
        <v>339</v>
      </c>
      <c r="F45" s="1580"/>
      <c r="G45" s="1622">
        <f t="shared" si="1"/>
        <v>339</v>
      </c>
    </row>
    <row r="46" spans="1:8" x14ac:dyDescent="0.25">
      <c r="A46" s="1614" t="s">
        <v>768</v>
      </c>
      <c r="B46" s="1614" t="s">
        <v>769</v>
      </c>
      <c r="C46" s="1615" t="s">
        <v>1796</v>
      </c>
      <c r="D46" s="1616"/>
      <c r="E46" s="1617">
        <v>248</v>
      </c>
      <c r="F46" s="1616"/>
      <c r="G46" s="1618">
        <f t="shared" si="1"/>
        <v>248</v>
      </c>
    </row>
    <row r="47" spans="1:8" x14ac:dyDescent="0.25">
      <c r="A47" s="1614" t="s">
        <v>849</v>
      </c>
      <c r="B47" s="1614" t="s">
        <v>849</v>
      </c>
      <c r="C47" s="1615" t="s">
        <v>1797</v>
      </c>
      <c r="D47" s="1616"/>
      <c r="E47" s="1617">
        <v>264</v>
      </c>
      <c r="F47" s="1616"/>
      <c r="G47" s="1618">
        <f t="shared" si="1"/>
        <v>264</v>
      </c>
    </row>
    <row r="48" spans="1:8" x14ac:dyDescent="0.25">
      <c r="A48" s="1614" t="s">
        <v>851</v>
      </c>
      <c r="B48" s="1614" t="s">
        <v>851</v>
      </c>
      <c r="C48" s="1615" t="s">
        <v>852</v>
      </c>
      <c r="D48" s="1616"/>
      <c r="E48" s="1617">
        <v>141</v>
      </c>
      <c r="F48" s="1616"/>
      <c r="G48" s="1618">
        <f t="shared" si="1"/>
        <v>141</v>
      </c>
    </row>
    <row r="49" spans="1:7" x14ac:dyDescent="0.25">
      <c r="A49" s="1614" t="s">
        <v>853</v>
      </c>
      <c r="B49" s="1614" t="s">
        <v>853</v>
      </c>
      <c r="C49" s="1615" t="s">
        <v>854</v>
      </c>
      <c r="D49" s="1616"/>
      <c r="E49" s="1617">
        <v>173</v>
      </c>
      <c r="F49" s="1616"/>
      <c r="G49" s="1618">
        <f t="shared" si="1"/>
        <v>173</v>
      </c>
    </row>
    <row r="50" spans="1:7" x14ac:dyDescent="0.25">
      <c r="A50" s="1619" t="s">
        <v>855</v>
      </c>
      <c r="B50" s="1619">
        <v>389002</v>
      </c>
      <c r="C50" s="1620" t="s">
        <v>1798</v>
      </c>
      <c r="D50" s="1580"/>
      <c r="E50" s="1621">
        <v>538</v>
      </c>
      <c r="F50" s="1580"/>
      <c r="G50" s="1622">
        <f t="shared" si="1"/>
        <v>538</v>
      </c>
    </row>
    <row r="51" spans="1:7" ht="15.75" thickBot="1" x14ac:dyDescent="0.3">
      <c r="A51" s="1623"/>
      <c r="B51" s="1623"/>
      <c r="C51" s="1624"/>
      <c r="D51" s="1625">
        <f>SUM(D3:D50)</f>
        <v>669</v>
      </c>
      <c r="E51" s="1625">
        <f>SUM(E3:E50)</f>
        <v>2691</v>
      </c>
      <c r="F51" s="1625">
        <f>SUM(F3:F50)</f>
        <v>19984</v>
      </c>
      <c r="G51" s="1626">
        <f>SUM(G3:G50)</f>
        <v>23344</v>
      </c>
    </row>
    <row r="52" spans="1:7" ht="15.75" thickTop="1" x14ac:dyDescent="0.25"/>
    <row r="54" spans="1:7" ht="30" x14ac:dyDescent="0.25">
      <c r="A54" s="1599" t="s">
        <v>1799</v>
      </c>
      <c r="B54" s="1600"/>
      <c r="C54" s="1601"/>
      <c r="D54" s="1602"/>
      <c r="E54" s="1602"/>
      <c r="F54" s="1602" t="s">
        <v>1760</v>
      </c>
      <c r="G54" s="1603" t="s">
        <v>1761</v>
      </c>
    </row>
    <row r="55" spans="1:7" x14ac:dyDescent="0.25">
      <c r="A55" s="1605" t="s">
        <v>807</v>
      </c>
      <c r="B55" s="1605">
        <v>300001</v>
      </c>
      <c r="C55" s="1573" t="s">
        <v>1800</v>
      </c>
      <c r="D55" s="1574"/>
      <c r="E55" s="1574"/>
      <c r="F55" s="1574">
        <f>F100</f>
        <v>810</v>
      </c>
      <c r="G55" s="1606">
        <f>SUM(D55:F55)</f>
        <v>810</v>
      </c>
    </row>
    <row r="56" spans="1:7" x14ac:dyDescent="0.25">
      <c r="A56" s="1605" t="s">
        <v>809</v>
      </c>
      <c r="B56" s="1605">
        <v>300003</v>
      </c>
      <c r="C56" s="1573" t="s">
        <v>1801</v>
      </c>
      <c r="D56" s="1574"/>
      <c r="E56" s="1574"/>
      <c r="F56" s="1574">
        <v>758</v>
      </c>
      <c r="G56" s="1606">
        <f>SUM(D56:F56)</f>
        <v>758</v>
      </c>
    </row>
    <row r="57" spans="1:7" x14ac:dyDescent="0.25">
      <c r="A57" s="1605" t="s">
        <v>811</v>
      </c>
      <c r="B57" s="1605" t="s">
        <v>811</v>
      </c>
      <c r="C57" s="1573" t="s">
        <v>1802</v>
      </c>
      <c r="D57" s="1574"/>
      <c r="E57" s="1574"/>
      <c r="F57" s="1574">
        <v>938</v>
      </c>
      <c r="G57" s="1606">
        <f>SUM(D57:F57)</f>
        <v>938</v>
      </c>
    </row>
    <row r="58" spans="1:7" x14ac:dyDescent="0.25">
      <c r="A58" s="1605" t="s">
        <v>817</v>
      </c>
      <c r="B58" s="1605" t="s">
        <v>818</v>
      </c>
      <c r="C58" s="1573" t="s">
        <v>1803</v>
      </c>
      <c r="D58" s="1574"/>
      <c r="E58" s="1574"/>
      <c r="F58" s="1574">
        <v>590</v>
      </c>
      <c r="G58" s="1606">
        <f>SUM(D58:F58)</f>
        <v>590</v>
      </c>
    </row>
    <row r="59" spans="1:7" x14ac:dyDescent="0.25">
      <c r="A59" s="1608" t="s">
        <v>820</v>
      </c>
      <c r="B59" s="1608">
        <v>398005</v>
      </c>
      <c r="C59" s="1577" t="s">
        <v>1804</v>
      </c>
      <c r="D59" s="1578"/>
      <c r="E59" s="1578"/>
      <c r="F59" s="1578">
        <v>497</v>
      </c>
      <c r="G59" s="1609">
        <f>SUM(D59:F59)</f>
        <v>497</v>
      </c>
    </row>
    <row r="60" spans="1:7" ht="15.75" thickBot="1" x14ac:dyDescent="0.3">
      <c r="A60" s="1629"/>
      <c r="B60" s="1629"/>
      <c r="C60" s="1582"/>
      <c r="D60" s="1583"/>
      <c r="E60" s="1583"/>
      <c r="F60" s="1583">
        <f>SUM(F55:F59)</f>
        <v>3593</v>
      </c>
      <c r="G60" s="1583">
        <f>SUM(G55:G59)</f>
        <v>3593</v>
      </c>
    </row>
    <row r="61" spans="1:7" ht="15.75" thickTop="1" x14ac:dyDescent="0.25">
      <c r="A61" s="1630"/>
      <c r="B61" s="1630"/>
      <c r="C61" s="1587"/>
      <c r="D61" s="1588"/>
      <c r="E61" s="1588"/>
      <c r="F61" s="1588"/>
      <c r="G61" s="1588"/>
    </row>
    <row r="62" spans="1:7" x14ac:dyDescent="0.25">
      <c r="A62" s="1630"/>
      <c r="B62" s="1630"/>
      <c r="C62" s="1587"/>
      <c r="D62" s="1588"/>
      <c r="E62" s="1588"/>
      <c r="F62" s="1588"/>
      <c r="G62" s="1588"/>
    </row>
    <row r="63" spans="1:7" ht="30" x14ac:dyDescent="0.25">
      <c r="A63" s="1599" t="s">
        <v>1805</v>
      </c>
      <c r="B63" s="1600"/>
      <c r="C63" s="1601"/>
      <c r="D63" s="1602"/>
      <c r="E63" s="1602"/>
      <c r="F63" s="1602" t="s">
        <v>1760</v>
      </c>
      <c r="G63" s="1603" t="s">
        <v>1761</v>
      </c>
    </row>
    <row r="64" spans="1:7" x14ac:dyDescent="0.25">
      <c r="A64" s="1605" t="s">
        <v>813</v>
      </c>
      <c r="B64" s="1605">
        <v>393001</v>
      </c>
      <c r="C64" s="1573" t="s">
        <v>814</v>
      </c>
      <c r="D64" s="1574"/>
      <c r="E64" s="1574"/>
      <c r="F64" s="1574">
        <v>942</v>
      </c>
      <c r="G64" s="1606">
        <f t="shared" ref="G64:G72" si="2">SUM(D64:F64)</f>
        <v>942</v>
      </c>
    </row>
    <row r="65" spans="1:9" x14ac:dyDescent="0.25">
      <c r="A65" s="1605" t="s">
        <v>815</v>
      </c>
      <c r="B65" s="1605">
        <v>393002</v>
      </c>
      <c r="C65" s="1573" t="s">
        <v>816</v>
      </c>
      <c r="D65" s="1574"/>
      <c r="E65" s="1574"/>
      <c r="F65" s="1574">
        <v>510</v>
      </c>
      <c r="G65" s="1606">
        <f t="shared" si="2"/>
        <v>510</v>
      </c>
    </row>
    <row r="66" spans="1:9" x14ac:dyDescent="0.25">
      <c r="A66" s="1605" t="s">
        <v>804</v>
      </c>
      <c r="B66" s="1605">
        <v>393003</v>
      </c>
      <c r="C66" s="1573" t="s">
        <v>806</v>
      </c>
      <c r="D66" s="1574"/>
      <c r="E66" s="1574"/>
      <c r="F66" s="1574">
        <v>487</v>
      </c>
      <c r="G66" s="1606">
        <f t="shared" si="2"/>
        <v>487</v>
      </c>
      <c r="I66" s="1607">
        <f>9519-9103</f>
        <v>416</v>
      </c>
    </row>
    <row r="67" spans="1:9" x14ac:dyDescent="0.25">
      <c r="A67" s="1608" t="s">
        <v>822</v>
      </c>
      <c r="B67" s="1608">
        <v>399001</v>
      </c>
      <c r="C67" s="1577" t="s">
        <v>823</v>
      </c>
      <c r="D67" s="1578"/>
      <c r="E67" s="1578"/>
      <c r="F67" s="1578">
        <v>493</v>
      </c>
      <c r="G67" s="1609">
        <f t="shared" si="2"/>
        <v>493</v>
      </c>
    </row>
    <row r="68" spans="1:9" x14ac:dyDescent="0.25">
      <c r="A68" s="1605" t="s">
        <v>824</v>
      </c>
      <c r="B68" s="1605">
        <v>399002</v>
      </c>
      <c r="C68" s="1573" t="s">
        <v>825</v>
      </c>
      <c r="D68" s="1574"/>
      <c r="E68" s="1574"/>
      <c r="F68" s="1574">
        <v>747</v>
      </c>
      <c r="G68" s="1606">
        <f t="shared" si="2"/>
        <v>747</v>
      </c>
    </row>
    <row r="69" spans="1:9" x14ac:dyDescent="0.25">
      <c r="A69" s="1605" t="s">
        <v>826</v>
      </c>
      <c r="B69" s="1605">
        <v>399004</v>
      </c>
      <c r="C69" s="1573" t="s">
        <v>827</v>
      </c>
      <c r="D69" s="1574"/>
      <c r="E69" s="1574"/>
      <c r="F69" s="1574">
        <v>697</v>
      </c>
      <c r="G69" s="1606">
        <f t="shared" si="2"/>
        <v>697</v>
      </c>
    </row>
    <row r="70" spans="1:9" x14ac:dyDescent="0.25">
      <c r="A70" s="1605" t="s">
        <v>828</v>
      </c>
      <c r="B70" s="1605">
        <v>399005</v>
      </c>
      <c r="C70" s="1573" t="s">
        <v>829</v>
      </c>
      <c r="D70" s="1574"/>
      <c r="E70" s="1574"/>
      <c r="F70" s="1574">
        <v>760</v>
      </c>
      <c r="G70" s="1606">
        <f t="shared" si="2"/>
        <v>760</v>
      </c>
    </row>
    <row r="71" spans="1:9" x14ac:dyDescent="0.25">
      <c r="A71" s="1605" t="s">
        <v>830</v>
      </c>
      <c r="B71" s="1605">
        <v>367001</v>
      </c>
      <c r="C71" s="1573" t="s">
        <v>1258</v>
      </c>
      <c r="D71" s="1574"/>
      <c r="E71" s="1574"/>
      <c r="F71" s="1574">
        <v>316</v>
      </c>
      <c r="G71" s="1606">
        <f t="shared" si="2"/>
        <v>316</v>
      </c>
    </row>
    <row r="72" spans="1:9" x14ac:dyDescent="0.25">
      <c r="A72" s="1608" t="s">
        <v>832</v>
      </c>
      <c r="B72" s="1608">
        <v>382001</v>
      </c>
      <c r="C72" s="1577" t="s">
        <v>833</v>
      </c>
      <c r="D72" s="1578"/>
      <c r="E72" s="1578"/>
      <c r="F72" s="1578">
        <v>558</v>
      </c>
      <c r="G72" s="1609">
        <f t="shared" si="2"/>
        <v>558</v>
      </c>
    </row>
    <row r="73" spans="1:9" ht="15.75" thickBot="1" x14ac:dyDescent="0.3">
      <c r="A73" s="1623"/>
      <c r="B73" s="1623"/>
      <c r="C73" s="1624"/>
      <c r="D73" s="1625"/>
      <c r="E73" s="1625"/>
      <c r="F73" s="1625">
        <f>SUM(F64:F72)</f>
        <v>5510</v>
      </c>
      <c r="G73" s="1625">
        <f>SUM(G64:G72)</f>
        <v>5510</v>
      </c>
    </row>
    <row r="74" spans="1:9" ht="15.75" thickTop="1" x14ac:dyDescent="0.25">
      <c r="A74" s="1630"/>
      <c r="B74" s="1630"/>
      <c r="C74" s="1587"/>
      <c r="D74" s="1588"/>
      <c r="E74" s="1588"/>
      <c r="F74" s="1588"/>
      <c r="G74" s="1588"/>
    </row>
    <row r="75" spans="1:9" x14ac:dyDescent="0.25">
      <c r="A75" s="1630"/>
      <c r="B75" s="1630"/>
      <c r="C75" s="1587"/>
      <c r="D75" s="1588"/>
      <c r="E75" s="1588"/>
      <c r="F75" s="1588"/>
      <c r="G75" s="1588"/>
    </row>
    <row r="76" spans="1:9" ht="30" x14ac:dyDescent="0.25">
      <c r="A76" s="1599" t="s">
        <v>1806</v>
      </c>
      <c r="B76" s="1600"/>
      <c r="C76" s="1601"/>
      <c r="D76" s="1602"/>
      <c r="E76" s="1602"/>
      <c r="F76" s="1602" t="s">
        <v>1760</v>
      </c>
      <c r="G76" s="1603" t="s">
        <v>1761</v>
      </c>
    </row>
    <row r="77" spans="1:9" x14ac:dyDescent="0.25">
      <c r="A77" s="1631">
        <v>36005</v>
      </c>
      <c r="B77" s="1631">
        <v>36005</v>
      </c>
      <c r="C77" s="1568" t="s">
        <v>773</v>
      </c>
      <c r="D77" s="1569"/>
      <c r="E77" s="1569"/>
      <c r="F77" s="1569">
        <v>787</v>
      </c>
      <c r="G77" s="1632">
        <f t="shared" ref="G77:G92" si="3">SUM(D77:F77)</f>
        <v>787</v>
      </c>
    </row>
    <row r="78" spans="1:9" x14ac:dyDescent="0.25">
      <c r="A78" s="1605">
        <v>36013</v>
      </c>
      <c r="B78" s="1605">
        <v>36013</v>
      </c>
      <c r="C78" s="1573" t="s">
        <v>775</v>
      </c>
      <c r="D78" s="1574"/>
      <c r="E78" s="1574"/>
      <c r="F78" s="1574">
        <v>444</v>
      </c>
      <c r="G78" s="1606">
        <f t="shared" si="3"/>
        <v>444</v>
      </c>
    </row>
    <row r="79" spans="1:9" x14ac:dyDescent="0.25">
      <c r="A79" s="1605">
        <v>36043</v>
      </c>
      <c r="B79" s="1605">
        <v>36043</v>
      </c>
      <c r="C79" s="1573" t="s">
        <v>777</v>
      </c>
      <c r="D79" s="1574"/>
      <c r="E79" s="1574"/>
      <c r="F79" s="1574">
        <v>932</v>
      </c>
      <c r="G79" s="1606">
        <f t="shared" si="3"/>
        <v>932</v>
      </c>
    </row>
    <row r="80" spans="1:9" x14ac:dyDescent="0.25">
      <c r="A80" s="1605">
        <v>36056</v>
      </c>
      <c r="B80" s="1605">
        <v>36056</v>
      </c>
      <c r="C80" s="1573" t="s">
        <v>779</v>
      </c>
      <c r="D80" s="1574"/>
      <c r="E80" s="1574"/>
      <c r="F80" s="1574">
        <v>732</v>
      </c>
      <c r="G80" s="1606">
        <f t="shared" si="3"/>
        <v>732</v>
      </c>
    </row>
    <row r="81" spans="1:7" x14ac:dyDescent="0.25">
      <c r="A81" s="1608">
        <v>36064</v>
      </c>
      <c r="B81" s="1608">
        <v>36064</v>
      </c>
      <c r="C81" s="1577" t="s">
        <v>781</v>
      </c>
      <c r="D81" s="1578"/>
      <c r="E81" s="1578"/>
      <c r="F81" s="1578">
        <v>1094</v>
      </c>
      <c r="G81" s="1609">
        <f t="shared" si="3"/>
        <v>1094</v>
      </c>
    </row>
    <row r="82" spans="1:7" x14ac:dyDescent="0.25">
      <c r="A82" s="1605">
        <v>36079</v>
      </c>
      <c r="B82" s="1605">
        <v>36079</v>
      </c>
      <c r="C82" s="1573" t="s">
        <v>783</v>
      </c>
      <c r="D82" s="1574"/>
      <c r="E82" s="1574"/>
      <c r="F82" s="1574">
        <v>1732</v>
      </c>
      <c r="G82" s="1606">
        <f t="shared" si="3"/>
        <v>1732</v>
      </c>
    </row>
    <row r="83" spans="1:7" x14ac:dyDescent="0.25">
      <c r="A83" s="1605">
        <v>36096</v>
      </c>
      <c r="B83" s="1605">
        <v>36096</v>
      </c>
      <c r="C83" s="1573" t="s">
        <v>785</v>
      </c>
      <c r="D83" s="1574"/>
      <c r="E83" s="1574"/>
      <c r="F83" s="1574">
        <v>816</v>
      </c>
      <c r="G83" s="1606">
        <f t="shared" si="3"/>
        <v>816</v>
      </c>
    </row>
    <row r="84" spans="1:7" x14ac:dyDescent="0.25">
      <c r="A84" s="1605">
        <v>36149</v>
      </c>
      <c r="B84" s="1605">
        <v>36149</v>
      </c>
      <c r="C84" s="1573" t="s">
        <v>787</v>
      </c>
      <c r="D84" s="1574"/>
      <c r="E84" s="1574"/>
      <c r="F84" s="1574">
        <v>327</v>
      </c>
      <c r="G84" s="1606">
        <f t="shared" si="3"/>
        <v>327</v>
      </c>
    </row>
    <row r="85" spans="1:7" x14ac:dyDescent="0.25">
      <c r="A85" s="1605">
        <v>36158</v>
      </c>
      <c r="B85" s="1605">
        <v>36158</v>
      </c>
      <c r="C85" s="1573" t="s">
        <v>789</v>
      </c>
      <c r="D85" s="1574"/>
      <c r="E85" s="1574"/>
      <c r="F85" s="1574">
        <v>615</v>
      </c>
      <c r="G85" s="1606">
        <f t="shared" si="3"/>
        <v>615</v>
      </c>
    </row>
    <row r="86" spans="1:7" x14ac:dyDescent="0.25">
      <c r="A86" s="1608">
        <v>36163</v>
      </c>
      <c r="B86" s="1608">
        <v>36163</v>
      </c>
      <c r="C86" s="1577" t="s">
        <v>1252</v>
      </c>
      <c r="D86" s="1578"/>
      <c r="E86" s="1578"/>
      <c r="F86" s="1578">
        <v>448</v>
      </c>
      <c r="G86" s="1609">
        <f t="shared" si="3"/>
        <v>448</v>
      </c>
    </row>
    <row r="87" spans="1:7" x14ac:dyDescent="0.25">
      <c r="A87" s="1605">
        <v>36187</v>
      </c>
      <c r="B87" s="1605">
        <v>36187</v>
      </c>
      <c r="C87" s="1573" t="s">
        <v>793</v>
      </c>
      <c r="D87" s="1574"/>
      <c r="E87" s="1574"/>
      <c r="F87" s="1574">
        <v>474</v>
      </c>
      <c r="G87" s="1606">
        <f t="shared" si="3"/>
        <v>474</v>
      </c>
    </row>
    <row r="88" spans="1:7" x14ac:dyDescent="0.25">
      <c r="A88" s="1605">
        <v>36188</v>
      </c>
      <c r="B88" s="1605">
        <v>36188</v>
      </c>
      <c r="C88" s="1573" t="s">
        <v>795</v>
      </c>
      <c r="D88" s="1574"/>
      <c r="E88" s="1574"/>
      <c r="F88" s="1574">
        <v>331</v>
      </c>
      <c r="G88" s="1606">
        <f t="shared" si="3"/>
        <v>331</v>
      </c>
    </row>
    <row r="89" spans="1:7" x14ac:dyDescent="0.25">
      <c r="A89" s="1605">
        <v>36191</v>
      </c>
      <c r="B89" s="1605">
        <v>36191</v>
      </c>
      <c r="C89" s="1573" t="s">
        <v>797</v>
      </c>
      <c r="D89" s="1574"/>
      <c r="E89" s="1574"/>
      <c r="F89" s="1574">
        <v>551</v>
      </c>
      <c r="G89" s="1606">
        <f t="shared" si="3"/>
        <v>551</v>
      </c>
    </row>
    <row r="90" spans="1:7" x14ac:dyDescent="0.25">
      <c r="A90" s="1605">
        <v>36194</v>
      </c>
      <c r="B90" s="1605">
        <v>36194</v>
      </c>
      <c r="C90" s="1573" t="s">
        <v>1253</v>
      </c>
      <c r="D90" s="1574"/>
      <c r="E90" s="1574"/>
      <c r="F90" s="1574">
        <v>83</v>
      </c>
      <c r="G90" s="1606">
        <f t="shared" si="3"/>
        <v>83</v>
      </c>
    </row>
    <row r="91" spans="1:7" x14ac:dyDescent="0.25">
      <c r="A91" s="1608">
        <v>36195</v>
      </c>
      <c r="B91" s="1608">
        <v>36195</v>
      </c>
      <c r="C91" s="1577" t="s">
        <v>1254</v>
      </c>
      <c r="D91" s="1578"/>
      <c r="E91" s="1578"/>
      <c r="F91" s="1578">
        <v>321</v>
      </c>
      <c r="G91" s="1609">
        <f t="shared" si="3"/>
        <v>321</v>
      </c>
    </row>
    <row r="92" spans="1:7" x14ac:dyDescent="0.25">
      <c r="A92" s="1608">
        <v>36196</v>
      </c>
      <c r="B92" s="1608">
        <v>36196</v>
      </c>
      <c r="C92" s="1577" t="s">
        <v>1256</v>
      </c>
      <c r="D92" s="1578"/>
      <c r="E92" s="1578"/>
      <c r="F92" s="1578">
        <v>419</v>
      </c>
      <c r="G92" s="1609">
        <f t="shared" si="3"/>
        <v>419</v>
      </c>
    </row>
    <row r="93" spans="1:7" ht="15.75" thickBot="1" x14ac:dyDescent="0.3">
      <c r="A93" s="1623"/>
      <c r="B93" s="1623"/>
      <c r="C93" s="1624"/>
      <c r="D93" s="1625"/>
      <c r="E93" s="1625"/>
      <c r="F93" s="1625">
        <f>SUM(F77:F92)</f>
        <v>10106</v>
      </c>
      <c r="G93" s="1625">
        <f>SUM(G77:G92)</f>
        <v>10106</v>
      </c>
    </row>
    <row r="94" spans="1:7" ht="15.75" thickTop="1" x14ac:dyDescent="0.25">
      <c r="A94" s="1630"/>
      <c r="B94" s="1630"/>
      <c r="C94" s="1587"/>
      <c r="D94" s="1588"/>
      <c r="E94" s="1588"/>
      <c r="F94" s="1588"/>
      <c r="G94" s="1588"/>
    </row>
    <row r="95" spans="1:7" x14ac:dyDescent="0.25">
      <c r="A95" s="1630"/>
      <c r="B95" s="1630"/>
      <c r="C95" s="1587"/>
      <c r="D95" s="1588"/>
      <c r="E95" s="1588"/>
      <c r="F95" s="1588">
        <f>F72+F99</f>
        <v>984</v>
      </c>
      <c r="G95" s="1588">
        <f>G72+G99</f>
        <v>984</v>
      </c>
    </row>
    <row r="96" spans="1:7" x14ac:dyDescent="0.25">
      <c r="D96" s="1633"/>
      <c r="E96" s="1633"/>
      <c r="F96" s="1633">
        <f>F60-F99</f>
        <v>3167</v>
      </c>
      <c r="G96" s="1633">
        <f>G60-G99</f>
        <v>3167</v>
      </c>
    </row>
    <row r="98" spans="1:7" x14ac:dyDescent="0.25">
      <c r="A98" s="1605" t="s">
        <v>807</v>
      </c>
      <c r="B98" s="1605">
        <v>300001</v>
      </c>
      <c r="C98" s="1573" t="s">
        <v>1807</v>
      </c>
      <c r="D98" s="1574"/>
      <c r="E98" s="1574"/>
      <c r="F98" s="1574">
        <v>384</v>
      </c>
      <c r="G98" s="1606">
        <f>SUM(D98:F98)</f>
        <v>384</v>
      </c>
    </row>
    <row r="99" spans="1:7" x14ac:dyDescent="0.25">
      <c r="A99" s="1605" t="s">
        <v>1808</v>
      </c>
      <c r="B99" s="1605">
        <v>300004</v>
      </c>
      <c r="C99" s="1573" t="s">
        <v>1809</v>
      </c>
      <c r="D99" s="1574"/>
      <c r="E99" s="1574"/>
      <c r="F99" s="1574">
        <v>426</v>
      </c>
      <c r="G99" s="1606">
        <f>SUM(D99:F99)</f>
        <v>426</v>
      </c>
    </row>
    <row r="100" spans="1:7" x14ac:dyDescent="0.25">
      <c r="F100" s="1633">
        <f>SUM(F98:F99)</f>
        <v>810</v>
      </c>
    </row>
    <row r="103" spans="1:7" x14ac:dyDescent="0.25">
      <c r="A103" s="1627" t="s">
        <v>1810</v>
      </c>
      <c r="B103" s="1627">
        <v>398003</v>
      </c>
      <c r="C103" s="1607" t="s">
        <v>1811</v>
      </c>
      <c r="F103" s="1607">
        <v>416</v>
      </c>
    </row>
    <row r="104" spans="1:7" x14ac:dyDescent="0.25">
      <c r="A104" s="1627" t="s">
        <v>912</v>
      </c>
      <c r="B104" s="1627">
        <v>398004</v>
      </c>
      <c r="C104" s="1607" t="s">
        <v>1186</v>
      </c>
      <c r="F104" s="1607">
        <v>497</v>
      </c>
    </row>
    <row r="105" spans="1:7" x14ac:dyDescent="0.25">
      <c r="F105" s="1607">
        <f>SUM(F103:F104)</f>
        <v>913</v>
      </c>
    </row>
  </sheetData>
  <sheetProtection formatCells="0" formatColumns="0" formatRows="0" sort="0"/>
  <autoFilter ref="A2:G2">
    <sortState ref="A3:G61">
      <sortCondition sortBy="cellColor" ref="F2" dxfId="0"/>
    </sortState>
  </autoFilter>
  <mergeCells count="4">
    <mergeCell ref="A1:C1"/>
    <mergeCell ref="A54:C54"/>
    <mergeCell ref="A63:C63"/>
    <mergeCell ref="A76:C76"/>
  </mergeCells>
  <pageMargins left="0.45" right="0.45" top="0.8" bottom="0.5" header="0.3" footer="0.3"/>
  <pageSetup paperSize="5" scale="90" orientation="portrait" r:id="rId1"/>
  <headerFooter>
    <oddHeader>&amp;L&amp;"Arial,Bold"&amp;16Table 8A:  FY2017-18 Budget Letter
&amp;K000000February 1, 2017 Student Membership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2"/>
  <sheetViews>
    <sheetView view="pageBreakPreview" zoomScaleNormal="100" zoomScaleSheetLayoutView="100" workbookViewId="0">
      <pane xSplit="2" ySplit="6" topLeftCell="C7" activePane="bottomRight" state="frozen"/>
      <selection activeCell="I1" sqref="I1:J1048576"/>
      <selection pane="topRight" activeCell="I1" sqref="I1:J1048576"/>
      <selection pane="bottomLeft" activeCell="I1" sqref="I1:J1048576"/>
      <selection pane="bottomRight" activeCell="I1" sqref="I1:J1048576"/>
    </sheetView>
  </sheetViews>
  <sheetFormatPr defaultColWidth="9.140625" defaultRowHeight="18" x14ac:dyDescent="0.25"/>
  <cols>
    <col min="1" max="1" width="5.5703125" style="1694" customWidth="1"/>
    <col min="2" max="2" width="19.5703125" style="1694" customWidth="1"/>
    <col min="3" max="8" width="16" style="1694" customWidth="1"/>
    <col min="9" max="12" width="15.28515625" style="1694" customWidth="1"/>
    <col min="13" max="14" width="16.85546875" style="1694" customWidth="1"/>
    <col min="15" max="15" width="19.5703125" style="1694" customWidth="1"/>
    <col min="16" max="16384" width="9.140625" style="1694"/>
  </cols>
  <sheetData>
    <row r="1" spans="1:61" s="1644" customFormat="1" ht="39.6" customHeight="1" thickBot="1" x14ac:dyDescent="0.25">
      <c r="A1" s="1634" t="s">
        <v>1812</v>
      </c>
      <c r="B1" s="1635"/>
      <c r="C1" s="1636" t="s">
        <v>1813</v>
      </c>
      <c r="D1" s="1637"/>
      <c r="E1" s="1637"/>
      <c r="F1" s="1637"/>
      <c r="G1" s="1637"/>
      <c r="H1" s="1638"/>
      <c r="I1" s="1636" t="s">
        <v>1814</v>
      </c>
      <c r="J1" s="1639"/>
      <c r="K1" s="1639"/>
      <c r="L1" s="1640"/>
      <c r="M1" s="1641" t="s">
        <v>1815</v>
      </c>
      <c r="N1" s="1642"/>
      <c r="O1" s="1643" t="s">
        <v>1816</v>
      </c>
    </row>
    <row r="2" spans="1:61" s="1656" customFormat="1" ht="142.9" customHeight="1" x14ac:dyDescent="0.2">
      <c r="A2" s="1645"/>
      <c r="B2" s="1646"/>
      <c r="C2" s="1647" t="s">
        <v>1817</v>
      </c>
      <c r="D2" s="1648" t="s">
        <v>1818</v>
      </c>
      <c r="E2" s="1648" t="s">
        <v>1819</v>
      </c>
      <c r="F2" s="1649" t="s">
        <v>1216</v>
      </c>
      <c r="G2" s="1648" t="s">
        <v>1820</v>
      </c>
      <c r="H2" s="1650" t="s">
        <v>1821</v>
      </c>
      <c r="I2" s="1647" t="s">
        <v>507</v>
      </c>
      <c r="J2" s="1648" t="s">
        <v>1822</v>
      </c>
      <c r="K2" s="1648" t="s">
        <v>1823</v>
      </c>
      <c r="L2" s="1651" t="s">
        <v>1824</v>
      </c>
      <c r="M2" s="1652" t="s">
        <v>1825</v>
      </c>
      <c r="N2" s="1653" t="s">
        <v>1826</v>
      </c>
      <c r="O2" s="1654" t="s">
        <v>1827</v>
      </c>
      <c r="P2" s="1655"/>
      <c r="Q2" s="1655"/>
      <c r="R2" s="1655"/>
      <c r="S2" s="1655"/>
      <c r="T2" s="1655"/>
      <c r="U2" s="1655"/>
      <c r="V2" s="1655"/>
      <c r="W2" s="1655"/>
      <c r="X2" s="1655"/>
      <c r="Y2" s="1655"/>
      <c r="Z2" s="1655"/>
      <c r="AA2" s="1655"/>
      <c r="AB2" s="1655"/>
      <c r="AC2" s="1655"/>
      <c r="AD2" s="1655"/>
      <c r="AE2" s="1655"/>
      <c r="AF2" s="1655"/>
      <c r="AG2" s="1655"/>
      <c r="AH2" s="1655"/>
      <c r="AI2" s="1655"/>
      <c r="AJ2" s="1655"/>
      <c r="AK2" s="1655"/>
      <c r="AL2" s="1655"/>
      <c r="AM2" s="1655"/>
      <c r="AN2" s="1655"/>
      <c r="AO2" s="1655"/>
      <c r="AP2" s="1655"/>
      <c r="AQ2" s="1655"/>
      <c r="AR2" s="1655"/>
      <c r="AS2" s="1655"/>
      <c r="AT2" s="1655"/>
      <c r="AU2" s="1655"/>
      <c r="AV2" s="1655"/>
      <c r="AW2" s="1655"/>
      <c r="AX2" s="1655"/>
      <c r="AY2" s="1655"/>
      <c r="AZ2" s="1655"/>
      <c r="BA2" s="1655"/>
      <c r="BB2" s="1655"/>
      <c r="BC2" s="1655"/>
      <c r="BD2" s="1655"/>
      <c r="BE2" s="1655"/>
      <c r="BF2" s="1655"/>
      <c r="BG2" s="1655"/>
      <c r="BH2" s="1655"/>
      <c r="BI2" s="1655"/>
    </row>
    <row r="3" spans="1:61" s="1668" customFormat="1" ht="29.45" customHeight="1" thickBot="1" x14ac:dyDescent="0.25">
      <c r="A3" s="1657"/>
      <c r="B3" s="1658"/>
      <c r="C3" s="1659"/>
      <c r="D3" s="1660"/>
      <c r="E3" s="1660"/>
      <c r="F3" s="1661" t="s">
        <v>1828</v>
      </c>
      <c r="G3" s="1660"/>
      <c r="H3" s="1662" t="s">
        <v>1829</v>
      </c>
      <c r="I3" s="1659"/>
      <c r="J3" s="1660"/>
      <c r="K3" s="1660"/>
      <c r="L3" s="1663"/>
      <c r="M3" s="1664"/>
      <c r="N3" s="1665"/>
      <c r="O3" s="1666" t="s">
        <v>1830</v>
      </c>
      <c r="P3" s="1667"/>
      <c r="Q3" s="1667"/>
      <c r="R3" s="1667"/>
      <c r="S3" s="1667"/>
      <c r="T3" s="1667"/>
      <c r="U3" s="1667"/>
      <c r="V3" s="1667"/>
      <c r="W3" s="1667"/>
      <c r="X3" s="1667"/>
      <c r="Y3" s="1667"/>
      <c r="Z3" s="1667"/>
      <c r="AA3" s="1667"/>
      <c r="AB3" s="1667"/>
      <c r="AC3" s="1667"/>
      <c r="AD3" s="1667"/>
      <c r="AE3" s="1667"/>
      <c r="AF3" s="1667"/>
      <c r="AG3" s="1667"/>
      <c r="AH3" s="1667"/>
      <c r="AI3" s="1667"/>
      <c r="AJ3" s="1667"/>
      <c r="AK3" s="1667"/>
      <c r="AL3" s="1667"/>
      <c r="AM3" s="1667"/>
      <c r="AN3" s="1667"/>
      <c r="AO3" s="1667"/>
      <c r="AP3" s="1667"/>
      <c r="AQ3" s="1667"/>
      <c r="AR3" s="1667"/>
      <c r="AS3" s="1667"/>
      <c r="AT3" s="1667"/>
      <c r="AU3" s="1667"/>
      <c r="AV3" s="1667"/>
      <c r="AW3" s="1667"/>
      <c r="AX3" s="1667"/>
      <c r="AY3" s="1667"/>
      <c r="AZ3" s="1667"/>
      <c r="BA3" s="1667"/>
      <c r="BB3" s="1667"/>
      <c r="BC3" s="1667"/>
      <c r="BD3" s="1667"/>
      <c r="BE3" s="1667"/>
      <c r="BF3" s="1667"/>
      <c r="BG3" s="1667"/>
      <c r="BH3" s="1667"/>
      <c r="BI3" s="1667"/>
    </row>
    <row r="4" spans="1:61" s="1672" customFormat="1" ht="14.45" customHeight="1" x14ac:dyDescent="0.2">
      <c r="A4" s="1669"/>
      <c r="B4" s="1670"/>
      <c r="C4" s="1671">
        <f>B4+1</f>
        <v>1</v>
      </c>
      <c r="D4" s="1671">
        <f t="shared" ref="D4:N4" si="0">C4+1</f>
        <v>2</v>
      </c>
      <c r="E4" s="1671">
        <f t="shared" si="0"/>
        <v>3</v>
      </c>
      <c r="F4" s="1671">
        <f t="shared" si="0"/>
        <v>4</v>
      </c>
      <c r="G4" s="1671">
        <f>F4+1</f>
        <v>5</v>
      </c>
      <c r="H4" s="1671">
        <f t="shared" si="0"/>
        <v>6</v>
      </c>
      <c r="I4" s="1671">
        <f t="shared" si="0"/>
        <v>7</v>
      </c>
      <c r="J4" s="1671">
        <f t="shared" si="0"/>
        <v>8</v>
      </c>
      <c r="K4" s="1671">
        <f t="shared" si="0"/>
        <v>9</v>
      </c>
      <c r="L4" s="1671">
        <f t="shared" si="0"/>
        <v>10</v>
      </c>
      <c r="M4" s="1671">
        <f t="shared" si="0"/>
        <v>11</v>
      </c>
      <c r="N4" s="1671">
        <f t="shared" si="0"/>
        <v>12</v>
      </c>
      <c r="O4" s="1671">
        <f>N4+1</f>
        <v>13</v>
      </c>
    </row>
    <row r="5" spans="1:61" s="1655" customFormat="1" ht="14.45" customHeight="1" x14ac:dyDescent="0.2">
      <c r="A5" s="1673"/>
      <c r="B5" s="1674"/>
      <c r="C5" s="965" t="s">
        <v>1831</v>
      </c>
      <c r="D5" s="965" t="s">
        <v>1832</v>
      </c>
      <c r="E5" s="965" t="s">
        <v>1833</v>
      </c>
      <c r="F5" s="965" t="s">
        <v>1834</v>
      </c>
      <c r="G5" s="965" t="s">
        <v>622</v>
      </c>
      <c r="H5" s="965" t="s">
        <v>1835</v>
      </c>
      <c r="I5" s="965" t="s">
        <v>1836</v>
      </c>
      <c r="J5" s="965" t="s">
        <v>1837</v>
      </c>
      <c r="K5" s="965" t="s">
        <v>1838</v>
      </c>
      <c r="L5" s="965" t="s">
        <v>1839</v>
      </c>
      <c r="M5" s="965"/>
      <c r="N5" s="965"/>
      <c r="O5" s="965" t="s">
        <v>1840</v>
      </c>
    </row>
    <row r="6" spans="1:61" s="1655" customFormat="1" ht="25.5" x14ac:dyDescent="0.2">
      <c r="A6" s="1673"/>
      <c r="B6" s="1674"/>
      <c r="C6" s="968" t="s">
        <v>191</v>
      </c>
      <c r="D6" s="968" t="s">
        <v>191</v>
      </c>
      <c r="E6" s="968" t="s">
        <v>191</v>
      </c>
      <c r="F6" s="968" t="s">
        <v>192</v>
      </c>
      <c r="G6" s="968" t="s">
        <v>629</v>
      </c>
      <c r="H6" s="968" t="s">
        <v>192</v>
      </c>
      <c r="I6" s="968" t="s">
        <v>191</v>
      </c>
      <c r="J6" s="968" t="s">
        <v>191</v>
      </c>
      <c r="K6" s="968" t="s">
        <v>191</v>
      </c>
      <c r="L6" s="968" t="s">
        <v>191</v>
      </c>
      <c r="M6" s="968" t="s">
        <v>1841</v>
      </c>
      <c r="N6" s="968" t="s">
        <v>1841</v>
      </c>
      <c r="O6" s="968" t="s">
        <v>192</v>
      </c>
    </row>
    <row r="7" spans="1:61" s="1655" customFormat="1" ht="16.149999999999999" customHeight="1" x14ac:dyDescent="0.2">
      <c r="A7" s="1675" t="s">
        <v>1608</v>
      </c>
      <c r="B7" s="1675" t="s">
        <v>242</v>
      </c>
      <c r="C7" s="1676">
        <f>'Per Pupil_Weighted Funding'!H7</f>
        <v>3001.0047326058207</v>
      </c>
      <c r="D7" s="1676">
        <f>'3_Levels 1&amp;2'!AF7</f>
        <v>671</v>
      </c>
      <c r="E7" s="1676">
        <f>'3_Levels 1&amp;2'!AK7</f>
        <v>168.87645711906745</v>
      </c>
      <c r="F7" s="1677">
        <f>SUM(C7:E7)</f>
        <v>3840.8811897248879</v>
      </c>
      <c r="G7" s="1676">
        <v>777.48</v>
      </c>
      <c r="H7" s="1677">
        <f t="shared" ref="H7:H70" si="1">SUM(F7:G7)</f>
        <v>4618.3611897248884</v>
      </c>
      <c r="I7" s="1676">
        <f>'Per Pupil_Weighted Funding'!M7</f>
        <v>660.22104117328047</v>
      </c>
      <c r="J7" s="1676">
        <f>'Per Pupil_Weighted Funding'!R7</f>
        <v>180.0602839563492</v>
      </c>
      <c r="K7" s="1676">
        <f>'Per Pupil_Weighted Funding'!W7</f>
        <v>4501.5070989087299</v>
      </c>
      <c r="L7" s="1676">
        <f>'Per Pupil_Weighted Funding'!AB7</f>
        <v>1800.6028395634921</v>
      </c>
      <c r="M7" s="1676">
        <f>'[22]16-17 Final_Type1,1B,2,3,3B,4'!$K4</f>
        <v>2482</v>
      </c>
      <c r="N7" s="1676">
        <f>'[22]16-17 Final_Type1,1B,2,3,3B,4'!$N4</f>
        <v>2482</v>
      </c>
      <c r="O7" s="1677">
        <f t="shared" ref="O7:O70" si="2">F7+N7</f>
        <v>6322.8811897248879</v>
      </c>
    </row>
    <row r="8" spans="1:61" s="1655" customFormat="1" ht="16.149999999999999" customHeight="1" x14ac:dyDescent="0.2">
      <c r="A8" s="1678" t="s">
        <v>1610</v>
      </c>
      <c r="B8" s="1678" t="s">
        <v>243</v>
      </c>
      <c r="C8" s="1679">
        <f>'Per Pupil_Weighted Funding'!H8</f>
        <v>3354.2708849192422</v>
      </c>
      <c r="D8" s="1679">
        <f>'3_Levels 1&amp;2'!AF8</f>
        <v>1407</v>
      </c>
      <c r="E8" s="1679">
        <f>'3_Levels 1&amp;2'!AK8</f>
        <v>168.87647928994082</v>
      </c>
      <c r="F8" s="1680">
        <f t="shared" ref="F8:F71" si="3">SUM(C8:E8)</f>
        <v>4930.1473642091833</v>
      </c>
      <c r="G8" s="1679">
        <v>842.32</v>
      </c>
      <c r="H8" s="1680">
        <f t="shared" si="1"/>
        <v>5772.467364209183</v>
      </c>
      <c r="I8" s="1679">
        <f>'Per Pupil_Weighted Funding'!M8</f>
        <v>737.93959468223306</v>
      </c>
      <c r="J8" s="1679">
        <f>'Per Pupil_Weighted Funding'!R8</f>
        <v>201.25625309515451</v>
      </c>
      <c r="K8" s="1679">
        <f>'Per Pupil_Weighted Funding'!W8</f>
        <v>5031.4063273788624</v>
      </c>
      <c r="L8" s="1679">
        <f>'Per Pupil_Weighted Funding'!AB8</f>
        <v>2012.5625309515451</v>
      </c>
      <c r="M8" s="1679">
        <f>'[22]16-17 Final_Type1,1B,2,3,3B,4'!$K5</f>
        <v>2538</v>
      </c>
      <c r="N8" s="1679">
        <f>'[22]16-17 Final_Type1,1B,2,3,3B,4'!$N5</f>
        <v>2923</v>
      </c>
      <c r="O8" s="1680">
        <f t="shared" si="2"/>
        <v>7853.1473642091833</v>
      </c>
    </row>
    <row r="9" spans="1:61" s="1655" customFormat="1" ht="16.149999999999999" customHeight="1" x14ac:dyDescent="0.2">
      <c r="A9" s="1678" t="s">
        <v>1612</v>
      </c>
      <c r="B9" s="1678" t="s">
        <v>244</v>
      </c>
      <c r="C9" s="1679">
        <f>'Per Pupil_Weighted Funding'!H9</f>
        <v>2362.653359960686</v>
      </c>
      <c r="D9" s="1679">
        <f>'3_Levels 1&amp;2'!AF9</f>
        <v>544</v>
      </c>
      <c r="E9" s="1679">
        <f>'3_Levels 1&amp;2'!AK9</f>
        <v>168.87649439028877</v>
      </c>
      <c r="F9" s="1680">
        <f t="shared" si="3"/>
        <v>3075.5298543509748</v>
      </c>
      <c r="G9" s="1679">
        <v>596.84</v>
      </c>
      <c r="H9" s="1680">
        <f t="shared" si="1"/>
        <v>3672.3698543509749</v>
      </c>
      <c r="I9" s="1679">
        <f>'Per Pupil_Weighted Funding'!M9</f>
        <v>519.78373919135095</v>
      </c>
      <c r="J9" s="1679">
        <f>'Per Pupil_Weighted Funding'!R9</f>
        <v>141.75920159764118</v>
      </c>
      <c r="K9" s="1679">
        <f>'Per Pupil_Weighted Funding'!W9</f>
        <v>3543.9800399410292</v>
      </c>
      <c r="L9" s="1679">
        <f>'Per Pupil_Weighted Funding'!AB9</f>
        <v>1417.5920159764119</v>
      </c>
      <c r="M9" s="1679">
        <f>'[22]16-17 Final_Type1,1B,2,3,3B,4'!$K6</f>
        <v>5638</v>
      </c>
      <c r="N9" s="1679">
        <f>'[22]16-17 Final_Type1,1B,2,3,3B,4'!$N6</f>
        <v>6412</v>
      </c>
      <c r="O9" s="1680">
        <f t="shared" si="2"/>
        <v>9487.5298543509743</v>
      </c>
    </row>
    <row r="10" spans="1:61" s="1655" customFormat="1" ht="16.149999999999999" customHeight="1" x14ac:dyDescent="0.2">
      <c r="A10" s="1678" t="s">
        <v>1614</v>
      </c>
      <c r="B10" s="1678" t="s">
        <v>245</v>
      </c>
      <c r="C10" s="1679">
        <f>'Per Pupil_Weighted Funding'!H10</f>
        <v>3082.2244475078501</v>
      </c>
      <c r="D10" s="1679">
        <f>'3_Levels 1&amp;2'!AF10</f>
        <v>1262</v>
      </c>
      <c r="E10" s="1679">
        <f>'3_Levels 1&amp;2'!AK10</f>
        <v>168.87655786350149</v>
      </c>
      <c r="F10" s="1680">
        <f t="shared" si="3"/>
        <v>4513.1010053713508</v>
      </c>
      <c r="G10" s="1679">
        <v>585.76</v>
      </c>
      <c r="H10" s="1680">
        <f t="shared" si="1"/>
        <v>5098.861005371351</v>
      </c>
      <c r="I10" s="1679">
        <f>'Per Pupil_Weighted Funding'!M10</f>
        <v>678.08937845172704</v>
      </c>
      <c r="J10" s="1679">
        <f>'Per Pupil_Weighted Funding'!R10</f>
        <v>184.93346685047101</v>
      </c>
      <c r="K10" s="1679">
        <f>'Per Pupil_Weighted Funding'!W10</f>
        <v>4623.3366712617753</v>
      </c>
      <c r="L10" s="1679">
        <f>'Per Pupil_Weighted Funding'!AB10</f>
        <v>1849.33466850471</v>
      </c>
      <c r="M10" s="1679">
        <f>'[22]16-17 Final_Type1,1B,2,3,3B,4'!$K7</f>
        <v>3853</v>
      </c>
      <c r="N10" s="1679">
        <f>'[22]16-17 Final_Type1,1B,2,3,3B,4'!$N7</f>
        <v>3853</v>
      </c>
      <c r="O10" s="1680">
        <f t="shared" si="2"/>
        <v>8366.1010053713508</v>
      </c>
    </row>
    <row r="11" spans="1:61" s="1655" customFormat="1" ht="16.149999999999999" customHeight="1" x14ac:dyDescent="0.2">
      <c r="A11" s="1681" t="s">
        <v>1616</v>
      </c>
      <c r="B11" s="1681" t="s">
        <v>246</v>
      </c>
      <c r="C11" s="1682">
        <f>'Per Pupil_Weighted Funding'!H11</f>
        <v>3200.4162814956144</v>
      </c>
      <c r="D11" s="1682">
        <f>'3_Levels 1&amp;2'!AF11</f>
        <v>672</v>
      </c>
      <c r="E11" s="1682">
        <f>'3_Levels 1&amp;2'!AK11</f>
        <v>168.87648367952522</v>
      </c>
      <c r="F11" s="1683">
        <f t="shared" si="3"/>
        <v>4041.2927651751397</v>
      </c>
      <c r="G11" s="1682">
        <v>555.91</v>
      </c>
      <c r="H11" s="1683">
        <f t="shared" si="1"/>
        <v>4597.2027651751396</v>
      </c>
      <c r="I11" s="1682">
        <f>'Per Pupil_Weighted Funding'!M11</f>
        <v>704.09158192903521</v>
      </c>
      <c r="J11" s="1682">
        <f>'Per Pupil_Weighted Funding'!R11</f>
        <v>192.02497688973685</v>
      </c>
      <c r="K11" s="1682">
        <f>'Per Pupil_Weighted Funding'!W11</f>
        <v>4800.6244222434225</v>
      </c>
      <c r="L11" s="1682">
        <f>'Per Pupil_Weighted Funding'!AB11</f>
        <v>1920.249768897369</v>
      </c>
      <c r="M11" s="1682">
        <f>'[22]16-17 Final_Type1,1B,2,3,3B,4'!$K8</f>
        <v>2120</v>
      </c>
      <c r="N11" s="1682">
        <f>'[22]16-17 Final_Type1,1B,2,3,3B,4'!$N8</f>
        <v>2120</v>
      </c>
      <c r="O11" s="1683">
        <f t="shared" si="2"/>
        <v>6161.2927651751397</v>
      </c>
    </row>
    <row r="12" spans="1:61" s="1655" customFormat="1" ht="16.149999999999999" customHeight="1" x14ac:dyDescent="0.2">
      <c r="A12" s="1675" t="s">
        <v>1618</v>
      </c>
      <c r="B12" s="1675" t="s">
        <v>247</v>
      </c>
      <c r="C12" s="1676">
        <f>'Per Pupil_Weighted Funding'!H12</f>
        <v>2962.9390185460079</v>
      </c>
      <c r="D12" s="1676">
        <f>'3_Levels 1&amp;2'!AF12</f>
        <v>1078</v>
      </c>
      <c r="E12" s="1676">
        <f>'3_Levels 1&amp;2'!AK12</f>
        <v>168.87649880095924</v>
      </c>
      <c r="F12" s="1677">
        <f t="shared" si="3"/>
        <v>4209.8155173469668</v>
      </c>
      <c r="G12" s="1676">
        <v>545.4799999999999</v>
      </c>
      <c r="H12" s="1677">
        <f t="shared" si="1"/>
        <v>4755.2955173469663</v>
      </c>
      <c r="I12" s="1676">
        <f>'Per Pupil_Weighted Funding'!M12</f>
        <v>651.84658408012172</v>
      </c>
      <c r="J12" s="1676">
        <f>'Per Pupil_Weighted Funding'!R12</f>
        <v>177.77634111276046</v>
      </c>
      <c r="K12" s="1676">
        <f>'Per Pupil_Weighted Funding'!W12</f>
        <v>4444.4085278190114</v>
      </c>
      <c r="L12" s="1676">
        <f>'Per Pupil_Weighted Funding'!AB12</f>
        <v>1777.7634111276045</v>
      </c>
      <c r="M12" s="1676">
        <f>'[22]16-17 Final_Type1,1B,2,3,3B,4'!$K9</f>
        <v>3155</v>
      </c>
      <c r="N12" s="1676">
        <f>'[22]16-17 Final_Type1,1B,2,3,3B,4'!$N9</f>
        <v>3800</v>
      </c>
      <c r="O12" s="1677">
        <f t="shared" si="2"/>
        <v>8009.8155173469668</v>
      </c>
    </row>
    <row r="13" spans="1:61" s="1655" customFormat="1" ht="16.149999999999999" customHeight="1" x14ac:dyDescent="0.2">
      <c r="A13" s="1678" t="s">
        <v>1620</v>
      </c>
      <c r="B13" s="1678" t="s">
        <v>248</v>
      </c>
      <c r="C13" s="1679">
        <f>'Per Pupil_Weighted Funding'!H13</f>
        <v>1724.9230606495782</v>
      </c>
      <c r="D13" s="1679">
        <f>'3_Levels 1&amp;2'!AF13</f>
        <v>59</v>
      </c>
      <c r="E13" s="1679">
        <f>'3_Levels 1&amp;2'!AK13</f>
        <v>168.87628384687207</v>
      </c>
      <c r="F13" s="1680">
        <f t="shared" si="3"/>
        <v>1952.7993444964504</v>
      </c>
      <c r="G13" s="1679">
        <v>756.91999999999985</v>
      </c>
      <c r="H13" s="1680">
        <f t="shared" si="1"/>
        <v>2709.7193444964505</v>
      </c>
      <c r="I13" s="1679">
        <f>'Per Pupil_Weighted Funding'!M13</f>
        <v>379.48307334290718</v>
      </c>
      <c r="J13" s="1679">
        <f>'Per Pupil_Weighted Funding'!R13</f>
        <v>103.49538363897469</v>
      </c>
      <c r="K13" s="1679">
        <f>'Per Pupil_Weighted Funding'!W13</f>
        <v>2587.3845909743673</v>
      </c>
      <c r="L13" s="1679">
        <f>'Per Pupil_Weighted Funding'!AB13</f>
        <v>1034.9538363897466</v>
      </c>
      <c r="M13" s="1679">
        <f>'[22]16-17 Final_Type1,1B,2,3,3B,4'!$K10</f>
        <v>10554</v>
      </c>
      <c r="N13" s="1679">
        <f>'[22]16-17 Final_Type1,1B,2,3,3B,4'!$N10</f>
        <v>10976</v>
      </c>
      <c r="O13" s="1680">
        <f t="shared" si="2"/>
        <v>12928.79934449645</v>
      </c>
    </row>
    <row r="14" spans="1:61" s="1655" customFormat="1" ht="16.149999999999999" customHeight="1" x14ac:dyDescent="0.2">
      <c r="A14" s="1678" t="s">
        <v>1622</v>
      </c>
      <c r="B14" s="1678" t="s">
        <v>249</v>
      </c>
      <c r="C14" s="1679">
        <f>'Per Pupil_Weighted Funding'!H14</f>
        <v>2802.5659300299267</v>
      </c>
      <c r="D14" s="1679">
        <f>'3_Levels 1&amp;2'!AF14</f>
        <v>905</v>
      </c>
      <c r="E14" s="1679">
        <f>'3_Levels 1&amp;2'!AK14</f>
        <v>168.87649945474374</v>
      </c>
      <c r="F14" s="1680">
        <f t="shared" si="3"/>
        <v>3876.4424294846704</v>
      </c>
      <c r="G14" s="1679">
        <v>725.76</v>
      </c>
      <c r="H14" s="1680">
        <f t="shared" si="1"/>
        <v>4602.2024294846706</v>
      </c>
      <c r="I14" s="1679">
        <f>'Per Pupil_Weighted Funding'!M14</f>
        <v>616.5645046065838</v>
      </c>
      <c r="J14" s="1679">
        <f>'Per Pupil_Weighted Funding'!R14</f>
        <v>168.15395580179558</v>
      </c>
      <c r="K14" s="1679">
        <f>'Per Pupil_Weighted Funding'!W14</f>
        <v>4203.8488950448891</v>
      </c>
      <c r="L14" s="1679">
        <f>'Per Pupil_Weighted Funding'!AB14</f>
        <v>1681.5395580179561</v>
      </c>
      <c r="M14" s="1679">
        <f>'[22]16-17 Final_Type1,1B,2,3,3B,4'!$K11</f>
        <v>4115</v>
      </c>
      <c r="N14" s="1679">
        <f>'[22]16-17 Final_Type1,1B,2,3,3B,4'!$N11</f>
        <v>4706</v>
      </c>
      <c r="O14" s="1680">
        <f t="shared" si="2"/>
        <v>8582.4424294846704</v>
      </c>
    </row>
    <row r="15" spans="1:61" s="1684" customFormat="1" ht="16.149999999999999" customHeight="1" x14ac:dyDescent="0.2">
      <c r="A15" s="1678" t="s">
        <v>1624</v>
      </c>
      <c r="B15" s="1678" t="s">
        <v>250</v>
      </c>
      <c r="C15" s="1679">
        <f>'Per Pupil_Weighted Funding'!H15</f>
        <v>2718.1460500093431</v>
      </c>
      <c r="D15" s="1679">
        <f>'3_Levels 1&amp;2'!AF15</f>
        <v>840</v>
      </c>
      <c r="E15" s="1679">
        <f>'3_Levels 1&amp;2'!AK15</f>
        <v>168.87648372606589</v>
      </c>
      <c r="F15" s="1680">
        <f t="shared" si="3"/>
        <v>3727.0225337354091</v>
      </c>
      <c r="G15" s="1679">
        <v>744.76</v>
      </c>
      <c r="H15" s="1680">
        <f t="shared" si="1"/>
        <v>4471.7825337354088</v>
      </c>
      <c r="I15" s="1679">
        <f>'Per Pupil_Weighted Funding'!M15</f>
        <v>597.99213100205554</v>
      </c>
      <c r="J15" s="1679">
        <f>'Per Pupil_Weighted Funding'!R15</f>
        <v>163.08876300056059</v>
      </c>
      <c r="K15" s="1679">
        <f>'Per Pupil_Weighted Funding'!W15</f>
        <v>4077.2190750140148</v>
      </c>
      <c r="L15" s="1679">
        <f>'Per Pupil_Weighted Funding'!AB15</f>
        <v>1630.8876300056058</v>
      </c>
      <c r="M15" s="1679">
        <f>'[22]16-17 Final_Type1,1B,2,3,3B,4'!$K12</f>
        <v>4284</v>
      </c>
      <c r="N15" s="1679">
        <f>'[22]16-17 Final_Type1,1B,2,3,3B,4'!$N12</f>
        <v>4995</v>
      </c>
      <c r="O15" s="1680">
        <f t="shared" si="2"/>
        <v>8722.0225337354095</v>
      </c>
    </row>
    <row r="16" spans="1:61" s="1655" customFormat="1" ht="16.149999999999999" customHeight="1" x14ac:dyDescent="0.2">
      <c r="A16" s="1681" t="s">
        <v>1626</v>
      </c>
      <c r="B16" s="1681" t="s">
        <v>251</v>
      </c>
      <c r="C16" s="1682">
        <f>'Per Pupil_Weighted Funding'!H16</f>
        <v>2292.2093616848451</v>
      </c>
      <c r="D16" s="1682">
        <f>'3_Levels 1&amp;2'!AF16</f>
        <v>520</v>
      </c>
      <c r="E16" s="1682">
        <f>'3_Levels 1&amp;2'!AK16</f>
        <v>168.87648448860881</v>
      </c>
      <c r="F16" s="1683">
        <f t="shared" si="3"/>
        <v>2981.0858461734538</v>
      </c>
      <c r="G16" s="1682">
        <v>608.04000000000008</v>
      </c>
      <c r="H16" s="1683">
        <f t="shared" si="1"/>
        <v>3589.1258461734537</v>
      </c>
      <c r="I16" s="1682">
        <f>'Per Pupil_Weighted Funding'!M16</f>
        <v>504.28605957066588</v>
      </c>
      <c r="J16" s="1682">
        <f>'Per Pupil_Weighted Funding'!R16</f>
        <v>137.53256170109069</v>
      </c>
      <c r="K16" s="1682">
        <f>'Per Pupil_Weighted Funding'!W16</f>
        <v>3438.3140425272677</v>
      </c>
      <c r="L16" s="1682">
        <f>'Per Pupil_Weighted Funding'!AB16</f>
        <v>1375.3256170109069</v>
      </c>
      <c r="M16" s="1682">
        <f>'[22]16-17 Final_Type1,1B,2,3,3B,4'!$K13</f>
        <v>6001</v>
      </c>
      <c r="N16" s="1682">
        <f>'[22]16-17 Final_Type1,1B,2,3,3B,4'!$N13</f>
        <v>6714</v>
      </c>
      <c r="O16" s="1683">
        <f t="shared" si="2"/>
        <v>9695.0858461734533</v>
      </c>
    </row>
    <row r="17" spans="1:15" s="1655" customFormat="1" ht="16.149999999999999" customHeight="1" x14ac:dyDescent="0.2">
      <c r="A17" s="1675" t="s">
        <v>1628</v>
      </c>
      <c r="B17" s="1675" t="s">
        <v>252</v>
      </c>
      <c r="C17" s="1676">
        <f>'Per Pupil_Weighted Funding'!H17</f>
        <v>3265.6489551978539</v>
      </c>
      <c r="D17" s="1676">
        <f>'3_Levels 1&amp;2'!AF17</f>
        <v>1552</v>
      </c>
      <c r="E17" s="1676">
        <f>'3_Levels 1&amp;2'!AK17</f>
        <v>168.87659033078882</v>
      </c>
      <c r="F17" s="1677">
        <f t="shared" si="3"/>
        <v>4986.5255455286424</v>
      </c>
      <c r="G17" s="1676">
        <v>706.55</v>
      </c>
      <c r="H17" s="1677">
        <f t="shared" si="1"/>
        <v>5693.0755455286426</v>
      </c>
      <c r="I17" s="1676">
        <f>'Per Pupil_Weighted Funding'!M17</f>
        <v>718.44277014352781</v>
      </c>
      <c r="J17" s="1676">
        <f>'Per Pupil_Weighted Funding'!R17</f>
        <v>195.9389373118712</v>
      </c>
      <c r="K17" s="1676">
        <f>'Per Pupil_Weighted Funding'!W17</f>
        <v>4898.4734327967808</v>
      </c>
      <c r="L17" s="1676">
        <f>'Per Pupil_Weighted Funding'!AB17</f>
        <v>1959.389373118712</v>
      </c>
      <c r="M17" s="1676">
        <f>'[22]16-17 Final_Type1,1B,2,3,3B,4'!$K14</f>
        <v>2754</v>
      </c>
      <c r="N17" s="1676">
        <f>'[22]16-17 Final_Type1,1B,2,3,3B,4'!$N14</f>
        <v>3424</v>
      </c>
      <c r="O17" s="1677">
        <f t="shared" si="2"/>
        <v>8410.5255455286424</v>
      </c>
    </row>
    <row r="18" spans="1:15" s="1655" customFormat="1" ht="16.149999999999999" customHeight="1" x14ac:dyDescent="0.2">
      <c r="A18" s="1678" t="s">
        <v>1630</v>
      </c>
      <c r="B18" s="1678" t="s">
        <v>253</v>
      </c>
      <c r="C18" s="1679">
        <f>'Per Pupil_Weighted Funding'!H18</f>
        <v>1475.3373340604448</v>
      </c>
      <c r="D18" s="1679">
        <f>'3_Levels 1&amp;2'!AF18</f>
        <v>0</v>
      </c>
      <c r="E18" s="1679">
        <f>'3_Levels 1&amp;2'!AK18</f>
        <v>168.87682832948423</v>
      </c>
      <c r="F18" s="1680">
        <f t="shared" si="3"/>
        <v>1644.214162389929</v>
      </c>
      <c r="G18" s="1679">
        <v>1063.31</v>
      </c>
      <c r="H18" s="1680">
        <f t="shared" si="1"/>
        <v>2707.5241623899292</v>
      </c>
      <c r="I18" s="1679">
        <f>'Per Pupil_Weighted Funding'!M18</f>
        <v>324.57421349329786</v>
      </c>
      <c r="J18" s="1679">
        <f>'Per Pupil_Weighted Funding'!R18</f>
        <v>88.5202400436267</v>
      </c>
      <c r="K18" s="1679">
        <f>'Per Pupil_Weighted Funding'!W18</f>
        <v>2213.0060010906673</v>
      </c>
      <c r="L18" s="1679">
        <f>'Per Pupil_Weighted Funding'!AB18</f>
        <v>885.202400436267</v>
      </c>
      <c r="M18" s="1679">
        <f>'[22]16-17 Final_Type1,1B,2,3,3B,4'!$K15</f>
        <v>6710</v>
      </c>
      <c r="N18" s="1679">
        <f>'[22]16-17 Final_Type1,1B,2,3,3B,4'!$N15</f>
        <v>6710</v>
      </c>
      <c r="O18" s="1680">
        <f t="shared" si="2"/>
        <v>8354.2141623899297</v>
      </c>
    </row>
    <row r="19" spans="1:15" s="1655" customFormat="1" ht="16.149999999999999" customHeight="1" x14ac:dyDescent="0.2">
      <c r="A19" s="1678" t="s">
        <v>1632</v>
      </c>
      <c r="B19" s="1678" t="s">
        <v>254</v>
      </c>
      <c r="C19" s="1679">
        <f>'Per Pupil_Weighted Funding'!H19</f>
        <v>3306.310910677405</v>
      </c>
      <c r="D19" s="1679">
        <f>'3_Levels 1&amp;2'!AF19</f>
        <v>1257</v>
      </c>
      <c r="E19" s="1679">
        <f>'3_Levels 1&amp;2'!AK19</f>
        <v>168.87628111273793</v>
      </c>
      <c r="F19" s="1680">
        <f t="shared" si="3"/>
        <v>4732.1871917901426</v>
      </c>
      <c r="G19" s="1679">
        <v>749.43000000000006</v>
      </c>
      <c r="H19" s="1680">
        <f t="shared" si="1"/>
        <v>5481.6171917901429</v>
      </c>
      <c r="I19" s="1679">
        <f>'Per Pupil_Weighted Funding'!M19</f>
        <v>727.3884003490291</v>
      </c>
      <c r="J19" s="1679">
        <f>'Per Pupil_Weighted Funding'!R19</f>
        <v>198.37865464064433</v>
      </c>
      <c r="K19" s="1679">
        <f>'Per Pupil_Weighted Funding'!W19</f>
        <v>4959.4663660161077</v>
      </c>
      <c r="L19" s="1679">
        <f>'Per Pupil_Weighted Funding'!AB19</f>
        <v>1983.786546406443</v>
      </c>
      <c r="M19" s="1679">
        <f>'[22]16-17 Final_Type1,1B,2,3,3B,4'!$K16</f>
        <v>2764</v>
      </c>
      <c r="N19" s="1679">
        <f>'[22]16-17 Final_Type1,1B,2,3,3B,4'!$N16</f>
        <v>2826</v>
      </c>
      <c r="O19" s="1680">
        <f t="shared" si="2"/>
        <v>7558.1871917901426</v>
      </c>
    </row>
    <row r="20" spans="1:15" s="1655" customFormat="1" ht="16.149999999999999" customHeight="1" x14ac:dyDescent="0.2">
      <c r="A20" s="1678" t="s">
        <v>1634</v>
      </c>
      <c r="B20" s="1678" t="s">
        <v>255</v>
      </c>
      <c r="C20" s="1679">
        <f>'Per Pupil_Weighted Funding'!H20</f>
        <v>2831.2101773171307</v>
      </c>
      <c r="D20" s="1679">
        <f>'3_Levels 1&amp;2'!AF20</f>
        <v>923</v>
      </c>
      <c r="E20" s="1679">
        <f>'3_Levels 1&amp;2'!AK20</f>
        <v>168.87648725212463</v>
      </c>
      <c r="F20" s="1680">
        <f t="shared" si="3"/>
        <v>3923.0866645692554</v>
      </c>
      <c r="G20" s="1679">
        <v>809.9799999999999</v>
      </c>
      <c r="H20" s="1680">
        <f t="shared" si="1"/>
        <v>4733.0666645692554</v>
      </c>
      <c r="I20" s="1679">
        <f>'Per Pupil_Weighted Funding'!M20</f>
        <v>622.86623900976872</v>
      </c>
      <c r="J20" s="1679">
        <f>'Per Pupil_Weighted Funding'!R20</f>
        <v>169.87261063902787</v>
      </c>
      <c r="K20" s="1679">
        <f>'Per Pupil_Weighted Funding'!W20</f>
        <v>4246.8152659756961</v>
      </c>
      <c r="L20" s="1679">
        <f>'Per Pupil_Weighted Funding'!AB20</f>
        <v>1698.7261063902783</v>
      </c>
      <c r="M20" s="1679">
        <f>'[22]16-17 Final_Type1,1B,2,3,3B,4'!$K17</f>
        <v>3002</v>
      </c>
      <c r="N20" s="1679">
        <f>'[22]16-17 Final_Type1,1B,2,3,3B,4'!$N17</f>
        <v>3635</v>
      </c>
      <c r="O20" s="1680">
        <f t="shared" si="2"/>
        <v>7558.0866645692549</v>
      </c>
    </row>
    <row r="21" spans="1:15" s="1655" customFormat="1" ht="16.149999999999999" customHeight="1" x14ac:dyDescent="0.2">
      <c r="A21" s="1681" t="s">
        <v>1636</v>
      </c>
      <c r="B21" s="1681" t="s">
        <v>256</v>
      </c>
      <c r="C21" s="1682">
        <f>'Per Pupil_Weighted Funding'!H21</f>
        <v>3181.1054749303426</v>
      </c>
      <c r="D21" s="1682">
        <f>'3_Levels 1&amp;2'!AF21</f>
        <v>1199</v>
      </c>
      <c r="E21" s="1682">
        <f>'3_Levels 1&amp;2'!AK21</f>
        <v>100</v>
      </c>
      <c r="F21" s="1683">
        <f t="shared" si="3"/>
        <v>4480.1054749303421</v>
      </c>
      <c r="G21" s="1682">
        <v>553.79999999999995</v>
      </c>
      <c r="H21" s="1683">
        <f t="shared" si="1"/>
        <v>5033.9054749303423</v>
      </c>
      <c r="I21" s="1682">
        <f>'Per Pupil_Weighted Funding'!M21</f>
        <v>699.84320448467531</v>
      </c>
      <c r="J21" s="1682">
        <f>'Per Pupil_Weighted Funding'!R21</f>
        <v>190.86632849582054</v>
      </c>
      <c r="K21" s="1682">
        <f>'Per Pupil_Weighted Funding'!W21</f>
        <v>4771.6582123955141</v>
      </c>
      <c r="L21" s="1682">
        <f>'Per Pupil_Weighted Funding'!AB21</f>
        <v>1908.6632849582056</v>
      </c>
      <c r="M21" s="1682">
        <f>'[22]16-17 Final_Type1,1B,2,3,3B,4'!$K18</f>
        <v>2960</v>
      </c>
      <c r="N21" s="1682">
        <f>'[22]16-17 Final_Type1,1B,2,3,3B,4'!$N18</f>
        <v>2960</v>
      </c>
      <c r="O21" s="1683">
        <f t="shared" si="2"/>
        <v>7440.1054749303421</v>
      </c>
    </row>
    <row r="22" spans="1:15" s="1655" customFormat="1" ht="16.149999999999999" customHeight="1" x14ac:dyDescent="0.2">
      <c r="A22" s="1675" t="s">
        <v>1638</v>
      </c>
      <c r="B22" s="1675" t="s">
        <v>1842</v>
      </c>
      <c r="C22" s="1676">
        <f>'Per Pupil_Weighted Funding'!H22</f>
        <v>1493.6600819691707</v>
      </c>
      <c r="D22" s="1676">
        <f>'3_Levels 1&amp;2'!AF22</f>
        <v>0</v>
      </c>
      <c r="E22" s="1676">
        <f>'3_Levels 1&amp;2'!AK22</f>
        <v>168.87646583097452</v>
      </c>
      <c r="F22" s="1677">
        <f t="shared" si="3"/>
        <v>1662.5365478001452</v>
      </c>
      <c r="G22" s="1676">
        <v>686.73</v>
      </c>
      <c r="H22" s="1677">
        <f t="shared" si="1"/>
        <v>2349.2665478001454</v>
      </c>
      <c r="I22" s="1676">
        <f>'Per Pupil_Weighted Funding'!M22</f>
        <v>328.60521803321762</v>
      </c>
      <c r="J22" s="1676">
        <f>'Per Pupil_Weighted Funding'!R22</f>
        <v>89.61960491815023</v>
      </c>
      <c r="K22" s="1676">
        <f>'Per Pupil_Weighted Funding'!W22</f>
        <v>2240.4901229537559</v>
      </c>
      <c r="L22" s="1676">
        <f>'Per Pupil_Weighted Funding'!AB22</f>
        <v>896.19604918150242</v>
      </c>
      <c r="M22" s="1676">
        <f>'[22]16-17 Final_Type1,1B,2,3,3B,4'!$K19</f>
        <v>10692</v>
      </c>
      <c r="N22" s="1676">
        <f>'[22]16-17 Final_Type1,1B,2,3,3B,4'!$N19</f>
        <v>11789</v>
      </c>
      <c r="O22" s="1677">
        <f t="shared" si="2"/>
        <v>13451.536547800146</v>
      </c>
    </row>
    <row r="23" spans="1:15" s="1655" customFormat="1" ht="16.149999999999999" customHeight="1" x14ac:dyDescent="0.2">
      <c r="A23" s="1678" t="s">
        <v>1640</v>
      </c>
      <c r="B23" s="1678" t="s">
        <v>258</v>
      </c>
      <c r="C23" s="1679">
        <f>'Per Pupil_Weighted Funding'!H23</f>
        <v>1946.2283305510748</v>
      </c>
      <c r="D23" s="1679">
        <f>'3_Levels 1&amp;2'!AF23</f>
        <v>236</v>
      </c>
      <c r="E23" s="1679">
        <f>'3_Levels 1&amp;2'!AK23</f>
        <v>408.68716899647688</v>
      </c>
      <c r="F23" s="1680">
        <f t="shared" si="3"/>
        <v>2590.9154995475515</v>
      </c>
      <c r="G23" s="1679">
        <v>801.47762416806802</v>
      </c>
      <c r="H23" s="1680">
        <f t="shared" si="1"/>
        <v>3392.3931237156194</v>
      </c>
      <c r="I23" s="1679">
        <f>'Per Pupil_Weighted Funding'!M23</f>
        <v>428.1702327212364</v>
      </c>
      <c r="J23" s="1679">
        <f>'Per Pupil_Weighted Funding'!R23</f>
        <v>116.77369983306448</v>
      </c>
      <c r="K23" s="1679">
        <f>'Per Pupil_Weighted Funding'!W23</f>
        <v>2919.3424958266123</v>
      </c>
      <c r="L23" s="1679">
        <f>'Per Pupil_Weighted Funding'!AB23</f>
        <v>1167.7369983306451</v>
      </c>
      <c r="M23" s="1679">
        <f>'[22]16-17 Final_Type1,1B,2,3,3B,4'!$K20</f>
        <v>6703</v>
      </c>
      <c r="N23" s="1679">
        <f>'[22]16-17 Final_Type1,1B,2,3,3B,4'!$N20</f>
        <v>7721</v>
      </c>
      <c r="O23" s="1680">
        <f t="shared" si="2"/>
        <v>10311.915499547551</v>
      </c>
    </row>
    <row r="24" spans="1:15" s="1655" customFormat="1" ht="16.149999999999999" customHeight="1" x14ac:dyDescent="0.2">
      <c r="A24" s="1678" t="s">
        <v>1642</v>
      </c>
      <c r="B24" s="1678" t="s">
        <v>259</v>
      </c>
      <c r="C24" s="1679">
        <f>'Per Pupil_Weighted Funding'!H24</f>
        <v>3089.5689270254384</v>
      </c>
      <c r="D24" s="1679">
        <f>'3_Levels 1&amp;2'!AF24</f>
        <v>1036</v>
      </c>
      <c r="E24" s="1679">
        <f>'3_Levels 1&amp;2'!AK24</f>
        <v>168.87650602409639</v>
      </c>
      <c r="F24" s="1680">
        <f t="shared" si="3"/>
        <v>4294.4454330495355</v>
      </c>
      <c r="G24" s="1679">
        <v>845.94999999999993</v>
      </c>
      <c r="H24" s="1680">
        <f t="shared" si="1"/>
        <v>5140.3954330495353</v>
      </c>
      <c r="I24" s="1679">
        <f>'Per Pupil_Weighted Funding'!M24</f>
        <v>679.70516394559638</v>
      </c>
      <c r="J24" s="1679">
        <f>'Per Pupil_Weighted Funding'!R24</f>
        <v>185.37413562152631</v>
      </c>
      <c r="K24" s="1679">
        <f>'Per Pupil_Weighted Funding'!W24</f>
        <v>4634.3533905381573</v>
      </c>
      <c r="L24" s="1679">
        <f>'Per Pupil_Weighted Funding'!AB24</f>
        <v>1853.7413562152628</v>
      </c>
      <c r="M24" s="1679">
        <f>'[22]16-17 Final_Type1,1B,2,3,3B,4'!$K21</f>
        <v>2670</v>
      </c>
      <c r="N24" s="1679">
        <f>'[22]16-17 Final_Type1,1B,2,3,3B,4'!$N21</f>
        <v>2670</v>
      </c>
      <c r="O24" s="1680">
        <f t="shared" si="2"/>
        <v>6964.4454330495355</v>
      </c>
    </row>
    <row r="25" spans="1:15" s="1684" customFormat="1" ht="16.149999999999999" customHeight="1" x14ac:dyDescent="0.2">
      <c r="A25" s="1678" t="s">
        <v>1644</v>
      </c>
      <c r="B25" s="1678" t="s">
        <v>260</v>
      </c>
      <c r="C25" s="1679">
        <f>'Per Pupil_Weighted Funding'!H25</f>
        <v>2751.2213730227345</v>
      </c>
      <c r="D25" s="1679">
        <f>'3_Levels 1&amp;2'!AF25</f>
        <v>618</v>
      </c>
      <c r="E25" s="1679">
        <f>'3_Levels 1&amp;2'!AK25</f>
        <v>168.87666325486182</v>
      </c>
      <c r="F25" s="1680">
        <f t="shared" si="3"/>
        <v>3538.0980362775963</v>
      </c>
      <c r="G25" s="1679">
        <v>905.43</v>
      </c>
      <c r="H25" s="1680">
        <f t="shared" si="1"/>
        <v>4443.5280362775966</v>
      </c>
      <c r="I25" s="1679">
        <f>'Per Pupil_Weighted Funding'!M25</f>
        <v>605.26870206500155</v>
      </c>
      <c r="J25" s="1679">
        <f>'Per Pupil_Weighted Funding'!R25</f>
        <v>165.07328238136409</v>
      </c>
      <c r="K25" s="1679">
        <f>'Per Pupil_Weighted Funding'!W25</f>
        <v>4126.8320595341011</v>
      </c>
      <c r="L25" s="1679">
        <f>'Per Pupil_Weighted Funding'!AB25</f>
        <v>1650.7328238136406</v>
      </c>
      <c r="M25" s="1679">
        <f>'[22]16-17 Final_Type1,1B,2,3,3B,4'!$K22</f>
        <v>3329</v>
      </c>
      <c r="N25" s="1679">
        <f>'[22]16-17 Final_Type1,1B,2,3,3B,4'!$N22</f>
        <v>3329</v>
      </c>
      <c r="O25" s="1680">
        <f t="shared" si="2"/>
        <v>6867.0980362775963</v>
      </c>
    </row>
    <row r="26" spans="1:15" s="1655" customFormat="1" ht="16.149999999999999" customHeight="1" x14ac:dyDescent="0.2">
      <c r="A26" s="1681" t="s">
        <v>1646</v>
      </c>
      <c r="B26" s="1681" t="s">
        <v>261</v>
      </c>
      <c r="C26" s="1682">
        <f>'Per Pupil_Weighted Funding'!H26</f>
        <v>3153.9266545808628</v>
      </c>
      <c r="D26" s="1682">
        <f>'3_Levels 1&amp;2'!AF26</f>
        <v>845</v>
      </c>
      <c r="E26" s="1682">
        <f>'3_Levels 1&amp;2'!AK26</f>
        <v>100</v>
      </c>
      <c r="F26" s="1683">
        <f t="shared" si="3"/>
        <v>4098.9266545808623</v>
      </c>
      <c r="G26" s="1682">
        <v>586.16999999999996</v>
      </c>
      <c r="H26" s="1683">
        <f t="shared" si="1"/>
        <v>4685.0966545808624</v>
      </c>
      <c r="I26" s="1682">
        <f>'Per Pupil_Weighted Funding'!M26</f>
        <v>693.86386400778986</v>
      </c>
      <c r="J26" s="1682">
        <f>'Per Pupil_Weighted Funding'!R26</f>
        <v>189.23559927485175</v>
      </c>
      <c r="K26" s="1682">
        <f>'Per Pupil_Weighted Funding'!W26</f>
        <v>4730.8899818712935</v>
      </c>
      <c r="L26" s="1682">
        <f>'Per Pupil_Weighted Funding'!AB26</f>
        <v>1892.3559927485173</v>
      </c>
      <c r="M26" s="1682">
        <f>'[22]16-17 Final_Type1,1B,2,3,3B,4'!$K23</f>
        <v>2496</v>
      </c>
      <c r="N26" s="1682">
        <f>'[22]16-17 Final_Type1,1B,2,3,3B,4'!$N23</f>
        <v>2576</v>
      </c>
      <c r="O26" s="1683">
        <f t="shared" si="2"/>
        <v>6674.9266545808623</v>
      </c>
    </row>
    <row r="27" spans="1:15" s="1655" customFormat="1" ht="16.149999999999999" customHeight="1" x14ac:dyDescent="0.2">
      <c r="A27" s="1675" t="s">
        <v>1648</v>
      </c>
      <c r="B27" s="1675" t="s">
        <v>262</v>
      </c>
      <c r="C27" s="1676">
        <f>'Per Pupil_Weighted Funding'!H27</f>
        <v>3249.8365602136519</v>
      </c>
      <c r="D27" s="1676">
        <f>'3_Levels 1&amp;2'!AF27</f>
        <v>890</v>
      </c>
      <c r="E27" s="1676">
        <f>'3_Levels 1&amp;2'!AK27</f>
        <v>168.87632275132276</v>
      </c>
      <c r="F27" s="1677">
        <f t="shared" si="3"/>
        <v>4308.7128829649746</v>
      </c>
      <c r="G27" s="1676">
        <v>610.35</v>
      </c>
      <c r="H27" s="1677">
        <f t="shared" si="1"/>
        <v>4919.062882964975</v>
      </c>
      <c r="I27" s="1676">
        <f>'Per Pupil_Weighted Funding'!M27</f>
        <v>714.96404324700336</v>
      </c>
      <c r="J27" s="1676">
        <f>'Per Pupil_Weighted Funding'!R27</f>
        <v>194.99019361281913</v>
      </c>
      <c r="K27" s="1676">
        <f>'Per Pupil_Weighted Funding'!W27</f>
        <v>4874.7548403204773</v>
      </c>
      <c r="L27" s="1676">
        <f>'Per Pupil_Weighted Funding'!AB27</f>
        <v>1949.901936128191</v>
      </c>
      <c r="M27" s="1676">
        <f>'[22]16-17 Final_Type1,1B,2,3,3B,4'!$K24</f>
        <v>1787</v>
      </c>
      <c r="N27" s="1676">
        <f>'[22]16-17 Final_Type1,1B,2,3,3B,4'!$N24</f>
        <v>2603</v>
      </c>
      <c r="O27" s="1677">
        <f t="shared" si="2"/>
        <v>6911.7128829649746</v>
      </c>
    </row>
    <row r="28" spans="1:15" s="1655" customFormat="1" ht="16.149999999999999" customHeight="1" x14ac:dyDescent="0.2">
      <c r="A28" s="1678" t="s">
        <v>1650</v>
      </c>
      <c r="B28" s="1678" t="s">
        <v>263</v>
      </c>
      <c r="C28" s="1679">
        <f>'Per Pupil_Weighted Funding'!H28</f>
        <v>3486.714076952921</v>
      </c>
      <c r="D28" s="1679">
        <f>'3_Levels 1&amp;2'!AF28</f>
        <v>1126</v>
      </c>
      <c r="E28" s="1679">
        <f>'3_Levels 1&amp;2'!AK28</f>
        <v>168.87646076794658</v>
      </c>
      <c r="F28" s="1680">
        <f t="shared" si="3"/>
        <v>4781.5905377208683</v>
      </c>
      <c r="G28" s="1679">
        <v>496.36</v>
      </c>
      <c r="H28" s="1680">
        <f t="shared" si="1"/>
        <v>5277.9505377208679</v>
      </c>
      <c r="I28" s="1679">
        <f>'Per Pupil_Weighted Funding'!M28</f>
        <v>767.07709692964261</v>
      </c>
      <c r="J28" s="1679">
        <f>'Per Pupil_Weighted Funding'!R28</f>
        <v>209.20284461717526</v>
      </c>
      <c r="K28" s="1679">
        <f>'Per Pupil_Weighted Funding'!W28</f>
        <v>5230.0711154293804</v>
      </c>
      <c r="L28" s="1679">
        <f>'Per Pupil_Weighted Funding'!AB28</f>
        <v>2092.0284461717524</v>
      </c>
      <c r="M28" s="1679">
        <f>'[22]16-17 Final_Type1,1B,2,3,3B,4'!$K25</f>
        <v>1121</v>
      </c>
      <c r="N28" s="1679">
        <f>'[22]16-17 Final_Type1,1B,2,3,3B,4'!$N25</f>
        <v>1930</v>
      </c>
      <c r="O28" s="1680">
        <f t="shared" si="2"/>
        <v>6711.5905377208683</v>
      </c>
    </row>
    <row r="29" spans="1:15" s="1655" customFormat="1" ht="16.149999999999999" customHeight="1" x14ac:dyDescent="0.2">
      <c r="A29" s="1678" t="s">
        <v>1652</v>
      </c>
      <c r="B29" s="1678" t="s">
        <v>264</v>
      </c>
      <c r="C29" s="1679">
        <f>'Per Pupil_Weighted Funding'!H29</f>
        <v>2861.7334909217552</v>
      </c>
      <c r="D29" s="1679">
        <f>'3_Levels 1&amp;2'!AF29</f>
        <v>988</v>
      </c>
      <c r="E29" s="1679">
        <f>'3_Levels 1&amp;2'!AK29</f>
        <v>168.87644341801385</v>
      </c>
      <c r="F29" s="1680">
        <f t="shared" si="3"/>
        <v>4018.6099343397691</v>
      </c>
      <c r="G29" s="1679">
        <v>688.58</v>
      </c>
      <c r="H29" s="1680">
        <f t="shared" si="1"/>
        <v>4707.189934339769</v>
      </c>
      <c r="I29" s="1679">
        <f>'Per Pupil_Weighted Funding'!M29</f>
        <v>629.58136800278601</v>
      </c>
      <c r="J29" s="1679">
        <f>'Per Pupil_Weighted Funding'!R29</f>
        <v>171.70400945530528</v>
      </c>
      <c r="K29" s="1679">
        <f>'Per Pupil_Weighted Funding'!W29</f>
        <v>4292.6002363826328</v>
      </c>
      <c r="L29" s="1679">
        <f>'Per Pupil_Weighted Funding'!AB29</f>
        <v>1717.040094553053</v>
      </c>
      <c r="M29" s="1679">
        <f>'[22]16-17 Final_Type1,1B,2,3,3B,4'!$K26</f>
        <v>2353</v>
      </c>
      <c r="N29" s="1679">
        <f>'[22]16-17 Final_Type1,1B,2,3,3B,4'!$N26</f>
        <v>3356</v>
      </c>
      <c r="O29" s="1680">
        <f t="shared" si="2"/>
        <v>7374.6099343397691</v>
      </c>
    </row>
    <row r="30" spans="1:15" s="1655" customFormat="1" ht="16.149999999999999" customHeight="1" x14ac:dyDescent="0.2">
      <c r="A30" s="1678" t="s">
        <v>1654</v>
      </c>
      <c r="B30" s="1678" t="s">
        <v>265</v>
      </c>
      <c r="C30" s="1679">
        <f>'Per Pupil_Weighted Funding'!H30</f>
        <v>1266.1036998878858</v>
      </c>
      <c r="D30" s="1679">
        <f>'3_Levels 1&amp;2'!AF30</f>
        <v>0</v>
      </c>
      <c r="E30" s="1679">
        <f>'3_Levels 1&amp;2'!AK30</f>
        <v>444.52092442223608</v>
      </c>
      <c r="F30" s="1680">
        <f t="shared" si="3"/>
        <v>1710.6246243101218</v>
      </c>
      <c r="G30" s="1679">
        <v>854.24999999999989</v>
      </c>
      <c r="H30" s="1680">
        <f t="shared" si="1"/>
        <v>2564.8746243101218</v>
      </c>
      <c r="I30" s="1679">
        <f>'Per Pupil_Weighted Funding'!M30</f>
        <v>278.54281397533481</v>
      </c>
      <c r="J30" s="1679">
        <f>'Per Pupil_Weighted Funding'!R30</f>
        <v>75.966221993273123</v>
      </c>
      <c r="K30" s="1679">
        <f>'Per Pupil_Weighted Funding'!W30</f>
        <v>1899.1555498318282</v>
      </c>
      <c r="L30" s="1679">
        <f>'Per Pupil_Weighted Funding'!AB30</f>
        <v>759.66221993273143</v>
      </c>
      <c r="M30" s="1679">
        <f>'[22]16-17 Final_Type1,1B,2,3,3B,4'!$K27</f>
        <v>12957</v>
      </c>
      <c r="N30" s="1679">
        <f>'[22]16-17 Final_Type1,1B,2,3,3B,4'!$N27</f>
        <v>13593</v>
      </c>
      <c r="O30" s="1680">
        <f t="shared" si="2"/>
        <v>15303.624624310121</v>
      </c>
    </row>
    <row r="31" spans="1:15" s="1655" customFormat="1" ht="16.149999999999999" customHeight="1" x14ac:dyDescent="0.2">
      <c r="A31" s="1681" t="s">
        <v>1656</v>
      </c>
      <c r="B31" s="1681" t="s">
        <v>266</v>
      </c>
      <c r="C31" s="1682">
        <f>'Per Pupil_Weighted Funding'!H31</f>
        <v>2368.8138628141196</v>
      </c>
      <c r="D31" s="1682">
        <f>'3_Levels 1&amp;2'!AF31</f>
        <v>625</v>
      </c>
      <c r="E31" s="1682">
        <f>'3_Levels 1&amp;2'!AK31</f>
        <v>168.87632183908045</v>
      </c>
      <c r="F31" s="1683">
        <f t="shared" si="3"/>
        <v>3162.6901846532</v>
      </c>
      <c r="G31" s="1682">
        <v>653.73</v>
      </c>
      <c r="H31" s="1683">
        <f t="shared" si="1"/>
        <v>3816.4201846532001</v>
      </c>
      <c r="I31" s="1682">
        <f>'Per Pupil_Weighted Funding'!M31</f>
        <v>521.13904981910628</v>
      </c>
      <c r="J31" s="1682">
        <f>'Per Pupil_Weighted Funding'!R31</f>
        <v>142.12883176884716</v>
      </c>
      <c r="K31" s="1682">
        <f>'Per Pupil_Weighted Funding'!W31</f>
        <v>3553.2207942211789</v>
      </c>
      <c r="L31" s="1682">
        <f>'Per Pupil_Weighted Funding'!AB31</f>
        <v>1421.2883176884716</v>
      </c>
      <c r="M31" s="1682">
        <f>'[22]16-17 Final_Type1,1B,2,3,3B,4'!$K28</f>
        <v>5262</v>
      </c>
      <c r="N31" s="1682">
        <f>'[22]16-17 Final_Type1,1B,2,3,3B,4'!$N28</f>
        <v>5262</v>
      </c>
      <c r="O31" s="1683">
        <f t="shared" si="2"/>
        <v>8424.6901846532</v>
      </c>
    </row>
    <row r="32" spans="1:15" s="1655" customFormat="1" ht="16.149999999999999" customHeight="1" x14ac:dyDescent="0.2">
      <c r="A32" s="1675" t="s">
        <v>1658</v>
      </c>
      <c r="B32" s="1675" t="s">
        <v>267</v>
      </c>
      <c r="C32" s="1676">
        <f>'Per Pupil_Weighted Funding'!H32</f>
        <v>2113.6961508650047</v>
      </c>
      <c r="D32" s="1676">
        <f>'3_Levels 1&amp;2'!AF32</f>
        <v>376</v>
      </c>
      <c r="E32" s="1676">
        <f>'3_Levels 1&amp;2'!AK32</f>
        <v>404.83818624542164</v>
      </c>
      <c r="F32" s="1677">
        <f t="shared" si="3"/>
        <v>2894.5343371104263</v>
      </c>
      <c r="G32" s="1676">
        <v>836.83</v>
      </c>
      <c r="H32" s="1677">
        <f t="shared" si="1"/>
        <v>3731.3643371104263</v>
      </c>
      <c r="I32" s="1676">
        <f>'Per Pupil_Weighted Funding'!M32</f>
        <v>465.01315319030113</v>
      </c>
      <c r="J32" s="1676">
        <f>'Per Pupil_Weighted Funding'!R32</f>
        <v>126.82176905190029</v>
      </c>
      <c r="K32" s="1676">
        <f>'Per Pupil_Weighted Funding'!W32</f>
        <v>3170.5442262975071</v>
      </c>
      <c r="L32" s="1676">
        <f>'Per Pupil_Weighted Funding'!AB32</f>
        <v>1268.2176905190031</v>
      </c>
      <c r="M32" s="1676">
        <f>'[22]16-17 Final_Type1,1B,2,3,3B,4'!$K29</f>
        <v>4619</v>
      </c>
      <c r="N32" s="1676">
        <f>'[22]16-17 Final_Type1,1B,2,3,3B,4'!$N29</f>
        <v>5208</v>
      </c>
      <c r="O32" s="1677">
        <f t="shared" si="2"/>
        <v>8102.5343371104263</v>
      </c>
    </row>
    <row r="33" spans="1:15" s="1655" customFormat="1" ht="16.149999999999999" customHeight="1" x14ac:dyDescent="0.2">
      <c r="A33" s="1678" t="s">
        <v>1660</v>
      </c>
      <c r="B33" s="1678" t="s">
        <v>268</v>
      </c>
      <c r="C33" s="1679">
        <f>'Per Pupil_Weighted Funding'!H33</f>
        <v>3114.8970008056508</v>
      </c>
      <c r="D33" s="1679">
        <f>'3_Levels 1&amp;2'!AF33</f>
        <v>1224</v>
      </c>
      <c r="E33" s="1679">
        <f>'3_Levels 1&amp;2'!AK33</f>
        <v>168.87651030561477</v>
      </c>
      <c r="F33" s="1680">
        <f t="shared" si="3"/>
        <v>4507.7735111112661</v>
      </c>
      <c r="G33" s="1679">
        <v>693.06</v>
      </c>
      <c r="H33" s="1680">
        <f t="shared" si="1"/>
        <v>5200.8335111112665</v>
      </c>
      <c r="I33" s="1679">
        <f>'Per Pupil_Weighted Funding'!M33</f>
        <v>685.27734017724322</v>
      </c>
      <c r="J33" s="1679">
        <f>'Per Pupil_Weighted Funding'!R33</f>
        <v>186.89382004833902</v>
      </c>
      <c r="K33" s="1679">
        <f>'Per Pupil_Weighted Funding'!W33</f>
        <v>4672.345501208476</v>
      </c>
      <c r="L33" s="1679">
        <f>'Per Pupil_Weighted Funding'!AB33</f>
        <v>1868.9382004833903</v>
      </c>
      <c r="M33" s="1679">
        <f>'[22]16-17 Final_Type1,1B,2,3,3B,4'!$K30</f>
        <v>2719</v>
      </c>
      <c r="N33" s="1679">
        <f>'[22]16-17 Final_Type1,1B,2,3,3B,4'!$N30</f>
        <v>3317</v>
      </c>
      <c r="O33" s="1680">
        <f t="shared" si="2"/>
        <v>7824.7735111112661</v>
      </c>
    </row>
    <row r="34" spans="1:15" s="1655" customFormat="1" ht="16.149999999999999" customHeight="1" x14ac:dyDescent="0.2">
      <c r="A34" s="1678" t="s">
        <v>1662</v>
      </c>
      <c r="B34" s="1678" t="s">
        <v>269</v>
      </c>
      <c r="C34" s="1679">
        <f>'Per Pupil_Weighted Funding'!H34</f>
        <v>2140.2895586830878</v>
      </c>
      <c r="D34" s="1679">
        <f>'3_Levels 1&amp;2'!AF34</f>
        <v>377</v>
      </c>
      <c r="E34" s="1679">
        <f>'3_Levels 1&amp;2'!AK34</f>
        <v>232.19524881854801</v>
      </c>
      <c r="F34" s="1680">
        <f t="shared" si="3"/>
        <v>2749.4848075016357</v>
      </c>
      <c r="G34" s="1679">
        <v>694.4</v>
      </c>
      <c r="H34" s="1680">
        <f t="shared" si="1"/>
        <v>3443.8848075016358</v>
      </c>
      <c r="I34" s="1679">
        <f>'Per Pupil_Weighted Funding'!M34</f>
        <v>470.86370291027924</v>
      </c>
      <c r="J34" s="1679">
        <f>'Per Pupil_Weighted Funding'!R34</f>
        <v>128.41737352098525</v>
      </c>
      <c r="K34" s="1679">
        <f>'Per Pupil_Weighted Funding'!W34</f>
        <v>3210.4343380246314</v>
      </c>
      <c r="L34" s="1679">
        <f>'Per Pupil_Weighted Funding'!AB34</f>
        <v>1284.1737352098526</v>
      </c>
      <c r="M34" s="1679">
        <f>'[22]16-17 Final_Type1,1B,2,3,3B,4'!$K31</f>
        <v>5279</v>
      </c>
      <c r="N34" s="1679">
        <f>'[22]16-17 Final_Type1,1B,2,3,3B,4'!$N31</f>
        <v>5785</v>
      </c>
      <c r="O34" s="1680">
        <f t="shared" si="2"/>
        <v>8534.4848075016362</v>
      </c>
    </row>
    <row r="35" spans="1:15" s="1684" customFormat="1" ht="16.149999999999999" customHeight="1" x14ac:dyDescent="0.2">
      <c r="A35" s="1678" t="s">
        <v>1664</v>
      </c>
      <c r="B35" s="1678" t="s">
        <v>270</v>
      </c>
      <c r="C35" s="1679">
        <f>'Per Pupil_Weighted Funding'!H35</f>
        <v>2441.4955543179976</v>
      </c>
      <c r="D35" s="1679">
        <f>'3_Levels 1&amp;2'!AF35</f>
        <v>601</v>
      </c>
      <c r="E35" s="1679">
        <f>'3_Levels 1&amp;2'!AK35</f>
        <v>168.87648150792518</v>
      </c>
      <c r="F35" s="1680">
        <f t="shared" si="3"/>
        <v>3211.3720358259229</v>
      </c>
      <c r="G35" s="1679">
        <v>754.94999999999993</v>
      </c>
      <c r="H35" s="1680">
        <f t="shared" si="1"/>
        <v>3966.3220358259227</v>
      </c>
      <c r="I35" s="1679">
        <f>'Per Pupil_Weighted Funding'!M35</f>
        <v>537.12902194995945</v>
      </c>
      <c r="J35" s="1679">
        <f>'Per Pupil_Weighted Funding'!R35</f>
        <v>146.48973325907986</v>
      </c>
      <c r="K35" s="1679">
        <f>'Per Pupil_Weighted Funding'!W35</f>
        <v>3662.243331476996</v>
      </c>
      <c r="L35" s="1679">
        <f>'Per Pupil_Weighted Funding'!AB35</f>
        <v>1464.8973325907984</v>
      </c>
      <c r="M35" s="1679">
        <f>'[22]16-17 Final_Type1,1B,2,3,3B,4'!$K32</f>
        <v>4273</v>
      </c>
      <c r="N35" s="1679">
        <f>'[22]16-17 Final_Type1,1B,2,3,3B,4'!$N32</f>
        <v>5038</v>
      </c>
      <c r="O35" s="1680">
        <f t="shared" si="2"/>
        <v>8249.3720358259234</v>
      </c>
    </row>
    <row r="36" spans="1:15" s="1655" customFormat="1" ht="16.149999999999999" customHeight="1" x14ac:dyDescent="0.2">
      <c r="A36" s="1681" t="s">
        <v>1666</v>
      </c>
      <c r="B36" s="1681" t="s">
        <v>271</v>
      </c>
      <c r="C36" s="1682">
        <f>'Per Pupil_Weighted Funding'!H36</f>
        <v>3191.7727515846027</v>
      </c>
      <c r="D36" s="1682">
        <f>'3_Levels 1&amp;2'!AF36</f>
        <v>1317</v>
      </c>
      <c r="E36" s="1682">
        <f>'3_Levels 1&amp;2'!AK36</f>
        <v>168.8765133171913</v>
      </c>
      <c r="F36" s="1683">
        <f t="shared" si="3"/>
        <v>4677.6492649017937</v>
      </c>
      <c r="G36" s="1682">
        <v>727.17</v>
      </c>
      <c r="H36" s="1683">
        <f t="shared" si="1"/>
        <v>5404.8192649017938</v>
      </c>
      <c r="I36" s="1682">
        <f>'Per Pupil_Weighted Funding'!M36</f>
        <v>702.19000534861254</v>
      </c>
      <c r="J36" s="1682">
        <f>'Per Pupil_Weighted Funding'!R36</f>
        <v>191.50636509507615</v>
      </c>
      <c r="K36" s="1682">
        <f>'Per Pupil_Weighted Funding'!W36</f>
        <v>4787.6591273769027</v>
      </c>
      <c r="L36" s="1682">
        <f>'Per Pupil_Weighted Funding'!AB36</f>
        <v>1915.0636509507615</v>
      </c>
      <c r="M36" s="1682">
        <f>'[22]16-17 Final_Type1,1B,2,3,3B,4'!$K33</f>
        <v>2864</v>
      </c>
      <c r="N36" s="1682">
        <f>'[22]16-17 Final_Type1,1B,2,3,3B,4'!$N33</f>
        <v>3847</v>
      </c>
      <c r="O36" s="1683">
        <f t="shared" si="2"/>
        <v>8524.6492649017928</v>
      </c>
    </row>
    <row r="37" spans="1:15" s="1684" customFormat="1" ht="16.149999999999999" customHeight="1" x14ac:dyDescent="0.2">
      <c r="A37" s="1675" t="s">
        <v>1668</v>
      </c>
      <c r="B37" s="1675" t="s">
        <v>272</v>
      </c>
      <c r="C37" s="1676">
        <f>'Per Pupil_Weighted Funding'!H37</f>
        <v>2326.8890192573499</v>
      </c>
      <c r="D37" s="1676">
        <f>'3_Levels 1&amp;2'!AF37</f>
        <v>567</v>
      </c>
      <c r="E37" s="1676">
        <f>'3_Levels 1&amp;2'!AK37</f>
        <v>168.87650602409639</v>
      </c>
      <c r="F37" s="1677">
        <f t="shared" si="3"/>
        <v>3062.7655252814461</v>
      </c>
      <c r="G37" s="1676">
        <v>620.83000000000004</v>
      </c>
      <c r="H37" s="1677">
        <f t="shared" si="1"/>
        <v>3683.595525281446</v>
      </c>
      <c r="I37" s="1676">
        <f>'Per Pupil_Weighted Funding'!M37</f>
        <v>511.91558423661689</v>
      </c>
      <c r="J37" s="1676">
        <f>'Per Pupil_Weighted Funding'!R37</f>
        <v>139.61334115544096</v>
      </c>
      <c r="K37" s="1676">
        <f>'Per Pupil_Weighted Funding'!W37</f>
        <v>3490.3335288860244</v>
      </c>
      <c r="L37" s="1676">
        <f>'Per Pupil_Weighted Funding'!AB37</f>
        <v>1396.1334115544098</v>
      </c>
      <c r="M37" s="1676">
        <f>'[22]16-17 Final_Type1,1B,2,3,3B,4'!$K34</f>
        <v>5412</v>
      </c>
      <c r="N37" s="1676">
        <f>'[22]16-17 Final_Type1,1B,2,3,3B,4'!$N34</f>
        <v>6129</v>
      </c>
      <c r="O37" s="1677">
        <f t="shared" si="2"/>
        <v>9191.7655252814457</v>
      </c>
    </row>
    <row r="38" spans="1:15" s="1655" customFormat="1" ht="16.149999999999999" customHeight="1" x14ac:dyDescent="0.2">
      <c r="A38" s="1678" t="s">
        <v>1670</v>
      </c>
      <c r="B38" s="1678" t="s">
        <v>273</v>
      </c>
      <c r="C38" s="1679">
        <f>'Per Pupil_Weighted Funding'!H38</f>
        <v>3291.866271193599</v>
      </c>
      <c r="D38" s="1679">
        <f>'3_Levels 1&amp;2'!AF38</f>
        <v>1160</v>
      </c>
      <c r="E38" s="1679">
        <f>'3_Levels 1&amp;2'!AK38</f>
        <v>168.87647553119123</v>
      </c>
      <c r="F38" s="1680">
        <f t="shared" si="3"/>
        <v>4620.7427467247908</v>
      </c>
      <c r="G38" s="1679">
        <v>559.77</v>
      </c>
      <c r="H38" s="1680">
        <f t="shared" si="1"/>
        <v>5180.5127467247912</v>
      </c>
      <c r="I38" s="1679">
        <f>'Per Pupil_Weighted Funding'!M38</f>
        <v>724.21057966259173</v>
      </c>
      <c r="J38" s="1679">
        <f>'Per Pupil_Weighted Funding'!R38</f>
        <v>197.51197627161588</v>
      </c>
      <c r="K38" s="1679">
        <f>'Per Pupil_Weighted Funding'!W38</f>
        <v>4937.7994067903983</v>
      </c>
      <c r="L38" s="1679">
        <f>'Per Pupil_Weighted Funding'!AB38</f>
        <v>1975.1197627161591</v>
      </c>
      <c r="M38" s="1679">
        <f>'[22]16-17 Final_Type1,1B,2,3,3B,4'!$K35</f>
        <v>2555</v>
      </c>
      <c r="N38" s="1679">
        <f>'[22]16-17 Final_Type1,1B,2,3,3B,4'!$N35</f>
        <v>2970</v>
      </c>
      <c r="O38" s="1680">
        <f t="shared" si="2"/>
        <v>7590.7427467247908</v>
      </c>
    </row>
    <row r="39" spans="1:15" s="1655" customFormat="1" ht="16.149999999999999" customHeight="1" x14ac:dyDescent="0.2">
      <c r="A39" s="1678" t="s">
        <v>1672</v>
      </c>
      <c r="B39" s="1678" t="s">
        <v>274</v>
      </c>
      <c r="C39" s="1679">
        <f>'Per Pupil_Weighted Funding'!H39</f>
        <v>2830.0635193700346</v>
      </c>
      <c r="D39" s="1679">
        <f>'3_Levels 1&amp;2'!AF39</f>
        <v>959</v>
      </c>
      <c r="E39" s="1679">
        <f>'3_Levels 1&amp;2'!AK39</f>
        <v>168.87677141096734</v>
      </c>
      <c r="F39" s="1680">
        <f t="shared" si="3"/>
        <v>3957.9402907810017</v>
      </c>
      <c r="G39" s="1679">
        <v>655.31000000000006</v>
      </c>
      <c r="H39" s="1680">
        <f t="shared" si="1"/>
        <v>4613.2502907810021</v>
      </c>
      <c r="I39" s="1679">
        <f>'Per Pupil_Weighted Funding'!M39</f>
        <v>622.61397426140763</v>
      </c>
      <c r="J39" s="1679">
        <f>'Per Pupil_Weighted Funding'!R39</f>
        <v>169.80381116220209</v>
      </c>
      <c r="K39" s="1679">
        <f>'Per Pupil_Weighted Funding'!W39</f>
        <v>4245.0952790550518</v>
      </c>
      <c r="L39" s="1679">
        <f>'Per Pupil_Weighted Funding'!AB39</f>
        <v>1698.038111622021</v>
      </c>
      <c r="M39" s="1679">
        <f>'[22]16-17 Final_Type1,1B,2,3,3B,4'!$K36</f>
        <v>2067</v>
      </c>
      <c r="N39" s="1679">
        <f>'[22]16-17 Final_Type1,1B,2,3,3B,4'!$N36</f>
        <v>3691</v>
      </c>
      <c r="O39" s="1680">
        <f t="shared" si="2"/>
        <v>7648.9402907810017</v>
      </c>
    </row>
    <row r="40" spans="1:15" s="1655" customFormat="1" ht="16.149999999999999" customHeight="1" x14ac:dyDescent="0.2">
      <c r="A40" s="1678" t="s">
        <v>1674</v>
      </c>
      <c r="B40" s="1678" t="s">
        <v>275</v>
      </c>
      <c r="C40" s="1679">
        <f>'Per Pupil_Weighted Funding'!H40</f>
        <v>3181.0701776693304</v>
      </c>
      <c r="D40" s="1679">
        <f>'3_Levels 1&amp;2'!AF40</f>
        <v>1174</v>
      </c>
      <c r="E40" s="1679">
        <f>'3_Levels 1&amp;2'!AK40</f>
        <v>168.87640730547912</v>
      </c>
      <c r="F40" s="1680">
        <f t="shared" si="3"/>
        <v>4523.9465849748094</v>
      </c>
      <c r="G40" s="1679">
        <v>644.11000000000013</v>
      </c>
      <c r="H40" s="1680">
        <f t="shared" si="1"/>
        <v>5168.0565849748091</v>
      </c>
      <c r="I40" s="1679">
        <f>'Per Pupil_Weighted Funding'!M40</f>
        <v>699.83543908725278</v>
      </c>
      <c r="J40" s="1679">
        <f>'Per Pupil_Weighted Funding'!R40</f>
        <v>190.86421066015981</v>
      </c>
      <c r="K40" s="1679">
        <f>'Per Pupil_Weighted Funding'!W40</f>
        <v>4771.6052665039961</v>
      </c>
      <c r="L40" s="1679">
        <f>'Per Pupil_Weighted Funding'!AB40</f>
        <v>1908.6421066015982</v>
      </c>
      <c r="M40" s="1679">
        <f>'[22]16-17 Final_Type1,1B,2,3,3B,4'!$K37</f>
        <v>2790</v>
      </c>
      <c r="N40" s="1679">
        <f>'[22]16-17 Final_Type1,1B,2,3,3B,4'!$N37</f>
        <v>3158</v>
      </c>
      <c r="O40" s="1680">
        <f t="shared" si="2"/>
        <v>7681.9465849748094</v>
      </c>
    </row>
    <row r="41" spans="1:15" s="1655" customFormat="1" ht="16.149999999999999" customHeight="1" x14ac:dyDescent="0.2">
      <c r="A41" s="1681" t="s">
        <v>1676</v>
      </c>
      <c r="B41" s="1681" t="s">
        <v>276</v>
      </c>
      <c r="C41" s="1682">
        <f>'Per Pupil_Weighted Funding'!H41</f>
        <v>2747.8578961173803</v>
      </c>
      <c r="D41" s="1682">
        <f>'3_Levels 1&amp;2'!AF41</f>
        <v>887</v>
      </c>
      <c r="E41" s="1682">
        <f>'3_Levels 1&amp;2'!AK41</f>
        <v>168.87642491326613</v>
      </c>
      <c r="F41" s="1683">
        <f t="shared" si="3"/>
        <v>3803.7343210306462</v>
      </c>
      <c r="G41" s="1682">
        <v>537.96</v>
      </c>
      <c r="H41" s="1683">
        <f t="shared" si="1"/>
        <v>4341.6943210306463</v>
      </c>
      <c r="I41" s="1682">
        <f>'Per Pupil_Weighted Funding'!M41</f>
        <v>604.5287371458237</v>
      </c>
      <c r="J41" s="1682">
        <f>'Per Pupil_Weighted Funding'!R41</f>
        <v>164.87147376704283</v>
      </c>
      <c r="K41" s="1682">
        <f>'Per Pupil_Weighted Funding'!W41</f>
        <v>4121.7868441760702</v>
      </c>
      <c r="L41" s="1682">
        <f>'Per Pupil_Weighted Funding'!AB41</f>
        <v>1648.7147376704283</v>
      </c>
      <c r="M41" s="1682">
        <f>'[22]16-17 Final_Type1,1B,2,3,3B,4'!$K38</f>
        <v>3171</v>
      </c>
      <c r="N41" s="1682">
        <f>'[22]16-17 Final_Type1,1B,2,3,3B,4'!$N38</f>
        <v>3464</v>
      </c>
      <c r="O41" s="1683">
        <f t="shared" si="2"/>
        <v>7267.7343210306462</v>
      </c>
    </row>
    <row r="42" spans="1:15" s="1655" customFormat="1" ht="16.149999999999999" customHeight="1" x14ac:dyDescent="0.2">
      <c r="A42" s="1675" t="s">
        <v>1678</v>
      </c>
      <c r="B42" s="1675" t="s">
        <v>1843</v>
      </c>
      <c r="C42" s="1676">
        <f>'Per Pupil_Weighted Funding'!H42</f>
        <v>2094.782183596868</v>
      </c>
      <c r="D42" s="1676">
        <f>'3_Levels 1&amp;2'!AF42</f>
        <v>368</v>
      </c>
      <c r="E42" s="1676">
        <f>'3_Levels 1&amp;2'!AK42</f>
        <v>168.87648639126223</v>
      </c>
      <c r="F42" s="1677">
        <f t="shared" si="3"/>
        <v>2631.65866998813</v>
      </c>
      <c r="G42" s="1676">
        <v>746.0335616438357</v>
      </c>
      <c r="H42" s="1677">
        <f t="shared" si="1"/>
        <v>3377.6922316319656</v>
      </c>
      <c r="I42" s="1676">
        <f>'Per Pupil_Weighted Funding'!M42</f>
        <v>460.85208039131101</v>
      </c>
      <c r="J42" s="1676">
        <f>'Per Pupil_Weighted Funding'!R42</f>
        <v>125.68693101581209</v>
      </c>
      <c r="K42" s="1676">
        <f>'Per Pupil_Weighted Funding'!W42</f>
        <v>3142.173275395302</v>
      </c>
      <c r="L42" s="1676">
        <f>'Per Pupil_Weighted Funding'!AB42</f>
        <v>1256.8693101581207</v>
      </c>
      <c r="M42" s="1676">
        <f>'[22]16-17 Final_Type1,1B,2,3,3B,4'!$K39</f>
        <v>5339</v>
      </c>
      <c r="N42" s="1676">
        <f>'[22]16-17 Final_Type1,1B,2,3,3B,4'!$N39</f>
        <v>6151</v>
      </c>
      <c r="O42" s="1677">
        <f t="shared" si="2"/>
        <v>8782.65866998813</v>
      </c>
    </row>
    <row r="43" spans="1:15" s="1684" customFormat="1" ht="16.149999999999999" customHeight="1" x14ac:dyDescent="0.2">
      <c r="A43" s="1678" t="s">
        <v>1680</v>
      </c>
      <c r="B43" s="1678" t="s">
        <v>278</v>
      </c>
      <c r="C43" s="1679">
        <f>'Per Pupil_Weighted Funding'!H43</f>
        <v>3092.9393098877354</v>
      </c>
      <c r="D43" s="1679">
        <f>'3_Levels 1&amp;2'!AF43</f>
        <v>1158</v>
      </c>
      <c r="E43" s="1679">
        <f>'3_Levels 1&amp;2'!AK43</f>
        <v>168.87648840609987</v>
      </c>
      <c r="F43" s="1680">
        <f t="shared" si="3"/>
        <v>4419.8157982938355</v>
      </c>
      <c r="G43" s="1679">
        <v>653.61</v>
      </c>
      <c r="H43" s="1680">
        <f t="shared" si="1"/>
        <v>5073.4257982938352</v>
      </c>
      <c r="I43" s="1679">
        <f>'Per Pupil_Weighted Funding'!M43</f>
        <v>680.44664817530179</v>
      </c>
      <c r="J43" s="1679">
        <f>'Per Pupil_Weighted Funding'!R43</f>
        <v>185.5763585932641</v>
      </c>
      <c r="K43" s="1679">
        <f>'Per Pupil_Weighted Funding'!W43</f>
        <v>4639.408964831603</v>
      </c>
      <c r="L43" s="1679">
        <f>'Per Pupil_Weighted Funding'!AB43</f>
        <v>1855.763585932641</v>
      </c>
      <c r="M43" s="1679">
        <f>'[22]16-17 Final_Type1,1B,2,3,3B,4'!$K40</f>
        <v>2964</v>
      </c>
      <c r="N43" s="1679">
        <f>'[22]16-17 Final_Type1,1B,2,3,3B,4'!$N40</f>
        <v>3863</v>
      </c>
      <c r="O43" s="1680">
        <f t="shared" si="2"/>
        <v>8282.8157982938355</v>
      </c>
    </row>
    <row r="44" spans="1:15" s="1684" customFormat="1" ht="16.149999999999999" customHeight="1" x14ac:dyDescent="0.2">
      <c r="A44" s="1678" t="s">
        <v>1682</v>
      </c>
      <c r="B44" s="1678" t="s">
        <v>279</v>
      </c>
      <c r="C44" s="1679">
        <f>'Per Pupil_Weighted Funding'!H44</f>
        <v>990.25000785701354</v>
      </c>
      <c r="D44" s="1679">
        <f>'3_Levels 1&amp;2'!AF44</f>
        <v>0</v>
      </c>
      <c r="E44" s="1679">
        <f>'3_Levels 1&amp;2'!AK44</f>
        <v>422.32231616705099</v>
      </c>
      <c r="F44" s="1680">
        <f t="shared" si="3"/>
        <v>1412.5723240240645</v>
      </c>
      <c r="G44" s="1679">
        <v>829.92000000000007</v>
      </c>
      <c r="H44" s="1680">
        <f t="shared" si="1"/>
        <v>2242.4923240240646</v>
      </c>
      <c r="I44" s="1679">
        <f>'Per Pupil_Weighted Funding'!M44</f>
        <v>217.85500172854296</v>
      </c>
      <c r="J44" s="1679">
        <f>'Per Pupil_Weighted Funding'!R44</f>
        <v>59.415000471420811</v>
      </c>
      <c r="K44" s="1679">
        <f>'Per Pupil_Weighted Funding'!W44</f>
        <v>1485.3750117855204</v>
      </c>
      <c r="L44" s="1679">
        <f>'Per Pupil_Weighted Funding'!AB44</f>
        <v>594.15000471420819</v>
      </c>
      <c r="M44" s="1679">
        <f>'[22]16-17 Final_Type1,1B,2,3,3B,4'!$K41</f>
        <v>10994</v>
      </c>
      <c r="N44" s="1679">
        <f>'[22]16-17 Final_Type1,1B,2,3,3B,4'!$N41</f>
        <v>10994</v>
      </c>
      <c r="O44" s="1680">
        <f t="shared" si="2"/>
        <v>12406.572324024064</v>
      </c>
    </row>
    <row r="45" spans="1:15" s="1684" customFormat="1" ht="16.149999999999999" customHeight="1" x14ac:dyDescent="0.2">
      <c r="A45" s="1678" t="s">
        <v>1684</v>
      </c>
      <c r="B45" s="1678" t="s">
        <v>280</v>
      </c>
      <c r="C45" s="1679">
        <f>'Per Pupil_Weighted Funding'!H45</f>
        <v>1863.9210749283322</v>
      </c>
      <c r="D45" s="1679">
        <f>'3_Levels 1&amp;2'!AF45</f>
        <v>162</v>
      </c>
      <c r="E45" s="1679">
        <f>'3_Levels 1&amp;2'!AK45</f>
        <v>285.96538045438155</v>
      </c>
      <c r="F45" s="1680">
        <f t="shared" si="3"/>
        <v>2311.8864553827138</v>
      </c>
      <c r="G45" s="1679">
        <v>779.65573042776396</v>
      </c>
      <c r="H45" s="1680">
        <f t="shared" si="1"/>
        <v>3091.5421858104778</v>
      </c>
      <c r="I45" s="1679">
        <f>'Per Pupil_Weighted Funding'!M45</f>
        <v>410.06263648423317</v>
      </c>
      <c r="J45" s="1679">
        <f>'Per Pupil_Weighted Funding'!R45</f>
        <v>111.83526449569992</v>
      </c>
      <c r="K45" s="1679">
        <f>'Per Pupil_Weighted Funding'!W45</f>
        <v>2795.8816123924985</v>
      </c>
      <c r="L45" s="1679">
        <f>'Per Pupil_Weighted Funding'!AB45</f>
        <v>1118.3526449569993</v>
      </c>
      <c r="M45" s="1679">
        <f>'[22]16-17 Final_Type1,1B,2,3,3B,4'!$K42</f>
        <v>5344</v>
      </c>
      <c r="N45" s="1679">
        <f>'[22]16-17 Final_Type1,1B,2,3,3B,4'!$N42</f>
        <v>5397</v>
      </c>
      <c r="O45" s="1680">
        <f t="shared" si="2"/>
        <v>7708.8864553827134</v>
      </c>
    </row>
    <row r="46" spans="1:15" s="1655" customFormat="1" ht="16.149999999999999" customHeight="1" x14ac:dyDescent="0.2">
      <c r="A46" s="1681" t="s">
        <v>1686</v>
      </c>
      <c r="B46" s="1681" t="s">
        <v>281</v>
      </c>
      <c r="C46" s="1682">
        <f>'Per Pupil_Weighted Funding'!H46</f>
        <v>2927.5692812538859</v>
      </c>
      <c r="D46" s="1682">
        <f>'3_Levels 1&amp;2'!AF46</f>
        <v>1034</v>
      </c>
      <c r="E46" s="1682">
        <f>'3_Levels 1&amp;2'!AK46</f>
        <v>168.87648796205139</v>
      </c>
      <c r="F46" s="1683">
        <f t="shared" si="3"/>
        <v>4130.4457692159376</v>
      </c>
      <c r="G46" s="1682">
        <v>700.2700000000001</v>
      </c>
      <c r="H46" s="1683">
        <f t="shared" si="1"/>
        <v>4830.7157692159381</v>
      </c>
      <c r="I46" s="1682">
        <f>'Per Pupil_Weighted Funding'!M46</f>
        <v>644.06524187585489</v>
      </c>
      <c r="J46" s="1682">
        <f>'Per Pupil_Weighted Funding'!R46</f>
        <v>175.65415687523318</v>
      </c>
      <c r="K46" s="1682">
        <f>'Per Pupil_Weighted Funding'!W46</f>
        <v>4391.3539218808291</v>
      </c>
      <c r="L46" s="1682">
        <f>'Per Pupil_Weighted Funding'!AB46</f>
        <v>1756.5415687523316</v>
      </c>
      <c r="M46" s="1682">
        <f>'[22]16-17 Final_Type1,1B,2,3,3B,4'!$K43</f>
        <v>3620</v>
      </c>
      <c r="N46" s="1682">
        <f>'[22]16-17 Final_Type1,1B,2,3,3B,4'!$N43</f>
        <v>4018</v>
      </c>
      <c r="O46" s="1683">
        <f t="shared" si="2"/>
        <v>8148.4457692159376</v>
      </c>
    </row>
    <row r="47" spans="1:15" s="1655" customFormat="1" ht="16.149999999999999" customHeight="1" x14ac:dyDescent="0.2">
      <c r="A47" s="1675" t="s">
        <v>1688</v>
      </c>
      <c r="B47" s="1675" t="s">
        <v>282</v>
      </c>
      <c r="C47" s="1676">
        <f>'Per Pupil_Weighted Funding'!H47</f>
        <v>1629.119851253819</v>
      </c>
      <c r="D47" s="1676">
        <f>'3_Levels 1&amp;2'!AF47</f>
        <v>0</v>
      </c>
      <c r="E47" s="1676">
        <f>'3_Levels 1&amp;2'!AK47</f>
        <v>168.8762886597938</v>
      </c>
      <c r="F47" s="1677">
        <f t="shared" si="3"/>
        <v>1797.9961399136128</v>
      </c>
      <c r="G47" s="1676">
        <v>886.22</v>
      </c>
      <c r="H47" s="1677">
        <f t="shared" si="1"/>
        <v>2684.216139913613</v>
      </c>
      <c r="I47" s="1676">
        <f>'Per Pupil_Weighted Funding'!M47</f>
        <v>358.40636727584013</v>
      </c>
      <c r="J47" s="1676">
        <f>'Per Pupil_Weighted Funding'!R47</f>
        <v>97.747191075229139</v>
      </c>
      <c r="K47" s="1676">
        <f>'Per Pupil_Weighted Funding'!W47</f>
        <v>2443.6797768807287</v>
      </c>
      <c r="L47" s="1676">
        <f>'Per Pupil_Weighted Funding'!AB47</f>
        <v>977.47191075229136</v>
      </c>
      <c r="M47" s="1676">
        <f>'[22]16-17 Final_Type1,1B,2,3,3B,4'!$K44</f>
        <v>9679</v>
      </c>
      <c r="N47" s="1676">
        <f>'[22]16-17 Final_Type1,1B,2,3,3B,4'!$N44</f>
        <v>10035</v>
      </c>
      <c r="O47" s="1677">
        <f t="shared" si="2"/>
        <v>11832.996139913612</v>
      </c>
    </row>
    <row r="48" spans="1:15" s="1684" customFormat="1" ht="16.149999999999999" customHeight="1" x14ac:dyDescent="0.2">
      <c r="A48" s="1678" t="s">
        <v>1690</v>
      </c>
      <c r="B48" s="1678" t="s">
        <v>283</v>
      </c>
      <c r="C48" s="1679">
        <f>'Per Pupil_Weighted Funding'!H48</f>
        <v>2679.3732601789334</v>
      </c>
      <c r="D48" s="1679">
        <f>'3_Levels 1&amp;2'!AF48</f>
        <v>915</v>
      </c>
      <c r="E48" s="1679">
        <f>'3_Levels 1&amp;2'!AK48</f>
        <v>168.87648054145515</v>
      </c>
      <c r="F48" s="1680">
        <f t="shared" si="3"/>
        <v>3763.2497407203887</v>
      </c>
      <c r="G48" s="1679">
        <v>534.28</v>
      </c>
      <c r="H48" s="1680">
        <f t="shared" si="1"/>
        <v>4297.5297407203889</v>
      </c>
      <c r="I48" s="1679">
        <f>'Per Pupil_Weighted Funding'!M48</f>
        <v>589.46211723936528</v>
      </c>
      <c r="J48" s="1679">
        <f>'Per Pupil_Weighted Funding'!R48</f>
        <v>160.76239561073601</v>
      </c>
      <c r="K48" s="1679">
        <f>'Per Pupil_Weighted Funding'!W48</f>
        <v>4019.0598902684001</v>
      </c>
      <c r="L48" s="1679">
        <f>'Per Pupil_Weighted Funding'!AB48</f>
        <v>1607.6239561073596</v>
      </c>
      <c r="M48" s="1679">
        <f>'[22]16-17 Final_Type1,1B,2,3,3B,4'!$K45</f>
        <v>3393</v>
      </c>
      <c r="N48" s="1679">
        <f>'[22]16-17 Final_Type1,1B,2,3,3B,4'!$N45</f>
        <v>4309</v>
      </c>
      <c r="O48" s="1680">
        <f t="shared" si="2"/>
        <v>8072.2497407203882</v>
      </c>
    </row>
    <row r="49" spans="1:15" s="1655" customFormat="1" ht="16.149999999999999" customHeight="1" x14ac:dyDescent="0.2">
      <c r="A49" s="1678" t="s">
        <v>1692</v>
      </c>
      <c r="B49" s="1678" t="s">
        <v>284</v>
      </c>
      <c r="C49" s="1679">
        <f>'Per Pupil_Weighted Funding'!H49</f>
        <v>3068.9975453660081</v>
      </c>
      <c r="D49" s="1679">
        <f>'3_Levels 1&amp;2'!AF49</f>
        <v>1231</v>
      </c>
      <c r="E49" s="1679">
        <f>'3_Levels 1&amp;2'!AK49</f>
        <v>168.87652513421182</v>
      </c>
      <c r="F49" s="1680">
        <f t="shared" si="3"/>
        <v>4468.8740705002201</v>
      </c>
      <c r="G49" s="1679">
        <v>574.6099999999999</v>
      </c>
      <c r="H49" s="1680">
        <f t="shared" si="1"/>
        <v>5043.4840705002198</v>
      </c>
      <c r="I49" s="1679">
        <f>'Per Pupil_Weighted Funding'!M49</f>
        <v>675.17945998052176</v>
      </c>
      <c r="J49" s="1679">
        <f>'Per Pupil_Weighted Funding'!R49</f>
        <v>184.13985272196049</v>
      </c>
      <c r="K49" s="1679">
        <f>'Per Pupil_Weighted Funding'!W49</f>
        <v>4603.4963180490122</v>
      </c>
      <c r="L49" s="1679">
        <f>'Per Pupil_Weighted Funding'!AB49</f>
        <v>1841.3985272196051</v>
      </c>
      <c r="M49" s="1679">
        <f>'[22]16-17 Final_Type1,1B,2,3,3B,4'!$K46</f>
        <v>2724</v>
      </c>
      <c r="N49" s="1679">
        <f>'[22]16-17 Final_Type1,1B,2,3,3B,4'!$N46</f>
        <v>3423</v>
      </c>
      <c r="O49" s="1680">
        <f t="shared" si="2"/>
        <v>7891.8740705002201</v>
      </c>
    </row>
    <row r="50" spans="1:15" s="1655" customFormat="1" ht="16.149999999999999" customHeight="1" x14ac:dyDescent="0.2">
      <c r="A50" s="1678" t="s">
        <v>1694</v>
      </c>
      <c r="B50" s="1678" t="s">
        <v>285</v>
      </c>
      <c r="C50" s="1679">
        <f>'Per Pupil_Weighted Funding'!H50</f>
        <v>2937.884666812472</v>
      </c>
      <c r="D50" s="1679">
        <f>'3_Levels 1&amp;2'!AF50</f>
        <v>1044</v>
      </c>
      <c r="E50" s="1679">
        <f>'3_Levels 1&amp;2'!AK50</f>
        <v>168.87649290431361</v>
      </c>
      <c r="F50" s="1680">
        <f t="shared" si="3"/>
        <v>4150.7611597167852</v>
      </c>
      <c r="G50" s="1679">
        <v>663.16000000000008</v>
      </c>
      <c r="H50" s="1680">
        <f t="shared" si="1"/>
        <v>4813.921159716785</v>
      </c>
      <c r="I50" s="1679">
        <f>'Per Pupil_Weighted Funding'!M50</f>
        <v>646.33462669874393</v>
      </c>
      <c r="J50" s="1679">
        <f>'Per Pupil_Weighted Funding'!R50</f>
        <v>176.27308000874834</v>
      </c>
      <c r="K50" s="1679">
        <f>'Per Pupil_Weighted Funding'!W50</f>
        <v>4406.8270002187082</v>
      </c>
      <c r="L50" s="1679">
        <f>'Per Pupil_Weighted Funding'!AB50</f>
        <v>1762.7308000874832</v>
      </c>
      <c r="M50" s="1679">
        <f>'[22]16-17 Final_Type1,1B,2,3,3B,4'!$K47</f>
        <v>3580</v>
      </c>
      <c r="N50" s="1679">
        <f>'[22]16-17 Final_Type1,1B,2,3,3B,4'!$N47</f>
        <v>3807</v>
      </c>
      <c r="O50" s="1680">
        <f t="shared" si="2"/>
        <v>7957.7611597167852</v>
      </c>
    </row>
    <row r="51" spans="1:15" s="1655" customFormat="1" ht="16.149999999999999" customHeight="1" x14ac:dyDescent="0.2">
      <c r="A51" s="1681" t="s">
        <v>1696</v>
      </c>
      <c r="B51" s="1681" t="s">
        <v>286</v>
      </c>
      <c r="C51" s="1682">
        <f>'Per Pupil_Weighted Funding'!H51</f>
        <v>1495.518226961047</v>
      </c>
      <c r="D51" s="1682">
        <f>'3_Levels 1&amp;2'!AF51</f>
        <v>0</v>
      </c>
      <c r="E51" s="1682">
        <f>'3_Levels 1&amp;2'!AK51</f>
        <v>408.91076593465453</v>
      </c>
      <c r="F51" s="1683">
        <f t="shared" si="3"/>
        <v>1904.4289928957016</v>
      </c>
      <c r="G51" s="1682">
        <v>753.96000000000015</v>
      </c>
      <c r="H51" s="1683">
        <f t="shared" si="1"/>
        <v>2658.3889928957019</v>
      </c>
      <c r="I51" s="1682">
        <f>'Per Pupil_Weighted Funding'!M51</f>
        <v>329.01400993143034</v>
      </c>
      <c r="J51" s="1682">
        <f>'Per Pupil_Weighted Funding'!R51</f>
        <v>89.731093617662822</v>
      </c>
      <c r="K51" s="1682">
        <f>'Per Pupil_Weighted Funding'!W51</f>
        <v>2243.2773404415707</v>
      </c>
      <c r="L51" s="1682">
        <f>'Per Pupil_Weighted Funding'!AB51</f>
        <v>897.31093617662827</v>
      </c>
      <c r="M51" s="1682">
        <f>'[22]16-17 Final_Type1,1B,2,3,3B,4'!$K48</f>
        <v>11136</v>
      </c>
      <c r="N51" s="1682">
        <f>'[22]16-17 Final_Type1,1B,2,3,3B,4'!$N48</f>
        <v>12499</v>
      </c>
      <c r="O51" s="1683">
        <f t="shared" si="2"/>
        <v>14403.428992895702</v>
      </c>
    </row>
    <row r="52" spans="1:15" s="1684" customFormat="1" ht="16.149999999999999" customHeight="1" x14ac:dyDescent="0.2">
      <c r="A52" s="1675" t="s">
        <v>1698</v>
      </c>
      <c r="B52" s="1675" t="s">
        <v>287</v>
      </c>
      <c r="C52" s="1676">
        <f>'Per Pupil_Weighted Funding'!H52</f>
        <v>3267.3849779263583</v>
      </c>
      <c r="D52" s="1676">
        <f>'3_Levels 1&amp;2'!AF52</f>
        <v>1347</v>
      </c>
      <c r="E52" s="1676">
        <f>'3_Levels 1&amp;2'!AK52</f>
        <v>168.87676935886762</v>
      </c>
      <c r="F52" s="1677">
        <f t="shared" si="3"/>
        <v>4783.2617472852262</v>
      </c>
      <c r="G52" s="1676">
        <v>728.06</v>
      </c>
      <c r="H52" s="1677">
        <f t="shared" si="1"/>
        <v>5511.3217472852266</v>
      </c>
      <c r="I52" s="1676">
        <f>'Per Pupil_Weighted Funding'!M52</f>
        <v>718.82469514379875</v>
      </c>
      <c r="J52" s="1676">
        <f>'Per Pupil_Weighted Funding'!R52</f>
        <v>196.04309867558146</v>
      </c>
      <c r="K52" s="1676">
        <f>'Per Pupil_Weighted Funding'!W52</f>
        <v>4901.0774668895365</v>
      </c>
      <c r="L52" s="1676">
        <f>'Per Pupil_Weighted Funding'!AB52</f>
        <v>1960.430986755815</v>
      </c>
      <c r="M52" s="1676">
        <f>'[22]16-17 Final_Type1,1B,2,3,3B,4'!$K49</f>
        <v>1833</v>
      </c>
      <c r="N52" s="1676">
        <f>'[22]16-17 Final_Type1,1B,2,3,3B,4'!$N49</f>
        <v>3113</v>
      </c>
      <c r="O52" s="1677">
        <f t="shared" si="2"/>
        <v>7896.2617472852262</v>
      </c>
    </row>
    <row r="53" spans="1:15" s="1684" customFormat="1" ht="16.149999999999999" customHeight="1" x14ac:dyDescent="0.2">
      <c r="A53" s="1678" t="s">
        <v>1700</v>
      </c>
      <c r="B53" s="1678" t="s">
        <v>288</v>
      </c>
      <c r="C53" s="1679">
        <f>'Per Pupil_Weighted Funding'!H53</f>
        <v>1430.8139091470757</v>
      </c>
      <c r="D53" s="1679">
        <f>'3_Levels 1&amp;2'!AF53</f>
        <v>0</v>
      </c>
      <c r="E53" s="1679">
        <f>'3_Levels 1&amp;2'!AK53</f>
        <v>379.10894736842107</v>
      </c>
      <c r="F53" s="1680">
        <f t="shared" si="3"/>
        <v>1809.9228565154967</v>
      </c>
      <c r="G53" s="1679">
        <v>910.76</v>
      </c>
      <c r="H53" s="1680">
        <f t="shared" si="1"/>
        <v>2720.6828565154965</v>
      </c>
      <c r="I53" s="1679">
        <f>'Per Pupil_Weighted Funding'!M53</f>
        <v>314.77906001235664</v>
      </c>
      <c r="J53" s="1679">
        <f>'Per Pupil_Weighted Funding'!R53</f>
        <v>85.848834548824541</v>
      </c>
      <c r="K53" s="1679">
        <f>'Per Pupil_Weighted Funding'!W53</f>
        <v>2146.2208637206136</v>
      </c>
      <c r="L53" s="1679">
        <f>'Per Pupil_Weighted Funding'!AB53</f>
        <v>858.48834548824539</v>
      </c>
      <c r="M53" s="1679">
        <f>'[22]16-17 Final_Type1,1B,2,3,3B,4'!$K50</f>
        <v>10040</v>
      </c>
      <c r="N53" s="1679">
        <f>'[22]16-17 Final_Type1,1B,2,3,3B,4'!$N50</f>
        <v>11445</v>
      </c>
      <c r="O53" s="1680">
        <f t="shared" si="2"/>
        <v>13254.922856515497</v>
      </c>
    </row>
    <row r="54" spans="1:15" s="1684" customFormat="1" ht="16.149999999999999" customHeight="1" x14ac:dyDescent="0.2">
      <c r="A54" s="1678" t="s">
        <v>1702</v>
      </c>
      <c r="B54" s="1678" t="s">
        <v>1844</v>
      </c>
      <c r="C54" s="1679">
        <f>'Per Pupil_Weighted Funding'!H54</f>
        <v>2226.0367457818597</v>
      </c>
      <c r="D54" s="1679">
        <f>'3_Levels 1&amp;2'!AF54</f>
        <v>491</v>
      </c>
      <c r="E54" s="1679">
        <f>'3_Levels 1&amp;2'!AK54</f>
        <v>168.87643872714963</v>
      </c>
      <c r="F54" s="1680">
        <f t="shared" si="3"/>
        <v>2885.9131845090092</v>
      </c>
      <c r="G54" s="1679">
        <v>871.07</v>
      </c>
      <c r="H54" s="1680">
        <f t="shared" si="1"/>
        <v>3756.9831845090093</v>
      </c>
      <c r="I54" s="1679">
        <f>'Per Pupil_Weighted Funding'!M54</f>
        <v>489.7280840720091</v>
      </c>
      <c r="J54" s="1679">
        <f>'Per Pupil_Weighted Funding'!R54</f>
        <v>133.56220474691159</v>
      </c>
      <c r="K54" s="1679">
        <f>'Per Pupil_Weighted Funding'!W54</f>
        <v>3339.0551186727903</v>
      </c>
      <c r="L54" s="1679">
        <f>'Per Pupil_Weighted Funding'!AB54</f>
        <v>1335.6220474691158</v>
      </c>
      <c r="M54" s="1679">
        <f>'[22]16-17 Final_Type1,1B,2,3,3B,4'!$K51</f>
        <v>5384</v>
      </c>
      <c r="N54" s="1679">
        <f>'[22]16-17 Final_Type1,1B,2,3,3B,4'!$N51</f>
        <v>6642</v>
      </c>
      <c r="O54" s="1680">
        <f t="shared" si="2"/>
        <v>9527.9131845090087</v>
      </c>
    </row>
    <row r="55" spans="1:15" s="1684" customFormat="1" ht="16.149999999999999" customHeight="1" x14ac:dyDescent="0.2">
      <c r="A55" s="1678" t="s">
        <v>1704</v>
      </c>
      <c r="B55" s="1678" t="s">
        <v>290</v>
      </c>
      <c r="C55" s="1679">
        <f>'Per Pupil_Weighted Funding'!H55</f>
        <v>3019.901270889693</v>
      </c>
      <c r="D55" s="1679">
        <f>'3_Levels 1&amp;2'!AF55</f>
        <v>710</v>
      </c>
      <c r="E55" s="1679">
        <f>'3_Levels 1&amp;2'!AK55</f>
        <v>168.8764748201439</v>
      </c>
      <c r="F55" s="1680">
        <f t="shared" si="3"/>
        <v>3898.7777457098368</v>
      </c>
      <c r="G55" s="1679">
        <v>574.43999999999994</v>
      </c>
      <c r="H55" s="1680">
        <f t="shared" si="1"/>
        <v>4473.2177457098369</v>
      </c>
      <c r="I55" s="1679">
        <f>'Per Pupil_Weighted Funding'!M55</f>
        <v>664.37827959573247</v>
      </c>
      <c r="J55" s="1679">
        <f>'Per Pupil_Weighted Funding'!R55</f>
        <v>181.19407625338158</v>
      </c>
      <c r="K55" s="1679">
        <f>'Per Pupil_Weighted Funding'!W55</f>
        <v>4529.8519063345402</v>
      </c>
      <c r="L55" s="1679">
        <f>'Per Pupil_Weighted Funding'!AB55</f>
        <v>1811.9407625338158</v>
      </c>
      <c r="M55" s="1679">
        <f>'[22]16-17 Final_Type1,1B,2,3,3B,4'!$K52</f>
        <v>2618</v>
      </c>
      <c r="N55" s="1679">
        <f>'[22]16-17 Final_Type1,1B,2,3,3B,4'!$N52</f>
        <v>2618</v>
      </c>
      <c r="O55" s="1680">
        <f t="shared" si="2"/>
        <v>6516.7777457098364</v>
      </c>
    </row>
    <row r="56" spans="1:15" s="1684" customFormat="1" ht="16.149999999999999" customHeight="1" x14ac:dyDescent="0.2">
      <c r="A56" s="1681" t="s">
        <v>1706</v>
      </c>
      <c r="B56" s="1681" t="s">
        <v>291</v>
      </c>
      <c r="C56" s="1682">
        <f>'Per Pupil_Weighted Funding'!H56</f>
        <v>2905.2060778454411</v>
      </c>
      <c r="D56" s="1682">
        <f>'3_Levels 1&amp;2'!AF56</f>
        <v>1021</v>
      </c>
      <c r="E56" s="1682">
        <f>'3_Levels 1&amp;2'!AK56</f>
        <v>168.8764935228273</v>
      </c>
      <c r="F56" s="1683">
        <f t="shared" si="3"/>
        <v>4095.0825713682684</v>
      </c>
      <c r="G56" s="1682">
        <v>634.46</v>
      </c>
      <c r="H56" s="1683">
        <f t="shared" si="1"/>
        <v>4729.5425713682689</v>
      </c>
      <c r="I56" s="1682">
        <f>'Per Pupil_Weighted Funding'!M56</f>
        <v>639.14533712599712</v>
      </c>
      <c r="J56" s="1682">
        <f>'Per Pupil_Weighted Funding'!R56</f>
        <v>174.31236467072645</v>
      </c>
      <c r="K56" s="1682">
        <f>'Per Pupil_Weighted Funding'!W56</f>
        <v>4357.8091167681614</v>
      </c>
      <c r="L56" s="1682">
        <f>'Per Pupil_Weighted Funding'!AB56</f>
        <v>1743.1236467072647</v>
      </c>
      <c r="M56" s="1682">
        <f>'[22]16-17 Final_Type1,1B,2,3,3B,4'!$K53</f>
        <v>2423</v>
      </c>
      <c r="N56" s="1682">
        <f>'[22]16-17 Final_Type1,1B,2,3,3B,4'!$N53</f>
        <v>3434</v>
      </c>
      <c r="O56" s="1683">
        <f t="shared" si="2"/>
        <v>7529.082571368268</v>
      </c>
    </row>
    <row r="57" spans="1:15" s="1684" customFormat="1" ht="16.149999999999999" customHeight="1" x14ac:dyDescent="0.2">
      <c r="A57" s="1675" t="s">
        <v>1708</v>
      </c>
      <c r="B57" s="1675" t="s">
        <v>292</v>
      </c>
      <c r="C57" s="1676">
        <f>'Per Pupil_Weighted Funding'!H57</f>
        <v>2621.4504878523276</v>
      </c>
      <c r="D57" s="1676">
        <f>'3_Levels 1&amp;2'!AF57</f>
        <v>828</v>
      </c>
      <c r="E57" s="1676">
        <f>'3_Levels 1&amp;2'!AK57</f>
        <v>168.87643916913947</v>
      </c>
      <c r="F57" s="1677">
        <f t="shared" si="3"/>
        <v>3618.3269270214669</v>
      </c>
      <c r="G57" s="1676">
        <v>706.66</v>
      </c>
      <c r="H57" s="1677">
        <f t="shared" si="1"/>
        <v>4324.9869270214667</v>
      </c>
      <c r="I57" s="1676">
        <f>'Per Pupil_Weighted Funding'!M57</f>
        <v>576.71910732751212</v>
      </c>
      <c r="J57" s="1676">
        <f>'Per Pupil_Weighted Funding'!R57</f>
        <v>157.28702927113963</v>
      </c>
      <c r="K57" s="1676">
        <f>'Per Pupil_Weighted Funding'!W57</f>
        <v>3932.1757317784909</v>
      </c>
      <c r="L57" s="1676">
        <f>'Per Pupil_Weighted Funding'!AB57</f>
        <v>1572.8702927113964</v>
      </c>
      <c r="M57" s="1676">
        <f>'[22]16-17 Final_Type1,1B,2,3,3B,4'!$K54</f>
        <v>4190</v>
      </c>
      <c r="N57" s="1676">
        <f>'[22]16-17 Final_Type1,1B,2,3,3B,4'!$N54</f>
        <v>4537</v>
      </c>
      <c r="O57" s="1677">
        <f t="shared" si="2"/>
        <v>8155.3269270214669</v>
      </c>
    </row>
    <row r="58" spans="1:15" s="1655" customFormat="1" ht="16.149999999999999" customHeight="1" x14ac:dyDescent="0.2">
      <c r="A58" s="1678" t="s">
        <v>1710</v>
      </c>
      <c r="B58" s="1678" t="s">
        <v>293</v>
      </c>
      <c r="C58" s="1679">
        <f>'Per Pupil_Weighted Funding'!H58</f>
        <v>2751.357790247278</v>
      </c>
      <c r="D58" s="1679">
        <f>'3_Levels 1&amp;2'!AF58</f>
        <v>915</v>
      </c>
      <c r="E58" s="1679">
        <f>'3_Levels 1&amp;2'!AK58</f>
        <v>168.87647167276845</v>
      </c>
      <c r="F58" s="1680">
        <f t="shared" si="3"/>
        <v>3835.2342619200463</v>
      </c>
      <c r="G58" s="1679">
        <v>658.37</v>
      </c>
      <c r="H58" s="1680">
        <f t="shared" si="1"/>
        <v>4493.6042619200462</v>
      </c>
      <c r="I58" s="1679">
        <f>'Per Pupil_Weighted Funding'!M58</f>
        <v>605.29871385440117</v>
      </c>
      <c r="J58" s="1679">
        <f>'Per Pupil_Weighted Funding'!R58</f>
        <v>165.08146741483668</v>
      </c>
      <c r="K58" s="1679">
        <f>'Per Pupil_Weighted Funding'!W58</f>
        <v>4127.0366853709165</v>
      </c>
      <c r="L58" s="1679">
        <f>'Per Pupil_Weighted Funding'!AB58</f>
        <v>1650.8146741483667</v>
      </c>
      <c r="M58" s="1679">
        <f>'[22]16-17 Final_Type1,1B,2,3,3B,4'!$K55</f>
        <v>5004</v>
      </c>
      <c r="N58" s="1679">
        <f>'[22]16-17 Final_Type1,1B,2,3,3B,4'!$N55</f>
        <v>5891</v>
      </c>
      <c r="O58" s="1680">
        <f t="shared" si="2"/>
        <v>9726.2342619200463</v>
      </c>
    </row>
    <row r="59" spans="1:15" s="1655" customFormat="1" ht="16.149999999999999" customHeight="1" x14ac:dyDescent="0.2">
      <c r="A59" s="1678" t="s">
        <v>1712</v>
      </c>
      <c r="B59" s="1678" t="s">
        <v>294</v>
      </c>
      <c r="C59" s="1679">
        <f>'Per Pupil_Weighted Funding'!H59</f>
        <v>3048.6562964591189</v>
      </c>
      <c r="D59" s="1679">
        <f>'3_Levels 1&amp;2'!AF59</f>
        <v>761</v>
      </c>
      <c r="E59" s="1679">
        <f>'3_Levels 1&amp;2'!AK59</f>
        <v>168.87649277184161</v>
      </c>
      <c r="F59" s="1680">
        <f t="shared" si="3"/>
        <v>3978.5327892309606</v>
      </c>
      <c r="G59" s="1679">
        <v>689.74</v>
      </c>
      <c r="H59" s="1680">
        <f t="shared" si="1"/>
        <v>4668.2727892309604</v>
      </c>
      <c r="I59" s="1679">
        <f>'Per Pupil_Weighted Funding'!M59</f>
        <v>670.70438522100619</v>
      </c>
      <c r="J59" s="1679">
        <f>'Per Pupil_Weighted Funding'!R59</f>
        <v>182.91937778754715</v>
      </c>
      <c r="K59" s="1679">
        <f>'Per Pupil_Weighted Funding'!W59</f>
        <v>4572.9844446886791</v>
      </c>
      <c r="L59" s="1679">
        <f>'Per Pupil_Weighted Funding'!AB59</f>
        <v>1829.1937778754714</v>
      </c>
      <c r="M59" s="1679">
        <f>'[22]16-17 Final_Type1,1B,2,3,3B,4'!$K56</f>
        <v>2444</v>
      </c>
      <c r="N59" s="1679">
        <f>'[22]16-17 Final_Type1,1B,2,3,3B,4'!$N56</f>
        <v>2658</v>
      </c>
      <c r="O59" s="1680">
        <f t="shared" si="2"/>
        <v>6636.5327892309606</v>
      </c>
    </row>
    <row r="60" spans="1:15" s="1655" customFormat="1" ht="16.149999999999999" customHeight="1" x14ac:dyDescent="0.2">
      <c r="A60" s="1678" t="s">
        <v>1714</v>
      </c>
      <c r="B60" s="1678" t="s">
        <v>295</v>
      </c>
      <c r="C60" s="1679">
        <f>'Per Pupil_Weighted Funding'!H60</f>
        <v>2840.5585334337361</v>
      </c>
      <c r="D60" s="1679">
        <f>'3_Levels 1&amp;2'!AF60</f>
        <v>1188</v>
      </c>
      <c r="E60" s="1679">
        <f>'3_Levels 1&amp;2'!AK60</f>
        <v>168.87581699346404</v>
      </c>
      <c r="F60" s="1680">
        <f t="shared" si="3"/>
        <v>4197.4343504272001</v>
      </c>
      <c r="G60" s="1679">
        <v>951.45</v>
      </c>
      <c r="H60" s="1680">
        <f t="shared" si="1"/>
        <v>5148.8843504271999</v>
      </c>
      <c r="I60" s="1679">
        <f>'Per Pupil_Weighted Funding'!M60</f>
        <v>624.92287735542197</v>
      </c>
      <c r="J60" s="1679">
        <f>'Per Pupil_Weighted Funding'!R60</f>
        <v>170.43351200602416</v>
      </c>
      <c r="K60" s="1679">
        <f>'Per Pupil_Weighted Funding'!W60</f>
        <v>4260.8378001506044</v>
      </c>
      <c r="L60" s="1679">
        <f>'Per Pupil_Weighted Funding'!AB60</f>
        <v>1704.3351200602419</v>
      </c>
      <c r="M60" s="1679">
        <f>'[22]16-17 Final_Type1,1B,2,3,3B,4'!$K57</f>
        <v>5131</v>
      </c>
      <c r="N60" s="1679">
        <f>'[22]16-17 Final_Type1,1B,2,3,3B,4'!$N57</f>
        <v>5131</v>
      </c>
      <c r="O60" s="1680">
        <f t="shared" si="2"/>
        <v>9328.4343504272001</v>
      </c>
    </row>
    <row r="61" spans="1:15" s="1655" customFormat="1" ht="16.149999999999999" customHeight="1" x14ac:dyDescent="0.2">
      <c r="A61" s="1681" t="s">
        <v>1716</v>
      </c>
      <c r="B61" s="1681" t="s">
        <v>296</v>
      </c>
      <c r="C61" s="1682">
        <f>'Per Pupil_Weighted Funding'!H61</f>
        <v>2651.9265860189453</v>
      </c>
      <c r="D61" s="1682">
        <f>'3_Levels 1&amp;2'!AF61</f>
        <v>804</v>
      </c>
      <c r="E61" s="1682">
        <f>'3_Levels 1&amp;2'!AK61</f>
        <v>168.87650795500903</v>
      </c>
      <c r="F61" s="1683">
        <f t="shared" si="3"/>
        <v>3624.8030939739542</v>
      </c>
      <c r="G61" s="1682">
        <v>795.14</v>
      </c>
      <c r="H61" s="1683">
        <f t="shared" si="1"/>
        <v>4419.9430939739541</v>
      </c>
      <c r="I61" s="1682">
        <f>'Per Pupil_Weighted Funding'!M61</f>
        <v>583.42384892416794</v>
      </c>
      <c r="J61" s="1682">
        <f>'Per Pupil_Weighted Funding'!R61</f>
        <v>159.1155951611367</v>
      </c>
      <c r="K61" s="1682">
        <f>'Per Pupil_Weighted Funding'!W61</f>
        <v>3977.8898790284175</v>
      </c>
      <c r="L61" s="1682">
        <f>'Per Pupil_Weighted Funding'!AB61</f>
        <v>1591.1559516113671</v>
      </c>
      <c r="M61" s="1682">
        <f>'[22]16-17 Final_Type1,1B,2,3,3B,4'!$K58</f>
        <v>3637</v>
      </c>
      <c r="N61" s="1682">
        <f>'[22]16-17 Final_Type1,1B,2,3,3B,4'!$N58</f>
        <v>3637</v>
      </c>
      <c r="O61" s="1683">
        <f t="shared" si="2"/>
        <v>7261.8030939739547</v>
      </c>
    </row>
    <row r="62" spans="1:15" s="1684" customFormat="1" ht="16.149999999999999" customHeight="1" x14ac:dyDescent="0.2">
      <c r="A62" s="1675" t="s">
        <v>1718</v>
      </c>
      <c r="B62" s="1675" t="s">
        <v>297</v>
      </c>
      <c r="C62" s="1676">
        <f>'Per Pupil_Weighted Funding'!H62</f>
        <v>2994.3393833374448</v>
      </c>
      <c r="D62" s="1676">
        <f>'3_Levels 1&amp;2'!AF62</f>
        <v>1158</v>
      </c>
      <c r="E62" s="1676">
        <f>'3_Levels 1&amp;2'!AK62</f>
        <v>168.87657920310983</v>
      </c>
      <c r="F62" s="1677">
        <f t="shared" si="3"/>
        <v>4321.2159625405548</v>
      </c>
      <c r="G62" s="1676">
        <v>614.66000000000008</v>
      </c>
      <c r="H62" s="1677">
        <f t="shared" si="1"/>
        <v>4935.8759625405546</v>
      </c>
      <c r="I62" s="1676">
        <f>'Per Pupil_Weighted Funding'!M62</f>
        <v>658.75466433423776</v>
      </c>
      <c r="J62" s="1676">
        <f>'Per Pupil_Weighted Funding'!R62</f>
        <v>179.66036300024669</v>
      </c>
      <c r="K62" s="1676">
        <f>'Per Pupil_Weighted Funding'!W62</f>
        <v>4491.5090750061663</v>
      </c>
      <c r="L62" s="1676">
        <f>'Per Pupil_Weighted Funding'!AB62</f>
        <v>1796.6036300024666</v>
      </c>
      <c r="M62" s="1676">
        <f>'[22]16-17 Final_Type1,1B,2,3,3B,4'!$K59</f>
        <v>3513</v>
      </c>
      <c r="N62" s="1676">
        <f>'[22]16-17 Final_Type1,1B,2,3,3B,4'!$N59</f>
        <v>4014</v>
      </c>
      <c r="O62" s="1677">
        <f t="shared" si="2"/>
        <v>8335.2159625405548</v>
      </c>
    </row>
    <row r="63" spans="1:15" s="1684" customFormat="1" ht="16.149999999999999" customHeight="1" x14ac:dyDescent="0.2">
      <c r="A63" s="1678" t="s">
        <v>1720</v>
      </c>
      <c r="B63" s="1678" t="s">
        <v>298</v>
      </c>
      <c r="C63" s="1679">
        <f>'Per Pupil_Weighted Funding'!H63</f>
        <v>2921.0328361728466</v>
      </c>
      <c r="D63" s="1679">
        <f>'3_Levels 1&amp;2'!AF63</f>
        <v>807</v>
      </c>
      <c r="E63" s="1679">
        <f>'3_Levels 1&amp;2'!AK63</f>
        <v>168.8765140958302</v>
      </c>
      <c r="F63" s="1680">
        <f t="shared" si="3"/>
        <v>3896.9093502686769</v>
      </c>
      <c r="G63" s="1679">
        <v>764.51</v>
      </c>
      <c r="H63" s="1680">
        <f t="shared" si="1"/>
        <v>4661.4193502686767</v>
      </c>
      <c r="I63" s="1679">
        <f>'Per Pupil_Weighted Funding'!M63</f>
        <v>642.62722395802632</v>
      </c>
      <c r="J63" s="1679">
        <f>'Per Pupil_Weighted Funding'!R63</f>
        <v>175.2619701703708</v>
      </c>
      <c r="K63" s="1679">
        <f>'Per Pupil_Weighted Funding'!W63</f>
        <v>4381.5492542592701</v>
      </c>
      <c r="L63" s="1679">
        <f>'Per Pupil_Weighted Funding'!AB63</f>
        <v>1752.6197017037082</v>
      </c>
      <c r="M63" s="1679">
        <f>'[22]16-17 Final_Type1,1B,2,3,3B,4'!$K60</f>
        <v>2773</v>
      </c>
      <c r="N63" s="1679">
        <f>'[22]16-17 Final_Type1,1B,2,3,3B,4'!$N60</f>
        <v>2773</v>
      </c>
      <c r="O63" s="1680">
        <f t="shared" si="2"/>
        <v>6669.9093502686774</v>
      </c>
    </row>
    <row r="64" spans="1:15" s="1684" customFormat="1" ht="16.149999999999999" customHeight="1" x14ac:dyDescent="0.2">
      <c r="A64" s="1678" t="s">
        <v>1722</v>
      </c>
      <c r="B64" s="1678" t="s">
        <v>299</v>
      </c>
      <c r="C64" s="1679">
        <f>'Per Pupil_Weighted Funding'!H64</f>
        <v>3337.273456898718</v>
      </c>
      <c r="D64" s="1679">
        <f>'3_Levels 1&amp;2'!AF64</f>
        <v>1119</v>
      </c>
      <c r="E64" s="1679">
        <f>'3_Levels 1&amp;2'!AK64</f>
        <v>168.87646917726073</v>
      </c>
      <c r="F64" s="1680">
        <f t="shared" si="3"/>
        <v>4625.1499260759783</v>
      </c>
      <c r="G64" s="1679">
        <v>697.04</v>
      </c>
      <c r="H64" s="1680">
        <f t="shared" si="1"/>
        <v>5322.1899260759783</v>
      </c>
      <c r="I64" s="1679">
        <f>'Per Pupil_Weighted Funding'!M64</f>
        <v>734.20016051771779</v>
      </c>
      <c r="J64" s="1679">
        <f>'Per Pupil_Weighted Funding'!R64</f>
        <v>200.23640741392305</v>
      </c>
      <c r="K64" s="1679">
        <f>'Per Pupil_Weighted Funding'!W64</f>
        <v>5005.9101853480761</v>
      </c>
      <c r="L64" s="1679">
        <f>'Per Pupil_Weighted Funding'!AB64</f>
        <v>2002.3640741392305</v>
      </c>
      <c r="M64" s="1679">
        <f>'[22]16-17 Final_Type1,1B,2,3,3B,4'!$K61</f>
        <v>1796</v>
      </c>
      <c r="N64" s="1679">
        <f>'[22]16-17 Final_Type1,1B,2,3,3B,4'!$N61</f>
        <v>2239</v>
      </c>
      <c r="O64" s="1680">
        <f t="shared" si="2"/>
        <v>6864.1499260759783</v>
      </c>
    </row>
    <row r="65" spans="1:15" s="1684" customFormat="1" ht="16.149999999999999" customHeight="1" x14ac:dyDescent="0.2">
      <c r="A65" s="1678" t="s">
        <v>1724</v>
      </c>
      <c r="B65" s="1678" t="s">
        <v>300</v>
      </c>
      <c r="C65" s="1679">
        <f>'Per Pupil_Weighted Funding'!H65</f>
        <v>3549.4130833782629</v>
      </c>
      <c r="D65" s="1679">
        <f>'3_Levels 1&amp;2'!AF65</f>
        <v>712</v>
      </c>
      <c r="E65" s="1679">
        <f>'3_Levels 1&amp;2'!AK65</f>
        <v>168.87640022783367</v>
      </c>
      <c r="F65" s="1680">
        <f t="shared" si="3"/>
        <v>4430.2894836060968</v>
      </c>
      <c r="G65" s="1679">
        <v>689.52</v>
      </c>
      <c r="H65" s="1680">
        <f t="shared" si="1"/>
        <v>5119.8094836060973</v>
      </c>
      <c r="I65" s="1679">
        <f>'Per Pupil_Weighted Funding'!M65</f>
        <v>780.8708783432179</v>
      </c>
      <c r="J65" s="1679">
        <f>'Per Pupil_Weighted Funding'!R65</f>
        <v>212.96478500269578</v>
      </c>
      <c r="K65" s="1679">
        <f>'Per Pupil_Weighted Funding'!W65</f>
        <v>5324.1196250673956</v>
      </c>
      <c r="L65" s="1679">
        <f>'Per Pupil_Weighted Funding'!AB65</f>
        <v>2129.6478500269577</v>
      </c>
      <c r="M65" s="1679">
        <f>'[22]16-17 Final_Type1,1B,2,3,3B,4'!$K62</f>
        <v>1290</v>
      </c>
      <c r="N65" s="1679">
        <f>'[22]16-17 Final_Type1,1B,2,3,3B,4'!$N62</f>
        <v>1542</v>
      </c>
      <c r="O65" s="1680">
        <f t="shared" si="2"/>
        <v>5972.2894836060968</v>
      </c>
    </row>
    <row r="66" spans="1:15" s="1684" customFormat="1" ht="16.149999999999999" customHeight="1" x14ac:dyDescent="0.2">
      <c r="A66" s="1681" t="s">
        <v>1726</v>
      </c>
      <c r="B66" s="1681" t="s">
        <v>301</v>
      </c>
      <c r="C66" s="1682">
        <f>'Per Pupil_Weighted Funding'!H66</f>
        <v>2957.7261957494875</v>
      </c>
      <c r="D66" s="1682">
        <f>'3_Levels 1&amp;2'!AF66</f>
        <v>1112</v>
      </c>
      <c r="E66" s="1682">
        <f>'3_Levels 1&amp;2'!AK66</f>
        <v>168.87641907233214</v>
      </c>
      <c r="F66" s="1683">
        <f t="shared" si="3"/>
        <v>4238.6026148218198</v>
      </c>
      <c r="G66" s="1682">
        <v>594.04</v>
      </c>
      <c r="H66" s="1683">
        <f t="shared" si="1"/>
        <v>4832.6426148218197</v>
      </c>
      <c r="I66" s="1682">
        <f>'Per Pupil_Weighted Funding'!M66</f>
        <v>650.69976306488729</v>
      </c>
      <c r="J66" s="1682">
        <f>'Per Pupil_Weighted Funding'!R66</f>
        <v>177.46357174496927</v>
      </c>
      <c r="K66" s="1682">
        <f>'Per Pupil_Weighted Funding'!W66</f>
        <v>4436.5892936242317</v>
      </c>
      <c r="L66" s="1682">
        <f>'Per Pupil_Weighted Funding'!AB66</f>
        <v>1774.6357174496927</v>
      </c>
      <c r="M66" s="1682">
        <f>'[22]16-17 Final_Type1,1B,2,3,3B,4'!$K63</f>
        <v>2808</v>
      </c>
      <c r="N66" s="1682">
        <f>'[22]16-17 Final_Type1,1B,2,3,3B,4'!$N63</f>
        <v>3979</v>
      </c>
      <c r="O66" s="1683">
        <f t="shared" si="2"/>
        <v>8217.6026148218189</v>
      </c>
    </row>
    <row r="67" spans="1:15" s="1684" customFormat="1" ht="16.149999999999999" customHeight="1" x14ac:dyDescent="0.2">
      <c r="A67" s="1675" t="s">
        <v>1728</v>
      </c>
      <c r="B67" s="1675" t="s">
        <v>302</v>
      </c>
      <c r="C67" s="1676">
        <f>'Per Pupil_Weighted Funding'!H67</f>
        <v>1634.5066513758343</v>
      </c>
      <c r="D67" s="1676">
        <f>'3_Levels 1&amp;2'!AF67</f>
        <v>0</v>
      </c>
      <c r="E67" s="1676">
        <f>'3_Levels 1&amp;2'!AK67</f>
        <v>168.87646577583857</v>
      </c>
      <c r="F67" s="1677">
        <f t="shared" si="3"/>
        <v>1803.3831171516729</v>
      </c>
      <c r="G67" s="1676">
        <v>833.70999999999992</v>
      </c>
      <c r="H67" s="1677">
        <f t="shared" si="1"/>
        <v>2637.0931171516727</v>
      </c>
      <c r="I67" s="1676">
        <f>'Per Pupil_Weighted Funding'!M67</f>
        <v>359.59146330268356</v>
      </c>
      <c r="J67" s="1676">
        <f>'Per Pupil_Weighted Funding'!R67</f>
        <v>98.07039908255004</v>
      </c>
      <c r="K67" s="1676">
        <f>'Per Pupil_Weighted Funding'!W67</f>
        <v>2451.7599770637512</v>
      </c>
      <c r="L67" s="1676">
        <f>'Per Pupil_Weighted Funding'!AB67</f>
        <v>980.70399082550045</v>
      </c>
      <c r="M67" s="1676">
        <f>'[22]16-17 Final_Type1,1B,2,3,3B,4'!$K64</f>
        <v>7660</v>
      </c>
      <c r="N67" s="1676">
        <f>'[22]16-17 Final_Type1,1B,2,3,3B,4'!$N64</f>
        <v>7660</v>
      </c>
      <c r="O67" s="1677">
        <f t="shared" si="2"/>
        <v>9463.3831171516722</v>
      </c>
    </row>
    <row r="68" spans="1:15" s="1684" customFormat="1" ht="16.149999999999999" customHeight="1" x14ac:dyDescent="0.2">
      <c r="A68" s="1678" t="s">
        <v>1730</v>
      </c>
      <c r="B68" s="1678" t="s">
        <v>303</v>
      </c>
      <c r="C68" s="1679">
        <f>'Per Pupil_Weighted Funding'!H68</f>
        <v>3318.2751546680747</v>
      </c>
      <c r="D68" s="1679">
        <f>'3_Levels 1&amp;2'!AF68</f>
        <v>843</v>
      </c>
      <c r="E68" s="1679">
        <f>'3_Levels 1&amp;2'!AK68</f>
        <v>168.87650168188372</v>
      </c>
      <c r="F68" s="1680">
        <f t="shared" si="3"/>
        <v>4330.1516563499581</v>
      </c>
      <c r="G68" s="1679">
        <v>516.08000000000004</v>
      </c>
      <c r="H68" s="1680">
        <f t="shared" si="1"/>
        <v>4846.231656349958</v>
      </c>
      <c r="I68" s="1679">
        <f>'Per Pupil_Weighted Funding'!M68</f>
        <v>730.02053402697652</v>
      </c>
      <c r="J68" s="1679">
        <f>'Per Pupil_Weighted Funding'!R68</f>
        <v>199.09650928008449</v>
      </c>
      <c r="K68" s="1679">
        <f>'Per Pupil_Weighted Funding'!W68</f>
        <v>4977.4127320021125</v>
      </c>
      <c r="L68" s="1679">
        <f>'Per Pupil_Weighted Funding'!AB68</f>
        <v>1990.9650928008448</v>
      </c>
      <c r="M68" s="1679">
        <f>'[22]16-17 Final_Type1,1B,2,3,3B,4'!$K65</f>
        <v>2062</v>
      </c>
      <c r="N68" s="1679">
        <f>'[22]16-17 Final_Type1,1B,2,3,3B,4'!$N65</f>
        <v>2062</v>
      </c>
      <c r="O68" s="1680">
        <f t="shared" si="2"/>
        <v>6392.1516563499581</v>
      </c>
    </row>
    <row r="69" spans="1:15" s="1684" customFormat="1" ht="16.149999999999999" customHeight="1" x14ac:dyDescent="0.2">
      <c r="A69" s="1678" t="s">
        <v>1732</v>
      </c>
      <c r="B69" s="1678" t="s">
        <v>304</v>
      </c>
      <c r="C69" s="1679">
        <f>'Per Pupil_Weighted Funding'!H69</f>
        <v>2131.5483144053842</v>
      </c>
      <c r="D69" s="1679">
        <f>'3_Levels 1&amp;2'!AF69</f>
        <v>435</v>
      </c>
      <c r="E69" s="1679">
        <f>'3_Levels 1&amp;2'!AK69</f>
        <v>434.06483300589389</v>
      </c>
      <c r="F69" s="1680">
        <f t="shared" si="3"/>
        <v>3000.6131474112781</v>
      </c>
      <c r="G69" s="1679">
        <v>756.79</v>
      </c>
      <c r="H69" s="1680">
        <f t="shared" si="1"/>
        <v>3757.403147411278</v>
      </c>
      <c r="I69" s="1679">
        <f>'Per Pupil_Weighted Funding'!M69</f>
        <v>468.94062916918449</v>
      </c>
      <c r="J69" s="1679">
        <f>'Per Pupil_Weighted Funding'!R69</f>
        <v>127.89289886432304</v>
      </c>
      <c r="K69" s="1679">
        <f>'Per Pupil_Weighted Funding'!W69</f>
        <v>3197.3224716080763</v>
      </c>
      <c r="L69" s="1679">
        <f>'Per Pupil_Weighted Funding'!AB69</f>
        <v>1278.9289886432302</v>
      </c>
      <c r="M69" s="1679">
        <f>'[22]16-17 Final_Type1,1B,2,3,3B,4'!$K66</f>
        <v>7906</v>
      </c>
      <c r="N69" s="1679">
        <f>'[22]16-17 Final_Type1,1B,2,3,3B,4'!$N66</f>
        <v>8165</v>
      </c>
      <c r="O69" s="1680">
        <f t="shared" si="2"/>
        <v>11165.613147411277</v>
      </c>
    </row>
    <row r="70" spans="1:15" s="1684" customFormat="1" ht="16.149999999999999" customHeight="1" x14ac:dyDescent="0.2">
      <c r="A70" s="1678" t="s">
        <v>1734</v>
      </c>
      <c r="B70" s="1678" t="s">
        <v>305</v>
      </c>
      <c r="C70" s="1679">
        <f>'Per Pupil_Weighted Funding'!H70</f>
        <v>3208.8462722716326</v>
      </c>
      <c r="D70" s="1679">
        <f>'3_Levels 1&amp;2'!AF70</f>
        <v>1220</v>
      </c>
      <c r="E70" s="1679">
        <f>'3_Levels 1&amp;2'!AK70</f>
        <v>168.8763557483731</v>
      </c>
      <c r="F70" s="1680">
        <f t="shared" si="3"/>
        <v>4597.7226280200057</v>
      </c>
      <c r="G70" s="1679">
        <v>592.66</v>
      </c>
      <c r="H70" s="1680">
        <f t="shared" si="1"/>
        <v>5190.3826280200055</v>
      </c>
      <c r="I70" s="1679">
        <f>'Per Pupil_Weighted Funding'!M70</f>
        <v>705.94617989975927</v>
      </c>
      <c r="J70" s="1679">
        <f>'Per Pupil_Weighted Funding'!R70</f>
        <v>192.53077633629798</v>
      </c>
      <c r="K70" s="1679">
        <f>'Per Pupil_Weighted Funding'!W70</f>
        <v>4813.2694084074492</v>
      </c>
      <c r="L70" s="1679">
        <f>'Per Pupil_Weighted Funding'!AB70</f>
        <v>1925.3077633629796</v>
      </c>
      <c r="M70" s="1679">
        <f>'[22]16-17 Final_Type1,1B,2,3,3B,4'!$K67</f>
        <v>2505</v>
      </c>
      <c r="N70" s="1679">
        <f>'[22]16-17 Final_Type1,1B,2,3,3B,4'!$N67</f>
        <v>3042</v>
      </c>
      <c r="O70" s="1680">
        <f t="shared" si="2"/>
        <v>7639.7226280200057</v>
      </c>
    </row>
    <row r="71" spans="1:15" s="1684" customFormat="1" ht="16.149999999999999" customHeight="1" x14ac:dyDescent="0.2">
      <c r="A71" s="1681" t="s">
        <v>1736</v>
      </c>
      <c r="B71" s="1681" t="s">
        <v>1845</v>
      </c>
      <c r="C71" s="1682">
        <f>'Per Pupil_Weighted Funding'!H71</f>
        <v>2562.9837801545227</v>
      </c>
      <c r="D71" s="1682">
        <f>'3_Levels 1&amp;2'!AF71</f>
        <v>799</v>
      </c>
      <c r="E71" s="1682">
        <f>'3_Levels 1&amp;2'!AK71</f>
        <v>168.87644455372509</v>
      </c>
      <c r="F71" s="1683">
        <f t="shared" si="3"/>
        <v>3530.8602247082476</v>
      </c>
      <c r="G71" s="1682">
        <v>829.12</v>
      </c>
      <c r="H71" s="1683">
        <f t="shared" ref="H71:H76" si="4">SUM(F71:G71)</f>
        <v>4359.980224708248</v>
      </c>
      <c r="I71" s="1682">
        <f>'Per Pupil_Weighted Funding'!M71</f>
        <v>563.85643163399504</v>
      </c>
      <c r="J71" s="1682">
        <f>'Per Pupil_Weighted Funding'!R71</f>
        <v>153.77902680927136</v>
      </c>
      <c r="K71" s="1682">
        <f>'Per Pupil_Weighted Funding'!W71</f>
        <v>3844.4756702317841</v>
      </c>
      <c r="L71" s="1682">
        <f>'Per Pupil_Weighted Funding'!AB71</f>
        <v>1537.7902680927136</v>
      </c>
      <c r="M71" s="1682">
        <f>'[22]16-17 Final_Type1,1B,2,3,3B,4'!$K68</f>
        <v>4866</v>
      </c>
      <c r="N71" s="1682">
        <f>'[22]16-17 Final_Type1,1B,2,3,3B,4'!$N68</f>
        <v>5485</v>
      </c>
      <c r="O71" s="1683">
        <f t="shared" ref="O71:O76" si="5">F71+N71</f>
        <v>9015.8602247082472</v>
      </c>
    </row>
    <row r="72" spans="1:15" s="1684" customFormat="1" ht="16.149999999999999" customHeight="1" x14ac:dyDescent="0.2">
      <c r="A72" s="1678" t="s">
        <v>1738</v>
      </c>
      <c r="B72" s="1678" t="s">
        <v>1846</v>
      </c>
      <c r="C72" s="1676">
        <f>'Per Pupil_Weighted Funding'!H72</f>
        <v>2933.297863268408</v>
      </c>
      <c r="D72" s="1676">
        <f>'3_Levels 1&amp;2'!AF72</f>
        <v>1289</v>
      </c>
      <c r="E72" s="1676">
        <f>'3_Levels 1&amp;2'!AK72</f>
        <v>168.87663355985364</v>
      </c>
      <c r="F72" s="1677">
        <f>SUM(C72:E72)</f>
        <v>4391.1744968282619</v>
      </c>
      <c r="G72" s="1676">
        <v>730.06</v>
      </c>
      <c r="H72" s="1677">
        <f t="shared" si="4"/>
        <v>5121.2344968282614</v>
      </c>
      <c r="I72" s="1676">
        <f>'Per Pupil_Weighted Funding'!M72</f>
        <v>645.32552991904981</v>
      </c>
      <c r="J72" s="1676">
        <f>'Per Pupil_Weighted Funding'!R72</f>
        <v>175.99787179610448</v>
      </c>
      <c r="K72" s="1676">
        <f>'Per Pupil_Weighted Funding'!W72</f>
        <v>4399.9467949026121</v>
      </c>
      <c r="L72" s="1676">
        <f>'Per Pupil_Weighted Funding'!AB72</f>
        <v>1759.9787179610448</v>
      </c>
      <c r="M72" s="1676">
        <f>'[22]16-17 Final_Type1,1B,2,3,3B,4'!$K69</f>
        <v>3922</v>
      </c>
      <c r="N72" s="1676">
        <f>'[22]16-17 Final_Type1,1B,2,3,3B,4'!$N69</f>
        <v>3922</v>
      </c>
      <c r="O72" s="1677">
        <f t="shared" si="5"/>
        <v>8313.1744968282619</v>
      </c>
    </row>
    <row r="73" spans="1:15" s="1684" customFormat="1" ht="16.149999999999999" customHeight="1" x14ac:dyDescent="0.2">
      <c r="A73" s="1678" t="s">
        <v>1740</v>
      </c>
      <c r="B73" s="1678" t="s">
        <v>308</v>
      </c>
      <c r="C73" s="1679">
        <f>'Per Pupil_Weighted Funding'!H73</f>
        <v>2938.1734570973676</v>
      </c>
      <c r="D73" s="1679">
        <f>'3_Levels 1&amp;2'!AF73</f>
        <v>1041</v>
      </c>
      <c r="E73" s="1679">
        <f>'3_Levels 1&amp;2'!AK73</f>
        <v>168.87657099981243</v>
      </c>
      <c r="F73" s="1680">
        <f>SUM(C73:E73)</f>
        <v>4148.0500280971801</v>
      </c>
      <c r="G73" s="1679">
        <v>715.61</v>
      </c>
      <c r="H73" s="1680">
        <f t="shared" si="4"/>
        <v>4863.6600280971797</v>
      </c>
      <c r="I73" s="1679">
        <f>'Per Pupil_Weighted Funding'!M73</f>
        <v>646.39816056142092</v>
      </c>
      <c r="J73" s="1679">
        <f>'Per Pupil_Weighted Funding'!R73</f>
        <v>176.29040742584203</v>
      </c>
      <c r="K73" s="1679">
        <f>'Per Pupil_Weighted Funding'!W73</f>
        <v>4407.2601856460515</v>
      </c>
      <c r="L73" s="1679">
        <f>'Per Pupil_Weighted Funding'!AB73</f>
        <v>1762.9040742584202</v>
      </c>
      <c r="M73" s="1679">
        <f>'[22]16-17 Final_Type1,1B,2,3,3B,4'!$K70</f>
        <v>4039</v>
      </c>
      <c r="N73" s="1679">
        <f>'[22]16-17 Final_Type1,1B,2,3,3B,4'!$N70</f>
        <v>5567</v>
      </c>
      <c r="O73" s="1680">
        <f t="shared" si="5"/>
        <v>9715.0500280971792</v>
      </c>
    </row>
    <row r="74" spans="1:15" s="1684" customFormat="1" ht="16.149999999999999" customHeight="1" x14ac:dyDescent="0.2">
      <c r="A74" s="1678" t="s">
        <v>1742</v>
      </c>
      <c r="B74" s="1678" t="s">
        <v>1847</v>
      </c>
      <c r="C74" s="1679">
        <f>'Per Pupil_Weighted Funding'!H74</f>
        <v>3274.3614375636821</v>
      </c>
      <c r="D74" s="1679">
        <f>'3_Levels 1&amp;2'!AF74</f>
        <v>1240</v>
      </c>
      <c r="E74" s="1679">
        <f>'3_Levels 1&amp;2'!AK74</f>
        <v>168.87651077246454</v>
      </c>
      <c r="F74" s="1680">
        <f>SUM(C74:E74)</f>
        <v>4683.2379483361474</v>
      </c>
      <c r="G74" s="1679">
        <v>798.7</v>
      </c>
      <c r="H74" s="1680">
        <f t="shared" si="4"/>
        <v>5481.9379483361472</v>
      </c>
      <c r="I74" s="1679">
        <f>'Per Pupil_Weighted Funding'!M74</f>
        <v>720.35951626401015</v>
      </c>
      <c r="J74" s="1679">
        <f>'Per Pupil_Weighted Funding'!R74</f>
        <v>196.46168625382091</v>
      </c>
      <c r="K74" s="1679">
        <f>'Per Pupil_Weighted Funding'!W74</f>
        <v>4911.5421563455229</v>
      </c>
      <c r="L74" s="1679">
        <f>'Per Pupil_Weighted Funding'!AB74</f>
        <v>1964.6168625382093</v>
      </c>
      <c r="M74" s="1679">
        <f>'[22]16-17 Final_Type1,1B,2,3,3B,4'!$K71</f>
        <v>2934</v>
      </c>
      <c r="N74" s="1679">
        <f>'[22]16-17 Final_Type1,1B,2,3,3B,4'!$N71</f>
        <v>2934</v>
      </c>
      <c r="O74" s="1680">
        <f t="shared" si="5"/>
        <v>7617.2379483361474</v>
      </c>
    </row>
    <row r="75" spans="1:15" s="1684" customFormat="1" ht="16.149999999999999" customHeight="1" x14ac:dyDescent="0.2">
      <c r="A75" s="1681" t="s">
        <v>1744</v>
      </c>
      <c r="B75" s="1681" t="s">
        <v>310</v>
      </c>
      <c r="C75" s="1685">
        <f>'Per Pupil_Weighted Funding'!H75</f>
        <v>3264.7795906240804</v>
      </c>
      <c r="D75" s="1685">
        <f>'3_Levels 1&amp;2'!AF75</f>
        <v>1326</v>
      </c>
      <c r="E75" s="1685">
        <f>'3_Levels 1&amp;2'!AK75</f>
        <v>168.87647315582714</v>
      </c>
      <c r="F75" s="1686">
        <f>SUM(C75:E75)</f>
        <v>4759.6560637799075</v>
      </c>
      <c r="G75" s="1685">
        <v>705.67</v>
      </c>
      <c r="H75" s="1686">
        <f t="shared" si="4"/>
        <v>5465.3260637799076</v>
      </c>
      <c r="I75" s="1685">
        <f>'Per Pupil_Weighted Funding'!M75</f>
        <v>718.25150993729767</v>
      </c>
      <c r="J75" s="1685">
        <f>'Per Pupil_Weighted Funding'!R75</f>
        <v>195.88677543744484</v>
      </c>
      <c r="K75" s="1685">
        <f>'Per Pupil_Weighted Funding'!W75</f>
        <v>4897.1693859361212</v>
      </c>
      <c r="L75" s="1685">
        <f>'Per Pupil_Weighted Funding'!AB75</f>
        <v>1958.8677543744484</v>
      </c>
      <c r="M75" s="1685">
        <f>'[22]16-17 Final_Type1,1B,2,3,3B,4'!$K72</f>
        <v>2866</v>
      </c>
      <c r="N75" s="1685">
        <f>'[22]16-17 Final_Type1,1B,2,3,3B,4'!$N72</f>
        <v>3985</v>
      </c>
      <c r="O75" s="1686">
        <f t="shared" si="5"/>
        <v>8744.6560637799084</v>
      </c>
    </row>
    <row r="76" spans="1:15" s="1689" customFormat="1" ht="16.149999999999999" customHeight="1" x14ac:dyDescent="0.2">
      <c r="A76" s="1687"/>
      <c r="B76" s="1687" t="s">
        <v>1848</v>
      </c>
      <c r="C76" s="1688">
        <f>'Per Pupil_Weighted Funding'!H76</f>
        <v>2573.0516868509203</v>
      </c>
      <c r="D76" s="1688">
        <f>'3_Levels 1&amp;2'!AF76</f>
        <v>701</v>
      </c>
      <c r="E76" s="1688">
        <f>'3_Levels 1&amp;2'!AK76</f>
        <v>212.18836084733383</v>
      </c>
      <c r="F76" s="1688">
        <f>SUM(C76:E76)</f>
        <v>3486.2400476982543</v>
      </c>
      <c r="G76" s="1688">
        <v>705.28672061088969</v>
      </c>
      <c r="H76" s="1688">
        <f t="shared" si="4"/>
        <v>4191.5267683091442</v>
      </c>
      <c r="I76" s="1688">
        <f>'Per Pupil_Weighted Funding'!M76</f>
        <v>561.77763714744174</v>
      </c>
      <c r="J76" s="1688">
        <f>'Per Pupil_Weighted Funding'!R76</f>
        <v>156.69658163860598</v>
      </c>
      <c r="K76" s="1688">
        <f>'Per Pupil_Weighted Funding'!W76</f>
        <v>3888.5816004691769</v>
      </c>
      <c r="L76" s="1688">
        <f>'Per Pupil_Weighted Funding'!AB76</f>
        <v>1502.6339041415688</v>
      </c>
      <c r="M76" s="1688">
        <f>'[22]16-17 Final_Type1,1B,2,3,3B,4'!$K73</f>
        <v>4519</v>
      </c>
      <c r="N76" s="1688">
        <f>'[22]16-17 Final_Type1,1B,2,3,3B,4'!$N73</f>
        <v>5139</v>
      </c>
      <c r="O76" s="1688">
        <f t="shared" si="5"/>
        <v>8625.2400476982548</v>
      </c>
    </row>
    <row r="77" spans="1:15" s="1691" customFormat="1" ht="9.6" customHeight="1" x14ac:dyDescent="0.2">
      <c r="A77" s="1690"/>
      <c r="C77" s="1692"/>
      <c r="D77" s="1692"/>
      <c r="E77" s="1692"/>
      <c r="F77" s="1692"/>
      <c r="G77" s="1692"/>
      <c r="H77" s="1692"/>
      <c r="I77" s="1692"/>
      <c r="J77" s="1692"/>
      <c r="K77" s="1692"/>
      <c r="L77" s="1692"/>
      <c r="M77" s="1692"/>
      <c r="N77" s="1690"/>
      <c r="O77" s="1692"/>
    </row>
    <row r="78" spans="1:15" s="1691" customFormat="1" ht="16.149999999999999" customHeight="1" x14ac:dyDescent="0.2">
      <c r="C78" s="1690" t="s">
        <v>1849</v>
      </c>
      <c r="D78" s="1692"/>
      <c r="E78" s="1692"/>
      <c r="F78" s="1692"/>
      <c r="G78" s="1692"/>
      <c r="H78" s="1692"/>
      <c r="I78" s="1692"/>
      <c r="J78" s="1692"/>
      <c r="K78" s="1692"/>
      <c r="L78" s="1692"/>
      <c r="M78" s="1693"/>
      <c r="N78" s="1690"/>
      <c r="O78" s="1692"/>
    </row>
    <row r="79" spans="1:15" s="1691" customFormat="1" ht="16.149999999999999" customHeight="1" x14ac:dyDescent="0.2">
      <c r="A79" s="1690"/>
      <c r="C79" s="1693"/>
      <c r="D79" s="1693"/>
      <c r="E79" s="1693"/>
      <c r="F79" s="1693"/>
      <c r="G79" s="1693"/>
      <c r="H79" s="1693"/>
      <c r="I79" s="1693"/>
      <c r="J79" s="1693"/>
      <c r="K79" s="1693"/>
      <c r="L79" s="1693"/>
      <c r="M79" s="1690"/>
      <c r="N79" s="1690"/>
      <c r="O79" s="1693"/>
    </row>
    <row r="80" spans="1:15" s="1655" customFormat="1" x14ac:dyDescent="0.2"/>
    <row r="81" s="1655" customFormat="1" x14ac:dyDescent="0.2"/>
    <row r="82" s="1655" customFormat="1" x14ac:dyDescent="0.2"/>
    <row r="83" s="1655" customFormat="1" x14ac:dyDescent="0.2"/>
    <row r="84" s="1655" customFormat="1" x14ac:dyDescent="0.2"/>
    <row r="85" s="1655" customFormat="1" x14ac:dyDescent="0.2"/>
    <row r="86" s="1655" customFormat="1" x14ac:dyDescent="0.2"/>
    <row r="87" s="1655" customFormat="1" x14ac:dyDescent="0.2"/>
    <row r="88" s="1655" customFormat="1" x14ac:dyDescent="0.2"/>
    <row r="89" s="1655" customFormat="1" x14ac:dyDescent="0.2"/>
    <row r="90" s="1655" customFormat="1" x14ac:dyDescent="0.2"/>
    <row r="91" s="1655" customFormat="1" x14ac:dyDescent="0.2"/>
    <row r="92" s="1655" customFormat="1" x14ac:dyDescent="0.2"/>
  </sheetData>
  <mergeCells count="14">
    <mergeCell ref="K2:K3"/>
    <mergeCell ref="L2:L3"/>
    <mergeCell ref="M2:M3"/>
    <mergeCell ref="N2:N3"/>
    <mergeCell ref="A1:B3"/>
    <mergeCell ref="C1:H1"/>
    <mergeCell ref="I1:L1"/>
    <mergeCell ref="M1:N1"/>
    <mergeCell ref="C2:C3"/>
    <mergeCell ref="D2:D3"/>
    <mergeCell ref="E2:E3"/>
    <mergeCell ref="G2:G3"/>
    <mergeCell ref="I2:I3"/>
    <mergeCell ref="J2:J3"/>
  </mergeCells>
  <printOptions horizontalCentered="1"/>
  <pageMargins left="0.5" right="0.5" top="0.8" bottom="0.4" header="0.3" footer="0.25"/>
  <pageSetup paperSize="5" scale="70" fitToWidth="0" fitToHeight="0" orientation="portrait" r:id="rId1"/>
  <headerFooter alignWithMargins="0">
    <oddHeader>&amp;L&amp;"Arial,Bold"&amp;18FY2017-18 Budget Letter
Source Data Summary</oddHeader>
  </headerFooter>
  <colBreaks count="1" manualBreakCount="1">
    <brk id="8" max="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9"/>
  <sheetViews>
    <sheetView view="pageBreakPreview" zoomScaleNormal="100" zoomScaleSheetLayoutView="100" workbookViewId="0">
      <pane xSplit="2" ySplit="6" topLeftCell="C7" activePane="bottomRight" state="frozen"/>
      <selection activeCell="I1" sqref="I1:J1048576"/>
      <selection pane="topRight" activeCell="I1" sqref="I1:J1048576"/>
      <selection pane="bottomLeft" activeCell="I1" sqref="I1:J1048576"/>
      <selection pane="bottomRight" activeCell="I1" sqref="I1:J1048576"/>
    </sheetView>
  </sheetViews>
  <sheetFormatPr defaultColWidth="9.140625" defaultRowHeight="12.75" x14ac:dyDescent="0.2"/>
  <cols>
    <col min="1" max="1" width="3" style="1757" bestFit="1" customWidth="1"/>
    <col min="2" max="2" width="18.5703125" style="1757" bestFit="1" customWidth="1"/>
    <col min="3" max="3" width="14.42578125" style="1756" bestFit="1" customWidth="1"/>
    <col min="4" max="4" width="13.28515625" style="1756" customWidth="1"/>
    <col min="5" max="5" width="13.7109375" style="1756" customWidth="1"/>
    <col min="6" max="6" width="10.42578125" style="1756" customWidth="1"/>
    <col min="7" max="7" width="14.42578125" style="1756" customWidth="1"/>
    <col min="8" max="8" width="10" style="1756" bestFit="1" customWidth="1"/>
    <col min="9" max="9" width="11.7109375" style="1756" bestFit="1" customWidth="1"/>
    <col min="10" max="10" width="12.28515625" style="1756" customWidth="1"/>
    <col min="11" max="11" width="12.7109375" style="1756" customWidth="1"/>
    <col min="12" max="12" width="11.7109375" style="1756" bestFit="1" customWidth="1"/>
    <col min="13" max="13" width="11.7109375" style="1756" customWidth="1"/>
    <col min="14" max="14" width="9.5703125" style="1756" customWidth="1"/>
    <col min="15" max="15" width="10.42578125" style="1756" customWidth="1"/>
    <col min="16" max="16" width="11.7109375" style="1756" bestFit="1" customWidth="1"/>
    <col min="17" max="17" width="9.5703125" style="1756" customWidth="1"/>
    <col min="18" max="20" width="10.5703125" style="1756" bestFit="1" customWidth="1"/>
    <col min="21" max="21" width="12.7109375" style="1756" bestFit="1" customWidth="1"/>
    <col min="22" max="22" width="10.5703125" style="1756" bestFit="1" customWidth="1"/>
    <col min="23" max="23" width="10.7109375" style="1756" bestFit="1" customWidth="1"/>
    <col min="24" max="24" width="10.140625" style="1756" customWidth="1"/>
    <col min="25" max="25" width="10.42578125" style="1756" bestFit="1" customWidth="1"/>
    <col min="26" max="26" width="11.7109375" style="1756" bestFit="1" customWidth="1"/>
    <col min="27" max="27" width="8.7109375" style="1756" customWidth="1"/>
    <col min="28" max="28" width="10.7109375" style="1756" bestFit="1" customWidth="1"/>
    <col min="29" max="29" width="9.42578125" style="1756" customWidth="1"/>
    <col min="30" max="30" width="10.42578125" style="1756" bestFit="1" customWidth="1"/>
    <col min="31" max="32" width="11.7109375" style="1756" bestFit="1" customWidth="1"/>
    <col min="33" max="33" width="10.7109375" style="1756" bestFit="1" customWidth="1"/>
    <col min="34" max="34" width="2.5703125" style="1756" customWidth="1"/>
    <col min="35" max="35" width="14.42578125" style="1756" bestFit="1" customWidth="1"/>
    <col min="36" max="36" width="3.7109375" style="1769" bestFit="1" customWidth="1"/>
    <col min="37" max="37" width="14.42578125" style="1756" bestFit="1" customWidth="1"/>
    <col min="38" max="38" width="3.7109375" style="1769" bestFit="1" customWidth="1"/>
    <col min="39" max="16384" width="9.140625" style="1757"/>
  </cols>
  <sheetData>
    <row r="1" spans="1:38" s="1715" customFormat="1" ht="22.5" customHeight="1" x14ac:dyDescent="0.2">
      <c r="A1" s="1695" t="s">
        <v>129</v>
      </c>
      <c r="B1" s="1696"/>
      <c r="C1" s="1697" t="s">
        <v>1850</v>
      </c>
      <c r="D1" s="1697" t="s">
        <v>1851</v>
      </c>
      <c r="E1" s="1698" t="s">
        <v>1852</v>
      </c>
      <c r="F1" s="1699"/>
      <c r="G1" s="1699"/>
      <c r="H1" s="1700"/>
      <c r="I1" s="1701" t="s">
        <v>1853</v>
      </c>
      <c r="J1" s="1702"/>
      <c r="K1" s="1702"/>
      <c r="L1" s="1702"/>
      <c r="M1" s="1703"/>
      <c r="N1" s="1704" t="s">
        <v>985</v>
      </c>
      <c r="O1" s="1705"/>
      <c r="P1" s="1705"/>
      <c r="Q1" s="1705"/>
      <c r="R1" s="1706"/>
      <c r="S1" s="1707" t="s">
        <v>1854</v>
      </c>
      <c r="T1" s="1708"/>
      <c r="U1" s="1708"/>
      <c r="V1" s="1708"/>
      <c r="W1" s="1709"/>
      <c r="X1" s="1710" t="s">
        <v>1855</v>
      </c>
      <c r="Y1" s="1711"/>
      <c r="Z1" s="1711"/>
      <c r="AA1" s="1711"/>
      <c r="AB1" s="1712"/>
      <c r="AC1" s="1701" t="s">
        <v>1856</v>
      </c>
      <c r="AD1" s="1702"/>
      <c r="AE1" s="1702"/>
      <c r="AF1" s="1702"/>
      <c r="AG1" s="1703"/>
      <c r="AH1" s="1713"/>
      <c r="AI1" s="1714" t="s">
        <v>1857</v>
      </c>
      <c r="AJ1" s="1714"/>
      <c r="AK1" s="1714" t="s">
        <v>1857</v>
      </c>
      <c r="AL1" s="1714"/>
    </row>
    <row r="2" spans="1:38" s="1724" customFormat="1" ht="134.44999999999999" customHeight="1" x14ac:dyDescent="0.2">
      <c r="A2" s="1716"/>
      <c r="B2" s="1717"/>
      <c r="C2" s="1697"/>
      <c r="D2" s="1697"/>
      <c r="E2" s="1718" t="s">
        <v>618</v>
      </c>
      <c r="F2" s="1718" t="s">
        <v>1858</v>
      </c>
      <c r="G2" s="1718" t="s">
        <v>1859</v>
      </c>
      <c r="H2" s="1718" t="s">
        <v>1860</v>
      </c>
      <c r="I2" s="1719" t="s">
        <v>1861</v>
      </c>
      <c r="J2" s="1719" t="s">
        <v>1858</v>
      </c>
      <c r="K2" s="1719" t="s">
        <v>1859</v>
      </c>
      <c r="L2" s="1719" t="s">
        <v>1862</v>
      </c>
      <c r="M2" s="1719" t="s">
        <v>536</v>
      </c>
      <c r="N2" s="1720" t="s">
        <v>1861</v>
      </c>
      <c r="O2" s="1720" t="s">
        <v>1858</v>
      </c>
      <c r="P2" s="1720" t="s">
        <v>1859</v>
      </c>
      <c r="Q2" s="1720" t="s">
        <v>1863</v>
      </c>
      <c r="R2" s="1720" t="s">
        <v>536</v>
      </c>
      <c r="S2" s="1721" t="s">
        <v>1861</v>
      </c>
      <c r="T2" s="1721" t="s">
        <v>1858</v>
      </c>
      <c r="U2" s="1721" t="s">
        <v>1859</v>
      </c>
      <c r="V2" s="1721" t="s">
        <v>1862</v>
      </c>
      <c r="W2" s="1721" t="s">
        <v>536</v>
      </c>
      <c r="X2" s="1722" t="s">
        <v>1861</v>
      </c>
      <c r="Y2" s="1722" t="s">
        <v>1858</v>
      </c>
      <c r="Z2" s="1722" t="s">
        <v>1859</v>
      </c>
      <c r="AA2" s="1722" t="s">
        <v>1862</v>
      </c>
      <c r="AB2" s="1722" t="s">
        <v>536</v>
      </c>
      <c r="AC2" s="1719" t="s">
        <v>1861</v>
      </c>
      <c r="AD2" s="1719" t="s">
        <v>1858</v>
      </c>
      <c r="AE2" s="1719" t="s">
        <v>1859</v>
      </c>
      <c r="AF2" s="1719" t="s">
        <v>1862</v>
      </c>
      <c r="AG2" s="1719" t="s">
        <v>536</v>
      </c>
      <c r="AH2" s="1723"/>
      <c r="AI2" s="1714"/>
      <c r="AJ2" s="1714"/>
      <c r="AK2" s="1714"/>
      <c r="AL2" s="1714"/>
    </row>
    <row r="3" spans="1:38" s="1724" customFormat="1" ht="15.6" hidden="1" customHeight="1" x14ac:dyDescent="0.2">
      <c r="A3" s="1725"/>
      <c r="B3" s="1726"/>
      <c r="C3" s="1727"/>
      <c r="D3" s="1727"/>
      <c r="E3" s="1718"/>
      <c r="F3" s="1718"/>
      <c r="G3" s="1718"/>
      <c r="H3" s="1718"/>
      <c r="I3" s="1719"/>
      <c r="J3" s="1719"/>
      <c r="K3" s="1719"/>
      <c r="L3" s="1719"/>
      <c r="M3" s="1719"/>
      <c r="N3" s="1720"/>
      <c r="O3" s="1720"/>
      <c r="P3" s="1720"/>
      <c r="Q3" s="1720"/>
      <c r="R3" s="1720"/>
      <c r="S3" s="1721"/>
      <c r="T3" s="1721"/>
      <c r="U3" s="1721"/>
      <c r="V3" s="1721"/>
      <c r="W3" s="1721"/>
      <c r="X3" s="1722"/>
      <c r="Y3" s="1722"/>
      <c r="Z3" s="1722"/>
      <c r="AA3" s="1722"/>
      <c r="AB3" s="1722"/>
      <c r="AC3" s="1719"/>
      <c r="AD3" s="1719"/>
      <c r="AE3" s="1719"/>
      <c r="AF3" s="1719"/>
      <c r="AG3" s="1719"/>
      <c r="AH3" s="1723"/>
      <c r="AI3" s="1728"/>
      <c r="AJ3" s="1728"/>
      <c r="AK3" s="1728"/>
      <c r="AL3" s="1728"/>
    </row>
    <row r="4" spans="1:38" s="1734" customFormat="1" ht="14.25" customHeight="1" x14ac:dyDescent="0.2">
      <c r="A4" s="1729"/>
      <c r="B4" s="1729"/>
      <c r="C4" s="1730">
        <v>1</v>
      </c>
      <c r="D4" s="1730">
        <f t="shared" ref="D4:AG4" si="0">C4+1</f>
        <v>2</v>
      </c>
      <c r="E4" s="1730">
        <f t="shared" si="0"/>
        <v>3</v>
      </c>
      <c r="F4" s="1730">
        <f t="shared" si="0"/>
        <v>4</v>
      </c>
      <c r="G4" s="1730">
        <f t="shared" si="0"/>
        <v>5</v>
      </c>
      <c r="H4" s="1730">
        <f t="shared" si="0"/>
        <v>6</v>
      </c>
      <c r="I4" s="1730">
        <f t="shared" si="0"/>
        <v>7</v>
      </c>
      <c r="J4" s="1730">
        <f t="shared" si="0"/>
        <v>8</v>
      </c>
      <c r="K4" s="1730">
        <f t="shared" si="0"/>
        <v>9</v>
      </c>
      <c r="L4" s="1730">
        <f t="shared" si="0"/>
        <v>10</v>
      </c>
      <c r="M4" s="1730">
        <f t="shared" si="0"/>
        <v>11</v>
      </c>
      <c r="N4" s="1730">
        <f t="shared" si="0"/>
        <v>12</v>
      </c>
      <c r="O4" s="1730">
        <f t="shared" si="0"/>
        <v>13</v>
      </c>
      <c r="P4" s="1730">
        <f t="shared" si="0"/>
        <v>14</v>
      </c>
      <c r="Q4" s="1730">
        <f t="shared" si="0"/>
        <v>15</v>
      </c>
      <c r="R4" s="1730">
        <f t="shared" si="0"/>
        <v>16</v>
      </c>
      <c r="S4" s="1730">
        <f t="shared" si="0"/>
        <v>17</v>
      </c>
      <c r="T4" s="1730">
        <f t="shared" si="0"/>
        <v>18</v>
      </c>
      <c r="U4" s="1730">
        <f t="shared" si="0"/>
        <v>19</v>
      </c>
      <c r="V4" s="1730">
        <f t="shared" si="0"/>
        <v>20</v>
      </c>
      <c r="W4" s="1730">
        <f t="shared" si="0"/>
        <v>21</v>
      </c>
      <c r="X4" s="1730">
        <f t="shared" si="0"/>
        <v>22</v>
      </c>
      <c r="Y4" s="1730">
        <f t="shared" si="0"/>
        <v>23</v>
      </c>
      <c r="Z4" s="1730">
        <f t="shared" si="0"/>
        <v>24</v>
      </c>
      <c r="AA4" s="1730">
        <f t="shared" si="0"/>
        <v>25</v>
      </c>
      <c r="AB4" s="1730">
        <f t="shared" si="0"/>
        <v>26</v>
      </c>
      <c r="AC4" s="1730">
        <f t="shared" si="0"/>
        <v>27</v>
      </c>
      <c r="AD4" s="1730">
        <f t="shared" si="0"/>
        <v>28</v>
      </c>
      <c r="AE4" s="1730">
        <f t="shared" si="0"/>
        <v>29</v>
      </c>
      <c r="AF4" s="1730">
        <f t="shared" si="0"/>
        <v>30</v>
      </c>
      <c r="AG4" s="1730">
        <f t="shared" si="0"/>
        <v>31</v>
      </c>
      <c r="AH4" s="1731"/>
      <c r="AI4" s="1732" t="s">
        <v>1864</v>
      </c>
      <c r="AJ4" s="1733"/>
      <c r="AK4" s="1732" t="s">
        <v>1865</v>
      </c>
      <c r="AL4" s="1733"/>
    </row>
    <row r="5" spans="1:38" s="1734" customFormat="1" ht="14.25" customHeight="1" x14ac:dyDescent="0.2">
      <c r="A5" s="1729"/>
      <c r="B5" s="1729"/>
      <c r="C5" s="1735" t="s">
        <v>36</v>
      </c>
      <c r="D5" s="1735" t="s">
        <v>10</v>
      </c>
      <c r="E5" s="1735" t="s">
        <v>13</v>
      </c>
      <c r="F5" s="1735" t="s">
        <v>1866</v>
      </c>
      <c r="G5" s="1735" t="s">
        <v>964</v>
      </c>
      <c r="H5" s="1735" t="s">
        <v>1867</v>
      </c>
      <c r="I5" s="1735" t="s">
        <v>16</v>
      </c>
      <c r="J5" s="1735" t="s">
        <v>1868</v>
      </c>
      <c r="K5" s="1735" t="s">
        <v>1869</v>
      </c>
      <c r="L5" s="1735" t="s">
        <v>1870</v>
      </c>
      <c r="M5" s="1735" t="s">
        <v>1871</v>
      </c>
      <c r="N5" s="1735" t="s">
        <v>19</v>
      </c>
      <c r="O5" s="1735" t="s">
        <v>1872</v>
      </c>
      <c r="P5" s="1735" t="s">
        <v>1074</v>
      </c>
      <c r="Q5" s="1735" t="s">
        <v>1873</v>
      </c>
      <c r="R5" s="1735" t="s">
        <v>1874</v>
      </c>
      <c r="S5" s="1735" t="s">
        <v>22</v>
      </c>
      <c r="T5" s="1735" t="s">
        <v>1875</v>
      </c>
      <c r="U5" s="1735" t="s">
        <v>1876</v>
      </c>
      <c r="V5" s="1735" t="s">
        <v>1877</v>
      </c>
      <c r="W5" s="1735" t="s">
        <v>1878</v>
      </c>
      <c r="X5" s="1735" t="s">
        <v>25</v>
      </c>
      <c r="Y5" s="1735" t="s">
        <v>1879</v>
      </c>
      <c r="Z5" s="1735" t="s">
        <v>1880</v>
      </c>
      <c r="AA5" s="1735" t="s">
        <v>1881</v>
      </c>
      <c r="AB5" s="1735" t="s">
        <v>1882</v>
      </c>
      <c r="AC5" s="1735" t="s">
        <v>28</v>
      </c>
      <c r="AD5" s="1735" t="s">
        <v>1883</v>
      </c>
      <c r="AE5" s="1735" t="s">
        <v>1884</v>
      </c>
      <c r="AF5" s="1735" t="s">
        <v>13</v>
      </c>
      <c r="AG5" s="1735" t="s">
        <v>1885</v>
      </c>
      <c r="AH5" s="1731"/>
      <c r="AI5" s="1732"/>
      <c r="AJ5" s="1733"/>
      <c r="AK5" s="1732"/>
      <c r="AL5" s="1733"/>
    </row>
    <row r="6" spans="1:38" s="1737" customFormat="1" ht="25.5" x14ac:dyDescent="0.2">
      <c r="A6" s="1729"/>
      <c r="B6" s="1729"/>
      <c r="C6" s="1735" t="s">
        <v>1886</v>
      </c>
      <c r="D6" s="1735" t="s">
        <v>1887</v>
      </c>
      <c r="E6" s="1735" t="s">
        <v>1888</v>
      </c>
      <c r="F6" s="1735" t="s">
        <v>192</v>
      </c>
      <c r="G6" s="1735" t="s">
        <v>192</v>
      </c>
      <c r="H6" s="1735" t="s">
        <v>192</v>
      </c>
      <c r="I6" s="1735" t="s">
        <v>191</v>
      </c>
      <c r="J6" s="1735" t="s">
        <v>192</v>
      </c>
      <c r="K6" s="1735" t="s">
        <v>192</v>
      </c>
      <c r="L6" s="1735" t="s">
        <v>191</v>
      </c>
      <c r="M6" s="1735" t="s">
        <v>192</v>
      </c>
      <c r="N6" s="1735" t="s">
        <v>191</v>
      </c>
      <c r="O6" s="1735" t="s">
        <v>192</v>
      </c>
      <c r="P6" s="1735" t="s">
        <v>192</v>
      </c>
      <c r="Q6" s="1735" t="s">
        <v>191</v>
      </c>
      <c r="R6" s="1735" t="s">
        <v>192</v>
      </c>
      <c r="S6" s="1735" t="s">
        <v>191</v>
      </c>
      <c r="T6" s="1735" t="s">
        <v>192</v>
      </c>
      <c r="U6" s="1735" t="s">
        <v>192</v>
      </c>
      <c r="V6" s="1735" t="s">
        <v>191</v>
      </c>
      <c r="W6" s="1735" t="s">
        <v>192</v>
      </c>
      <c r="X6" s="1735" t="s">
        <v>191</v>
      </c>
      <c r="Y6" s="1735" t="s">
        <v>192</v>
      </c>
      <c r="Z6" s="1735" t="s">
        <v>192</v>
      </c>
      <c r="AA6" s="1735" t="s">
        <v>191</v>
      </c>
      <c r="AB6" s="1735" t="s">
        <v>192</v>
      </c>
      <c r="AC6" s="1735" t="s">
        <v>191</v>
      </c>
      <c r="AD6" s="1735" t="s">
        <v>192</v>
      </c>
      <c r="AE6" s="1735" t="s">
        <v>192</v>
      </c>
      <c r="AF6" s="1735" t="s">
        <v>191</v>
      </c>
      <c r="AG6" s="1735" t="s">
        <v>192</v>
      </c>
      <c r="AH6" s="1736"/>
      <c r="AI6" s="1733"/>
      <c r="AJ6" s="1733"/>
      <c r="AK6" s="1733"/>
      <c r="AL6" s="1733"/>
    </row>
    <row r="7" spans="1:38" s="1746" customFormat="1" ht="16.149999999999999" customHeight="1" x14ac:dyDescent="0.2">
      <c r="A7" s="1738">
        <v>1</v>
      </c>
      <c r="B7" s="1738" t="s">
        <v>242</v>
      </c>
      <c r="C7" s="1739">
        <f>'3_Levels 1&amp;2'!U7</f>
        <v>38458926</v>
      </c>
      <c r="D7" s="1740">
        <f>'3_Levels 1&amp;2'!P7</f>
        <v>12815.35</v>
      </c>
      <c r="E7" s="1740">
        <f>'3_Levels 1&amp;2'!C7</f>
        <v>9608</v>
      </c>
      <c r="F7" s="1741">
        <f t="shared" ref="F7:F70" si="1">E7/D7</f>
        <v>0.74972591462581983</v>
      </c>
      <c r="G7" s="1742">
        <f t="shared" ref="G7:G70" si="2">C7*F7</f>
        <v>28833653.470876724</v>
      </c>
      <c r="H7" s="1739">
        <f t="shared" ref="H7:H70" si="3">G7/E7</f>
        <v>3001.0047326058207</v>
      </c>
      <c r="I7" s="1740">
        <f>'3_Levels 1&amp;2'!E7</f>
        <v>1467.6200000000001</v>
      </c>
      <c r="J7" s="1741">
        <f t="shared" ref="J7:J70" si="4">I7/D7</f>
        <v>0.11452047739624747</v>
      </c>
      <c r="K7" s="1742">
        <f t="shared" ref="K7:K70" si="5">C7*J7</f>
        <v>4404334.565666954</v>
      </c>
      <c r="L7" s="1740">
        <f>'3_Levels 1&amp;2'!D7</f>
        <v>6671</v>
      </c>
      <c r="M7" s="1739">
        <f t="shared" ref="M7:M70" si="6">IFERROR(K7/L7,0)</f>
        <v>660.22104117328047</v>
      </c>
      <c r="N7" s="1740">
        <f>'3_Levels 1&amp;2'!G7</f>
        <v>280.22999999999996</v>
      </c>
      <c r="O7" s="1741">
        <f t="shared" ref="O7:O70" si="7">N7/D7</f>
        <v>2.1866745738508893E-2</v>
      </c>
      <c r="P7" s="1742">
        <f t="shared" ref="P7:P70" si="8">C7*O7</f>
        <v>840971.55621812888</v>
      </c>
      <c r="Q7" s="1740">
        <f>'3_Levels 1&amp;2'!F7</f>
        <v>4670.5</v>
      </c>
      <c r="R7" s="1739">
        <f t="shared" ref="R7:R70" si="9">IFERROR(P7/Q7,0)</f>
        <v>180.0602839563492</v>
      </c>
      <c r="S7" s="1740">
        <f>'3_Levels 1&amp;2'!I7</f>
        <v>1399.5</v>
      </c>
      <c r="T7" s="1741">
        <f t="shared" ref="T7:T70" si="10">S7/D7</f>
        <v>0.10920497684417514</v>
      </c>
      <c r="U7" s="1742">
        <f t="shared" ref="U7:U70" si="11">C7*T7</f>
        <v>4199906.1232818449</v>
      </c>
      <c r="V7" s="1740">
        <f>'3_Levels 1&amp;2'!H7</f>
        <v>933</v>
      </c>
      <c r="W7" s="1739">
        <f t="shared" ref="W7:W70" si="12">IFERROR(U7/V7,0)</f>
        <v>4501.5070989087299</v>
      </c>
      <c r="X7" s="1740">
        <f>'3_Levels 1&amp;2'!K7</f>
        <v>60</v>
      </c>
      <c r="Y7" s="1741">
        <f t="shared" ref="Y7:Y70" si="13">X7/D7</f>
        <v>4.6818853952486665E-3</v>
      </c>
      <c r="Z7" s="1742">
        <f t="shared" ref="Z7:Z70" si="14">C7*Y7</f>
        <v>180060.28395634922</v>
      </c>
      <c r="AA7" s="1740">
        <f>'3_Levels 1&amp;2'!J7</f>
        <v>100</v>
      </c>
      <c r="AB7" s="1739">
        <f t="shared" ref="AB7:AB70" si="15">IFERROR(Z7/AA7,0)</f>
        <v>1800.6028395634921</v>
      </c>
      <c r="AC7" s="1740">
        <f>'3_Levels 1&amp;2'!N7</f>
        <v>0</v>
      </c>
      <c r="AD7" s="1741">
        <f t="shared" ref="AD7:AD70" si="16">AC7/D7</f>
        <v>0</v>
      </c>
      <c r="AE7" s="1742">
        <f t="shared" ref="AE7:AE70" si="17">C7*AD7</f>
        <v>0</v>
      </c>
      <c r="AF7" s="1740">
        <f t="shared" ref="AF7:AF70" si="18">E7</f>
        <v>9608</v>
      </c>
      <c r="AG7" s="1739">
        <f t="shared" ref="AG7:AG70" si="19">IFERROR(AE7/AF7,0)</f>
        <v>0</v>
      </c>
      <c r="AH7" s="1743"/>
      <c r="AI7" s="1744">
        <f t="shared" ref="AI7:AI70" si="20">AE7+Z7+U7+P7+K7+G7</f>
        <v>38458926</v>
      </c>
      <c r="AJ7" s="1745">
        <f t="shared" ref="AJ7:AJ70" si="21">C7-AI7</f>
        <v>0</v>
      </c>
      <c r="AK7" s="1744">
        <f t="shared" ref="AK7:AK70" si="22">(E7*H7)+(L7*M7)+(Q7*R7)+(V7*W7)+(AA7*AB7)+(AF7*AG7)</f>
        <v>38458926</v>
      </c>
      <c r="AL7" s="1745">
        <f t="shared" ref="AL7:AL70" si="23">C7-AK7</f>
        <v>0</v>
      </c>
    </row>
    <row r="8" spans="1:38" s="1746" customFormat="1" ht="16.149999999999999" customHeight="1" x14ac:dyDescent="0.2">
      <c r="A8" s="1738">
        <v>2</v>
      </c>
      <c r="B8" s="1738" t="s">
        <v>243</v>
      </c>
      <c r="C8" s="1739">
        <f>'3_Levels 1&amp;2'!U8</f>
        <v>19296661</v>
      </c>
      <c r="D8" s="1740">
        <f>'3_Levels 1&amp;2'!P8</f>
        <v>5752.8630400000002</v>
      </c>
      <c r="E8" s="1740">
        <f>'3_Levels 1&amp;2'!C8</f>
        <v>4056</v>
      </c>
      <c r="F8" s="1741">
        <f t="shared" si="1"/>
        <v>0.70504025070619447</v>
      </c>
      <c r="G8" s="1742">
        <f t="shared" si="2"/>
        <v>13604922.709232446</v>
      </c>
      <c r="H8" s="1739">
        <f t="shared" si="3"/>
        <v>3354.2708849192422</v>
      </c>
      <c r="I8" s="1740">
        <f>'3_Levels 1&amp;2'!E8</f>
        <v>536.79999999999995</v>
      </c>
      <c r="J8" s="1741">
        <f t="shared" si="4"/>
        <v>9.3310060793660041E-2</v>
      </c>
      <c r="K8" s="1742">
        <f t="shared" si="5"/>
        <v>1800572.6110246486</v>
      </c>
      <c r="L8" s="1740">
        <f>'3_Levels 1&amp;2'!D8</f>
        <v>2440</v>
      </c>
      <c r="M8" s="1739">
        <f t="shared" si="6"/>
        <v>737.93959468223306</v>
      </c>
      <c r="N8" s="1740">
        <f>'3_Levels 1&amp;2'!G8</f>
        <v>105.36</v>
      </c>
      <c r="O8" s="1741">
        <f t="shared" si="7"/>
        <v>1.8314359175149075E-2</v>
      </c>
      <c r="P8" s="1742">
        <f t="shared" si="8"/>
        <v>353405.9804350913</v>
      </c>
      <c r="Q8" s="1740">
        <f>'3_Levels 1&amp;2'!F8</f>
        <v>1756</v>
      </c>
      <c r="R8" s="1739">
        <f t="shared" si="9"/>
        <v>201.25625309515451</v>
      </c>
      <c r="S8" s="1740">
        <f>'3_Levels 1&amp;2'!I8</f>
        <v>654</v>
      </c>
      <c r="T8" s="1741">
        <f t="shared" si="10"/>
        <v>0.11368252563162011</v>
      </c>
      <c r="U8" s="1742">
        <f t="shared" si="11"/>
        <v>2193693.158737184</v>
      </c>
      <c r="V8" s="1740">
        <f>'3_Levels 1&amp;2'!H8</f>
        <v>436</v>
      </c>
      <c r="W8" s="1739">
        <f t="shared" si="12"/>
        <v>5031.4063273788624</v>
      </c>
      <c r="X8" s="1740">
        <f>'3_Levels 1&amp;2'!K8</f>
        <v>28.2</v>
      </c>
      <c r="Y8" s="1741">
        <f t="shared" si="13"/>
        <v>4.901907068519399E-3</v>
      </c>
      <c r="Z8" s="1742">
        <f t="shared" si="14"/>
        <v>94590.438954722616</v>
      </c>
      <c r="AA8" s="1740">
        <f>'3_Levels 1&amp;2'!J8</f>
        <v>47</v>
      </c>
      <c r="AB8" s="1739">
        <f t="shared" si="15"/>
        <v>2012.5625309515451</v>
      </c>
      <c r="AC8" s="1740">
        <f>'3_Levels 1&amp;2'!N8</f>
        <v>372.50304</v>
      </c>
      <c r="AD8" s="1741">
        <f t="shared" si="16"/>
        <v>6.4750896624856891E-2</v>
      </c>
      <c r="AE8" s="1742">
        <f t="shared" si="17"/>
        <v>1249476.1016159076</v>
      </c>
      <c r="AF8" s="1740">
        <f t="shared" si="18"/>
        <v>4056</v>
      </c>
      <c r="AG8" s="1739">
        <f t="shared" si="19"/>
        <v>308.05623807098317</v>
      </c>
      <c r="AH8" s="1743"/>
      <c r="AI8" s="1747">
        <f t="shared" si="20"/>
        <v>19296661</v>
      </c>
      <c r="AJ8" s="1745">
        <f t="shared" si="21"/>
        <v>0</v>
      </c>
      <c r="AK8" s="1747">
        <f t="shared" si="22"/>
        <v>19296661</v>
      </c>
      <c r="AL8" s="1745">
        <f t="shared" si="23"/>
        <v>0</v>
      </c>
    </row>
    <row r="9" spans="1:38" s="1746" customFormat="1" ht="16.149999999999999" customHeight="1" x14ac:dyDescent="0.2">
      <c r="A9" s="1738">
        <v>3</v>
      </c>
      <c r="B9" s="1738" t="s">
        <v>244</v>
      </c>
      <c r="C9" s="1739">
        <f>'3_Levels 1&amp;2'!U9</f>
        <v>67789959</v>
      </c>
      <c r="D9" s="1740">
        <f>'3_Levels 1&amp;2'!P9</f>
        <v>28692.3</v>
      </c>
      <c r="E9" s="1740">
        <f>'3_Levels 1&amp;2'!C9</f>
        <v>21748</v>
      </c>
      <c r="F9" s="1741">
        <f t="shared" si="1"/>
        <v>0.75797339355855053</v>
      </c>
      <c r="G9" s="1742">
        <f t="shared" si="2"/>
        <v>51382985.272425003</v>
      </c>
      <c r="H9" s="1739">
        <f t="shared" si="3"/>
        <v>2362.653359960686</v>
      </c>
      <c r="I9" s="1740">
        <f>'3_Levels 1&amp;2'!E9</f>
        <v>2676.08</v>
      </c>
      <c r="J9" s="1741">
        <f t="shared" si="4"/>
        <v>9.3268228758238272E-2</v>
      </c>
      <c r="K9" s="1742">
        <f t="shared" si="5"/>
        <v>6322649.4035235932</v>
      </c>
      <c r="L9" s="1740">
        <f>'3_Levels 1&amp;2'!D9</f>
        <v>12164</v>
      </c>
      <c r="M9" s="1739">
        <f t="shared" si="6"/>
        <v>519.78373919135095</v>
      </c>
      <c r="N9" s="1740">
        <f>'3_Levels 1&amp;2'!G9</f>
        <v>629.22</v>
      </c>
      <c r="O9" s="1741">
        <f t="shared" si="7"/>
        <v>2.1929925450382158E-2</v>
      </c>
      <c r="P9" s="1742">
        <f t="shared" si="8"/>
        <v>1486628.7471544631</v>
      </c>
      <c r="Q9" s="1740">
        <f>'3_Levels 1&amp;2'!F9</f>
        <v>10487</v>
      </c>
      <c r="R9" s="1739">
        <f t="shared" si="9"/>
        <v>141.75920159764118</v>
      </c>
      <c r="S9" s="1740">
        <f>'3_Levels 1&amp;2'!I9</f>
        <v>3312</v>
      </c>
      <c r="T9" s="1741">
        <f t="shared" si="10"/>
        <v>0.11543166633556738</v>
      </c>
      <c r="U9" s="1742">
        <f t="shared" si="11"/>
        <v>7825107.9281897927</v>
      </c>
      <c r="V9" s="1740">
        <f>'3_Levels 1&amp;2'!H9</f>
        <v>2208</v>
      </c>
      <c r="W9" s="1739">
        <f t="shared" si="12"/>
        <v>3543.9800399410292</v>
      </c>
      <c r="X9" s="1740">
        <f>'3_Levels 1&amp;2'!K9</f>
        <v>327</v>
      </c>
      <c r="Y9" s="1741">
        <f t="shared" si="13"/>
        <v>1.1396785897261634E-2</v>
      </c>
      <c r="Z9" s="1742">
        <f t="shared" si="14"/>
        <v>772587.64870714443</v>
      </c>
      <c r="AA9" s="1740">
        <f>'3_Levels 1&amp;2'!J9</f>
        <v>545</v>
      </c>
      <c r="AB9" s="1739">
        <f t="shared" si="15"/>
        <v>1417.5920159764119</v>
      </c>
      <c r="AC9" s="1740">
        <f>'3_Levels 1&amp;2'!N9</f>
        <v>0</v>
      </c>
      <c r="AD9" s="1741">
        <f t="shared" si="16"/>
        <v>0</v>
      </c>
      <c r="AE9" s="1742">
        <f t="shared" si="17"/>
        <v>0</v>
      </c>
      <c r="AF9" s="1740">
        <f t="shared" si="18"/>
        <v>21748</v>
      </c>
      <c r="AG9" s="1739">
        <f t="shared" si="19"/>
        <v>0</v>
      </c>
      <c r="AH9" s="1743"/>
      <c r="AI9" s="1747">
        <f t="shared" si="20"/>
        <v>67789959</v>
      </c>
      <c r="AJ9" s="1745">
        <f t="shared" si="21"/>
        <v>0</v>
      </c>
      <c r="AK9" s="1747">
        <f t="shared" si="22"/>
        <v>67789958.999999985</v>
      </c>
      <c r="AL9" s="1745">
        <f t="shared" si="23"/>
        <v>0</v>
      </c>
    </row>
    <row r="10" spans="1:38" s="1746" customFormat="1" ht="16.149999999999999" customHeight="1" x14ac:dyDescent="0.2">
      <c r="A10" s="1738">
        <v>4</v>
      </c>
      <c r="B10" s="1738" t="s">
        <v>245</v>
      </c>
      <c r="C10" s="1739">
        <f>'3_Levels 1&amp;2'!U10</f>
        <v>15744798</v>
      </c>
      <c r="D10" s="1740">
        <f>'3_Levels 1&amp;2'!P10</f>
        <v>5108.2581</v>
      </c>
      <c r="E10" s="1740">
        <f>'3_Levels 1&amp;2'!C10</f>
        <v>3370</v>
      </c>
      <c r="F10" s="1741">
        <f t="shared" si="1"/>
        <v>0.65971607816762434</v>
      </c>
      <c r="G10" s="1742">
        <f t="shared" si="2"/>
        <v>10387096.388101455</v>
      </c>
      <c r="H10" s="1739">
        <f t="shared" si="3"/>
        <v>3082.2244475078501</v>
      </c>
      <c r="I10" s="1740">
        <f>'3_Levels 1&amp;2'!E10</f>
        <v>522.5</v>
      </c>
      <c r="J10" s="1741">
        <f t="shared" si="4"/>
        <v>0.10228535633311089</v>
      </c>
      <c r="K10" s="1742">
        <f t="shared" si="5"/>
        <v>1610462.2738228517</v>
      </c>
      <c r="L10" s="1740">
        <f>'3_Levels 1&amp;2'!D10</f>
        <v>2375</v>
      </c>
      <c r="M10" s="1739">
        <f t="shared" si="6"/>
        <v>678.08937845172704</v>
      </c>
      <c r="N10" s="1740">
        <f>'3_Levels 1&amp;2'!G10</f>
        <v>116.22</v>
      </c>
      <c r="O10" s="1741">
        <f t="shared" si="7"/>
        <v>2.2751395431644301E-2</v>
      </c>
      <c r="P10" s="1742">
        <f t="shared" si="8"/>
        <v>358216.12528936233</v>
      </c>
      <c r="Q10" s="1740">
        <f>'3_Levels 1&amp;2'!F10</f>
        <v>1937</v>
      </c>
      <c r="R10" s="1739">
        <f t="shared" si="9"/>
        <v>184.93346685047101</v>
      </c>
      <c r="S10" s="1740">
        <f>'3_Levels 1&amp;2'!I10</f>
        <v>660</v>
      </c>
      <c r="T10" s="1741">
        <f t="shared" si="10"/>
        <v>0.12920255536814007</v>
      </c>
      <c r="U10" s="1742">
        <f t="shared" si="11"/>
        <v>2034268.1353551811</v>
      </c>
      <c r="V10" s="1740">
        <f>'3_Levels 1&amp;2'!H10</f>
        <v>440</v>
      </c>
      <c r="W10" s="1739">
        <f t="shared" si="12"/>
        <v>4623.3366712617753</v>
      </c>
      <c r="X10" s="1740">
        <f>'3_Levels 1&amp;2'!K10</f>
        <v>68.399999999999991</v>
      </c>
      <c r="Y10" s="1741">
        <f t="shared" si="13"/>
        <v>1.3390083010879969E-2</v>
      </c>
      <c r="Z10" s="1742">
        <f t="shared" si="14"/>
        <v>210824.15220953693</v>
      </c>
      <c r="AA10" s="1740">
        <f>'3_Levels 1&amp;2'!J10</f>
        <v>114</v>
      </c>
      <c r="AB10" s="1739">
        <f t="shared" si="15"/>
        <v>1849.33466850471</v>
      </c>
      <c r="AC10" s="1740">
        <f>'3_Levels 1&amp;2'!N10</f>
        <v>371.13810000000001</v>
      </c>
      <c r="AD10" s="1741">
        <f t="shared" si="16"/>
        <v>7.2654531688600463E-2</v>
      </c>
      <c r="AE10" s="1742">
        <f t="shared" si="17"/>
        <v>1143930.9252216131</v>
      </c>
      <c r="AF10" s="1740">
        <f t="shared" si="18"/>
        <v>3370</v>
      </c>
      <c r="AG10" s="1739">
        <f t="shared" si="19"/>
        <v>339.4453784040395</v>
      </c>
      <c r="AH10" s="1743"/>
      <c r="AI10" s="1747">
        <f t="shared" si="20"/>
        <v>15744798</v>
      </c>
      <c r="AJ10" s="1745">
        <f t="shared" si="21"/>
        <v>0</v>
      </c>
      <c r="AK10" s="1747">
        <f t="shared" si="22"/>
        <v>15744798</v>
      </c>
      <c r="AL10" s="1745">
        <f t="shared" si="23"/>
        <v>0</v>
      </c>
    </row>
    <row r="11" spans="1:38" s="1755" customFormat="1" ht="16.149999999999999" customHeight="1" x14ac:dyDescent="0.2">
      <c r="A11" s="1748">
        <v>5</v>
      </c>
      <c r="B11" s="1748" t="s">
        <v>246</v>
      </c>
      <c r="C11" s="1749">
        <f>'3_Levels 1&amp;2'!U11</f>
        <v>24933881</v>
      </c>
      <c r="D11" s="1750">
        <f>'3_Levels 1&amp;2'!P11</f>
        <v>7790.8243199999997</v>
      </c>
      <c r="E11" s="1751">
        <f>'3_Levels 1&amp;2'!C11</f>
        <v>5392</v>
      </c>
      <c r="F11" s="1752">
        <f t="shared" si="1"/>
        <v>0.69209621197054538</v>
      </c>
      <c r="G11" s="1753">
        <f t="shared" si="2"/>
        <v>17256644.589824352</v>
      </c>
      <c r="H11" s="1749">
        <f t="shared" si="3"/>
        <v>3200.4162814956144</v>
      </c>
      <c r="I11" s="1750">
        <f>'3_Levels 1&amp;2'!E11</f>
        <v>999.9</v>
      </c>
      <c r="J11" s="1752">
        <f t="shared" si="4"/>
        <v>0.12834328678585838</v>
      </c>
      <c r="K11" s="1753">
        <f t="shared" si="5"/>
        <v>3200096.2398674651</v>
      </c>
      <c r="L11" s="1750">
        <f>'3_Levels 1&amp;2'!D11</f>
        <v>4545</v>
      </c>
      <c r="M11" s="1749">
        <f t="shared" si="6"/>
        <v>704.09158192903521</v>
      </c>
      <c r="N11" s="1750">
        <f>'3_Levels 1&amp;2'!G11</f>
        <v>222.23999999999998</v>
      </c>
      <c r="O11" s="1752">
        <f t="shared" si="7"/>
        <v>2.8525864641753336E-2</v>
      </c>
      <c r="P11" s="1753">
        <f t="shared" si="8"/>
        <v>711260.51439958531</v>
      </c>
      <c r="Q11" s="1750">
        <f>'3_Levels 1&amp;2'!F11</f>
        <v>3704</v>
      </c>
      <c r="R11" s="1749">
        <f t="shared" si="9"/>
        <v>192.02497688973685</v>
      </c>
      <c r="S11" s="1750">
        <f>'3_Levels 1&amp;2'!I11</f>
        <v>861</v>
      </c>
      <c r="T11" s="1752">
        <f t="shared" si="10"/>
        <v>0.11051462138476253</v>
      </c>
      <c r="U11" s="1753">
        <f t="shared" si="11"/>
        <v>2755558.4183677244</v>
      </c>
      <c r="V11" s="1750">
        <f>'3_Levels 1&amp;2'!H11</f>
        <v>574</v>
      </c>
      <c r="W11" s="1749">
        <f t="shared" si="12"/>
        <v>4800.6244222434225</v>
      </c>
      <c r="X11" s="1750">
        <f>'3_Levels 1&amp;2'!K11</f>
        <v>12.6</v>
      </c>
      <c r="Y11" s="1752">
        <f t="shared" si="13"/>
        <v>1.6172871422160371E-3</v>
      </c>
      <c r="Z11" s="1753">
        <f t="shared" si="14"/>
        <v>40325.245146844747</v>
      </c>
      <c r="AA11" s="1750">
        <f>'3_Levels 1&amp;2'!J11</f>
        <v>21</v>
      </c>
      <c r="AB11" s="1749">
        <f t="shared" si="15"/>
        <v>1920.249768897369</v>
      </c>
      <c r="AC11" s="1750">
        <f>'3_Levels 1&amp;2'!N11</f>
        <v>303.08431999999999</v>
      </c>
      <c r="AD11" s="1752">
        <f t="shared" si="16"/>
        <v>3.8902728074864355E-2</v>
      </c>
      <c r="AE11" s="1753">
        <f t="shared" si="17"/>
        <v>969995.99239402695</v>
      </c>
      <c r="AF11" s="1751">
        <f t="shared" si="18"/>
        <v>5392</v>
      </c>
      <c r="AG11" s="1749">
        <f t="shared" si="19"/>
        <v>179.89539918286849</v>
      </c>
      <c r="AH11" s="1743"/>
      <c r="AI11" s="1754">
        <f t="shared" si="20"/>
        <v>24933881</v>
      </c>
      <c r="AJ11" s="1754">
        <f t="shared" si="21"/>
        <v>0</v>
      </c>
      <c r="AK11" s="1754">
        <f t="shared" si="22"/>
        <v>24933880.999999996</v>
      </c>
      <c r="AL11" s="1754">
        <f t="shared" si="23"/>
        <v>0</v>
      </c>
    </row>
    <row r="12" spans="1:38" s="1746" customFormat="1" ht="16.149999999999999" customHeight="1" x14ac:dyDescent="0.2">
      <c r="A12" s="1738">
        <v>6</v>
      </c>
      <c r="B12" s="1738" t="s">
        <v>247</v>
      </c>
      <c r="C12" s="1739">
        <f>'3_Levels 1&amp;2'!U12</f>
        <v>24445077</v>
      </c>
      <c r="D12" s="1740">
        <f>'3_Levels 1&amp;2'!P12</f>
        <v>8250.2801600000003</v>
      </c>
      <c r="E12" s="1740">
        <f>'3_Levels 1&amp;2'!C12</f>
        <v>5838</v>
      </c>
      <c r="F12" s="1741">
        <f t="shared" si="1"/>
        <v>0.70761233397921364</v>
      </c>
      <c r="G12" s="1742">
        <f t="shared" si="2"/>
        <v>17297637.990271594</v>
      </c>
      <c r="H12" s="1739">
        <f t="shared" si="3"/>
        <v>2962.9390185460079</v>
      </c>
      <c r="I12" s="1740">
        <f>'3_Levels 1&amp;2'!E12</f>
        <v>700.7</v>
      </c>
      <c r="J12" s="1741">
        <f t="shared" si="4"/>
        <v>8.4930449198224567E-2</v>
      </c>
      <c r="K12" s="1742">
        <f t="shared" si="5"/>
        <v>2076131.3702951877</v>
      </c>
      <c r="L12" s="1740">
        <f>'3_Levels 1&amp;2'!D12</f>
        <v>3185</v>
      </c>
      <c r="M12" s="1739">
        <f t="shared" si="6"/>
        <v>651.84658408012172</v>
      </c>
      <c r="N12" s="1740">
        <f>'3_Levels 1&amp;2'!G12</f>
        <v>133.44</v>
      </c>
      <c r="O12" s="1741">
        <f t="shared" si="7"/>
        <v>1.6173996205239169E-2</v>
      </c>
      <c r="P12" s="1742">
        <f t="shared" si="8"/>
        <v>395374.58263477928</v>
      </c>
      <c r="Q12" s="1740">
        <f>'3_Levels 1&amp;2'!F12</f>
        <v>2224</v>
      </c>
      <c r="R12" s="1739">
        <f t="shared" si="9"/>
        <v>177.77634111276046</v>
      </c>
      <c r="S12" s="1740">
        <f>'3_Levels 1&amp;2'!I12</f>
        <v>1287</v>
      </c>
      <c r="T12" s="1741">
        <f t="shared" si="10"/>
        <v>0.15599470260898388</v>
      </c>
      <c r="U12" s="1742">
        <f t="shared" si="11"/>
        <v>3813302.5168687119</v>
      </c>
      <c r="V12" s="1740">
        <f>'3_Levels 1&amp;2'!H12</f>
        <v>858</v>
      </c>
      <c r="W12" s="1739">
        <f t="shared" si="12"/>
        <v>4444.4085278190114</v>
      </c>
      <c r="X12" s="1740">
        <f>'3_Levels 1&amp;2'!K12</f>
        <v>32.4</v>
      </c>
      <c r="Y12" s="1741">
        <f t="shared" si="13"/>
        <v>3.9271393663800136E-3</v>
      </c>
      <c r="Z12" s="1742">
        <f t="shared" si="14"/>
        <v>95999.224200890647</v>
      </c>
      <c r="AA12" s="1740">
        <f>'3_Levels 1&amp;2'!J12</f>
        <v>54</v>
      </c>
      <c r="AB12" s="1739">
        <f t="shared" si="15"/>
        <v>1777.7634111276045</v>
      </c>
      <c r="AC12" s="1740">
        <f>'3_Levels 1&amp;2'!N12</f>
        <v>258.74016</v>
      </c>
      <c r="AD12" s="1741">
        <f t="shared" si="16"/>
        <v>3.1361378641958745E-2</v>
      </c>
      <c r="AE12" s="1742">
        <f t="shared" si="17"/>
        <v>766631.31572883693</v>
      </c>
      <c r="AF12" s="1740">
        <f t="shared" si="18"/>
        <v>5838</v>
      </c>
      <c r="AG12" s="1739">
        <f t="shared" si="19"/>
        <v>131.31745730195905</v>
      </c>
      <c r="AH12" s="1743"/>
      <c r="AI12" s="1747">
        <f t="shared" si="20"/>
        <v>24445077</v>
      </c>
      <c r="AJ12" s="1745">
        <f t="shared" si="21"/>
        <v>0</v>
      </c>
      <c r="AK12" s="1747">
        <f t="shared" si="22"/>
        <v>24445077</v>
      </c>
      <c r="AL12" s="1745">
        <f t="shared" si="23"/>
        <v>0</v>
      </c>
    </row>
    <row r="13" spans="1:38" s="1746" customFormat="1" ht="16.149999999999999" customHeight="1" x14ac:dyDescent="0.2">
      <c r="A13" s="1738">
        <v>7</v>
      </c>
      <c r="B13" s="1738" t="s">
        <v>248</v>
      </c>
      <c r="C13" s="1739">
        <f>'3_Levels 1&amp;2'!U13</f>
        <v>5536570</v>
      </c>
      <c r="D13" s="1740">
        <f>'3_Levels 1&amp;2'!P13</f>
        <v>3209.7489599999999</v>
      </c>
      <c r="E13" s="1740">
        <f>'3_Levels 1&amp;2'!C13</f>
        <v>2142</v>
      </c>
      <c r="F13" s="1741">
        <f t="shared" si="1"/>
        <v>0.6673419095055958</v>
      </c>
      <c r="G13" s="1742">
        <f t="shared" si="2"/>
        <v>3694785.1959113968</v>
      </c>
      <c r="H13" s="1739">
        <f t="shared" si="3"/>
        <v>1724.9230606495782</v>
      </c>
      <c r="I13" s="1740">
        <f>'3_Levels 1&amp;2'!E13</f>
        <v>325.38</v>
      </c>
      <c r="J13" s="1741">
        <f t="shared" si="4"/>
        <v>0.10137241387251669</v>
      </c>
      <c r="K13" s="1742">
        <f t="shared" si="5"/>
        <v>561255.46547415969</v>
      </c>
      <c r="L13" s="1740">
        <f>'3_Levels 1&amp;2'!D13</f>
        <v>1479</v>
      </c>
      <c r="M13" s="1739">
        <f t="shared" si="6"/>
        <v>379.48307334290718</v>
      </c>
      <c r="N13" s="1740">
        <f>'3_Levels 1&amp;2'!G13</f>
        <v>62.519999999999996</v>
      </c>
      <c r="O13" s="1741">
        <f t="shared" si="7"/>
        <v>1.9478158815261364E-2</v>
      </c>
      <c r="P13" s="1742">
        <f t="shared" si="8"/>
        <v>107842.18975181162</v>
      </c>
      <c r="Q13" s="1740">
        <f>'3_Levels 1&amp;2'!F13</f>
        <v>1042</v>
      </c>
      <c r="R13" s="1739">
        <f t="shared" si="9"/>
        <v>103.49538363897469</v>
      </c>
      <c r="S13" s="1740">
        <f>'3_Levels 1&amp;2'!I13</f>
        <v>345</v>
      </c>
      <c r="T13" s="1741">
        <f t="shared" si="10"/>
        <v>0.10748504144697971</v>
      </c>
      <c r="U13" s="1742">
        <f t="shared" si="11"/>
        <v>595098.45592410443</v>
      </c>
      <c r="V13" s="1740">
        <f>'3_Levels 1&amp;2'!H13</f>
        <v>230</v>
      </c>
      <c r="W13" s="1739">
        <f t="shared" si="12"/>
        <v>2587.3845909743673</v>
      </c>
      <c r="X13" s="1740">
        <f>'3_Levels 1&amp;2'!K13</f>
        <v>28.799999999999997</v>
      </c>
      <c r="Y13" s="1741">
        <f t="shared" si="13"/>
        <v>8.9726643294870002E-3</v>
      </c>
      <c r="Z13" s="1742">
        <f t="shared" si="14"/>
        <v>49677.78414670784</v>
      </c>
      <c r="AA13" s="1740">
        <f>'3_Levels 1&amp;2'!J13</f>
        <v>48</v>
      </c>
      <c r="AB13" s="1739">
        <f t="shared" si="15"/>
        <v>1034.9538363897466</v>
      </c>
      <c r="AC13" s="1740">
        <f>'3_Levels 1&amp;2'!N13</f>
        <v>306.04896000000002</v>
      </c>
      <c r="AD13" s="1741">
        <f t="shared" si="16"/>
        <v>9.5349812030159534E-2</v>
      </c>
      <c r="AE13" s="1742">
        <f t="shared" si="17"/>
        <v>527910.9087918204</v>
      </c>
      <c r="AF13" s="1740">
        <f t="shared" si="18"/>
        <v>2142</v>
      </c>
      <c r="AG13" s="1739">
        <f t="shared" si="19"/>
        <v>246.45700690561176</v>
      </c>
      <c r="AH13" s="1743"/>
      <c r="AI13" s="1747">
        <f t="shared" si="20"/>
        <v>5536570.0000000009</v>
      </c>
      <c r="AJ13" s="1745">
        <f t="shared" si="21"/>
        <v>0</v>
      </c>
      <c r="AK13" s="1747">
        <f t="shared" si="22"/>
        <v>5536570.0000000009</v>
      </c>
      <c r="AL13" s="1745">
        <f t="shared" si="23"/>
        <v>0</v>
      </c>
    </row>
    <row r="14" spans="1:38" s="1746" customFormat="1" ht="16.149999999999999" customHeight="1" x14ac:dyDescent="0.2">
      <c r="A14" s="1738">
        <v>8</v>
      </c>
      <c r="B14" s="1738" t="s">
        <v>249</v>
      </c>
      <c r="C14" s="1739">
        <f>'3_Levels 1&amp;2'!U14</f>
        <v>83403185</v>
      </c>
      <c r="D14" s="1740">
        <f>'3_Levels 1&amp;2'!P14</f>
        <v>29759.58</v>
      </c>
      <c r="E14" s="1740">
        <f>'3_Levels 1&amp;2'!C14</f>
        <v>22008</v>
      </c>
      <c r="F14" s="1741">
        <f t="shared" si="1"/>
        <v>0.73952656589911547</v>
      </c>
      <c r="G14" s="1742">
        <f t="shared" si="2"/>
        <v>61678870.988098621</v>
      </c>
      <c r="H14" s="1739">
        <f t="shared" si="3"/>
        <v>2802.5659300299267</v>
      </c>
      <c r="I14" s="1740">
        <f>'3_Levels 1&amp;2'!E14</f>
        <v>2307.36</v>
      </c>
      <c r="J14" s="1741">
        <f t="shared" si="4"/>
        <v>7.75333522852137E-2</v>
      </c>
      <c r="K14" s="1742">
        <f t="shared" si="5"/>
        <v>6466528.5243138513</v>
      </c>
      <c r="L14" s="1740">
        <f>'3_Levels 1&amp;2'!D14</f>
        <v>10488</v>
      </c>
      <c r="M14" s="1739">
        <f t="shared" si="6"/>
        <v>616.5645046065838</v>
      </c>
      <c r="N14" s="1740">
        <f>'3_Levels 1&amp;2'!G14</f>
        <v>402.71999999999997</v>
      </c>
      <c r="O14" s="1741">
        <f t="shared" si="7"/>
        <v>1.3532449046659931E-2</v>
      </c>
      <c r="P14" s="1742">
        <f t="shared" si="8"/>
        <v>1128649.351341652</v>
      </c>
      <c r="Q14" s="1740">
        <f>'3_Levels 1&amp;2'!F14</f>
        <v>6712</v>
      </c>
      <c r="R14" s="1739">
        <f t="shared" si="9"/>
        <v>168.15395580179558</v>
      </c>
      <c r="S14" s="1740">
        <f>'3_Levels 1&amp;2'!I14</f>
        <v>4240.5</v>
      </c>
      <c r="T14" s="1741">
        <f t="shared" si="10"/>
        <v>0.1424919303296619</v>
      </c>
      <c r="U14" s="1742">
        <f t="shared" si="11"/>
        <v>11884280.826291902</v>
      </c>
      <c r="V14" s="1740">
        <f>'3_Levels 1&amp;2'!H14</f>
        <v>2827</v>
      </c>
      <c r="W14" s="1739">
        <f t="shared" si="12"/>
        <v>4203.8488950448891</v>
      </c>
      <c r="X14" s="1740">
        <f>'3_Levels 1&amp;2'!K14</f>
        <v>801</v>
      </c>
      <c r="Y14" s="1741">
        <f t="shared" si="13"/>
        <v>2.6915702439348942E-2</v>
      </c>
      <c r="Z14" s="1742">
        <f t="shared" si="14"/>
        <v>2244855.3099539713</v>
      </c>
      <c r="AA14" s="1740">
        <f>'3_Levels 1&amp;2'!J14</f>
        <v>1335</v>
      </c>
      <c r="AB14" s="1739">
        <f t="shared" si="15"/>
        <v>1681.5395580179561</v>
      </c>
      <c r="AC14" s="1740">
        <f>'3_Levels 1&amp;2'!N14</f>
        <v>0</v>
      </c>
      <c r="AD14" s="1741">
        <f t="shared" si="16"/>
        <v>0</v>
      </c>
      <c r="AE14" s="1742">
        <f t="shared" si="17"/>
        <v>0</v>
      </c>
      <c r="AF14" s="1740">
        <f t="shared" si="18"/>
        <v>22008</v>
      </c>
      <c r="AG14" s="1739">
        <f t="shared" si="19"/>
        <v>0</v>
      </c>
      <c r="AH14" s="1743"/>
      <c r="AI14" s="1747">
        <f t="shared" si="20"/>
        <v>83403185</v>
      </c>
      <c r="AJ14" s="1745">
        <f t="shared" si="21"/>
        <v>0</v>
      </c>
      <c r="AK14" s="1747">
        <f t="shared" si="22"/>
        <v>83403185</v>
      </c>
      <c r="AL14" s="1745">
        <f t="shared" si="23"/>
        <v>0</v>
      </c>
    </row>
    <row r="15" spans="1:38" s="1746" customFormat="1" ht="16.149999999999999" customHeight="1" x14ac:dyDescent="0.2">
      <c r="A15" s="1738">
        <v>9</v>
      </c>
      <c r="B15" s="1738" t="s">
        <v>250</v>
      </c>
      <c r="C15" s="1739">
        <f>'3_Levels 1&amp;2'!U15</f>
        <v>146770944</v>
      </c>
      <c r="D15" s="1740">
        <f>'3_Levels 1&amp;2'!P15</f>
        <v>53996.71</v>
      </c>
      <c r="E15" s="1740">
        <f>'3_Levels 1&amp;2'!C15</f>
        <v>39849</v>
      </c>
      <c r="F15" s="1741">
        <f t="shared" si="1"/>
        <v>0.73798940713239747</v>
      </c>
      <c r="G15" s="1742">
        <f t="shared" si="2"/>
        <v>108315401.94682232</v>
      </c>
      <c r="H15" s="1739">
        <f t="shared" si="3"/>
        <v>2718.1460500093431</v>
      </c>
      <c r="I15" s="1740">
        <f>'3_Levels 1&amp;2'!E15</f>
        <v>5940.22</v>
      </c>
      <c r="J15" s="1741">
        <f t="shared" si="4"/>
        <v>0.11001077658249921</v>
      </c>
      <c r="K15" s="1742">
        <f t="shared" si="5"/>
        <v>16146385.529186502</v>
      </c>
      <c r="L15" s="1740">
        <f>'3_Levels 1&amp;2'!D15</f>
        <v>27001</v>
      </c>
      <c r="M15" s="1739">
        <f t="shared" si="6"/>
        <v>597.99213100205554</v>
      </c>
      <c r="N15" s="1740">
        <f>'3_Levels 1&amp;2'!G15</f>
        <v>775.29</v>
      </c>
      <c r="O15" s="1741">
        <f t="shared" si="7"/>
        <v>1.4358097002576639E-2</v>
      </c>
      <c r="P15" s="1742">
        <f t="shared" si="8"/>
        <v>2107351.4511117437</v>
      </c>
      <c r="Q15" s="1740">
        <f>'3_Levels 1&amp;2'!F15</f>
        <v>12921.5</v>
      </c>
      <c r="R15" s="1739">
        <f t="shared" si="9"/>
        <v>163.08876300056059</v>
      </c>
      <c r="S15" s="1740">
        <f>'3_Levels 1&amp;2'!I15</f>
        <v>6384</v>
      </c>
      <c r="T15" s="1741">
        <f t="shared" si="10"/>
        <v>0.11822942545944003</v>
      </c>
      <c r="U15" s="1742">
        <f t="shared" si="11"/>
        <v>17352644.383259647</v>
      </c>
      <c r="V15" s="1740">
        <f>'3_Levels 1&amp;2'!H15</f>
        <v>4256</v>
      </c>
      <c r="W15" s="1739">
        <f t="shared" si="12"/>
        <v>4077.2190750140148</v>
      </c>
      <c r="X15" s="1740">
        <f>'3_Levels 1&amp;2'!K15</f>
        <v>1048.2</v>
      </c>
      <c r="Y15" s="1741">
        <f t="shared" si="13"/>
        <v>1.9412293823086631E-2</v>
      </c>
      <c r="Z15" s="1742">
        <f t="shared" si="14"/>
        <v>2849160.6896197936</v>
      </c>
      <c r="AA15" s="1740">
        <f>'3_Levels 1&amp;2'!J15</f>
        <v>1747</v>
      </c>
      <c r="AB15" s="1739">
        <f t="shared" si="15"/>
        <v>1630.8876300056058</v>
      </c>
      <c r="AC15" s="1740">
        <f>'3_Levels 1&amp;2'!N15</f>
        <v>0</v>
      </c>
      <c r="AD15" s="1741">
        <f t="shared" si="16"/>
        <v>0</v>
      </c>
      <c r="AE15" s="1742">
        <f t="shared" si="17"/>
        <v>0</v>
      </c>
      <c r="AF15" s="1740">
        <f t="shared" si="18"/>
        <v>39849</v>
      </c>
      <c r="AG15" s="1739">
        <f t="shared" si="19"/>
        <v>0</v>
      </c>
      <c r="AH15" s="1743"/>
      <c r="AI15" s="1747">
        <f t="shared" si="20"/>
        <v>146770944</v>
      </c>
      <c r="AJ15" s="1745">
        <f t="shared" si="21"/>
        <v>0</v>
      </c>
      <c r="AK15" s="1747">
        <f t="shared" si="22"/>
        <v>146770944</v>
      </c>
      <c r="AL15" s="1745">
        <f t="shared" si="23"/>
        <v>0</v>
      </c>
    </row>
    <row r="16" spans="1:38" s="1755" customFormat="1" ht="16.149999999999999" customHeight="1" x14ac:dyDescent="0.2">
      <c r="A16" s="1748">
        <v>10</v>
      </c>
      <c r="B16" s="1748" t="s">
        <v>251</v>
      </c>
      <c r="C16" s="1749">
        <f>'3_Levels 1&amp;2'!U16</f>
        <v>106103827</v>
      </c>
      <c r="D16" s="1750">
        <f>'3_Levels 1&amp;2'!P16</f>
        <v>46288.89</v>
      </c>
      <c r="E16" s="1751">
        <f>'3_Levels 1&amp;2'!C16</f>
        <v>33008</v>
      </c>
      <c r="F16" s="1752">
        <f t="shared" si="1"/>
        <v>0.71308687678620075</v>
      </c>
      <c r="G16" s="1753">
        <f t="shared" si="2"/>
        <v>75661246.610493362</v>
      </c>
      <c r="H16" s="1749">
        <f t="shared" si="3"/>
        <v>2292.2093616848451</v>
      </c>
      <c r="I16" s="1750">
        <f>'3_Levels 1&amp;2'!E16</f>
        <v>4162.84</v>
      </c>
      <c r="J16" s="1752">
        <f t="shared" si="4"/>
        <v>8.9931730918585431E-2</v>
      </c>
      <c r="K16" s="1753">
        <f t="shared" si="5"/>
        <v>9542100.8191961404</v>
      </c>
      <c r="L16" s="1750">
        <f>'3_Levels 1&amp;2'!D16</f>
        <v>18922</v>
      </c>
      <c r="M16" s="1749">
        <f t="shared" si="6"/>
        <v>504.28605957066588</v>
      </c>
      <c r="N16" s="1750">
        <f>'3_Levels 1&amp;2'!G16</f>
        <v>625.04999999999995</v>
      </c>
      <c r="O16" s="1752">
        <f t="shared" si="7"/>
        <v>1.3503240194353332E-2</v>
      </c>
      <c r="P16" s="1753">
        <f t="shared" si="8"/>
        <v>1432745.4615211124</v>
      </c>
      <c r="Q16" s="1750">
        <f>'3_Levels 1&amp;2'!F16</f>
        <v>10417.5</v>
      </c>
      <c r="R16" s="1749">
        <f t="shared" si="9"/>
        <v>137.53256170109069</v>
      </c>
      <c r="S16" s="1750">
        <f>'3_Levels 1&amp;2'!I16</f>
        <v>7818</v>
      </c>
      <c r="T16" s="1752">
        <f t="shared" si="10"/>
        <v>0.16889581927758476</v>
      </c>
      <c r="U16" s="1753">
        <f t="shared" si="11"/>
        <v>17920492.78965212</v>
      </c>
      <c r="V16" s="1750">
        <f>'3_Levels 1&amp;2'!H16</f>
        <v>5212</v>
      </c>
      <c r="W16" s="1749">
        <f t="shared" si="12"/>
        <v>3438.3140425272677</v>
      </c>
      <c r="X16" s="1750">
        <f>'3_Levels 1&amp;2'!K16</f>
        <v>675</v>
      </c>
      <c r="Y16" s="1752">
        <f t="shared" si="13"/>
        <v>1.4582332823275736E-2</v>
      </c>
      <c r="Z16" s="1753">
        <f t="shared" si="14"/>
        <v>1547241.3191372703</v>
      </c>
      <c r="AA16" s="1750">
        <f>'3_Levels 1&amp;2'!J16</f>
        <v>1125</v>
      </c>
      <c r="AB16" s="1749">
        <f t="shared" si="15"/>
        <v>1375.3256170109069</v>
      </c>
      <c r="AC16" s="1750">
        <f>'3_Levels 1&amp;2'!N16</f>
        <v>0</v>
      </c>
      <c r="AD16" s="1752">
        <f t="shared" si="16"/>
        <v>0</v>
      </c>
      <c r="AE16" s="1753">
        <f t="shared" si="17"/>
        <v>0</v>
      </c>
      <c r="AF16" s="1751">
        <f t="shared" si="18"/>
        <v>33008</v>
      </c>
      <c r="AG16" s="1749">
        <f t="shared" si="19"/>
        <v>0</v>
      </c>
      <c r="AH16" s="1743"/>
      <c r="AI16" s="1754">
        <f t="shared" si="20"/>
        <v>106103827</v>
      </c>
      <c r="AJ16" s="1754">
        <f t="shared" si="21"/>
        <v>0</v>
      </c>
      <c r="AK16" s="1754">
        <f t="shared" si="22"/>
        <v>106103827.00000001</v>
      </c>
      <c r="AL16" s="1754">
        <f t="shared" si="23"/>
        <v>0</v>
      </c>
    </row>
    <row r="17" spans="1:38" s="1746" customFormat="1" ht="16.149999999999999" customHeight="1" x14ac:dyDescent="0.2">
      <c r="A17" s="1738">
        <v>11</v>
      </c>
      <c r="B17" s="1738" t="s">
        <v>252</v>
      </c>
      <c r="C17" s="1739">
        <f>'3_Levels 1&amp;2'!U17</f>
        <v>8473679</v>
      </c>
      <c r="D17" s="1740">
        <f>'3_Levels 1&amp;2'!P17</f>
        <v>2594.7917600000001</v>
      </c>
      <c r="E17" s="1740">
        <f>'3_Levels 1&amp;2'!C17</f>
        <v>1572</v>
      </c>
      <c r="F17" s="1741">
        <f t="shared" si="1"/>
        <v>0.60582896255227814</v>
      </c>
      <c r="G17" s="1742">
        <f t="shared" si="2"/>
        <v>5133600.1575710261</v>
      </c>
      <c r="H17" s="1739">
        <f t="shared" si="3"/>
        <v>3265.6489551978539</v>
      </c>
      <c r="I17" s="1740">
        <f>'3_Levels 1&amp;2'!E17</f>
        <v>242.66</v>
      </c>
      <c r="J17" s="1741">
        <f t="shared" si="4"/>
        <v>9.351810181484467E-2</v>
      </c>
      <c r="K17" s="1742">
        <f t="shared" si="5"/>
        <v>792442.37546831113</v>
      </c>
      <c r="L17" s="1740">
        <f>'3_Levels 1&amp;2'!D17</f>
        <v>1103</v>
      </c>
      <c r="M17" s="1739">
        <f t="shared" si="6"/>
        <v>718.44277014352781</v>
      </c>
      <c r="N17" s="1740">
        <f>'3_Levels 1&amp;2'!G17</f>
        <v>60.33</v>
      </c>
      <c r="O17" s="1741">
        <f t="shared" si="7"/>
        <v>2.3250420681157086E-2</v>
      </c>
      <c r="P17" s="1742">
        <f t="shared" si="8"/>
        <v>197016.6014670865</v>
      </c>
      <c r="Q17" s="1740">
        <f>'3_Levels 1&amp;2'!F17</f>
        <v>1005.5</v>
      </c>
      <c r="R17" s="1739">
        <f t="shared" si="9"/>
        <v>195.9389373118712</v>
      </c>
      <c r="S17" s="1740">
        <f>'3_Levels 1&amp;2'!I17</f>
        <v>445.5</v>
      </c>
      <c r="T17" s="1741">
        <f t="shared" si="10"/>
        <v>0.171690078127888</v>
      </c>
      <c r="U17" s="1742">
        <f t="shared" si="11"/>
        <v>1454846.6095406439</v>
      </c>
      <c r="V17" s="1740">
        <f>'3_Levels 1&amp;2'!H17</f>
        <v>297</v>
      </c>
      <c r="W17" s="1739">
        <f t="shared" si="12"/>
        <v>4898.4734327967808</v>
      </c>
      <c r="X17" s="1740">
        <f>'3_Levels 1&amp;2'!K17</f>
        <v>25.8</v>
      </c>
      <c r="Y17" s="1741">
        <f t="shared" si="13"/>
        <v>9.9429944235679239E-3</v>
      </c>
      <c r="Z17" s="1742">
        <f t="shared" si="14"/>
        <v>84253.743044104616</v>
      </c>
      <c r="AA17" s="1740">
        <f>'3_Levels 1&amp;2'!J17</f>
        <v>43</v>
      </c>
      <c r="AB17" s="1739">
        <f t="shared" si="15"/>
        <v>1959.389373118712</v>
      </c>
      <c r="AC17" s="1740">
        <f>'3_Levels 1&amp;2'!N17</f>
        <v>248.50175999999999</v>
      </c>
      <c r="AD17" s="1741">
        <f t="shared" si="16"/>
        <v>9.5769442400264124E-2</v>
      </c>
      <c r="AE17" s="1742">
        <f t="shared" si="17"/>
        <v>811519.51290882775</v>
      </c>
      <c r="AF17" s="1740">
        <f t="shared" si="18"/>
        <v>1572</v>
      </c>
      <c r="AG17" s="1739">
        <f t="shared" si="19"/>
        <v>516.23378683767669</v>
      </c>
      <c r="AH17" s="1743"/>
      <c r="AI17" s="1747">
        <f t="shared" si="20"/>
        <v>8473679</v>
      </c>
      <c r="AJ17" s="1745">
        <f t="shared" si="21"/>
        <v>0</v>
      </c>
      <c r="AK17" s="1747">
        <f t="shared" si="22"/>
        <v>8473679</v>
      </c>
      <c r="AL17" s="1745">
        <f t="shared" si="23"/>
        <v>0</v>
      </c>
    </row>
    <row r="18" spans="1:38" s="1746" customFormat="1" ht="16.149999999999999" customHeight="1" x14ac:dyDescent="0.2">
      <c r="A18" s="1738">
        <v>12</v>
      </c>
      <c r="B18" s="1738" t="s">
        <v>253</v>
      </c>
      <c r="C18" s="1739">
        <f>'3_Levels 1&amp;2'!U18</f>
        <v>2927442</v>
      </c>
      <c r="D18" s="1740">
        <f>'3_Levels 1&amp;2'!P18</f>
        <v>1984.2526400000002</v>
      </c>
      <c r="E18" s="1740">
        <f>'3_Levels 1&amp;2'!C18</f>
        <v>1299</v>
      </c>
      <c r="F18" s="1741">
        <f t="shared" si="1"/>
        <v>0.65465454036135229</v>
      </c>
      <c r="G18" s="1742">
        <f t="shared" si="2"/>
        <v>1916463.1969445178</v>
      </c>
      <c r="H18" s="1739">
        <f t="shared" si="3"/>
        <v>1475.3373340604448</v>
      </c>
      <c r="I18" s="1740">
        <f>'3_Levels 1&amp;2'!E18</f>
        <v>115.94</v>
      </c>
      <c r="J18" s="1741">
        <f t="shared" si="4"/>
        <v>5.8430059591605223E-2</v>
      </c>
      <c r="K18" s="1742">
        <f t="shared" si="5"/>
        <v>171050.61051096796</v>
      </c>
      <c r="L18" s="1740">
        <f>'3_Levels 1&amp;2'!D18</f>
        <v>527</v>
      </c>
      <c r="M18" s="1739">
        <f t="shared" si="6"/>
        <v>324.57421349329786</v>
      </c>
      <c r="N18" s="1740">
        <f>'3_Levels 1&amp;2'!G18</f>
        <v>29.91</v>
      </c>
      <c r="O18" s="1741">
        <f t="shared" si="7"/>
        <v>1.5073685375063933E-2</v>
      </c>
      <c r="P18" s="1742">
        <f t="shared" si="8"/>
        <v>44127.339661747908</v>
      </c>
      <c r="Q18" s="1740">
        <f>'3_Levels 1&amp;2'!F18</f>
        <v>498.5</v>
      </c>
      <c r="R18" s="1739">
        <f t="shared" si="9"/>
        <v>88.5202400436267</v>
      </c>
      <c r="S18" s="1740">
        <f>'3_Levels 1&amp;2'!I18</f>
        <v>273</v>
      </c>
      <c r="T18" s="1741">
        <f t="shared" si="10"/>
        <v>0.13758328677340198</v>
      </c>
      <c r="U18" s="1742">
        <f t="shared" si="11"/>
        <v>402767.09219850146</v>
      </c>
      <c r="V18" s="1740">
        <f>'3_Levels 1&amp;2'!H18</f>
        <v>182</v>
      </c>
      <c r="W18" s="1739">
        <f t="shared" si="12"/>
        <v>2213.0060010906673</v>
      </c>
      <c r="X18" s="1740">
        <f>'3_Levels 1&amp;2'!K18</f>
        <v>51.6</v>
      </c>
      <c r="Y18" s="1741">
        <f t="shared" si="13"/>
        <v>2.6004753104423232E-2</v>
      </c>
      <c r="Z18" s="1742">
        <f t="shared" si="14"/>
        <v>76127.406437518963</v>
      </c>
      <c r="AA18" s="1740">
        <f>'3_Levels 1&amp;2'!J18</f>
        <v>86</v>
      </c>
      <c r="AB18" s="1739">
        <f t="shared" si="15"/>
        <v>885.202400436267</v>
      </c>
      <c r="AC18" s="1740">
        <f>'3_Levels 1&amp;2'!N18</f>
        <v>214.80264</v>
      </c>
      <c r="AD18" s="1741">
        <f t="shared" si="16"/>
        <v>0.10825367479415322</v>
      </c>
      <c r="AE18" s="1742">
        <f t="shared" si="17"/>
        <v>316906.35424674553</v>
      </c>
      <c r="AF18" s="1740">
        <f t="shared" si="18"/>
        <v>1299</v>
      </c>
      <c r="AG18" s="1739">
        <f t="shared" si="19"/>
        <v>243.96178156023521</v>
      </c>
      <c r="AH18" s="1743"/>
      <c r="AI18" s="1747">
        <f t="shared" si="20"/>
        <v>2927441.9999999995</v>
      </c>
      <c r="AJ18" s="1745">
        <f t="shared" si="21"/>
        <v>0</v>
      </c>
      <c r="AK18" s="1747">
        <f t="shared" si="22"/>
        <v>2927441.9999999991</v>
      </c>
      <c r="AL18" s="1745">
        <f t="shared" si="23"/>
        <v>0</v>
      </c>
    </row>
    <row r="19" spans="1:38" s="1746" customFormat="1" ht="16.149999999999999" customHeight="1" x14ac:dyDescent="0.2">
      <c r="A19" s="1738">
        <v>13</v>
      </c>
      <c r="B19" s="1738" t="s">
        <v>254</v>
      </c>
      <c r="C19" s="1739">
        <f>'3_Levels 1&amp;2'!U19</f>
        <v>7093216</v>
      </c>
      <c r="D19" s="1740">
        <f>'3_Levels 1&amp;2'!P19</f>
        <v>2145.35662</v>
      </c>
      <c r="E19" s="1740">
        <f>'3_Levels 1&amp;2'!C19</f>
        <v>1366</v>
      </c>
      <c r="F19" s="1741">
        <f t="shared" si="1"/>
        <v>0.63672397738703224</v>
      </c>
      <c r="G19" s="1742">
        <f t="shared" si="2"/>
        <v>4516420.7039853353</v>
      </c>
      <c r="H19" s="1739">
        <f t="shared" si="3"/>
        <v>3306.310910677405</v>
      </c>
      <c r="I19" s="1740">
        <f>'3_Levels 1&amp;2'!E19</f>
        <v>225.5</v>
      </c>
      <c r="J19" s="1741">
        <f t="shared" si="4"/>
        <v>0.10511072979558989</v>
      </c>
      <c r="K19" s="1742">
        <f t="shared" si="5"/>
        <v>745573.11035775486</v>
      </c>
      <c r="L19" s="1740">
        <f>'3_Levels 1&amp;2'!D19</f>
        <v>1025</v>
      </c>
      <c r="M19" s="1739">
        <f t="shared" si="6"/>
        <v>727.3884003490291</v>
      </c>
      <c r="N19" s="1740">
        <f>'3_Levels 1&amp;2'!G19</f>
        <v>53.82</v>
      </c>
      <c r="O19" s="1741">
        <f t="shared" si="7"/>
        <v>2.5086738259860963E-2</v>
      </c>
      <c r="P19" s="1742">
        <f t="shared" si="8"/>
        <v>177945.65321265796</v>
      </c>
      <c r="Q19" s="1740">
        <f>'3_Levels 1&amp;2'!F19</f>
        <v>897</v>
      </c>
      <c r="R19" s="1739">
        <f t="shared" si="9"/>
        <v>198.37865464064433</v>
      </c>
      <c r="S19" s="1740">
        <f>'3_Levels 1&amp;2'!I19</f>
        <v>267</v>
      </c>
      <c r="T19" s="1741">
        <f t="shared" si="10"/>
        <v>0.12445483306174057</v>
      </c>
      <c r="U19" s="1742">
        <f t="shared" si="11"/>
        <v>882785.01315086719</v>
      </c>
      <c r="V19" s="1740">
        <f>'3_Levels 1&amp;2'!H19</f>
        <v>178</v>
      </c>
      <c r="W19" s="1739">
        <f t="shared" si="12"/>
        <v>4959.4663660161077</v>
      </c>
      <c r="X19" s="1740">
        <f>'3_Levels 1&amp;2'!K19</f>
        <v>9.6</v>
      </c>
      <c r="Y19" s="1741">
        <f t="shared" si="13"/>
        <v>4.4747805145794357E-3</v>
      </c>
      <c r="Z19" s="1742">
        <f t="shared" si="14"/>
        <v>31740.584742503088</v>
      </c>
      <c r="AA19" s="1740">
        <f>'3_Levels 1&amp;2'!J19</f>
        <v>16</v>
      </c>
      <c r="AB19" s="1739">
        <f t="shared" si="15"/>
        <v>1983.786546406443</v>
      </c>
      <c r="AC19" s="1740">
        <f>'3_Levels 1&amp;2'!N19</f>
        <v>223.43662</v>
      </c>
      <c r="AD19" s="1741">
        <f t="shared" si="16"/>
        <v>0.10414894098119687</v>
      </c>
      <c r="AE19" s="1742">
        <f t="shared" si="17"/>
        <v>738750.93455088139</v>
      </c>
      <c r="AF19" s="1740">
        <f t="shared" si="18"/>
        <v>1366</v>
      </c>
      <c r="AG19" s="1739">
        <f t="shared" si="19"/>
        <v>540.81327565950323</v>
      </c>
      <c r="AH19" s="1743"/>
      <c r="AI19" s="1747">
        <f t="shared" si="20"/>
        <v>7093216</v>
      </c>
      <c r="AJ19" s="1745">
        <f t="shared" si="21"/>
        <v>0</v>
      </c>
      <c r="AK19" s="1747">
        <f t="shared" si="22"/>
        <v>7093216</v>
      </c>
      <c r="AL19" s="1745">
        <f t="shared" si="23"/>
        <v>0</v>
      </c>
    </row>
    <row r="20" spans="1:38" s="1746" customFormat="1" ht="16.149999999999999" customHeight="1" x14ac:dyDescent="0.2">
      <c r="A20" s="1738">
        <v>14</v>
      </c>
      <c r="B20" s="1738" t="s">
        <v>255</v>
      </c>
      <c r="C20" s="1739">
        <f>'3_Levels 1&amp;2'!U20</f>
        <v>8547824</v>
      </c>
      <c r="D20" s="1740">
        <f>'3_Levels 1&amp;2'!P20</f>
        <v>3019.1414500000001</v>
      </c>
      <c r="E20" s="1740">
        <f>'3_Levels 1&amp;2'!C20</f>
        <v>1765</v>
      </c>
      <c r="F20" s="1741">
        <f t="shared" si="1"/>
        <v>0.58460328183696064</v>
      </c>
      <c r="G20" s="1742">
        <f t="shared" si="2"/>
        <v>4997085.9629647359</v>
      </c>
      <c r="H20" s="1739">
        <f t="shared" si="3"/>
        <v>2831.2101773171307</v>
      </c>
      <c r="I20" s="1740">
        <f>'3_Levels 1&amp;2'!E20</f>
        <v>315.7</v>
      </c>
      <c r="J20" s="1741">
        <f t="shared" si="4"/>
        <v>0.10456615075123425</v>
      </c>
      <c r="K20" s="1742">
        <f t="shared" si="5"/>
        <v>893813.05297901819</v>
      </c>
      <c r="L20" s="1740">
        <f>'3_Levels 1&amp;2'!D20</f>
        <v>1435</v>
      </c>
      <c r="M20" s="1739">
        <f t="shared" si="6"/>
        <v>622.86623900976872</v>
      </c>
      <c r="N20" s="1740">
        <f>'3_Levels 1&amp;2'!G20</f>
        <v>46.92</v>
      </c>
      <c r="O20" s="1741">
        <f t="shared" si="7"/>
        <v>1.5540841917161582E-2</v>
      </c>
      <c r="P20" s="1742">
        <f t="shared" si="8"/>
        <v>132840.38151971978</v>
      </c>
      <c r="Q20" s="1740">
        <f>'3_Levels 1&amp;2'!F20</f>
        <v>782</v>
      </c>
      <c r="R20" s="1739">
        <f t="shared" si="9"/>
        <v>169.87261063902787</v>
      </c>
      <c r="S20" s="1740">
        <f>'3_Levels 1&amp;2'!I20</f>
        <v>555</v>
      </c>
      <c r="T20" s="1741">
        <f t="shared" si="10"/>
        <v>0.183827094288676</v>
      </c>
      <c r="U20" s="1742">
        <f t="shared" si="11"/>
        <v>1571321.6484110076</v>
      </c>
      <c r="V20" s="1740">
        <f>'3_Levels 1&amp;2'!H20</f>
        <v>370</v>
      </c>
      <c r="W20" s="1739">
        <f t="shared" si="12"/>
        <v>4246.8152659756961</v>
      </c>
      <c r="X20" s="1740">
        <f>'3_Levels 1&amp;2'!K20</f>
        <v>66.599999999999994</v>
      </c>
      <c r="Y20" s="1741">
        <f t="shared" si="13"/>
        <v>2.2059251314641117E-2</v>
      </c>
      <c r="Z20" s="1742">
        <f t="shared" si="14"/>
        <v>188558.5978093209</v>
      </c>
      <c r="AA20" s="1740">
        <f>'3_Levels 1&amp;2'!J20</f>
        <v>111</v>
      </c>
      <c r="AB20" s="1739">
        <f t="shared" si="15"/>
        <v>1698.7261063902783</v>
      </c>
      <c r="AC20" s="1740">
        <f>'3_Levels 1&amp;2'!N20</f>
        <v>269.92144999999999</v>
      </c>
      <c r="AD20" s="1741">
        <f t="shared" si="16"/>
        <v>8.9403379891326379E-2</v>
      </c>
      <c r="AE20" s="1742">
        <f t="shared" si="17"/>
        <v>764204.35631619697</v>
      </c>
      <c r="AF20" s="1740">
        <f t="shared" si="18"/>
        <v>1765</v>
      </c>
      <c r="AG20" s="1739">
        <f t="shared" si="19"/>
        <v>432.97697241710875</v>
      </c>
      <c r="AH20" s="1743"/>
      <c r="AI20" s="1747">
        <f t="shared" si="20"/>
        <v>8547824</v>
      </c>
      <c r="AJ20" s="1745">
        <f t="shared" si="21"/>
        <v>0</v>
      </c>
      <c r="AK20" s="1747">
        <f t="shared" si="22"/>
        <v>8547824</v>
      </c>
      <c r="AL20" s="1745">
        <f t="shared" si="23"/>
        <v>0</v>
      </c>
    </row>
    <row r="21" spans="1:38" s="1755" customFormat="1" ht="16.149999999999999" customHeight="1" x14ac:dyDescent="0.2">
      <c r="A21" s="1748">
        <v>15</v>
      </c>
      <c r="B21" s="1748" t="s">
        <v>256</v>
      </c>
      <c r="C21" s="1749">
        <f>'3_Levels 1&amp;2'!U21</f>
        <v>17189660</v>
      </c>
      <c r="D21" s="1750">
        <f>'3_Levels 1&amp;2'!P21</f>
        <v>5403.6749600000003</v>
      </c>
      <c r="E21" s="1751">
        <f>'3_Levels 1&amp;2'!C21</f>
        <v>3633</v>
      </c>
      <c r="F21" s="1752">
        <f t="shared" si="1"/>
        <v>0.67232023148927522</v>
      </c>
      <c r="G21" s="1753">
        <f t="shared" si="2"/>
        <v>11556956.190421935</v>
      </c>
      <c r="H21" s="1749">
        <f t="shared" si="3"/>
        <v>3181.1054749303426</v>
      </c>
      <c r="I21" s="1750">
        <f>'3_Levels 1&amp;2'!E21</f>
        <v>610.28</v>
      </c>
      <c r="J21" s="1752">
        <f t="shared" si="4"/>
        <v>0.1129379550986168</v>
      </c>
      <c r="K21" s="1753">
        <f t="shared" si="5"/>
        <v>1941365.0492404893</v>
      </c>
      <c r="L21" s="1750">
        <f>'3_Levels 1&amp;2'!D21</f>
        <v>2774</v>
      </c>
      <c r="M21" s="1749">
        <f t="shared" si="6"/>
        <v>699.84320448467531</v>
      </c>
      <c r="N21" s="1750">
        <f>'3_Levels 1&amp;2'!G21</f>
        <v>118.25999999999999</v>
      </c>
      <c r="O21" s="1752">
        <f t="shared" si="7"/>
        <v>2.1885106131550144E-2</v>
      </c>
      <c r="P21" s="1753">
        <f t="shared" si="8"/>
        <v>376197.53346526227</v>
      </c>
      <c r="Q21" s="1750">
        <f>'3_Levels 1&amp;2'!F21</f>
        <v>1971</v>
      </c>
      <c r="R21" s="1749">
        <f t="shared" si="9"/>
        <v>190.86632849582054</v>
      </c>
      <c r="S21" s="1750">
        <f>'3_Levels 1&amp;2'!I21</f>
        <v>601.5</v>
      </c>
      <c r="T21" s="1752">
        <f t="shared" si="10"/>
        <v>0.1113131349410402</v>
      </c>
      <c r="U21" s="1753">
        <f t="shared" si="11"/>
        <v>1913434.943170601</v>
      </c>
      <c r="V21" s="1750">
        <f>'3_Levels 1&amp;2'!H21</f>
        <v>401</v>
      </c>
      <c r="W21" s="1749">
        <f t="shared" si="12"/>
        <v>4771.6582123955141</v>
      </c>
      <c r="X21" s="1750">
        <f>'3_Levels 1&amp;2'!K21</f>
        <v>66</v>
      </c>
      <c r="Y21" s="1752">
        <f t="shared" si="13"/>
        <v>1.2213910068343563E-2</v>
      </c>
      <c r="Z21" s="1753">
        <f t="shared" si="14"/>
        <v>209952.96134540261</v>
      </c>
      <c r="AA21" s="1750">
        <f>'3_Levels 1&amp;2'!J21</f>
        <v>110</v>
      </c>
      <c r="AB21" s="1749">
        <f t="shared" si="15"/>
        <v>1908.6632849582056</v>
      </c>
      <c r="AC21" s="1750">
        <f>'3_Levels 1&amp;2'!N21</f>
        <v>374.63496000000004</v>
      </c>
      <c r="AD21" s="1752">
        <f t="shared" si="16"/>
        <v>6.932966227117407E-2</v>
      </c>
      <c r="AE21" s="1753">
        <f t="shared" si="17"/>
        <v>1191753.32235631</v>
      </c>
      <c r="AF21" s="1751">
        <f t="shared" si="18"/>
        <v>3633</v>
      </c>
      <c r="AG21" s="1749">
        <f t="shared" si="19"/>
        <v>328.03559657481696</v>
      </c>
      <c r="AH21" s="1743"/>
      <c r="AI21" s="1754">
        <f t="shared" si="20"/>
        <v>17189660</v>
      </c>
      <c r="AJ21" s="1754">
        <f t="shared" si="21"/>
        <v>0</v>
      </c>
      <c r="AK21" s="1754">
        <f t="shared" si="22"/>
        <v>17189660</v>
      </c>
      <c r="AL21" s="1754">
        <f t="shared" si="23"/>
        <v>0</v>
      </c>
    </row>
    <row r="22" spans="1:38" s="1746" customFormat="1" ht="16.149999999999999" customHeight="1" x14ac:dyDescent="0.2">
      <c r="A22" s="1738">
        <v>16</v>
      </c>
      <c r="B22" s="1738" t="s">
        <v>257</v>
      </c>
      <c r="C22" s="1739">
        <f>'3_Levels 1&amp;2'!U22</f>
        <v>10307587</v>
      </c>
      <c r="D22" s="1740">
        <f>'3_Levels 1&amp;2'!P22</f>
        <v>6900.8920600000001</v>
      </c>
      <c r="E22" s="1740">
        <f>'3_Levels 1&amp;2'!C22</f>
        <v>4946</v>
      </c>
      <c r="F22" s="1741">
        <f t="shared" si="1"/>
        <v>0.71671893387070307</v>
      </c>
      <c r="G22" s="1742">
        <f t="shared" si="2"/>
        <v>7387642.7654195186</v>
      </c>
      <c r="H22" s="1739">
        <f t="shared" si="3"/>
        <v>1493.6600819691707</v>
      </c>
      <c r="I22" s="1740">
        <f>'3_Levels 1&amp;2'!E22</f>
        <v>616.44000000000005</v>
      </c>
      <c r="J22" s="1741">
        <f t="shared" si="4"/>
        <v>8.9327581802518444E-2</v>
      </c>
      <c r="K22" s="1742">
        <f t="shared" si="5"/>
        <v>920751.82092907571</v>
      </c>
      <c r="L22" s="1740">
        <f>'3_Levels 1&amp;2'!D22</f>
        <v>2802</v>
      </c>
      <c r="M22" s="1739">
        <f t="shared" si="6"/>
        <v>328.60521803321762</v>
      </c>
      <c r="N22" s="1740">
        <f>'3_Levels 1&amp;2'!G22</f>
        <v>119.88</v>
      </c>
      <c r="O22" s="1741">
        <f t="shared" si="7"/>
        <v>1.7371667163853594E-2</v>
      </c>
      <c r="P22" s="1742">
        <f t="shared" si="8"/>
        <v>179059.97062646417</v>
      </c>
      <c r="Q22" s="1740">
        <f>'3_Levels 1&amp;2'!F22</f>
        <v>1998</v>
      </c>
      <c r="R22" s="1739">
        <f t="shared" si="9"/>
        <v>89.61960491815023</v>
      </c>
      <c r="S22" s="1740">
        <f>'3_Levels 1&amp;2'!I22</f>
        <v>718.5</v>
      </c>
      <c r="T22" s="1741">
        <f t="shared" si="10"/>
        <v>0.10411697411769109</v>
      </c>
      <c r="U22" s="1742">
        <f t="shared" si="11"/>
        <v>1073194.7688948491</v>
      </c>
      <c r="V22" s="1740">
        <f>'3_Levels 1&amp;2'!H22</f>
        <v>479</v>
      </c>
      <c r="W22" s="1739">
        <f t="shared" si="12"/>
        <v>2240.4901229537559</v>
      </c>
      <c r="X22" s="1740">
        <f>'3_Levels 1&amp;2'!K22</f>
        <v>163.19999999999999</v>
      </c>
      <c r="Y22" s="1741">
        <f t="shared" si="13"/>
        <v>2.3649116459300189E-2</v>
      </c>
      <c r="Z22" s="1742">
        <f t="shared" si="14"/>
        <v>243765.32537736866</v>
      </c>
      <c r="AA22" s="1740">
        <f>'3_Levels 1&amp;2'!J22</f>
        <v>272</v>
      </c>
      <c r="AB22" s="1739">
        <f t="shared" si="15"/>
        <v>896.19604918150242</v>
      </c>
      <c r="AC22" s="1740">
        <f>'3_Levels 1&amp;2'!N22</f>
        <v>336.87206000000003</v>
      </c>
      <c r="AD22" s="1741">
        <f t="shared" si="16"/>
        <v>4.881572658593359E-2</v>
      </c>
      <c r="AE22" s="1742">
        <f t="shared" si="17"/>
        <v>503172.34875272348</v>
      </c>
      <c r="AF22" s="1740">
        <f t="shared" si="18"/>
        <v>4946</v>
      </c>
      <c r="AG22" s="1739">
        <f t="shared" si="19"/>
        <v>101.73318818292023</v>
      </c>
      <c r="AH22" s="1743"/>
      <c r="AI22" s="1747">
        <f t="shared" si="20"/>
        <v>10307587</v>
      </c>
      <c r="AJ22" s="1745">
        <f t="shared" si="21"/>
        <v>0</v>
      </c>
      <c r="AK22" s="1747">
        <f t="shared" si="22"/>
        <v>10307587.000000002</v>
      </c>
      <c r="AL22" s="1745">
        <f t="shared" si="23"/>
        <v>0</v>
      </c>
    </row>
    <row r="23" spans="1:38" s="1746" customFormat="1" ht="16.149999999999999" customHeight="1" x14ac:dyDescent="0.2">
      <c r="A23" s="1738">
        <v>17</v>
      </c>
      <c r="B23" s="1738" t="s">
        <v>258</v>
      </c>
      <c r="C23" s="1739">
        <f>'3_Levels 1&amp;2'!U23</f>
        <v>120106538</v>
      </c>
      <c r="D23" s="1740">
        <f>'3_Levels 1&amp;2'!P23</f>
        <v>61712.460000000006</v>
      </c>
      <c r="E23" s="1740">
        <f>'3_Levels 1&amp;2'!C23</f>
        <v>43995</v>
      </c>
      <c r="F23" s="1741">
        <f t="shared" si="1"/>
        <v>0.7129030344925481</v>
      </c>
      <c r="G23" s="1742">
        <f t="shared" si="2"/>
        <v>85624315.402594537</v>
      </c>
      <c r="H23" s="1739">
        <f t="shared" si="3"/>
        <v>1946.2283305510748</v>
      </c>
      <c r="I23" s="1740">
        <f>'3_Levels 1&amp;2'!E23</f>
        <v>8131.2</v>
      </c>
      <c r="J23" s="1741">
        <f t="shared" si="4"/>
        <v>0.13175945343938644</v>
      </c>
      <c r="K23" s="1742">
        <f t="shared" si="5"/>
        <v>15825171.801376898</v>
      </c>
      <c r="L23" s="1740">
        <f>'3_Levels 1&amp;2'!D23</f>
        <v>36960</v>
      </c>
      <c r="M23" s="1739">
        <f t="shared" si="6"/>
        <v>428.1702327212364</v>
      </c>
      <c r="N23" s="1740">
        <f>'3_Levels 1&amp;2'!G23</f>
        <v>1357.56</v>
      </c>
      <c r="O23" s="1741">
        <f t="shared" si="7"/>
        <v>2.1998150778627198E-2</v>
      </c>
      <c r="P23" s="1742">
        <f t="shared" si="8"/>
        <v>2642121.7324229171</v>
      </c>
      <c r="Q23" s="1740">
        <f>'3_Levels 1&amp;2'!F23</f>
        <v>22626</v>
      </c>
      <c r="R23" s="1739">
        <f t="shared" si="9"/>
        <v>116.77369983306448</v>
      </c>
      <c r="S23" s="1740">
        <f>'3_Levels 1&amp;2'!I23</f>
        <v>7186.5</v>
      </c>
      <c r="T23" s="1741">
        <f t="shared" si="10"/>
        <v>0.11645136168611654</v>
      </c>
      <c r="U23" s="1742">
        <f t="shared" si="11"/>
        <v>13986569.8975053</v>
      </c>
      <c r="V23" s="1740">
        <f>'3_Levels 1&amp;2'!H23</f>
        <v>4791</v>
      </c>
      <c r="W23" s="1739">
        <f t="shared" si="12"/>
        <v>2919.3424958266123</v>
      </c>
      <c r="X23" s="1740">
        <f>'3_Levels 1&amp;2'!K23</f>
        <v>1042.2</v>
      </c>
      <c r="Y23" s="1741">
        <f t="shared" si="13"/>
        <v>1.6887999603321598E-2</v>
      </c>
      <c r="Z23" s="1742">
        <f t="shared" si="14"/>
        <v>2028359.1661003304</v>
      </c>
      <c r="AA23" s="1740">
        <f>'3_Levels 1&amp;2'!J23</f>
        <v>1737</v>
      </c>
      <c r="AB23" s="1739">
        <f t="shared" si="15"/>
        <v>1167.7369983306451</v>
      </c>
      <c r="AC23" s="1740">
        <f>'3_Levels 1&amp;2'!N23</f>
        <v>0</v>
      </c>
      <c r="AD23" s="1741">
        <f t="shared" si="16"/>
        <v>0</v>
      </c>
      <c r="AE23" s="1742">
        <f t="shared" si="17"/>
        <v>0</v>
      </c>
      <c r="AF23" s="1740">
        <f t="shared" si="18"/>
        <v>43995</v>
      </c>
      <c r="AG23" s="1739">
        <f t="shared" si="19"/>
        <v>0</v>
      </c>
      <c r="AH23" s="1743"/>
      <c r="AI23" s="1747">
        <f t="shared" si="20"/>
        <v>120106537.99999999</v>
      </c>
      <c r="AJ23" s="1745">
        <f t="shared" si="21"/>
        <v>0</v>
      </c>
      <c r="AK23" s="1747">
        <f t="shared" si="22"/>
        <v>120106537.99999997</v>
      </c>
      <c r="AL23" s="1745">
        <f t="shared" si="23"/>
        <v>0</v>
      </c>
    </row>
    <row r="24" spans="1:38" s="1746" customFormat="1" ht="16.149999999999999" customHeight="1" x14ac:dyDescent="0.2">
      <c r="A24" s="1738">
        <v>18</v>
      </c>
      <c r="B24" s="1738" t="s">
        <v>259</v>
      </c>
      <c r="C24" s="1739">
        <f>'3_Levels 1&amp;2'!U24</f>
        <v>4880704</v>
      </c>
      <c r="D24" s="1740">
        <f>'3_Levels 1&amp;2'!P24</f>
        <v>1579.73624</v>
      </c>
      <c r="E24" s="1740">
        <f>'3_Levels 1&amp;2'!C24</f>
        <v>996</v>
      </c>
      <c r="F24" s="1741">
        <f t="shared" si="1"/>
        <v>0.63048499792598289</v>
      </c>
      <c r="G24" s="1742">
        <f t="shared" si="2"/>
        <v>3077210.6513173366</v>
      </c>
      <c r="H24" s="1739">
        <f t="shared" si="3"/>
        <v>3089.5689270254384</v>
      </c>
      <c r="I24" s="1740">
        <f>'3_Levels 1&amp;2'!E24</f>
        <v>200.42</v>
      </c>
      <c r="J24" s="1741">
        <f t="shared" si="4"/>
        <v>0.12686928040594928</v>
      </c>
      <c r="K24" s="1742">
        <f t="shared" si="5"/>
        <v>619211.4043544383</v>
      </c>
      <c r="L24" s="1740">
        <f>'3_Levels 1&amp;2'!D24</f>
        <v>911</v>
      </c>
      <c r="M24" s="1739">
        <f t="shared" si="6"/>
        <v>679.70516394559638</v>
      </c>
      <c r="N24" s="1740">
        <f>'3_Levels 1&amp;2'!G24</f>
        <v>25.47</v>
      </c>
      <c r="O24" s="1741">
        <f t="shared" si="7"/>
        <v>1.6122944675878298E-2</v>
      </c>
      <c r="P24" s="1742">
        <f t="shared" si="8"/>
        <v>78691.320571337914</v>
      </c>
      <c r="Q24" s="1740">
        <f>'3_Levels 1&amp;2'!F24</f>
        <v>424.5</v>
      </c>
      <c r="R24" s="1739">
        <f t="shared" si="9"/>
        <v>185.37413562152631</v>
      </c>
      <c r="S24" s="1740">
        <f>'3_Levels 1&amp;2'!I24</f>
        <v>184.5</v>
      </c>
      <c r="T24" s="1741">
        <f t="shared" si="10"/>
        <v>0.11679164871219262</v>
      </c>
      <c r="U24" s="1742">
        <f t="shared" si="11"/>
        <v>570025.46703619335</v>
      </c>
      <c r="V24" s="1740">
        <f>'3_Levels 1&amp;2'!H24</f>
        <v>123</v>
      </c>
      <c r="W24" s="1739">
        <f t="shared" si="12"/>
        <v>4634.3533905381573</v>
      </c>
      <c r="X24" s="1740">
        <f>'3_Levels 1&amp;2'!K24</f>
        <v>0.6</v>
      </c>
      <c r="Y24" s="1741">
        <f t="shared" si="13"/>
        <v>3.7981023971444752E-4</v>
      </c>
      <c r="Z24" s="1742">
        <f t="shared" si="14"/>
        <v>1853.7413562152628</v>
      </c>
      <c r="AA24" s="1740">
        <f>'3_Levels 1&amp;2'!J24</f>
        <v>1</v>
      </c>
      <c r="AB24" s="1739">
        <f t="shared" si="15"/>
        <v>1853.7413562152628</v>
      </c>
      <c r="AC24" s="1740">
        <f>'3_Levels 1&amp;2'!N24</f>
        <v>172.74624</v>
      </c>
      <c r="AD24" s="1741">
        <f t="shared" si="16"/>
        <v>0.10935131804028247</v>
      </c>
      <c r="AE24" s="1742">
        <f t="shared" si="17"/>
        <v>533711.41536447883</v>
      </c>
      <c r="AF24" s="1740">
        <f t="shared" si="18"/>
        <v>996</v>
      </c>
      <c r="AG24" s="1739">
        <f t="shared" si="19"/>
        <v>535.854834703292</v>
      </c>
      <c r="AH24" s="1743"/>
      <c r="AI24" s="1747">
        <f t="shared" si="20"/>
        <v>4880704</v>
      </c>
      <c r="AJ24" s="1745">
        <f t="shared" si="21"/>
        <v>0</v>
      </c>
      <c r="AK24" s="1747">
        <f t="shared" si="22"/>
        <v>4880704</v>
      </c>
      <c r="AL24" s="1745">
        <f t="shared" si="23"/>
        <v>0</v>
      </c>
    </row>
    <row r="25" spans="1:38" s="1746" customFormat="1" ht="16.149999999999999" customHeight="1" x14ac:dyDescent="0.2">
      <c r="A25" s="1738">
        <v>19</v>
      </c>
      <c r="B25" s="1738" t="s">
        <v>260</v>
      </c>
      <c r="C25" s="1739">
        <f>'3_Levels 1&amp;2'!U25</f>
        <v>8100413</v>
      </c>
      <c r="D25" s="1740">
        <f>'3_Levels 1&amp;2'!P25</f>
        <v>2944.2970599999999</v>
      </c>
      <c r="E25" s="1740">
        <f>'3_Levels 1&amp;2'!C25</f>
        <v>1954</v>
      </c>
      <c r="F25" s="1741">
        <f t="shared" si="1"/>
        <v>0.66365586086615869</v>
      </c>
      <c r="G25" s="1742">
        <f t="shared" si="2"/>
        <v>5375886.5628864234</v>
      </c>
      <c r="H25" s="1739">
        <f t="shared" si="3"/>
        <v>2751.2213730227345</v>
      </c>
      <c r="I25" s="1740">
        <f>'3_Levels 1&amp;2'!E25</f>
        <v>308.44</v>
      </c>
      <c r="J25" s="1741">
        <f t="shared" si="4"/>
        <v>0.10475845124132957</v>
      </c>
      <c r="K25" s="1742">
        <f t="shared" si="5"/>
        <v>848586.72029513214</v>
      </c>
      <c r="L25" s="1740">
        <f>'3_Levels 1&amp;2'!D25</f>
        <v>1402</v>
      </c>
      <c r="M25" s="1739">
        <f t="shared" si="6"/>
        <v>605.26870206500155</v>
      </c>
      <c r="N25" s="1740">
        <f>'3_Levels 1&amp;2'!G25</f>
        <v>41.28</v>
      </c>
      <c r="O25" s="1741">
        <f t="shared" si="7"/>
        <v>1.402032443017146E-2</v>
      </c>
      <c r="P25" s="1742">
        <f t="shared" si="8"/>
        <v>113570.41827837849</v>
      </c>
      <c r="Q25" s="1740">
        <f>'3_Levels 1&amp;2'!F25</f>
        <v>688</v>
      </c>
      <c r="R25" s="1739">
        <f t="shared" si="9"/>
        <v>165.07328238136409</v>
      </c>
      <c r="S25" s="1740">
        <f>'3_Levels 1&amp;2'!I25</f>
        <v>336</v>
      </c>
      <c r="T25" s="1741">
        <f t="shared" si="10"/>
        <v>0.11411891978046536</v>
      </c>
      <c r="U25" s="1742">
        <f t="shared" si="11"/>
        <v>924410.3813356387</v>
      </c>
      <c r="V25" s="1740">
        <f>'3_Levels 1&amp;2'!H25</f>
        <v>224</v>
      </c>
      <c r="W25" s="1739">
        <f t="shared" si="12"/>
        <v>4126.8320595341011</v>
      </c>
      <c r="X25" s="1740">
        <f>'3_Levels 1&amp;2'!K25</f>
        <v>15.6</v>
      </c>
      <c r="Y25" s="1741">
        <f t="shared" si="13"/>
        <v>5.2983784183787486E-3</v>
      </c>
      <c r="Z25" s="1742">
        <f t="shared" si="14"/>
        <v>42919.053419154654</v>
      </c>
      <c r="AA25" s="1740">
        <f>'3_Levels 1&amp;2'!J25</f>
        <v>26</v>
      </c>
      <c r="AB25" s="1739">
        <f t="shared" si="15"/>
        <v>1650.7328238136406</v>
      </c>
      <c r="AC25" s="1740">
        <f>'3_Levels 1&amp;2'!N25</f>
        <v>288.97705999999999</v>
      </c>
      <c r="AD25" s="1741">
        <f t="shared" si="16"/>
        <v>9.8148065263496204E-2</v>
      </c>
      <c r="AE25" s="1742">
        <f t="shared" si="17"/>
        <v>795039.86378527305</v>
      </c>
      <c r="AF25" s="1740">
        <f t="shared" si="18"/>
        <v>1954</v>
      </c>
      <c r="AG25" s="1739">
        <f t="shared" si="19"/>
        <v>406.87812885633218</v>
      </c>
      <c r="AH25" s="1743"/>
      <c r="AI25" s="1747">
        <f t="shared" si="20"/>
        <v>8100413</v>
      </c>
      <c r="AJ25" s="1745">
        <f t="shared" si="21"/>
        <v>0</v>
      </c>
      <c r="AK25" s="1747">
        <f t="shared" si="22"/>
        <v>8100413.0000000009</v>
      </c>
      <c r="AL25" s="1745">
        <f t="shared" si="23"/>
        <v>0</v>
      </c>
    </row>
    <row r="26" spans="1:38" s="1755" customFormat="1" ht="16.149999999999999" customHeight="1" x14ac:dyDescent="0.2">
      <c r="A26" s="1748">
        <v>20</v>
      </c>
      <c r="B26" s="1748" t="s">
        <v>261</v>
      </c>
      <c r="C26" s="1749">
        <f>'3_Levels 1&amp;2'!U26</f>
        <v>26454166</v>
      </c>
      <c r="D26" s="1750">
        <f>'3_Levels 1&amp;2'!P26</f>
        <v>8387.6922000000013</v>
      </c>
      <c r="E26" s="1751">
        <f>'3_Levels 1&amp;2'!C26</f>
        <v>5788</v>
      </c>
      <c r="F26" s="1752">
        <f t="shared" si="1"/>
        <v>0.69005870291711457</v>
      </c>
      <c r="G26" s="1753">
        <f t="shared" si="2"/>
        <v>18254927.476714034</v>
      </c>
      <c r="H26" s="1749">
        <f t="shared" si="3"/>
        <v>3153.9266545808628</v>
      </c>
      <c r="I26" s="1750">
        <f>'3_Levels 1&amp;2'!E26</f>
        <v>979.44</v>
      </c>
      <c r="J26" s="1752">
        <f t="shared" si="4"/>
        <v>0.11677109467607787</v>
      </c>
      <c r="K26" s="1753">
        <f t="shared" si="5"/>
        <v>3089081.9225626802</v>
      </c>
      <c r="L26" s="1750">
        <f>'3_Levels 1&amp;2'!D26</f>
        <v>4452</v>
      </c>
      <c r="M26" s="1749">
        <f t="shared" si="6"/>
        <v>693.86386400778986</v>
      </c>
      <c r="N26" s="1750">
        <f>'3_Levels 1&amp;2'!G26</f>
        <v>160.53</v>
      </c>
      <c r="O26" s="1752">
        <f t="shared" si="7"/>
        <v>1.9138756665391225E-2</v>
      </c>
      <c r="P26" s="1753">
        <f t="shared" si="8"/>
        <v>506299.84585986589</v>
      </c>
      <c r="Q26" s="1750">
        <f>'3_Levels 1&amp;2'!F26</f>
        <v>2675.5</v>
      </c>
      <c r="R26" s="1749">
        <f t="shared" si="9"/>
        <v>189.23559927485175</v>
      </c>
      <c r="S26" s="1750">
        <f>'3_Levels 1&amp;2'!I26</f>
        <v>1132.5</v>
      </c>
      <c r="T26" s="1752">
        <f t="shared" si="10"/>
        <v>0.13501926072108367</v>
      </c>
      <c r="U26" s="1753">
        <f t="shared" si="11"/>
        <v>3571821.9363128268</v>
      </c>
      <c r="V26" s="1750">
        <f>'3_Levels 1&amp;2'!H26</f>
        <v>755</v>
      </c>
      <c r="W26" s="1749">
        <f t="shared" si="12"/>
        <v>4730.8899818712935</v>
      </c>
      <c r="X26" s="1750">
        <f>'3_Levels 1&amp;2'!K26</f>
        <v>63</v>
      </c>
      <c r="Y26" s="1752">
        <f t="shared" si="13"/>
        <v>7.5110052321662431E-3</v>
      </c>
      <c r="Z26" s="1753">
        <f t="shared" si="14"/>
        <v>198697.37923859432</v>
      </c>
      <c r="AA26" s="1750">
        <f>'3_Levels 1&amp;2'!J26</f>
        <v>105</v>
      </c>
      <c r="AB26" s="1749">
        <f t="shared" si="15"/>
        <v>1892.3559927485173</v>
      </c>
      <c r="AC26" s="1750">
        <f>'3_Levels 1&amp;2'!N26</f>
        <v>264.22220000000004</v>
      </c>
      <c r="AD26" s="1752">
        <f t="shared" si="16"/>
        <v>3.1501179788166286E-2</v>
      </c>
      <c r="AE26" s="1753">
        <f t="shared" si="17"/>
        <v>833337.43931199575</v>
      </c>
      <c r="AF26" s="1751">
        <f t="shared" si="18"/>
        <v>5788</v>
      </c>
      <c r="AG26" s="1749">
        <f t="shared" si="19"/>
        <v>143.9767517816164</v>
      </c>
      <c r="AH26" s="1743"/>
      <c r="AI26" s="1754">
        <f t="shared" si="20"/>
        <v>26454165.999999996</v>
      </c>
      <c r="AJ26" s="1754">
        <f t="shared" si="21"/>
        <v>0</v>
      </c>
      <c r="AK26" s="1754">
        <f t="shared" si="22"/>
        <v>26454165.999999996</v>
      </c>
      <c r="AL26" s="1754">
        <f t="shared" si="23"/>
        <v>0</v>
      </c>
    </row>
    <row r="27" spans="1:38" s="1746" customFormat="1" ht="16.149999999999999" customHeight="1" x14ac:dyDescent="0.2">
      <c r="A27" s="1738">
        <v>21</v>
      </c>
      <c r="B27" s="1738" t="s">
        <v>262</v>
      </c>
      <c r="C27" s="1739">
        <f>'3_Levels 1&amp;2'!U27</f>
        <v>15441516</v>
      </c>
      <c r="D27" s="1740">
        <f>'3_Levels 1&amp;2'!P27</f>
        <v>4751.4746400000004</v>
      </c>
      <c r="E27" s="1740">
        <f>'3_Levels 1&amp;2'!C27</f>
        <v>3024</v>
      </c>
      <c r="F27" s="1741">
        <f t="shared" si="1"/>
        <v>0.63643399767782405</v>
      </c>
      <c r="G27" s="1742">
        <f t="shared" si="2"/>
        <v>9827505.7580860835</v>
      </c>
      <c r="H27" s="1739">
        <f t="shared" si="3"/>
        <v>3249.8365602136519</v>
      </c>
      <c r="I27" s="1740">
        <f>'3_Levels 1&amp;2'!E27</f>
        <v>549.12</v>
      </c>
      <c r="J27" s="1741">
        <f t="shared" si="4"/>
        <v>0.11556833227673503</v>
      </c>
      <c r="K27" s="1742">
        <f t="shared" si="5"/>
        <v>1784550.2519445205</v>
      </c>
      <c r="L27" s="1740">
        <f>'3_Levels 1&amp;2'!D27</f>
        <v>2496</v>
      </c>
      <c r="M27" s="1739">
        <f t="shared" si="6"/>
        <v>714.96404324700336</v>
      </c>
      <c r="N27" s="1740">
        <f>'3_Levels 1&amp;2'!G27</f>
        <v>68.61</v>
      </c>
      <c r="O27" s="1741">
        <f t="shared" si="7"/>
        <v>1.4439727705249837E-2</v>
      </c>
      <c r="P27" s="1742">
        <f t="shared" si="8"/>
        <v>222971.28639625866</v>
      </c>
      <c r="Q27" s="1740">
        <f>'3_Levels 1&amp;2'!F27</f>
        <v>1143.5</v>
      </c>
      <c r="R27" s="1739">
        <f t="shared" si="9"/>
        <v>194.99019361281913</v>
      </c>
      <c r="S27" s="1740">
        <f>'3_Levels 1&amp;2'!I27</f>
        <v>726</v>
      </c>
      <c r="T27" s="1741">
        <f t="shared" si="10"/>
        <v>0.1527946700774141</v>
      </c>
      <c r="U27" s="1742">
        <f t="shared" si="11"/>
        <v>2359381.3427151111</v>
      </c>
      <c r="V27" s="1740">
        <f>'3_Levels 1&amp;2'!H27</f>
        <v>484</v>
      </c>
      <c r="W27" s="1739">
        <f t="shared" si="12"/>
        <v>4874.7548403204773</v>
      </c>
      <c r="X27" s="1740">
        <f>'3_Levels 1&amp;2'!K27</f>
        <v>22.8</v>
      </c>
      <c r="Y27" s="1741">
        <f t="shared" si="13"/>
        <v>4.7985102999518478E-3</v>
      </c>
      <c r="Z27" s="1742">
        <f t="shared" si="14"/>
        <v>74096.273572871258</v>
      </c>
      <c r="AA27" s="1740">
        <f>'3_Levels 1&amp;2'!J27</f>
        <v>38</v>
      </c>
      <c r="AB27" s="1739">
        <f t="shared" si="15"/>
        <v>1949.901936128191</v>
      </c>
      <c r="AC27" s="1740">
        <f>'3_Levels 1&amp;2'!N27</f>
        <v>360.94463999999999</v>
      </c>
      <c r="AD27" s="1741">
        <f t="shared" si="16"/>
        <v>7.5964761962825075E-2</v>
      </c>
      <c r="AE27" s="1742">
        <f t="shared" si="17"/>
        <v>1173011.0872851547</v>
      </c>
      <c r="AF27" s="1740">
        <f t="shared" si="18"/>
        <v>3024</v>
      </c>
      <c r="AG27" s="1739">
        <f t="shared" si="19"/>
        <v>387.9004918271014</v>
      </c>
      <c r="AH27" s="1743"/>
      <c r="AI27" s="1747">
        <f t="shared" si="20"/>
        <v>15441516</v>
      </c>
      <c r="AJ27" s="1745">
        <f t="shared" si="21"/>
        <v>0</v>
      </c>
      <c r="AK27" s="1747">
        <f t="shared" si="22"/>
        <v>15441516</v>
      </c>
      <c r="AL27" s="1745">
        <f t="shared" si="23"/>
        <v>0</v>
      </c>
    </row>
    <row r="28" spans="1:38" s="1746" customFormat="1" ht="16.149999999999999" customHeight="1" x14ac:dyDescent="0.2">
      <c r="A28" s="1738">
        <v>22</v>
      </c>
      <c r="B28" s="1738" t="s">
        <v>263</v>
      </c>
      <c r="C28" s="1739">
        <f>'3_Levels 1&amp;2'!U28</f>
        <v>16571757</v>
      </c>
      <c r="D28" s="1740">
        <f>'3_Levels 1&amp;2'!P28</f>
        <v>4752.82935</v>
      </c>
      <c r="E28" s="1740">
        <f>'3_Levels 1&amp;2'!C28</f>
        <v>2995</v>
      </c>
      <c r="F28" s="1741">
        <f t="shared" si="1"/>
        <v>0.63015096470905274</v>
      </c>
      <c r="G28" s="1742">
        <f t="shared" si="2"/>
        <v>10442708.660473999</v>
      </c>
      <c r="H28" s="1739">
        <f t="shared" si="3"/>
        <v>3486.714076952921</v>
      </c>
      <c r="I28" s="1740">
        <f>'3_Levels 1&amp;2'!E28</f>
        <v>448.36</v>
      </c>
      <c r="J28" s="1741">
        <f t="shared" si="4"/>
        <v>9.4335387825359232E-2</v>
      </c>
      <c r="K28" s="1742">
        <f t="shared" si="5"/>
        <v>1563303.1235426117</v>
      </c>
      <c r="L28" s="1740">
        <f>'3_Levels 1&amp;2'!D28</f>
        <v>2038</v>
      </c>
      <c r="M28" s="1739">
        <f t="shared" si="6"/>
        <v>767.07709692964261</v>
      </c>
      <c r="N28" s="1740">
        <f>'3_Levels 1&amp;2'!G28</f>
        <v>109.67999999999999</v>
      </c>
      <c r="O28" s="1741">
        <f t="shared" si="7"/>
        <v>2.3076780570714158E-2</v>
      </c>
      <c r="P28" s="1742">
        <f t="shared" si="8"/>
        <v>382422.79996019637</v>
      </c>
      <c r="Q28" s="1740">
        <f>'3_Levels 1&amp;2'!F28</f>
        <v>1828</v>
      </c>
      <c r="R28" s="1739">
        <f t="shared" si="9"/>
        <v>209.20284461717526</v>
      </c>
      <c r="S28" s="1740">
        <f>'3_Levels 1&amp;2'!I28</f>
        <v>828</v>
      </c>
      <c r="T28" s="1741">
        <f t="shared" si="10"/>
        <v>0.17421201962574145</v>
      </c>
      <c r="U28" s="1742">
        <f t="shared" si="11"/>
        <v>2886999.2557170182</v>
      </c>
      <c r="V28" s="1740">
        <f>'3_Levels 1&amp;2'!H28</f>
        <v>552</v>
      </c>
      <c r="W28" s="1739">
        <f t="shared" si="12"/>
        <v>5230.0711154293804</v>
      </c>
      <c r="X28" s="1740">
        <f>'3_Levels 1&amp;2'!K28</f>
        <v>12</v>
      </c>
      <c r="Y28" s="1741">
        <f t="shared" si="13"/>
        <v>2.5248118786339343E-3</v>
      </c>
      <c r="Z28" s="1742">
        <f t="shared" si="14"/>
        <v>41840.56892343505</v>
      </c>
      <c r="AA28" s="1740">
        <f>'3_Levels 1&amp;2'!J28</f>
        <v>20</v>
      </c>
      <c r="AB28" s="1739">
        <f t="shared" si="15"/>
        <v>2092.0284461717524</v>
      </c>
      <c r="AC28" s="1740">
        <f>'3_Levels 1&amp;2'!N28</f>
        <v>359.78935000000001</v>
      </c>
      <c r="AD28" s="1741">
        <f t="shared" si="16"/>
        <v>7.5700035390498507E-2</v>
      </c>
      <c r="AE28" s="1742">
        <f t="shared" si="17"/>
        <v>1254482.5913827415</v>
      </c>
      <c r="AF28" s="1740">
        <f t="shared" si="18"/>
        <v>2995</v>
      </c>
      <c r="AG28" s="1739">
        <f t="shared" si="19"/>
        <v>418.85896206435439</v>
      </c>
      <c r="AH28" s="1743"/>
      <c r="AI28" s="1747">
        <f t="shared" si="20"/>
        <v>16571757</v>
      </c>
      <c r="AJ28" s="1745">
        <f t="shared" si="21"/>
        <v>0</v>
      </c>
      <c r="AK28" s="1747">
        <f t="shared" si="22"/>
        <v>16571757.000000002</v>
      </c>
      <c r="AL28" s="1745">
        <f t="shared" si="23"/>
        <v>0</v>
      </c>
    </row>
    <row r="29" spans="1:38" s="1746" customFormat="1" ht="16.149999999999999" customHeight="1" x14ac:dyDescent="0.2">
      <c r="A29" s="1738">
        <v>23</v>
      </c>
      <c r="B29" s="1738" t="s">
        <v>264</v>
      </c>
      <c r="C29" s="1739">
        <f>'3_Levels 1&amp;2'!U29</f>
        <v>52178416</v>
      </c>
      <c r="D29" s="1740">
        <f>'3_Levels 1&amp;2'!P29</f>
        <v>18233.150000000001</v>
      </c>
      <c r="E29" s="1740">
        <f>'3_Levels 1&amp;2'!C29</f>
        <v>12990</v>
      </c>
      <c r="F29" s="1741">
        <f t="shared" si="1"/>
        <v>0.71243860770080869</v>
      </c>
      <c r="G29" s="1742">
        <f t="shared" si="2"/>
        <v>37173918.047073603</v>
      </c>
      <c r="H29" s="1739">
        <f t="shared" si="3"/>
        <v>2861.7334909217552</v>
      </c>
      <c r="I29" s="1740">
        <f>'3_Levels 1&amp;2'!E29</f>
        <v>2031.26</v>
      </c>
      <c r="J29" s="1741">
        <f t="shared" si="4"/>
        <v>0.11140477646484562</v>
      </c>
      <c r="K29" s="1742">
        <f t="shared" si="5"/>
        <v>5812924.7707697237</v>
      </c>
      <c r="L29" s="1740">
        <f>'3_Levels 1&amp;2'!D29</f>
        <v>9233</v>
      </c>
      <c r="M29" s="1739">
        <f t="shared" si="6"/>
        <v>629.58136800278601</v>
      </c>
      <c r="N29" s="1740">
        <f>'3_Levels 1&amp;2'!G29</f>
        <v>410.78999999999996</v>
      </c>
      <c r="O29" s="1741">
        <f t="shared" si="7"/>
        <v>2.2529842621817949E-2</v>
      </c>
      <c r="P29" s="1742">
        <f t="shared" si="8"/>
        <v>1175571.5007357476</v>
      </c>
      <c r="Q29" s="1740">
        <f>'3_Levels 1&amp;2'!F29</f>
        <v>6846.5</v>
      </c>
      <c r="R29" s="1739">
        <f t="shared" si="9"/>
        <v>171.70400945530528</v>
      </c>
      <c r="S29" s="1740">
        <f>'3_Levels 1&amp;2'!I29</f>
        <v>2566.5</v>
      </c>
      <c r="T29" s="1741">
        <f t="shared" si="10"/>
        <v>0.14076009905035608</v>
      </c>
      <c r="U29" s="1742">
        <f t="shared" si="11"/>
        <v>7344639.0044506844</v>
      </c>
      <c r="V29" s="1740">
        <f>'3_Levels 1&amp;2'!H29</f>
        <v>1711</v>
      </c>
      <c r="W29" s="1739">
        <f t="shared" si="12"/>
        <v>4292.6002363826328</v>
      </c>
      <c r="X29" s="1740">
        <f>'3_Levels 1&amp;2'!K29</f>
        <v>234.6</v>
      </c>
      <c r="Y29" s="1741">
        <f t="shared" si="13"/>
        <v>1.2866674162171647E-2</v>
      </c>
      <c r="Z29" s="1742">
        <f t="shared" si="14"/>
        <v>671362.67697024369</v>
      </c>
      <c r="AA29" s="1740">
        <f>'3_Levels 1&amp;2'!J29</f>
        <v>391</v>
      </c>
      <c r="AB29" s="1739">
        <f t="shared" si="15"/>
        <v>1717.040094553053</v>
      </c>
      <c r="AC29" s="1740">
        <f>'3_Levels 1&amp;2'!N29</f>
        <v>0</v>
      </c>
      <c r="AD29" s="1741">
        <f t="shared" si="16"/>
        <v>0</v>
      </c>
      <c r="AE29" s="1742">
        <f t="shared" si="17"/>
        <v>0</v>
      </c>
      <c r="AF29" s="1740">
        <f t="shared" si="18"/>
        <v>12990</v>
      </c>
      <c r="AG29" s="1739">
        <f t="shared" si="19"/>
        <v>0</v>
      </c>
      <c r="AH29" s="1743"/>
      <c r="AI29" s="1747">
        <f t="shared" si="20"/>
        <v>52178416</v>
      </c>
      <c r="AJ29" s="1745">
        <f t="shared" si="21"/>
        <v>0</v>
      </c>
      <c r="AK29" s="1747">
        <f t="shared" si="22"/>
        <v>52178416</v>
      </c>
      <c r="AL29" s="1745">
        <f t="shared" si="23"/>
        <v>0</v>
      </c>
    </row>
    <row r="30" spans="1:38" s="1746" customFormat="1" ht="16.149999999999999" customHeight="1" x14ac:dyDescent="0.2">
      <c r="A30" s="1738">
        <v>24</v>
      </c>
      <c r="B30" s="1738" t="s">
        <v>265</v>
      </c>
      <c r="C30" s="1739">
        <f>'3_Levels 1&amp;2'!U30</f>
        <v>8814287</v>
      </c>
      <c r="D30" s="1740">
        <f>'3_Levels 1&amp;2'!P30</f>
        <v>6961.7417599999999</v>
      </c>
      <c r="E30" s="1740">
        <f>'3_Levels 1&amp;2'!C30</f>
        <v>4803</v>
      </c>
      <c r="F30" s="1741">
        <f t="shared" si="1"/>
        <v>0.68991355404714128</v>
      </c>
      <c r="G30" s="1742">
        <f t="shared" si="2"/>
        <v>6081096.0705615152</v>
      </c>
      <c r="H30" s="1739">
        <f t="shared" si="3"/>
        <v>1266.1036998878858</v>
      </c>
      <c r="I30" s="1740">
        <f>'3_Levels 1&amp;2'!E30</f>
        <v>882.86</v>
      </c>
      <c r="J30" s="1741">
        <f t="shared" si="4"/>
        <v>0.12681596508974788</v>
      </c>
      <c r="K30" s="1742">
        <f t="shared" si="5"/>
        <v>1117792.3124830185</v>
      </c>
      <c r="L30" s="1740">
        <f>'3_Levels 1&amp;2'!D30</f>
        <v>4013</v>
      </c>
      <c r="M30" s="1739">
        <f t="shared" si="6"/>
        <v>278.54281397533481</v>
      </c>
      <c r="N30" s="1740">
        <f>'3_Levels 1&amp;2'!G30</f>
        <v>88.35</v>
      </c>
      <c r="O30" s="1741">
        <f t="shared" si="7"/>
        <v>1.2690789610673521E-2</v>
      </c>
      <c r="P30" s="1742">
        <f t="shared" si="8"/>
        <v>111860.26188509467</v>
      </c>
      <c r="Q30" s="1740">
        <f>'3_Levels 1&amp;2'!F30</f>
        <v>1472.5</v>
      </c>
      <c r="R30" s="1739">
        <f t="shared" si="9"/>
        <v>75.966221993273123</v>
      </c>
      <c r="S30" s="1740">
        <f>'3_Levels 1&amp;2'!I30</f>
        <v>715.5</v>
      </c>
      <c r="T30" s="1741">
        <f t="shared" si="10"/>
        <v>0.10277600414755976</v>
      </c>
      <c r="U30" s="1742">
        <f t="shared" si="11"/>
        <v>905897.19726978207</v>
      </c>
      <c r="V30" s="1740">
        <f>'3_Levels 1&amp;2'!H30</f>
        <v>477</v>
      </c>
      <c r="W30" s="1739">
        <f t="shared" si="12"/>
        <v>1899.1555498318282</v>
      </c>
      <c r="X30" s="1740">
        <f>'3_Levels 1&amp;2'!K30</f>
        <v>126.6</v>
      </c>
      <c r="Y30" s="1741">
        <f t="shared" si="13"/>
        <v>1.818510429780722E-2</v>
      </c>
      <c r="Z30" s="1742">
        <f t="shared" si="14"/>
        <v>160288.72840580632</v>
      </c>
      <c r="AA30" s="1740">
        <f>'3_Levels 1&amp;2'!J30</f>
        <v>211</v>
      </c>
      <c r="AB30" s="1739">
        <f t="shared" si="15"/>
        <v>759.66221993273143</v>
      </c>
      <c r="AC30" s="1740">
        <f>'3_Levels 1&amp;2'!N30</f>
        <v>345.43176</v>
      </c>
      <c r="AD30" s="1741">
        <f t="shared" si="16"/>
        <v>4.9618582807070398E-2</v>
      </c>
      <c r="AE30" s="1742">
        <f t="shared" si="17"/>
        <v>437352.42939478409</v>
      </c>
      <c r="AF30" s="1740">
        <f t="shared" si="18"/>
        <v>4803</v>
      </c>
      <c r="AG30" s="1739">
        <f t="shared" si="19"/>
        <v>91.058178095936725</v>
      </c>
      <c r="AH30" s="1743"/>
      <c r="AI30" s="1747">
        <f t="shared" si="20"/>
        <v>8814287</v>
      </c>
      <c r="AJ30" s="1745">
        <f t="shared" si="21"/>
        <v>0</v>
      </c>
      <c r="AK30" s="1747">
        <f t="shared" si="22"/>
        <v>8814287</v>
      </c>
      <c r="AL30" s="1745">
        <f t="shared" si="23"/>
        <v>0</v>
      </c>
    </row>
    <row r="31" spans="1:38" s="1755" customFormat="1" ht="16.149999999999999" customHeight="1" x14ac:dyDescent="0.2">
      <c r="A31" s="1748">
        <v>25</v>
      </c>
      <c r="B31" s="1748" t="s">
        <v>266</v>
      </c>
      <c r="C31" s="1749">
        <f>'3_Levels 1&amp;2'!U31</f>
        <v>7752275</v>
      </c>
      <c r="D31" s="1750">
        <f>'3_Levels 1&amp;2'!P31</f>
        <v>3272.64</v>
      </c>
      <c r="E31" s="1751">
        <f>'3_Levels 1&amp;2'!C31</f>
        <v>2175</v>
      </c>
      <c r="F31" s="1752">
        <f t="shared" si="1"/>
        <v>0.66460105602816077</v>
      </c>
      <c r="G31" s="1753">
        <f t="shared" si="2"/>
        <v>5152170.1516207103</v>
      </c>
      <c r="H31" s="1749">
        <f t="shared" si="3"/>
        <v>2368.8138628141196</v>
      </c>
      <c r="I31" s="1750">
        <f>'3_Levels 1&amp;2'!E31</f>
        <v>328.02</v>
      </c>
      <c r="J31" s="1752">
        <f t="shared" si="4"/>
        <v>0.10023100616016427</v>
      </c>
      <c r="K31" s="1753">
        <f t="shared" si="5"/>
        <v>777018.32328028744</v>
      </c>
      <c r="L31" s="1750">
        <f>'3_Levels 1&amp;2'!D31</f>
        <v>1491</v>
      </c>
      <c r="M31" s="1749">
        <f t="shared" si="6"/>
        <v>521.13904981910628</v>
      </c>
      <c r="N31" s="1750">
        <f>'3_Levels 1&amp;2'!G31</f>
        <v>89.36999999999999</v>
      </c>
      <c r="O31" s="1752">
        <f t="shared" si="7"/>
        <v>2.7308228219419181E-2</v>
      </c>
      <c r="P31" s="1753">
        <f t="shared" si="8"/>
        <v>211700.89491969784</v>
      </c>
      <c r="Q31" s="1750">
        <f>'3_Levels 1&amp;2'!F31</f>
        <v>1489.5</v>
      </c>
      <c r="R31" s="1749">
        <f t="shared" si="9"/>
        <v>142.12883176884716</v>
      </c>
      <c r="S31" s="1750">
        <f>'3_Levels 1&amp;2'!I31</f>
        <v>306</v>
      </c>
      <c r="T31" s="1752">
        <f t="shared" si="10"/>
        <v>9.3502493399823999E-2</v>
      </c>
      <c r="U31" s="1753">
        <f t="shared" si="11"/>
        <v>724857.04202112055</v>
      </c>
      <c r="V31" s="1750">
        <f>'3_Levels 1&amp;2'!H31</f>
        <v>204</v>
      </c>
      <c r="W31" s="1749">
        <f t="shared" si="12"/>
        <v>3553.2207942211789</v>
      </c>
      <c r="X31" s="1750">
        <f>'3_Levels 1&amp;2'!K31</f>
        <v>65.399999999999991</v>
      </c>
      <c r="Y31" s="1752">
        <f t="shared" si="13"/>
        <v>1.998386623643297E-2</v>
      </c>
      <c r="Z31" s="1753">
        <f t="shared" si="14"/>
        <v>154920.42662804341</v>
      </c>
      <c r="AA31" s="1750">
        <f>'3_Levels 1&amp;2'!J31</f>
        <v>109</v>
      </c>
      <c r="AB31" s="1749">
        <f t="shared" si="15"/>
        <v>1421.2883176884716</v>
      </c>
      <c r="AC31" s="1750">
        <f>'3_Levels 1&amp;2'!N31</f>
        <v>308.84999999999997</v>
      </c>
      <c r="AD31" s="1752">
        <f t="shared" si="16"/>
        <v>9.4373349955998817E-2</v>
      </c>
      <c r="AE31" s="1753">
        <f t="shared" si="17"/>
        <v>731608.16153014079</v>
      </c>
      <c r="AF31" s="1751">
        <f t="shared" si="18"/>
        <v>2175</v>
      </c>
      <c r="AG31" s="1749">
        <f t="shared" si="19"/>
        <v>336.37156851960498</v>
      </c>
      <c r="AH31" s="1743"/>
      <c r="AI31" s="1754">
        <f t="shared" si="20"/>
        <v>7752275</v>
      </c>
      <c r="AJ31" s="1754">
        <f t="shared" si="21"/>
        <v>0</v>
      </c>
      <c r="AK31" s="1754">
        <f t="shared" si="22"/>
        <v>7752275.0000000019</v>
      </c>
      <c r="AL31" s="1754">
        <f t="shared" si="23"/>
        <v>0</v>
      </c>
    </row>
    <row r="32" spans="1:38" s="1746" customFormat="1" ht="16.149999999999999" customHeight="1" x14ac:dyDescent="0.2">
      <c r="A32" s="1738">
        <v>26</v>
      </c>
      <c r="B32" s="1738" t="s">
        <v>267</v>
      </c>
      <c r="C32" s="1739">
        <f>'3_Levels 1&amp;2'!U32</f>
        <v>145785555</v>
      </c>
      <c r="D32" s="1740">
        <f>'3_Levels 1&amp;2'!P32</f>
        <v>68971.86</v>
      </c>
      <c r="E32" s="1740">
        <f>'3_Levels 1&amp;2'!C32</f>
        <v>48871</v>
      </c>
      <c r="F32" s="1741">
        <f t="shared" si="1"/>
        <v>0.70856433333826285</v>
      </c>
      <c r="G32" s="1742">
        <f t="shared" si="2"/>
        <v>103298444.58892365</v>
      </c>
      <c r="H32" s="1739">
        <f t="shared" si="3"/>
        <v>2113.6961508650047</v>
      </c>
      <c r="I32" s="1740">
        <f>'3_Levels 1&amp;2'!E32</f>
        <v>8474.84</v>
      </c>
      <c r="J32" s="1741">
        <f t="shared" si="4"/>
        <v>0.12287387928932177</v>
      </c>
      <c r="K32" s="1742">
        <f t="shared" si="5"/>
        <v>17913236.68719678</v>
      </c>
      <c r="L32" s="1740">
        <f>'3_Levels 1&amp;2'!D32</f>
        <v>38522</v>
      </c>
      <c r="M32" s="1739">
        <f t="shared" si="6"/>
        <v>465.01315319030113</v>
      </c>
      <c r="N32" s="1740">
        <f>'3_Levels 1&amp;2'!G32</f>
        <v>844.92</v>
      </c>
      <c r="O32" s="1741">
        <f t="shared" si="7"/>
        <v>1.2250213347878396E-2</v>
      </c>
      <c r="P32" s="1742">
        <f t="shared" si="8"/>
        <v>1785904.1517888599</v>
      </c>
      <c r="Q32" s="1740">
        <f>'3_Levels 1&amp;2'!F32</f>
        <v>14082</v>
      </c>
      <c r="R32" s="1739">
        <f t="shared" si="9"/>
        <v>126.82176905190029</v>
      </c>
      <c r="S32" s="1740">
        <f>'3_Levels 1&amp;2'!I32</f>
        <v>8950.5</v>
      </c>
      <c r="T32" s="1741">
        <f t="shared" si="10"/>
        <v>0.12977031502412723</v>
      </c>
      <c r="U32" s="1742">
        <f t="shared" si="11"/>
        <v>18918637.398317225</v>
      </c>
      <c r="V32" s="1740">
        <f>'3_Levels 1&amp;2'!H32</f>
        <v>5967</v>
      </c>
      <c r="W32" s="1739">
        <f t="shared" si="12"/>
        <v>3170.5442262975071</v>
      </c>
      <c r="X32" s="1740">
        <f>'3_Levels 1&amp;2'!K32</f>
        <v>1830.6</v>
      </c>
      <c r="Y32" s="1741">
        <f t="shared" si="13"/>
        <v>2.6541259000409732E-2</v>
      </c>
      <c r="Z32" s="1742">
        <f t="shared" si="14"/>
        <v>3869332.1737734783</v>
      </c>
      <c r="AA32" s="1740">
        <f>'3_Levels 1&amp;2'!J32</f>
        <v>3051</v>
      </c>
      <c r="AB32" s="1739">
        <f t="shared" si="15"/>
        <v>1268.2176905190031</v>
      </c>
      <c r="AC32" s="1740">
        <f>'3_Levels 1&amp;2'!N32</f>
        <v>0</v>
      </c>
      <c r="AD32" s="1741">
        <f t="shared" si="16"/>
        <v>0</v>
      </c>
      <c r="AE32" s="1742">
        <f t="shared" si="17"/>
        <v>0</v>
      </c>
      <c r="AF32" s="1740">
        <f t="shared" si="18"/>
        <v>48871</v>
      </c>
      <c r="AG32" s="1739">
        <f t="shared" si="19"/>
        <v>0</v>
      </c>
      <c r="AH32" s="1743"/>
      <c r="AI32" s="1747">
        <f t="shared" si="20"/>
        <v>145785555</v>
      </c>
      <c r="AJ32" s="1745">
        <f t="shared" si="21"/>
        <v>0</v>
      </c>
      <c r="AK32" s="1747">
        <f t="shared" si="22"/>
        <v>145785554.99999997</v>
      </c>
      <c r="AL32" s="1745">
        <f t="shared" si="23"/>
        <v>0</v>
      </c>
    </row>
    <row r="33" spans="1:38" s="1746" customFormat="1" ht="16.149999999999999" customHeight="1" x14ac:dyDescent="0.2">
      <c r="A33" s="1738">
        <v>27</v>
      </c>
      <c r="B33" s="1738" t="s">
        <v>268</v>
      </c>
      <c r="C33" s="1739">
        <f>'3_Levels 1&amp;2'!U33</f>
        <v>25190109</v>
      </c>
      <c r="D33" s="1740">
        <f>'3_Levels 1&amp;2'!P33</f>
        <v>8086.9797600000002</v>
      </c>
      <c r="E33" s="1740">
        <f>'3_Levels 1&amp;2'!C33</f>
        <v>5628</v>
      </c>
      <c r="F33" s="1741">
        <f t="shared" si="1"/>
        <v>0.69593348407242706</v>
      </c>
      <c r="G33" s="1742">
        <f t="shared" si="2"/>
        <v>17530640.320534203</v>
      </c>
      <c r="H33" s="1739">
        <f t="shared" si="3"/>
        <v>3114.8970008056508</v>
      </c>
      <c r="I33" s="1740">
        <f>'3_Levels 1&amp;2'!E33</f>
        <v>775.5</v>
      </c>
      <c r="J33" s="1741">
        <f t="shared" si="4"/>
        <v>9.5894885731728358E-2</v>
      </c>
      <c r="K33" s="1742">
        <f t="shared" si="5"/>
        <v>2415602.6241247822</v>
      </c>
      <c r="L33" s="1740">
        <f>'3_Levels 1&amp;2'!D33</f>
        <v>3525</v>
      </c>
      <c r="M33" s="1739">
        <f t="shared" si="6"/>
        <v>685.27734017724322</v>
      </c>
      <c r="N33" s="1740">
        <f>'3_Levels 1&amp;2'!G33</f>
        <v>188.73</v>
      </c>
      <c r="O33" s="1741">
        <f t="shared" si="7"/>
        <v>2.333751358368677E-2</v>
      </c>
      <c r="P33" s="1742">
        <f t="shared" si="8"/>
        <v>587874.51096205041</v>
      </c>
      <c r="Q33" s="1740">
        <f>'3_Levels 1&amp;2'!F33</f>
        <v>3145.5</v>
      </c>
      <c r="R33" s="1739">
        <f t="shared" si="9"/>
        <v>186.89382004833902</v>
      </c>
      <c r="S33" s="1740">
        <f>'3_Levels 1&amp;2'!I33</f>
        <v>1113</v>
      </c>
      <c r="T33" s="1741">
        <f t="shared" si="10"/>
        <v>0.13762863677551729</v>
      </c>
      <c r="U33" s="1742">
        <f t="shared" si="11"/>
        <v>3466880.361896689</v>
      </c>
      <c r="V33" s="1740">
        <f>'3_Levels 1&amp;2'!H33</f>
        <v>742</v>
      </c>
      <c r="W33" s="1739">
        <f t="shared" si="12"/>
        <v>4672.345501208476</v>
      </c>
      <c r="X33" s="1740">
        <f>'3_Levels 1&amp;2'!K33</f>
        <v>100.8</v>
      </c>
      <c r="Y33" s="1741">
        <f t="shared" si="13"/>
        <v>1.2464480311744961E-2</v>
      </c>
      <c r="Z33" s="1742">
        <f t="shared" si="14"/>
        <v>313981.61768120958</v>
      </c>
      <c r="AA33" s="1740">
        <f>'3_Levels 1&amp;2'!J33</f>
        <v>168</v>
      </c>
      <c r="AB33" s="1739">
        <f t="shared" si="15"/>
        <v>1868.9382004833903</v>
      </c>
      <c r="AC33" s="1740">
        <f>'3_Levels 1&amp;2'!N33</f>
        <v>280.94975999999997</v>
      </c>
      <c r="AD33" s="1741">
        <f t="shared" si="16"/>
        <v>3.4740999524895552E-2</v>
      </c>
      <c r="AE33" s="1742">
        <f t="shared" si="17"/>
        <v>875129.56480106723</v>
      </c>
      <c r="AF33" s="1740">
        <f t="shared" si="18"/>
        <v>5628</v>
      </c>
      <c r="AG33" s="1739">
        <f t="shared" si="19"/>
        <v>155.49565828021807</v>
      </c>
      <c r="AH33" s="1743"/>
      <c r="AI33" s="1747">
        <f t="shared" si="20"/>
        <v>25190109</v>
      </c>
      <c r="AJ33" s="1745">
        <f t="shared" si="21"/>
        <v>0</v>
      </c>
      <c r="AK33" s="1747">
        <f t="shared" si="22"/>
        <v>25190109.000000004</v>
      </c>
      <c r="AL33" s="1745">
        <f t="shared" si="23"/>
        <v>0</v>
      </c>
    </row>
    <row r="34" spans="1:38" s="1746" customFormat="1" ht="16.149999999999999" customHeight="1" x14ac:dyDescent="0.2">
      <c r="A34" s="1738">
        <v>28</v>
      </c>
      <c r="B34" s="1738" t="s">
        <v>269</v>
      </c>
      <c r="C34" s="1739">
        <f>'3_Levels 1&amp;2'!U34</f>
        <v>90317437</v>
      </c>
      <c r="D34" s="1740">
        <f>'3_Levels 1&amp;2'!P34</f>
        <v>42198.7</v>
      </c>
      <c r="E34" s="1740">
        <f>'3_Levels 1&amp;2'!C34</f>
        <v>31529</v>
      </c>
      <c r="F34" s="1741">
        <f t="shared" si="1"/>
        <v>0.74715571806714431</v>
      </c>
      <c r="G34" s="1742">
        <f t="shared" si="2"/>
        <v>67481189.495719075</v>
      </c>
      <c r="H34" s="1739">
        <f t="shared" si="3"/>
        <v>2140.2895586830878</v>
      </c>
      <c r="I34" s="1740">
        <f>'3_Levels 1&amp;2'!E34</f>
        <v>4491.08</v>
      </c>
      <c r="J34" s="1741">
        <f t="shared" si="4"/>
        <v>0.10642697523857371</v>
      </c>
      <c r="K34" s="1742">
        <f t="shared" si="5"/>
        <v>9612211.6312104408</v>
      </c>
      <c r="L34" s="1740">
        <f>'3_Levels 1&amp;2'!D34</f>
        <v>20414</v>
      </c>
      <c r="M34" s="1739">
        <f t="shared" si="6"/>
        <v>470.86370291027924</v>
      </c>
      <c r="N34" s="1740">
        <f>'3_Levels 1&amp;2'!G34</f>
        <v>780.12</v>
      </c>
      <c r="O34" s="1741">
        <f t="shared" si="7"/>
        <v>1.8486825423532006E-2</v>
      </c>
      <c r="P34" s="1742">
        <f t="shared" si="8"/>
        <v>1669682.6905198502</v>
      </c>
      <c r="Q34" s="1740">
        <f>'3_Levels 1&amp;2'!F34</f>
        <v>13002</v>
      </c>
      <c r="R34" s="1739">
        <f t="shared" si="9"/>
        <v>128.41737352098525</v>
      </c>
      <c r="S34" s="1740">
        <f>'3_Levels 1&amp;2'!I34</f>
        <v>4525.5</v>
      </c>
      <c r="T34" s="1741">
        <f t="shared" si="10"/>
        <v>0.10724264017611917</v>
      </c>
      <c r="U34" s="1742">
        <f t="shared" si="11"/>
        <v>9685880.3978203125</v>
      </c>
      <c r="V34" s="1740">
        <f>'3_Levels 1&amp;2'!H34</f>
        <v>3017</v>
      </c>
      <c r="W34" s="1739">
        <f t="shared" si="12"/>
        <v>3210.4343380246314</v>
      </c>
      <c r="X34" s="1740">
        <f>'3_Levels 1&amp;2'!K34</f>
        <v>873</v>
      </c>
      <c r="Y34" s="1741">
        <f t="shared" si="13"/>
        <v>2.0687841094630878E-2</v>
      </c>
      <c r="Z34" s="1742">
        <f t="shared" si="14"/>
        <v>1868472.7847303355</v>
      </c>
      <c r="AA34" s="1740">
        <f>'3_Levels 1&amp;2'!J34</f>
        <v>1455</v>
      </c>
      <c r="AB34" s="1739">
        <f t="shared" si="15"/>
        <v>1284.1737352098526</v>
      </c>
      <c r="AC34" s="1740">
        <f>'3_Levels 1&amp;2'!N34</f>
        <v>0</v>
      </c>
      <c r="AD34" s="1741">
        <f t="shared" si="16"/>
        <v>0</v>
      </c>
      <c r="AE34" s="1742">
        <f t="shared" si="17"/>
        <v>0</v>
      </c>
      <c r="AF34" s="1740">
        <f t="shared" si="18"/>
        <v>31529</v>
      </c>
      <c r="AG34" s="1739">
        <f t="shared" si="19"/>
        <v>0</v>
      </c>
      <c r="AH34" s="1743"/>
      <c r="AI34" s="1747">
        <f t="shared" si="20"/>
        <v>90317437.000000015</v>
      </c>
      <c r="AJ34" s="1745">
        <f t="shared" si="21"/>
        <v>0</v>
      </c>
      <c r="AK34" s="1747">
        <f t="shared" si="22"/>
        <v>90317437.000000015</v>
      </c>
      <c r="AL34" s="1745">
        <f t="shared" si="23"/>
        <v>0</v>
      </c>
    </row>
    <row r="35" spans="1:38" s="1746" customFormat="1" ht="16.149999999999999" customHeight="1" x14ac:dyDescent="0.2">
      <c r="A35" s="1738">
        <v>29</v>
      </c>
      <c r="B35" s="1738" t="s">
        <v>270</v>
      </c>
      <c r="C35" s="1739">
        <f>'3_Levels 1&amp;2'!U35</f>
        <v>44849077</v>
      </c>
      <c r="D35" s="1740">
        <f>'3_Levels 1&amp;2'!P35</f>
        <v>18369.510000000002</v>
      </c>
      <c r="E35" s="1740">
        <f>'3_Levels 1&amp;2'!C35</f>
        <v>14006</v>
      </c>
      <c r="F35" s="1741">
        <f t="shared" si="1"/>
        <v>0.76245909662260991</v>
      </c>
      <c r="G35" s="1742">
        <f t="shared" si="2"/>
        <v>34195586.733777873</v>
      </c>
      <c r="H35" s="1739">
        <f t="shared" si="3"/>
        <v>2441.4955543179976</v>
      </c>
      <c r="I35" s="1740">
        <f>'3_Levels 1&amp;2'!E35</f>
        <v>2017.18</v>
      </c>
      <c r="J35" s="1741">
        <f t="shared" si="4"/>
        <v>0.10981131233222878</v>
      </c>
      <c r="K35" s="1742">
        <f t="shared" si="5"/>
        <v>4924936.0022591781</v>
      </c>
      <c r="L35" s="1740">
        <f>'3_Levels 1&amp;2'!D35</f>
        <v>9169</v>
      </c>
      <c r="M35" s="1739">
        <f t="shared" si="6"/>
        <v>537.12902194995945</v>
      </c>
      <c r="N35" s="1740">
        <f>'3_Levels 1&amp;2'!G35</f>
        <v>473.43</v>
      </c>
      <c r="O35" s="1741">
        <f t="shared" si="7"/>
        <v>2.5772598180354291E-2</v>
      </c>
      <c r="P35" s="1742">
        <f t="shared" si="8"/>
        <v>1155877.2402807695</v>
      </c>
      <c r="Q35" s="1740">
        <f>'3_Levels 1&amp;2'!F35</f>
        <v>7890.5</v>
      </c>
      <c r="R35" s="1739">
        <f t="shared" si="9"/>
        <v>146.48973325907986</v>
      </c>
      <c r="S35" s="1740">
        <f>'3_Levels 1&amp;2'!I35</f>
        <v>1735.5</v>
      </c>
      <c r="T35" s="1741">
        <f t="shared" si="10"/>
        <v>9.4477207067581004E-2</v>
      </c>
      <c r="U35" s="1742">
        <f t="shared" si="11"/>
        <v>4237215.5345188845</v>
      </c>
      <c r="V35" s="1740">
        <f>'3_Levels 1&amp;2'!H35</f>
        <v>1157</v>
      </c>
      <c r="W35" s="1739">
        <f t="shared" si="12"/>
        <v>3662.243331476996</v>
      </c>
      <c r="X35" s="1740">
        <f>'3_Levels 1&amp;2'!K35</f>
        <v>137.4</v>
      </c>
      <c r="Y35" s="1741">
        <f t="shared" si="13"/>
        <v>7.4797857972259459E-3</v>
      </c>
      <c r="Z35" s="1742">
        <f t="shared" si="14"/>
        <v>335461.48916329286</v>
      </c>
      <c r="AA35" s="1740">
        <f>'3_Levels 1&amp;2'!J35</f>
        <v>229</v>
      </c>
      <c r="AB35" s="1739">
        <f t="shared" si="15"/>
        <v>1464.8973325907984</v>
      </c>
      <c r="AC35" s="1740">
        <f>'3_Levels 1&amp;2'!N35</f>
        <v>0</v>
      </c>
      <c r="AD35" s="1741">
        <f t="shared" si="16"/>
        <v>0</v>
      </c>
      <c r="AE35" s="1742">
        <f t="shared" si="17"/>
        <v>0</v>
      </c>
      <c r="AF35" s="1740">
        <f t="shared" si="18"/>
        <v>14006</v>
      </c>
      <c r="AG35" s="1739">
        <f t="shared" si="19"/>
        <v>0</v>
      </c>
      <c r="AH35" s="1743"/>
      <c r="AI35" s="1747">
        <f t="shared" si="20"/>
        <v>44849077</v>
      </c>
      <c r="AJ35" s="1745">
        <f t="shared" si="21"/>
        <v>0</v>
      </c>
      <c r="AK35" s="1747">
        <f t="shared" si="22"/>
        <v>44849077</v>
      </c>
      <c r="AL35" s="1745">
        <f t="shared" si="23"/>
        <v>0</v>
      </c>
    </row>
    <row r="36" spans="1:38" s="1755" customFormat="1" ht="16.149999999999999" customHeight="1" x14ac:dyDescent="0.2">
      <c r="A36" s="1748">
        <v>30</v>
      </c>
      <c r="B36" s="1748" t="s">
        <v>271</v>
      </c>
      <c r="C36" s="1749">
        <f>'3_Levels 1&amp;2'!U36</f>
        <v>11616054</v>
      </c>
      <c r="D36" s="1750">
        <f>'3_Levels 1&amp;2'!P36</f>
        <v>3639.3737599999999</v>
      </c>
      <c r="E36" s="1751">
        <f>'3_Levels 1&amp;2'!C36</f>
        <v>2478</v>
      </c>
      <c r="F36" s="1752">
        <f t="shared" si="1"/>
        <v>0.68088637315448475</v>
      </c>
      <c r="G36" s="1753">
        <f t="shared" si="2"/>
        <v>7909212.878426645</v>
      </c>
      <c r="H36" s="1749">
        <f t="shared" si="3"/>
        <v>3191.7727515846027</v>
      </c>
      <c r="I36" s="1750">
        <f>'3_Levels 1&amp;2'!E36</f>
        <v>342.98</v>
      </c>
      <c r="J36" s="1752">
        <f t="shared" si="4"/>
        <v>9.4241488403763188E-2</v>
      </c>
      <c r="K36" s="1753">
        <f t="shared" si="5"/>
        <v>1094714.218338487</v>
      </c>
      <c r="L36" s="1750">
        <f>'3_Levels 1&amp;2'!D36</f>
        <v>1559</v>
      </c>
      <c r="M36" s="1749">
        <f t="shared" si="6"/>
        <v>702.19000534861254</v>
      </c>
      <c r="N36" s="1750">
        <f>'3_Levels 1&amp;2'!G36</f>
        <v>60.54</v>
      </c>
      <c r="O36" s="1752">
        <f t="shared" si="7"/>
        <v>1.6634730036631358E-2</v>
      </c>
      <c r="P36" s="1753">
        <f t="shared" si="8"/>
        <v>193229.92238093182</v>
      </c>
      <c r="Q36" s="1750">
        <f>'3_Levels 1&amp;2'!F36</f>
        <v>1009</v>
      </c>
      <c r="R36" s="1749">
        <f t="shared" si="9"/>
        <v>191.50636509507615</v>
      </c>
      <c r="S36" s="1750">
        <f>'3_Levels 1&amp;2'!I36</f>
        <v>405</v>
      </c>
      <c r="T36" s="1752">
        <f t="shared" si="10"/>
        <v>0.11128288181096299</v>
      </c>
      <c r="U36" s="1753">
        <f t="shared" si="11"/>
        <v>1292667.9643917638</v>
      </c>
      <c r="V36" s="1750">
        <f>'3_Levels 1&amp;2'!H36</f>
        <v>270</v>
      </c>
      <c r="W36" s="1749">
        <f t="shared" si="12"/>
        <v>4787.6591273769027</v>
      </c>
      <c r="X36" s="1750">
        <f>'3_Levels 1&amp;2'!K36</f>
        <v>21</v>
      </c>
      <c r="Y36" s="1752">
        <f t="shared" si="13"/>
        <v>5.7702235013091926E-3</v>
      </c>
      <c r="Z36" s="1753">
        <f t="shared" si="14"/>
        <v>67027.227783276656</v>
      </c>
      <c r="AA36" s="1750">
        <f>'3_Levels 1&amp;2'!J36</f>
        <v>35</v>
      </c>
      <c r="AB36" s="1749">
        <f t="shared" si="15"/>
        <v>1915.0636509507615</v>
      </c>
      <c r="AC36" s="1750">
        <f>'3_Levels 1&amp;2'!N36</f>
        <v>331.85376000000002</v>
      </c>
      <c r="AD36" s="1752">
        <f t="shared" si="16"/>
        <v>9.1184303092848598E-2</v>
      </c>
      <c r="AE36" s="1753">
        <f t="shared" si="17"/>
        <v>1059201.7886788964</v>
      </c>
      <c r="AF36" s="1751">
        <f t="shared" si="18"/>
        <v>2478</v>
      </c>
      <c r="AG36" s="1749">
        <f t="shared" si="19"/>
        <v>427.44220689220998</v>
      </c>
      <c r="AH36" s="1743"/>
      <c r="AI36" s="1754">
        <f t="shared" si="20"/>
        <v>11616054</v>
      </c>
      <c r="AJ36" s="1754">
        <f t="shared" si="21"/>
        <v>0</v>
      </c>
      <c r="AK36" s="1754">
        <f t="shared" si="22"/>
        <v>11616054</v>
      </c>
      <c r="AL36" s="1754">
        <f t="shared" si="23"/>
        <v>0</v>
      </c>
    </row>
    <row r="37" spans="1:38" s="1746" customFormat="1" ht="16.149999999999999" customHeight="1" x14ac:dyDescent="0.2">
      <c r="A37" s="1738">
        <v>31</v>
      </c>
      <c r="B37" s="1738" t="s">
        <v>272</v>
      </c>
      <c r="C37" s="1739">
        <f>'3_Levels 1&amp;2'!U37</f>
        <v>21292457</v>
      </c>
      <c r="D37" s="1740">
        <f>'3_Levels 1&amp;2'!P37</f>
        <v>9150.61132</v>
      </c>
      <c r="E37" s="1740">
        <f>'3_Levels 1&amp;2'!C37</f>
        <v>6308</v>
      </c>
      <c r="F37" s="1741">
        <f t="shared" si="1"/>
        <v>0.68935285079948083</v>
      </c>
      <c r="G37" s="1742">
        <f t="shared" si="2"/>
        <v>14678015.933475362</v>
      </c>
      <c r="H37" s="1739">
        <f t="shared" si="3"/>
        <v>2326.8890192573499</v>
      </c>
      <c r="I37" s="1740">
        <f>'3_Levels 1&amp;2'!E37</f>
        <v>845.68</v>
      </c>
      <c r="J37" s="1741">
        <f t="shared" si="4"/>
        <v>9.2417869192153598E-2</v>
      </c>
      <c r="K37" s="1742">
        <f t="shared" si="5"/>
        <v>1967803.5058055553</v>
      </c>
      <c r="L37" s="1740">
        <f>'3_Levels 1&amp;2'!D37</f>
        <v>3844</v>
      </c>
      <c r="M37" s="1739">
        <f t="shared" si="6"/>
        <v>511.91558423661689</v>
      </c>
      <c r="N37" s="1740">
        <f>'3_Levels 1&amp;2'!G37</f>
        <v>158.4</v>
      </c>
      <c r="O37" s="1741">
        <f t="shared" si="7"/>
        <v>1.7310318891350311E-2</v>
      </c>
      <c r="P37" s="1742">
        <f t="shared" si="8"/>
        <v>368579.22065036418</v>
      </c>
      <c r="Q37" s="1740">
        <f>'3_Levels 1&amp;2'!F37</f>
        <v>2640</v>
      </c>
      <c r="R37" s="1739">
        <f t="shared" si="9"/>
        <v>139.61334115544096</v>
      </c>
      <c r="S37" s="1740">
        <f>'3_Levels 1&amp;2'!I37</f>
        <v>1476</v>
      </c>
      <c r="T37" s="1741">
        <f t="shared" si="10"/>
        <v>0.16130069876030972</v>
      </c>
      <c r="U37" s="1742">
        <f t="shared" si="11"/>
        <v>3434488.192423848</v>
      </c>
      <c r="V37" s="1740">
        <f>'3_Levels 1&amp;2'!H37</f>
        <v>984</v>
      </c>
      <c r="W37" s="1739">
        <f t="shared" si="12"/>
        <v>3490.3335288860244</v>
      </c>
      <c r="X37" s="1740">
        <f>'3_Levels 1&amp;2'!K37</f>
        <v>162</v>
      </c>
      <c r="Y37" s="1741">
        <f t="shared" si="13"/>
        <v>1.7703735229790091E-2</v>
      </c>
      <c r="Z37" s="1742">
        <f t="shared" si="14"/>
        <v>376956.02111969062</v>
      </c>
      <c r="AA37" s="1740">
        <f>'3_Levels 1&amp;2'!J37</f>
        <v>270</v>
      </c>
      <c r="AB37" s="1739">
        <f t="shared" si="15"/>
        <v>1396.1334115544098</v>
      </c>
      <c r="AC37" s="1740">
        <f>'3_Levels 1&amp;2'!N37</f>
        <v>200.53131999999999</v>
      </c>
      <c r="AD37" s="1741">
        <f t="shared" si="16"/>
        <v>2.1914527126915495E-2</v>
      </c>
      <c r="AE37" s="1742">
        <f t="shared" si="17"/>
        <v>466614.12652518169</v>
      </c>
      <c r="AF37" s="1740">
        <f t="shared" si="18"/>
        <v>6308</v>
      </c>
      <c r="AG37" s="1739">
        <f t="shared" si="19"/>
        <v>73.971801922191133</v>
      </c>
      <c r="AH37" s="1743"/>
      <c r="AI37" s="1747">
        <f t="shared" si="20"/>
        <v>21292457</v>
      </c>
      <c r="AJ37" s="1745">
        <f t="shared" si="21"/>
        <v>0</v>
      </c>
      <c r="AK37" s="1747">
        <f t="shared" si="22"/>
        <v>21292457.000000004</v>
      </c>
      <c r="AL37" s="1745">
        <f t="shared" si="23"/>
        <v>0</v>
      </c>
    </row>
    <row r="38" spans="1:38" s="1746" customFormat="1" ht="16.149999999999999" customHeight="1" x14ac:dyDescent="0.2">
      <c r="A38" s="1738">
        <v>32</v>
      </c>
      <c r="B38" s="1738" t="s">
        <v>273</v>
      </c>
      <c r="C38" s="1739">
        <f>'3_Levels 1&amp;2'!U38</f>
        <v>111462164</v>
      </c>
      <c r="D38" s="1740">
        <f>'3_Levels 1&amp;2'!P38</f>
        <v>33859.870000000003</v>
      </c>
      <c r="E38" s="1740">
        <f>'3_Levels 1&amp;2'!C38</f>
        <v>24991</v>
      </c>
      <c r="F38" s="1741">
        <f t="shared" si="1"/>
        <v>0.73807135113040889</v>
      </c>
      <c r="G38" s="1742">
        <f t="shared" si="2"/>
        <v>82267029.983399227</v>
      </c>
      <c r="H38" s="1739">
        <f t="shared" si="3"/>
        <v>3291.866271193599</v>
      </c>
      <c r="I38" s="1740">
        <f>'3_Levels 1&amp;2'!E38</f>
        <v>2781.2400000000002</v>
      </c>
      <c r="J38" s="1741">
        <f t="shared" si="4"/>
        <v>8.2139712881354826E-2</v>
      </c>
      <c r="K38" s="1742">
        <f t="shared" si="5"/>
        <v>9155470.1480944846</v>
      </c>
      <c r="L38" s="1740">
        <f>'3_Levels 1&amp;2'!D38</f>
        <v>12642</v>
      </c>
      <c r="M38" s="1739">
        <f t="shared" si="6"/>
        <v>724.21057966259173</v>
      </c>
      <c r="N38" s="1740">
        <f>'3_Levels 1&amp;2'!G38</f>
        <v>717.63</v>
      </c>
      <c r="O38" s="1741">
        <f t="shared" si="7"/>
        <v>2.1194115630095448E-2</v>
      </c>
      <c r="P38" s="1742">
        <f t="shared" si="8"/>
        <v>2362341.9921966619</v>
      </c>
      <c r="Q38" s="1740">
        <f>'3_Levels 1&amp;2'!F38</f>
        <v>11960.5</v>
      </c>
      <c r="R38" s="1739">
        <f t="shared" si="9"/>
        <v>197.51197627161588</v>
      </c>
      <c r="S38" s="1740">
        <f>'3_Levels 1&amp;2'!I38</f>
        <v>4716</v>
      </c>
      <c r="T38" s="1741">
        <f t="shared" si="10"/>
        <v>0.13927992044860182</v>
      </c>
      <c r="U38" s="1742">
        <f t="shared" si="11"/>
        <v>15524441.334949011</v>
      </c>
      <c r="V38" s="1740">
        <f>'3_Levels 1&amp;2'!H38</f>
        <v>3144</v>
      </c>
      <c r="W38" s="1739">
        <f t="shared" si="12"/>
        <v>4937.7994067903983</v>
      </c>
      <c r="X38" s="1740">
        <f>'3_Levels 1&amp;2'!K38</f>
        <v>654</v>
      </c>
      <c r="Y38" s="1741">
        <f t="shared" si="13"/>
        <v>1.931489990953893E-2</v>
      </c>
      <c r="Z38" s="1742">
        <f t="shared" si="14"/>
        <v>2152880.5413606134</v>
      </c>
      <c r="AA38" s="1740">
        <f>'3_Levels 1&amp;2'!J38</f>
        <v>1090</v>
      </c>
      <c r="AB38" s="1739">
        <f t="shared" si="15"/>
        <v>1975.1197627161591</v>
      </c>
      <c r="AC38" s="1740">
        <f>'3_Levels 1&amp;2'!N38</f>
        <v>0</v>
      </c>
      <c r="AD38" s="1741">
        <f t="shared" si="16"/>
        <v>0</v>
      </c>
      <c r="AE38" s="1742">
        <f t="shared" si="17"/>
        <v>0</v>
      </c>
      <c r="AF38" s="1740">
        <f t="shared" si="18"/>
        <v>24991</v>
      </c>
      <c r="AG38" s="1739">
        <f t="shared" si="19"/>
        <v>0</v>
      </c>
      <c r="AH38" s="1743"/>
      <c r="AI38" s="1747">
        <f t="shared" si="20"/>
        <v>111462164</v>
      </c>
      <c r="AJ38" s="1745">
        <f t="shared" si="21"/>
        <v>0</v>
      </c>
      <c r="AK38" s="1747">
        <f t="shared" si="22"/>
        <v>111462164.00000001</v>
      </c>
      <c r="AL38" s="1745">
        <f t="shared" si="23"/>
        <v>0</v>
      </c>
    </row>
    <row r="39" spans="1:38" s="1746" customFormat="1" ht="16.149999999999999" customHeight="1" x14ac:dyDescent="0.2">
      <c r="A39" s="1738">
        <v>33</v>
      </c>
      <c r="B39" s="1738" t="s">
        <v>274</v>
      </c>
      <c r="C39" s="1739">
        <f>'3_Levels 1&amp;2'!U39</f>
        <v>6960956</v>
      </c>
      <c r="D39" s="1740">
        <f>'3_Levels 1&amp;2'!P39</f>
        <v>2459.6465600000001</v>
      </c>
      <c r="E39" s="1740">
        <f>'3_Levels 1&amp;2'!C39</f>
        <v>1623</v>
      </c>
      <c r="F39" s="1741">
        <f t="shared" si="1"/>
        <v>0.65985090150513326</v>
      </c>
      <c r="G39" s="1742">
        <f t="shared" si="2"/>
        <v>4593193.0919375662</v>
      </c>
      <c r="H39" s="1739">
        <f t="shared" si="3"/>
        <v>2830.0635193700346</v>
      </c>
      <c r="I39" s="1740">
        <f>'3_Levels 1&amp;2'!E39</f>
        <v>297.44</v>
      </c>
      <c r="J39" s="1741">
        <f t="shared" si="4"/>
        <v>0.12092794340338069</v>
      </c>
      <c r="K39" s="1742">
        <f t="shared" si="5"/>
        <v>841774.09320142318</v>
      </c>
      <c r="L39" s="1740">
        <f>'3_Levels 1&amp;2'!D39</f>
        <v>1352</v>
      </c>
      <c r="M39" s="1739">
        <f t="shared" si="6"/>
        <v>622.61397426140763</v>
      </c>
      <c r="N39" s="1740">
        <f>'3_Levels 1&amp;2'!G39</f>
        <v>43.65</v>
      </c>
      <c r="O39" s="1741">
        <f t="shared" si="7"/>
        <v>1.7746452156931034E-2</v>
      </c>
      <c r="P39" s="1742">
        <f t="shared" si="8"/>
        <v>123532.27262050202</v>
      </c>
      <c r="Q39" s="1740">
        <f>'3_Levels 1&amp;2'!F39</f>
        <v>727.5</v>
      </c>
      <c r="R39" s="1739">
        <f t="shared" si="9"/>
        <v>169.80381116220209</v>
      </c>
      <c r="S39" s="1740">
        <f>'3_Levels 1&amp;2'!I39</f>
        <v>231</v>
      </c>
      <c r="T39" s="1741">
        <f t="shared" si="10"/>
        <v>9.3915932376885877E-2</v>
      </c>
      <c r="U39" s="1742">
        <f t="shared" si="11"/>
        <v>653744.67297447799</v>
      </c>
      <c r="V39" s="1740">
        <f>'3_Levels 1&amp;2'!H39</f>
        <v>154</v>
      </c>
      <c r="W39" s="1739">
        <f t="shared" si="12"/>
        <v>4245.0952790550518</v>
      </c>
      <c r="X39" s="1740">
        <f>'3_Levels 1&amp;2'!K39</f>
        <v>10.199999999999999</v>
      </c>
      <c r="Y39" s="1741">
        <f t="shared" si="13"/>
        <v>4.1469372737845712E-3</v>
      </c>
      <c r="Z39" s="1742">
        <f t="shared" si="14"/>
        <v>28866.647897574356</v>
      </c>
      <c r="AA39" s="1740">
        <f>'3_Levels 1&amp;2'!J39</f>
        <v>17</v>
      </c>
      <c r="AB39" s="1739">
        <f t="shared" si="15"/>
        <v>1698.038111622021</v>
      </c>
      <c r="AC39" s="1740">
        <f>'3_Levels 1&amp;2'!N39</f>
        <v>254.35656</v>
      </c>
      <c r="AD39" s="1741">
        <f t="shared" si="16"/>
        <v>0.10341183328388449</v>
      </c>
      <c r="AE39" s="1742">
        <f t="shared" si="17"/>
        <v>719845.22136845544</v>
      </c>
      <c r="AF39" s="1740">
        <f t="shared" si="18"/>
        <v>1623</v>
      </c>
      <c r="AG39" s="1739">
        <f t="shared" si="19"/>
        <v>443.52755475567187</v>
      </c>
      <c r="AH39" s="1743"/>
      <c r="AI39" s="1747">
        <f t="shared" si="20"/>
        <v>6960955.9999999991</v>
      </c>
      <c r="AJ39" s="1745">
        <f t="shared" si="21"/>
        <v>0</v>
      </c>
      <c r="AK39" s="1747">
        <f t="shared" si="22"/>
        <v>6960955.9999999981</v>
      </c>
      <c r="AL39" s="1745">
        <f t="shared" si="23"/>
        <v>0</v>
      </c>
    </row>
    <row r="40" spans="1:38" s="1746" customFormat="1" ht="16.149999999999999" customHeight="1" x14ac:dyDescent="0.2">
      <c r="A40" s="1738">
        <v>34</v>
      </c>
      <c r="B40" s="1738" t="s">
        <v>275</v>
      </c>
      <c r="C40" s="1739">
        <f>'3_Levels 1&amp;2'!U40</f>
        <v>19609770</v>
      </c>
      <c r="D40" s="1740">
        <f>'3_Levels 1&amp;2'!P40</f>
        <v>6164.5197699999999</v>
      </c>
      <c r="E40" s="1740">
        <f>'3_Levels 1&amp;2'!C40</f>
        <v>3997</v>
      </c>
      <c r="F40" s="1741">
        <f t="shared" si="1"/>
        <v>0.6483878954288762</v>
      </c>
      <c r="G40" s="1742">
        <f t="shared" si="2"/>
        <v>12714737.500144314</v>
      </c>
      <c r="H40" s="1739">
        <f t="shared" si="3"/>
        <v>3181.0701776693304</v>
      </c>
      <c r="I40" s="1740">
        <f>'3_Levels 1&amp;2'!E40</f>
        <v>715.66</v>
      </c>
      <c r="J40" s="1741">
        <f t="shared" si="4"/>
        <v>0.11609339035342245</v>
      </c>
      <c r="K40" s="1742">
        <f t="shared" si="5"/>
        <v>2276564.6833508331</v>
      </c>
      <c r="L40" s="1740">
        <f>'3_Levels 1&amp;2'!D40</f>
        <v>3253</v>
      </c>
      <c r="M40" s="1739">
        <f t="shared" si="6"/>
        <v>699.83543908725278</v>
      </c>
      <c r="N40" s="1740">
        <f>'3_Levels 1&amp;2'!G40</f>
        <v>143.1</v>
      </c>
      <c r="O40" s="1741">
        <f t="shared" si="7"/>
        <v>2.3213487074273752E-2</v>
      </c>
      <c r="P40" s="1742">
        <f t="shared" si="8"/>
        <v>455211.14242448116</v>
      </c>
      <c r="Q40" s="1740">
        <f>'3_Levels 1&amp;2'!F40</f>
        <v>2385</v>
      </c>
      <c r="R40" s="1739">
        <f t="shared" si="9"/>
        <v>190.86421066015981</v>
      </c>
      <c r="S40" s="1740">
        <f>'3_Levels 1&amp;2'!I40</f>
        <v>918</v>
      </c>
      <c r="T40" s="1741">
        <f t="shared" si="10"/>
        <v>0.1489167095330769</v>
      </c>
      <c r="U40" s="1742">
        <f t="shared" si="11"/>
        <v>2920222.4231004454</v>
      </c>
      <c r="V40" s="1740">
        <f>'3_Levels 1&amp;2'!H40</f>
        <v>612</v>
      </c>
      <c r="W40" s="1739">
        <f t="shared" si="12"/>
        <v>4771.6052665039961</v>
      </c>
      <c r="X40" s="1740">
        <f>'3_Levels 1&amp;2'!K40</f>
        <v>17.399999999999999</v>
      </c>
      <c r="Y40" s="1741">
        <f t="shared" si="13"/>
        <v>2.8226042983393661E-3</v>
      </c>
      <c r="Z40" s="1742">
        <f t="shared" si="14"/>
        <v>55350.621091446352</v>
      </c>
      <c r="AA40" s="1740">
        <f>'3_Levels 1&amp;2'!J40</f>
        <v>29</v>
      </c>
      <c r="AB40" s="1739">
        <f t="shared" si="15"/>
        <v>1908.6421066015982</v>
      </c>
      <c r="AC40" s="1740">
        <f>'3_Levels 1&amp;2'!N40</f>
        <v>373.35977000000003</v>
      </c>
      <c r="AD40" s="1741">
        <f t="shared" si="16"/>
        <v>6.0565913312011332E-2</v>
      </c>
      <c r="AE40" s="1742">
        <f t="shared" si="17"/>
        <v>1187683.6298884805</v>
      </c>
      <c r="AF40" s="1740">
        <f t="shared" si="18"/>
        <v>3997</v>
      </c>
      <c r="AG40" s="1739">
        <f t="shared" si="19"/>
        <v>297.14376529609223</v>
      </c>
      <c r="AH40" s="1743"/>
      <c r="AI40" s="1747">
        <f t="shared" si="20"/>
        <v>19609770</v>
      </c>
      <c r="AJ40" s="1745">
        <f t="shared" si="21"/>
        <v>0</v>
      </c>
      <c r="AK40" s="1747">
        <f t="shared" si="22"/>
        <v>19609770</v>
      </c>
      <c r="AL40" s="1745">
        <f t="shared" si="23"/>
        <v>0</v>
      </c>
    </row>
    <row r="41" spans="1:38" s="1755" customFormat="1" ht="16.149999999999999" customHeight="1" x14ac:dyDescent="0.2">
      <c r="A41" s="1748">
        <v>35</v>
      </c>
      <c r="B41" s="1748" t="s">
        <v>276</v>
      </c>
      <c r="C41" s="1749">
        <f>'3_Levels 1&amp;2'!U41</f>
        <v>23988704</v>
      </c>
      <c r="D41" s="1750">
        <f>'3_Levels 1&amp;2'!P41</f>
        <v>8729.9652700000006</v>
      </c>
      <c r="E41" s="1751">
        <f>'3_Levels 1&amp;2'!C41</f>
        <v>6053</v>
      </c>
      <c r="F41" s="1752">
        <f t="shared" si="1"/>
        <v>0.69335900118649607</v>
      </c>
      <c r="G41" s="1753">
        <f t="shared" si="2"/>
        <v>16632783.845198503</v>
      </c>
      <c r="H41" s="1749">
        <f t="shared" si="3"/>
        <v>2747.8578961173803</v>
      </c>
      <c r="I41" s="1750">
        <f>'3_Levels 1&amp;2'!E41</f>
        <v>967.56000000000006</v>
      </c>
      <c r="J41" s="1752">
        <f t="shared" si="4"/>
        <v>0.11083205603634663</v>
      </c>
      <c r="K41" s="1753">
        <f t="shared" si="5"/>
        <v>2658717.3859673324</v>
      </c>
      <c r="L41" s="1750">
        <f>'3_Levels 1&amp;2'!D41</f>
        <v>4398</v>
      </c>
      <c r="M41" s="1749">
        <f t="shared" si="6"/>
        <v>604.5287371458237</v>
      </c>
      <c r="N41" s="1750">
        <f>'3_Levels 1&amp;2'!G41</f>
        <v>239.82</v>
      </c>
      <c r="O41" s="1752">
        <f t="shared" si="7"/>
        <v>2.7470899663727982E-2</v>
      </c>
      <c r="P41" s="1753">
        <f t="shared" si="8"/>
        <v>658991.28064687015</v>
      </c>
      <c r="Q41" s="1750">
        <f>'3_Levels 1&amp;2'!F41</f>
        <v>3997</v>
      </c>
      <c r="R41" s="1749">
        <f t="shared" si="9"/>
        <v>164.87147376704283</v>
      </c>
      <c r="S41" s="1750">
        <f>'3_Levels 1&amp;2'!I41</f>
        <v>1095</v>
      </c>
      <c r="T41" s="1752">
        <f t="shared" si="10"/>
        <v>0.12543005225495013</v>
      </c>
      <c r="U41" s="1753">
        <f t="shared" si="11"/>
        <v>3008904.3962485311</v>
      </c>
      <c r="V41" s="1750">
        <f>'3_Levels 1&amp;2'!H41</f>
        <v>730</v>
      </c>
      <c r="W41" s="1749">
        <f t="shared" si="12"/>
        <v>4121.7868441760702</v>
      </c>
      <c r="X41" s="1750">
        <f>'3_Levels 1&amp;2'!K41</f>
        <v>141</v>
      </c>
      <c r="Y41" s="1752">
        <f t="shared" si="13"/>
        <v>1.6151267002692211E-2</v>
      </c>
      <c r="Z41" s="1753">
        <f t="shared" si="14"/>
        <v>387447.96335255064</v>
      </c>
      <c r="AA41" s="1750">
        <f>'3_Levels 1&amp;2'!J41</f>
        <v>235</v>
      </c>
      <c r="AB41" s="1749">
        <f t="shared" si="15"/>
        <v>1648.7147376704283</v>
      </c>
      <c r="AC41" s="1750">
        <f>'3_Levels 1&amp;2'!N41</f>
        <v>233.58527000000001</v>
      </c>
      <c r="AD41" s="1752">
        <f t="shared" si="16"/>
        <v>2.6756723855786885E-2</v>
      </c>
      <c r="AE41" s="1753">
        <f t="shared" si="17"/>
        <v>641859.12858621031</v>
      </c>
      <c r="AF41" s="1751">
        <f t="shared" si="18"/>
        <v>6053</v>
      </c>
      <c r="AG41" s="1749">
        <f t="shared" si="19"/>
        <v>106.03983621116971</v>
      </c>
      <c r="AH41" s="1743"/>
      <c r="AI41" s="1754">
        <f t="shared" si="20"/>
        <v>23988704</v>
      </c>
      <c r="AJ41" s="1754">
        <f t="shared" si="21"/>
        <v>0</v>
      </c>
      <c r="AK41" s="1754">
        <f t="shared" si="22"/>
        <v>23988703.999999996</v>
      </c>
      <c r="AL41" s="1754">
        <f t="shared" si="23"/>
        <v>0</v>
      </c>
    </row>
    <row r="42" spans="1:38" s="1746" customFormat="1" ht="16.149999999999999" customHeight="1" x14ac:dyDescent="0.2">
      <c r="A42" s="1738">
        <v>36</v>
      </c>
      <c r="B42" s="1738" t="s">
        <v>277</v>
      </c>
      <c r="C42" s="1739">
        <f>'3_Levels 1&amp;2'!U42</f>
        <v>137034408</v>
      </c>
      <c r="D42" s="1740">
        <f>'3_Levels 1&amp;2'!P42</f>
        <v>65417.020000000004</v>
      </c>
      <c r="E42" s="1740">
        <f>'3_Levels 1&amp;2'!C42</f>
        <v>45412</v>
      </c>
      <c r="F42" s="1741">
        <f t="shared" si="1"/>
        <v>0.6941924288205118</v>
      </c>
      <c r="G42" s="1742">
        <f t="shared" si="2"/>
        <v>95128248.521500975</v>
      </c>
      <c r="H42" s="1739">
        <f t="shared" si="3"/>
        <v>2094.782183596868</v>
      </c>
      <c r="I42" s="1740">
        <f>'3_Levels 1&amp;2'!E42</f>
        <v>8432.82</v>
      </c>
      <c r="J42" s="1741">
        <f t="shared" si="4"/>
        <v>0.12890865404752463</v>
      </c>
      <c r="K42" s="1742">
        <f t="shared" si="5"/>
        <v>17664921.093479343</v>
      </c>
      <c r="L42" s="1740">
        <f>'3_Levels 1&amp;2'!D42</f>
        <v>38331</v>
      </c>
      <c r="M42" s="1739">
        <f t="shared" si="6"/>
        <v>460.85208039131101</v>
      </c>
      <c r="N42" s="1740">
        <f>'3_Levels 1&amp;2'!G42</f>
        <v>792</v>
      </c>
      <c r="O42" s="1741">
        <f t="shared" si="7"/>
        <v>1.2106940976522623E-2</v>
      </c>
      <c r="P42" s="1742">
        <f t="shared" si="8"/>
        <v>1659067.4894087196</v>
      </c>
      <c r="Q42" s="1740">
        <f>'3_Levels 1&amp;2'!F42</f>
        <v>13200</v>
      </c>
      <c r="R42" s="1739">
        <f t="shared" si="9"/>
        <v>125.68693101581209</v>
      </c>
      <c r="S42" s="1740">
        <f>'3_Levels 1&amp;2'!I42</f>
        <v>9144</v>
      </c>
      <c r="T42" s="1741">
        <f t="shared" si="10"/>
        <v>0.13978013672894302</v>
      </c>
      <c r="U42" s="1742">
        <f t="shared" si="11"/>
        <v>19154688.286809761</v>
      </c>
      <c r="V42" s="1740">
        <f>'3_Levels 1&amp;2'!H42</f>
        <v>6096</v>
      </c>
      <c r="W42" s="1739">
        <f t="shared" si="12"/>
        <v>3142.173275395302</v>
      </c>
      <c r="X42" s="1740">
        <f>'3_Levels 1&amp;2'!K42</f>
        <v>1636.2</v>
      </c>
      <c r="Y42" s="1741">
        <f t="shared" si="13"/>
        <v>2.5011839426497873E-2</v>
      </c>
      <c r="Z42" s="1742">
        <f t="shared" si="14"/>
        <v>3427482.6088011954</v>
      </c>
      <c r="AA42" s="1740">
        <f>'3_Levels 1&amp;2'!J42</f>
        <v>2727</v>
      </c>
      <c r="AB42" s="1739">
        <f t="shared" si="15"/>
        <v>1256.8693101581207</v>
      </c>
      <c r="AC42" s="1740">
        <f>'3_Levels 1&amp;2'!N42</f>
        <v>0</v>
      </c>
      <c r="AD42" s="1741">
        <f t="shared" si="16"/>
        <v>0</v>
      </c>
      <c r="AE42" s="1742">
        <f t="shared" si="17"/>
        <v>0</v>
      </c>
      <c r="AF42" s="1740">
        <f t="shared" si="18"/>
        <v>45412</v>
      </c>
      <c r="AG42" s="1739">
        <f t="shared" si="19"/>
        <v>0</v>
      </c>
      <c r="AH42" s="1743"/>
      <c r="AI42" s="1747">
        <f t="shared" si="20"/>
        <v>137034408</v>
      </c>
      <c r="AJ42" s="1745">
        <f t="shared" si="21"/>
        <v>0</v>
      </c>
      <c r="AK42" s="1747">
        <f t="shared" si="22"/>
        <v>137034407.99999997</v>
      </c>
      <c r="AL42" s="1745">
        <f t="shared" si="23"/>
        <v>0</v>
      </c>
    </row>
    <row r="43" spans="1:38" s="1746" customFormat="1" ht="16.149999999999999" customHeight="1" x14ac:dyDescent="0.2">
      <c r="A43" s="1738">
        <v>37</v>
      </c>
      <c r="B43" s="1738" t="s">
        <v>278</v>
      </c>
      <c r="C43" s="1739">
        <f>'3_Levels 1&amp;2'!U43</f>
        <v>81758634</v>
      </c>
      <c r="D43" s="1740">
        <f>'3_Levels 1&amp;2'!P43</f>
        <v>26433.96</v>
      </c>
      <c r="E43" s="1740">
        <f>'3_Levels 1&amp;2'!C43</f>
        <v>19148</v>
      </c>
      <c r="F43" s="1741">
        <f t="shared" si="1"/>
        <v>0.72437122549931987</v>
      </c>
      <c r="G43" s="1742">
        <f t="shared" si="2"/>
        <v>59223601.905730359</v>
      </c>
      <c r="H43" s="1739">
        <f t="shared" si="3"/>
        <v>3092.9393098877354</v>
      </c>
      <c r="I43" s="1740">
        <f>'3_Levels 1&amp;2'!E43</f>
        <v>2521.42</v>
      </c>
      <c r="J43" s="1741">
        <f t="shared" si="4"/>
        <v>9.5385632723965691E-2</v>
      </c>
      <c r="K43" s="1742">
        <f t="shared" si="5"/>
        <v>7798599.0347371344</v>
      </c>
      <c r="L43" s="1740">
        <f>'3_Levels 1&amp;2'!D43</f>
        <v>11461</v>
      </c>
      <c r="M43" s="1739">
        <f t="shared" si="6"/>
        <v>680.44664817530179</v>
      </c>
      <c r="N43" s="1740">
        <f>'3_Levels 1&amp;2'!G43</f>
        <v>436.14</v>
      </c>
      <c r="O43" s="1741">
        <f t="shared" si="7"/>
        <v>1.6499230535265998E-2</v>
      </c>
      <c r="P43" s="1742">
        <f t="shared" si="8"/>
        <v>1348954.5506144369</v>
      </c>
      <c r="Q43" s="1740">
        <f>'3_Levels 1&amp;2'!F43</f>
        <v>7269</v>
      </c>
      <c r="R43" s="1739">
        <f t="shared" si="9"/>
        <v>185.5763585932641</v>
      </c>
      <c r="S43" s="1740">
        <f>'3_Levels 1&amp;2'!I43</f>
        <v>3762</v>
      </c>
      <c r="T43" s="1741">
        <f t="shared" si="10"/>
        <v>0.14231692867810952</v>
      </c>
      <c r="U43" s="1742">
        <f t="shared" si="11"/>
        <v>11635637.683797659</v>
      </c>
      <c r="V43" s="1740">
        <f>'3_Levels 1&amp;2'!H43</f>
        <v>2508</v>
      </c>
      <c r="W43" s="1739">
        <f t="shared" si="12"/>
        <v>4639.408964831603</v>
      </c>
      <c r="X43" s="1740">
        <f>'3_Levels 1&amp;2'!K43</f>
        <v>566.4</v>
      </c>
      <c r="Y43" s="1741">
        <f t="shared" si="13"/>
        <v>2.1426982563338977E-2</v>
      </c>
      <c r="Z43" s="1742">
        <f t="shared" si="14"/>
        <v>1751840.8251204132</v>
      </c>
      <c r="AA43" s="1740">
        <f>'3_Levels 1&amp;2'!J43</f>
        <v>944</v>
      </c>
      <c r="AB43" s="1739">
        <f t="shared" si="15"/>
        <v>1855.763585932641</v>
      </c>
      <c r="AC43" s="1740">
        <f>'3_Levels 1&amp;2'!N43</f>
        <v>0</v>
      </c>
      <c r="AD43" s="1741">
        <f t="shared" si="16"/>
        <v>0</v>
      </c>
      <c r="AE43" s="1742">
        <f t="shared" si="17"/>
        <v>0</v>
      </c>
      <c r="AF43" s="1740">
        <f t="shared" si="18"/>
        <v>19148</v>
      </c>
      <c r="AG43" s="1739">
        <f t="shared" si="19"/>
        <v>0</v>
      </c>
      <c r="AH43" s="1743"/>
      <c r="AI43" s="1747">
        <f t="shared" si="20"/>
        <v>81758634</v>
      </c>
      <c r="AJ43" s="1745">
        <f t="shared" si="21"/>
        <v>0</v>
      </c>
      <c r="AK43" s="1747">
        <f t="shared" si="22"/>
        <v>81758634</v>
      </c>
      <c r="AL43" s="1745">
        <f t="shared" si="23"/>
        <v>0</v>
      </c>
    </row>
    <row r="44" spans="1:38" s="1746" customFormat="1" ht="16.149999999999999" customHeight="1" x14ac:dyDescent="0.2">
      <c r="A44" s="1738">
        <v>38</v>
      </c>
      <c r="B44" s="1738" t="s">
        <v>279</v>
      </c>
      <c r="C44" s="1739">
        <f>'3_Levels 1&amp;2'!U44</f>
        <v>5817724.5</v>
      </c>
      <c r="D44" s="1740">
        <f>'3_Levels 1&amp;2'!P44</f>
        <v>5875.00576</v>
      </c>
      <c r="E44" s="1740">
        <f>'3_Levels 1&amp;2'!C44</f>
        <v>3903</v>
      </c>
      <c r="F44" s="1741">
        <f t="shared" si="1"/>
        <v>0.66433977419623835</v>
      </c>
      <c r="G44" s="1742">
        <f t="shared" si="2"/>
        <v>3864945.7806659238</v>
      </c>
      <c r="H44" s="1739">
        <f t="shared" si="3"/>
        <v>990.25000785701354</v>
      </c>
      <c r="I44" s="1740">
        <f>'3_Levels 1&amp;2'!E44</f>
        <v>555.28</v>
      </c>
      <c r="J44" s="1741">
        <f t="shared" si="4"/>
        <v>9.4515652015292662E-2</v>
      </c>
      <c r="K44" s="1742">
        <f t="shared" si="5"/>
        <v>549866.02436284244</v>
      </c>
      <c r="L44" s="1740">
        <f>'3_Levels 1&amp;2'!D44</f>
        <v>2524</v>
      </c>
      <c r="M44" s="1739">
        <f t="shared" si="6"/>
        <v>217.85500172854296</v>
      </c>
      <c r="N44" s="1740">
        <f>'3_Levels 1&amp;2'!G44</f>
        <v>118.35</v>
      </c>
      <c r="O44" s="1741">
        <f t="shared" si="7"/>
        <v>2.0144661100723753E-2</v>
      </c>
      <c r="P44" s="1742">
        <f t="shared" si="8"/>
        <v>117196.08842987755</v>
      </c>
      <c r="Q44" s="1740">
        <f>'3_Levels 1&amp;2'!F44</f>
        <v>1972.5</v>
      </c>
      <c r="R44" s="1739">
        <f t="shared" si="9"/>
        <v>59.415000471420811</v>
      </c>
      <c r="S44" s="1740">
        <f>'3_Levels 1&amp;2'!I44</f>
        <v>777</v>
      </c>
      <c r="T44" s="1741">
        <f t="shared" si="10"/>
        <v>0.13225518948257167</v>
      </c>
      <c r="U44" s="1742">
        <f t="shared" si="11"/>
        <v>769424.25610489957</v>
      </c>
      <c r="V44" s="1740">
        <f>'3_Levels 1&amp;2'!H44</f>
        <v>518</v>
      </c>
      <c r="W44" s="1739">
        <f t="shared" si="12"/>
        <v>1485.3750117855204</v>
      </c>
      <c r="X44" s="1740">
        <f>'3_Levels 1&amp;2'!K44</f>
        <v>147</v>
      </c>
      <c r="Y44" s="1741">
        <f t="shared" si="13"/>
        <v>2.5021252064270316E-2</v>
      </c>
      <c r="Z44" s="1742">
        <f t="shared" si="14"/>
        <v>145566.751154981</v>
      </c>
      <c r="AA44" s="1740">
        <f>'3_Levels 1&amp;2'!J44</f>
        <v>245</v>
      </c>
      <c r="AB44" s="1739">
        <f t="shared" si="15"/>
        <v>594.15000471420819</v>
      </c>
      <c r="AC44" s="1740">
        <f>'3_Levels 1&amp;2'!N44</f>
        <v>374.37576000000001</v>
      </c>
      <c r="AD44" s="1741">
        <f t="shared" si="16"/>
        <v>6.3723471140903196E-2</v>
      </c>
      <c r="AE44" s="1742">
        <f t="shared" si="17"/>
        <v>370725.59928147547</v>
      </c>
      <c r="AF44" s="1740">
        <f t="shared" si="18"/>
        <v>3903</v>
      </c>
      <c r="AG44" s="1739">
        <f t="shared" si="19"/>
        <v>94.984780753644756</v>
      </c>
      <c r="AH44" s="1743"/>
      <c r="AI44" s="1747">
        <f t="shared" si="20"/>
        <v>5817724.5</v>
      </c>
      <c r="AJ44" s="1745">
        <f t="shared" si="21"/>
        <v>0</v>
      </c>
      <c r="AK44" s="1747">
        <f t="shared" si="22"/>
        <v>5817724.5</v>
      </c>
      <c r="AL44" s="1745">
        <f t="shared" si="23"/>
        <v>0</v>
      </c>
    </row>
    <row r="45" spans="1:38" s="1746" customFormat="1" ht="16.149999999999999" customHeight="1" x14ac:dyDescent="0.2">
      <c r="A45" s="1738">
        <v>39</v>
      </c>
      <c r="B45" s="1738" t="s">
        <v>280</v>
      </c>
      <c r="C45" s="1739">
        <f>'3_Levels 1&amp;2'!U45</f>
        <v>8287341</v>
      </c>
      <c r="D45" s="1740">
        <f>'3_Levels 1&amp;2'!P45</f>
        <v>4446.1866499999996</v>
      </c>
      <c r="E45" s="1740">
        <f>'3_Levels 1&amp;2'!C45</f>
        <v>2773</v>
      </c>
      <c r="F45" s="1741">
        <f t="shared" si="1"/>
        <v>0.6236805195751286</v>
      </c>
      <c r="G45" s="1742">
        <f t="shared" si="2"/>
        <v>5168653.1407762654</v>
      </c>
      <c r="H45" s="1739">
        <f t="shared" si="3"/>
        <v>1863.9210749283322</v>
      </c>
      <c r="I45" s="1740">
        <f>'3_Levels 1&amp;2'!E45</f>
        <v>519.20000000000005</v>
      </c>
      <c r="J45" s="1741">
        <f t="shared" si="4"/>
        <v>0.11677422494172621</v>
      </c>
      <c r="K45" s="1742">
        <f t="shared" si="5"/>
        <v>967747.82210279023</v>
      </c>
      <c r="L45" s="1740">
        <f>'3_Levels 1&amp;2'!D45</f>
        <v>2360</v>
      </c>
      <c r="M45" s="1739">
        <f t="shared" si="6"/>
        <v>410.06263648423317</v>
      </c>
      <c r="N45" s="1740">
        <f>'3_Levels 1&amp;2'!G45</f>
        <v>72.149999999999991</v>
      </c>
      <c r="O45" s="1741">
        <f t="shared" si="7"/>
        <v>1.6227388924394345E-2</v>
      </c>
      <c r="P45" s="1742">
        <f t="shared" si="8"/>
        <v>134481.90555607915</v>
      </c>
      <c r="Q45" s="1740">
        <f>'3_Levels 1&amp;2'!F45</f>
        <v>1202.5</v>
      </c>
      <c r="R45" s="1739">
        <f t="shared" si="9"/>
        <v>111.83526449569992</v>
      </c>
      <c r="S45" s="1740">
        <f>'3_Levels 1&amp;2'!I45</f>
        <v>706.5</v>
      </c>
      <c r="T45" s="1741">
        <f t="shared" si="10"/>
        <v>0.15890021171288435</v>
      </c>
      <c r="U45" s="1742">
        <f t="shared" si="11"/>
        <v>1316860.2394368667</v>
      </c>
      <c r="V45" s="1740">
        <f>'3_Levels 1&amp;2'!H45</f>
        <v>471</v>
      </c>
      <c r="W45" s="1739">
        <f t="shared" si="12"/>
        <v>2795.8816123924985</v>
      </c>
      <c r="X45" s="1740">
        <f>'3_Levels 1&amp;2'!K45</f>
        <v>25.8</v>
      </c>
      <c r="Y45" s="1741">
        <f t="shared" si="13"/>
        <v>5.802725353421679E-3</v>
      </c>
      <c r="Z45" s="1742">
        <f t="shared" si="14"/>
        <v>48089.16373315097</v>
      </c>
      <c r="AA45" s="1740">
        <f>'3_Levels 1&amp;2'!J45</f>
        <v>43</v>
      </c>
      <c r="AB45" s="1739">
        <f t="shared" si="15"/>
        <v>1118.3526449569993</v>
      </c>
      <c r="AC45" s="1740">
        <f>'3_Levels 1&amp;2'!N45</f>
        <v>349.53665000000001</v>
      </c>
      <c r="AD45" s="1741">
        <f t="shared" si="16"/>
        <v>7.861492949244496E-2</v>
      </c>
      <c r="AE45" s="1742">
        <f t="shared" si="17"/>
        <v>651508.72839484829</v>
      </c>
      <c r="AF45" s="1740">
        <f t="shared" si="18"/>
        <v>2773</v>
      </c>
      <c r="AG45" s="1739">
        <f t="shared" si="19"/>
        <v>234.94725149471631</v>
      </c>
      <c r="AH45" s="1743"/>
      <c r="AI45" s="1747">
        <f t="shared" si="20"/>
        <v>8287341</v>
      </c>
      <c r="AJ45" s="1745">
        <f t="shared" si="21"/>
        <v>0</v>
      </c>
      <c r="AK45" s="1747">
        <f t="shared" si="22"/>
        <v>8287341.0000000009</v>
      </c>
      <c r="AL45" s="1745">
        <f t="shared" si="23"/>
        <v>0</v>
      </c>
    </row>
    <row r="46" spans="1:38" s="1755" customFormat="1" ht="16.149999999999999" customHeight="1" x14ac:dyDescent="0.2">
      <c r="A46" s="1748">
        <v>40</v>
      </c>
      <c r="B46" s="1748" t="s">
        <v>281</v>
      </c>
      <c r="C46" s="1749">
        <f>'3_Levels 1&amp;2'!U46</f>
        <v>91105634</v>
      </c>
      <c r="D46" s="1750">
        <f>'3_Levels 1&amp;2'!P46</f>
        <v>31119.89</v>
      </c>
      <c r="E46" s="1751">
        <f>'3_Levels 1&amp;2'!C46</f>
        <v>22346</v>
      </c>
      <c r="F46" s="1752">
        <f t="shared" si="1"/>
        <v>0.71806166409971239</v>
      </c>
      <c r="G46" s="1753">
        <f t="shared" si="2"/>
        <v>65419463.158899337</v>
      </c>
      <c r="H46" s="1749">
        <f t="shared" si="3"/>
        <v>2927.5692812538859</v>
      </c>
      <c r="I46" s="1750">
        <f>'3_Levels 1&amp;2'!E46</f>
        <v>3578.52</v>
      </c>
      <c r="J46" s="1752">
        <f t="shared" si="4"/>
        <v>0.11499140903133012</v>
      </c>
      <c r="K46" s="1753">
        <f t="shared" si="5"/>
        <v>10476365.224352656</v>
      </c>
      <c r="L46" s="1750">
        <f>'3_Levels 1&amp;2'!D46</f>
        <v>16266</v>
      </c>
      <c r="M46" s="1749">
        <f t="shared" si="6"/>
        <v>644.06524187585489</v>
      </c>
      <c r="N46" s="1750">
        <f>'3_Levels 1&amp;2'!G46</f>
        <v>631.47</v>
      </c>
      <c r="O46" s="1752">
        <f t="shared" si="7"/>
        <v>2.0291524166698535E-2</v>
      </c>
      <c r="P46" s="1753">
        <f t="shared" si="8"/>
        <v>1848672.1740333918</v>
      </c>
      <c r="Q46" s="1750">
        <f>'3_Levels 1&amp;2'!F46</f>
        <v>10524.5</v>
      </c>
      <c r="R46" s="1749">
        <f t="shared" si="9"/>
        <v>175.65415687523318</v>
      </c>
      <c r="S46" s="1750">
        <f>'3_Levels 1&amp;2'!I46</f>
        <v>4222.5</v>
      </c>
      <c r="T46" s="1752">
        <f t="shared" si="10"/>
        <v>0.13568492690687531</v>
      </c>
      <c r="U46" s="1753">
        <f t="shared" si="11"/>
        <v>12361661.290094534</v>
      </c>
      <c r="V46" s="1750">
        <f>'3_Levels 1&amp;2'!H46</f>
        <v>2815</v>
      </c>
      <c r="W46" s="1749">
        <f t="shared" si="12"/>
        <v>4391.3539218808291</v>
      </c>
      <c r="X46" s="1750">
        <f>'3_Levels 1&amp;2'!K46</f>
        <v>341.4</v>
      </c>
      <c r="Y46" s="1752">
        <f t="shared" si="13"/>
        <v>1.0970475795383594E-2</v>
      </c>
      <c r="Z46" s="1753">
        <f t="shared" si="14"/>
        <v>999472.15262007667</v>
      </c>
      <c r="AA46" s="1750">
        <f>'3_Levels 1&amp;2'!J46</f>
        <v>569</v>
      </c>
      <c r="AB46" s="1749">
        <f t="shared" si="15"/>
        <v>1756.5415687523316</v>
      </c>
      <c r="AC46" s="1750">
        <f>'3_Levels 1&amp;2'!N46</f>
        <v>0</v>
      </c>
      <c r="AD46" s="1752">
        <f t="shared" si="16"/>
        <v>0</v>
      </c>
      <c r="AE46" s="1753">
        <f t="shared" si="17"/>
        <v>0</v>
      </c>
      <c r="AF46" s="1751">
        <f t="shared" si="18"/>
        <v>22346</v>
      </c>
      <c r="AG46" s="1749">
        <f t="shared" si="19"/>
        <v>0</v>
      </c>
      <c r="AH46" s="1743"/>
      <c r="AI46" s="1754">
        <f t="shared" si="20"/>
        <v>91105634</v>
      </c>
      <c r="AJ46" s="1754">
        <f t="shared" si="21"/>
        <v>0</v>
      </c>
      <c r="AK46" s="1754">
        <f t="shared" si="22"/>
        <v>91105634</v>
      </c>
      <c r="AL46" s="1754">
        <f t="shared" si="23"/>
        <v>0</v>
      </c>
    </row>
    <row r="47" spans="1:38" s="1746" customFormat="1" ht="16.149999999999999" customHeight="1" x14ac:dyDescent="0.2">
      <c r="A47" s="1738">
        <v>41</v>
      </c>
      <c r="B47" s="1738" t="s">
        <v>282</v>
      </c>
      <c r="C47" s="1739">
        <f>'3_Levels 1&amp;2'!U47</f>
        <v>3718541</v>
      </c>
      <c r="D47" s="1740">
        <f>'3_Levels 1&amp;2'!P47</f>
        <v>2282.5460000000003</v>
      </c>
      <c r="E47" s="1740">
        <f>'3_Levels 1&amp;2'!C47</f>
        <v>1455</v>
      </c>
      <c r="F47" s="1741">
        <f t="shared" si="1"/>
        <v>0.63744607994756719</v>
      </c>
      <c r="G47" s="1742">
        <f t="shared" si="2"/>
        <v>2370369.3835743065</v>
      </c>
      <c r="H47" s="1739">
        <f t="shared" si="3"/>
        <v>1629.119851253819</v>
      </c>
      <c r="I47" s="1740">
        <f>'3_Levels 1&amp;2'!E47</f>
        <v>278.95999999999998</v>
      </c>
      <c r="J47" s="1741">
        <f t="shared" si="4"/>
        <v>0.12221440444135626</v>
      </c>
      <c r="K47" s="1742">
        <f t="shared" si="5"/>
        <v>454459.27370576531</v>
      </c>
      <c r="L47" s="1740">
        <f>'3_Levels 1&amp;2'!D47</f>
        <v>1268</v>
      </c>
      <c r="M47" s="1739">
        <f t="shared" si="6"/>
        <v>358.40636727584013</v>
      </c>
      <c r="N47" s="1740">
        <f>'3_Levels 1&amp;2'!G47</f>
        <v>57.239999999999995</v>
      </c>
      <c r="O47" s="1741">
        <f t="shared" si="7"/>
        <v>2.5077260217318726E-2</v>
      </c>
      <c r="P47" s="1742">
        <f t="shared" si="8"/>
        <v>93250.820285768597</v>
      </c>
      <c r="Q47" s="1740">
        <f>'3_Levels 1&amp;2'!F47</f>
        <v>954</v>
      </c>
      <c r="R47" s="1739">
        <f t="shared" si="9"/>
        <v>97.747191075229139</v>
      </c>
      <c r="S47" s="1740">
        <f>'3_Levels 1&amp;2'!I47</f>
        <v>255</v>
      </c>
      <c r="T47" s="1741">
        <f t="shared" si="10"/>
        <v>0.11171735421761488</v>
      </c>
      <c r="U47" s="1742">
        <f t="shared" si="11"/>
        <v>415425.56206972385</v>
      </c>
      <c r="V47" s="1740">
        <f>'3_Levels 1&amp;2'!H47</f>
        <v>170</v>
      </c>
      <c r="W47" s="1739">
        <f t="shared" si="12"/>
        <v>2443.6797768807287</v>
      </c>
      <c r="X47" s="1740">
        <f>'3_Levels 1&amp;2'!K47</f>
        <v>1.7999999999999998</v>
      </c>
      <c r="Y47" s="1741">
        <f t="shared" si="13"/>
        <v>7.8859308859492846E-4</v>
      </c>
      <c r="Z47" s="1742">
        <f t="shared" si="14"/>
        <v>2932.415732256874</v>
      </c>
      <c r="AA47" s="1740">
        <f>'3_Levels 1&amp;2'!J47</f>
        <v>3</v>
      </c>
      <c r="AB47" s="1739">
        <f t="shared" si="15"/>
        <v>977.47191075229136</v>
      </c>
      <c r="AC47" s="1740">
        <f>'3_Levels 1&amp;2'!N47</f>
        <v>234.54600000000002</v>
      </c>
      <c r="AD47" s="1741">
        <f t="shared" si="16"/>
        <v>0.10275630808754785</v>
      </c>
      <c r="AE47" s="1742">
        <f t="shared" si="17"/>
        <v>382103.54463217827</v>
      </c>
      <c r="AF47" s="1740">
        <f t="shared" si="18"/>
        <v>1455</v>
      </c>
      <c r="AG47" s="1739">
        <f t="shared" si="19"/>
        <v>262.61412002211563</v>
      </c>
      <c r="AH47" s="1743"/>
      <c r="AI47" s="1747">
        <f t="shared" si="20"/>
        <v>3718540.9999999991</v>
      </c>
      <c r="AJ47" s="1745">
        <f t="shared" si="21"/>
        <v>0</v>
      </c>
      <c r="AK47" s="1747">
        <f t="shared" si="22"/>
        <v>3718540.9999999995</v>
      </c>
      <c r="AL47" s="1745">
        <f t="shared" si="23"/>
        <v>0</v>
      </c>
    </row>
    <row r="48" spans="1:38" s="1746" customFormat="1" ht="16.149999999999999" customHeight="1" x14ac:dyDescent="0.2">
      <c r="A48" s="1738">
        <v>42</v>
      </c>
      <c r="B48" s="1738" t="s">
        <v>283</v>
      </c>
      <c r="C48" s="1739">
        <f>'3_Levels 1&amp;2'!U48</f>
        <v>12129646</v>
      </c>
      <c r="D48" s="1740">
        <f>'3_Levels 1&amp;2'!P48</f>
        <v>4527.0460000000003</v>
      </c>
      <c r="E48" s="1740">
        <f>'3_Levels 1&amp;2'!C48</f>
        <v>2955</v>
      </c>
      <c r="F48" s="1741">
        <f t="shared" si="1"/>
        <v>0.65274353297934229</v>
      </c>
      <c r="G48" s="1742">
        <f t="shared" si="2"/>
        <v>7917547.9838287476</v>
      </c>
      <c r="H48" s="1739">
        <f t="shared" si="3"/>
        <v>2679.3732601789334</v>
      </c>
      <c r="I48" s="1740">
        <f>'3_Levels 1&amp;2'!E48</f>
        <v>546.04</v>
      </c>
      <c r="J48" s="1741">
        <f t="shared" si="4"/>
        <v>0.12061728553233167</v>
      </c>
      <c r="K48" s="1742">
        <f t="shared" si="5"/>
        <v>1463044.9749881048</v>
      </c>
      <c r="L48" s="1740">
        <f>'3_Levels 1&amp;2'!D48</f>
        <v>2482</v>
      </c>
      <c r="M48" s="1739">
        <f t="shared" si="6"/>
        <v>589.46211723936528</v>
      </c>
      <c r="N48" s="1740">
        <f>'3_Levels 1&amp;2'!G48</f>
        <v>89.16</v>
      </c>
      <c r="O48" s="1741">
        <f t="shared" si="7"/>
        <v>1.9694962233650817E-2</v>
      </c>
      <c r="P48" s="1742">
        <f t="shared" si="8"/>
        <v>238892.91987755371</v>
      </c>
      <c r="Q48" s="1740">
        <f>'3_Levels 1&amp;2'!F48</f>
        <v>1486</v>
      </c>
      <c r="R48" s="1739">
        <f t="shared" si="9"/>
        <v>160.76239561073601</v>
      </c>
      <c r="S48" s="1740">
        <f>'3_Levels 1&amp;2'!I48</f>
        <v>535.5</v>
      </c>
      <c r="T48" s="1741">
        <f t="shared" si="10"/>
        <v>0.11828905648407372</v>
      </c>
      <c r="U48" s="1742">
        <f t="shared" si="11"/>
        <v>1434804.3808258187</v>
      </c>
      <c r="V48" s="1740">
        <f>'3_Levels 1&amp;2'!H48</f>
        <v>357</v>
      </c>
      <c r="W48" s="1739">
        <f t="shared" si="12"/>
        <v>4019.0598902684001</v>
      </c>
      <c r="X48" s="1740">
        <f>'3_Levels 1&amp;2'!K48</f>
        <v>43.199999999999996</v>
      </c>
      <c r="Y48" s="1741">
        <f t="shared" si="13"/>
        <v>9.5426465735051046E-3</v>
      </c>
      <c r="Z48" s="1742">
        <f t="shared" si="14"/>
        <v>115748.92483972989</v>
      </c>
      <c r="AA48" s="1740">
        <f>'3_Levels 1&amp;2'!J48</f>
        <v>72</v>
      </c>
      <c r="AB48" s="1739">
        <f t="shared" si="15"/>
        <v>1607.6239561073596</v>
      </c>
      <c r="AC48" s="1740">
        <f>'3_Levels 1&amp;2'!N48</f>
        <v>358.14600000000002</v>
      </c>
      <c r="AD48" s="1741">
        <f t="shared" si="16"/>
        <v>7.9112516197096291E-2</v>
      </c>
      <c r="AE48" s="1742">
        <f t="shared" si="17"/>
        <v>959606.81564004428</v>
      </c>
      <c r="AF48" s="1740">
        <f t="shared" si="18"/>
        <v>2955</v>
      </c>
      <c r="AG48" s="1739">
        <f t="shared" si="19"/>
        <v>324.74003913368671</v>
      </c>
      <c r="AH48" s="1743"/>
      <c r="AI48" s="1747">
        <f t="shared" si="20"/>
        <v>12129646</v>
      </c>
      <c r="AJ48" s="1745">
        <f t="shared" si="21"/>
        <v>0</v>
      </c>
      <c r="AK48" s="1747">
        <f t="shared" si="22"/>
        <v>12129645.999999998</v>
      </c>
      <c r="AL48" s="1745">
        <f t="shared" si="23"/>
        <v>0</v>
      </c>
    </row>
    <row r="49" spans="1:38" s="1746" customFormat="1" ht="16.149999999999999" customHeight="1" x14ac:dyDescent="0.2">
      <c r="A49" s="1738">
        <v>43</v>
      </c>
      <c r="B49" s="1738" t="s">
        <v>284</v>
      </c>
      <c r="C49" s="1739">
        <f>'3_Levels 1&amp;2'!U49</f>
        <v>18765111</v>
      </c>
      <c r="D49" s="1740">
        <f>'3_Levels 1&amp;2'!P49</f>
        <v>6114.4105600000003</v>
      </c>
      <c r="E49" s="1740">
        <f>'3_Levels 1&amp;2'!C49</f>
        <v>4098</v>
      </c>
      <c r="F49" s="1741">
        <f t="shared" si="1"/>
        <v>0.67021995984515637</v>
      </c>
      <c r="G49" s="1742">
        <f t="shared" si="2"/>
        <v>12576751.940909902</v>
      </c>
      <c r="H49" s="1739">
        <f t="shared" si="3"/>
        <v>3068.9975453660081</v>
      </c>
      <c r="I49" s="1740">
        <f>'3_Levels 1&amp;2'!E49</f>
        <v>659.56000000000006</v>
      </c>
      <c r="J49" s="1741">
        <f t="shared" si="4"/>
        <v>0.10786976005746006</v>
      </c>
      <c r="K49" s="1742">
        <f t="shared" si="5"/>
        <v>2024188.0210216043</v>
      </c>
      <c r="L49" s="1740">
        <f>'3_Levels 1&amp;2'!D49</f>
        <v>2998</v>
      </c>
      <c r="M49" s="1739">
        <f t="shared" si="6"/>
        <v>675.17945998052176</v>
      </c>
      <c r="N49" s="1740">
        <f>'3_Levels 1&amp;2'!G49</f>
        <v>133.07999999999998</v>
      </c>
      <c r="O49" s="1741">
        <f t="shared" si="7"/>
        <v>2.176497614841225E-2</v>
      </c>
      <c r="P49" s="1742">
        <f t="shared" si="8"/>
        <v>408422.19333730836</v>
      </c>
      <c r="Q49" s="1740">
        <f>'3_Levels 1&amp;2'!F49</f>
        <v>2218</v>
      </c>
      <c r="R49" s="1739">
        <f t="shared" si="9"/>
        <v>184.13985272196049</v>
      </c>
      <c r="S49" s="1740">
        <f>'3_Levels 1&amp;2'!I49</f>
        <v>798</v>
      </c>
      <c r="T49" s="1741">
        <f t="shared" si="10"/>
        <v>0.13051135382050627</v>
      </c>
      <c r="U49" s="1742">
        <f t="shared" si="11"/>
        <v>2449060.0412020744</v>
      </c>
      <c r="V49" s="1740">
        <f>'3_Levels 1&amp;2'!H49</f>
        <v>532</v>
      </c>
      <c r="W49" s="1739">
        <f t="shared" si="12"/>
        <v>4603.4963180490122</v>
      </c>
      <c r="X49" s="1740">
        <f>'3_Levels 1&amp;2'!K49</f>
        <v>54</v>
      </c>
      <c r="Y49" s="1741">
        <f t="shared" si="13"/>
        <v>8.8315953713124559E-3</v>
      </c>
      <c r="Z49" s="1742">
        <f t="shared" si="14"/>
        <v>165725.86744976445</v>
      </c>
      <c r="AA49" s="1740">
        <f>'3_Levels 1&amp;2'!J49</f>
        <v>90</v>
      </c>
      <c r="AB49" s="1739">
        <f t="shared" si="15"/>
        <v>1841.3985272196051</v>
      </c>
      <c r="AC49" s="1740">
        <f>'3_Levels 1&amp;2'!N49</f>
        <v>371.77055999999999</v>
      </c>
      <c r="AD49" s="1741">
        <f t="shared" si="16"/>
        <v>6.080235475715258E-2</v>
      </c>
      <c r="AE49" s="1742">
        <f t="shared" si="17"/>
        <v>1140962.9360793461</v>
      </c>
      <c r="AF49" s="1740">
        <f t="shared" si="18"/>
        <v>4098</v>
      </c>
      <c r="AG49" s="1739">
        <f t="shared" si="19"/>
        <v>278.41945731560423</v>
      </c>
      <c r="AH49" s="1743"/>
      <c r="AI49" s="1747">
        <f t="shared" si="20"/>
        <v>18765111</v>
      </c>
      <c r="AJ49" s="1745">
        <f t="shared" si="21"/>
        <v>0</v>
      </c>
      <c r="AK49" s="1747">
        <f t="shared" si="22"/>
        <v>18765111</v>
      </c>
      <c r="AL49" s="1745">
        <f t="shared" si="23"/>
        <v>0</v>
      </c>
    </row>
    <row r="50" spans="1:38" s="1746" customFormat="1" ht="16.149999999999999" customHeight="1" x14ac:dyDescent="0.2">
      <c r="A50" s="1738">
        <v>44</v>
      </c>
      <c r="B50" s="1738" t="s">
        <v>285</v>
      </c>
      <c r="C50" s="1739">
        <f>'3_Levels 1&amp;2'!U50</f>
        <v>29157608</v>
      </c>
      <c r="D50" s="1740">
        <f>'3_Levels 1&amp;2'!P50</f>
        <v>9924.6945699999997</v>
      </c>
      <c r="E50" s="1740">
        <f>'3_Levels 1&amp;2'!C50</f>
        <v>7117</v>
      </c>
      <c r="F50" s="1741">
        <f t="shared" si="1"/>
        <v>0.71710015354155132</v>
      </c>
      <c r="G50" s="1742">
        <f t="shared" si="2"/>
        <v>20908925.173704363</v>
      </c>
      <c r="H50" s="1739">
        <f t="shared" si="3"/>
        <v>2937.884666812472</v>
      </c>
      <c r="I50" s="1740">
        <f>'3_Levels 1&amp;2'!E50</f>
        <v>1254.44</v>
      </c>
      <c r="J50" s="1741">
        <f t="shared" si="4"/>
        <v>0.1263958292270147</v>
      </c>
      <c r="K50" s="1742">
        <f t="shared" si="5"/>
        <v>3685400.0414362377</v>
      </c>
      <c r="L50" s="1740">
        <f>'3_Levels 1&amp;2'!D50</f>
        <v>5702</v>
      </c>
      <c r="M50" s="1739">
        <f t="shared" si="6"/>
        <v>646.33462669874393</v>
      </c>
      <c r="N50" s="1740">
        <f>'3_Levels 1&amp;2'!G50</f>
        <v>153.69</v>
      </c>
      <c r="O50" s="1741">
        <f t="shared" si="7"/>
        <v>1.5485615090319097E-2</v>
      </c>
      <c r="P50" s="1742">
        <f t="shared" si="8"/>
        <v>451523.49444240885</v>
      </c>
      <c r="Q50" s="1740">
        <f>'3_Levels 1&amp;2'!F50</f>
        <v>2561.5</v>
      </c>
      <c r="R50" s="1739">
        <f t="shared" si="9"/>
        <v>176.27308000874834</v>
      </c>
      <c r="S50" s="1740">
        <f>'3_Levels 1&amp;2'!I50</f>
        <v>1237.5</v>
      </c>
      <c r="T50" s="1741">
        <f t="shared" si="10"/>
        <v>0.12468897569308272</v>
      </c>
      <c r="U50" s="1742">
        <f t="shared" si="11"/>
        <v>3635632.2751804343</v>
      </c>
      <c r="V50" s="1740">
        <f>'3_Levels 1&amp;2'!H50</f>
        <v>825</v>
      </c>
      <c r="W50" s="1739">
        <f t="shared" si="12"/>
        <v>4406.8270002187082</v>
      </c>
      <c r="X50" s="1740">
        <f>'3_Levels 1&amp;2'!K50</f>
        <v>89.399999999999991</v>
      </c>
      <c r="Y50" s="1741">
        <f t="shared" si="13"/>
        <v>9.0078338803730052E-3</v>
      </c>
      <c r="Z50" s="1742">
        <f t="shared" si="14"/>
        <v>262646.889213035</v>
      </c>
      <c r="AA50" s="1740">
        <f>'3_Levels 1&amp;2'!J50</f>
        <v>149</v>
      </c>
      <c r="AB50" s="1739">
        <f t="shared" si="15"/>
        <v>1762.7308000874832</v>
      </c>
      <c r="AC50" s="1740">
        <f>'3_Levels 1&amp;2'!N50</f>
        <v>72.664569999999998</v>
      </c>
      <c r="AD50" s="1741">
        <f t="shared" si="16"/>
        <v>7.3215925676592382E-3</v>
      </c>
      <c r="AE50" s="1742">
        <f t="shared" si="17"/>
        <v>213480.12602352156</v>
      </c>
      <c r="AF50" s="1740">
        <f t="shared" si="18"/>
        <v>7117</v>
      </c>
      <c r="AG50" s="1739">
        <f t="shared" si="19"/>
        <v>29.995802448155342</v>
      </c>
      <c r="AH50" s="1743"/>
      <c r="AI50" s="1747">
        <f t="shared" si="20"/>
        <v>29157608</v>
      </c>
      <c r="AJ50" s="1745">
        <f t="shared" si="21"/>
        <v>0</v>
      </c>
      <c r="AK50" s="1747">
        <f t="shared" si="22"/>
        <v>29157607.999999996</v>
      </c>
      <c r="AL50" s="1745">
        <f t="shared" si="23"/>
        <v>0</v>
      </c>
    </row>
    <row r="51" spans="1:38" s="1755" customFormat="1" ht="16.149999999999999" customHeight="1" x14ac:dyDescent="0.2">
      <c r="A51" s="1748">
        <v>45</v>
      </c>
      <c r="B51" s="1748" t="s">
        <v>286</v>
      </c>
      <c r="C51" s="1749">
        <f>'3_Levels 1&amp;2'!U51</f>
        <v>18946526</v>
      </c>
      <c r="D51" s="1750">
        <f>'3_Levels 1&amp;2'!P51</f>
        <v>12668.869999999999</v>
      </c>
      <c r="E51" s="1751">
        <f>'3_Levels 1&amp;2'!C51</f>
        <v>9335</v>
      </c>
      <c r="F51" s="1752">
        <f t="shared" si="1"/>
        <v>0.73684551187280323</v>
      </c>
      <c r="G51" s="1753">
        <f t="shared" si="2"/>
        <v>13960662.648681374</v>
      </c>
      <c r="H51" s="1749">
        <f t="shared" si="3"/>
        <v>1495.518226961047</v>
      </c>
      <c r="I51" s="1750">
        <f>'3_Levels 1&amp;2'!E51</f>
        <v>1120.02</v>
      </c>
      <c r="J51" s="1752">
        <f t="shared" si="4"/>
        <v>8.8407253369874345E-2</v>
      </c>
      <c r="K51" s="1753">
        <f t="shared" si="5"/>
        <v>1675010.3245609119</v>
      </c>
      <c r="L51" s="1750">
        <f>'3_Levels 1&amp;2'!D51</f>
        <v>5091</v>
      </c>
      <c r="M51" s="1749">
        <f t="shared" si="6"/>
        <v>329.01400993143034</v>
      </c>
      <c r="N51" s="1750">
        <f>'3_Levels 1&amp;2'!G51</f>
        <v>318.75</v>
      </c>
      <c r="O51" s="1752">
        <f t="shared" si="7"/>
        <v>2.5160097151521801E-2</v>
      </c>
      <c r="P51" s="1753">
        <f t="shared" si="8"/>
        <v>476696.43484383373</v>
      </c>
      <c r="Q51" s="1750">
        <f>'3_Levels 1&amp;2'!F51</f>
        <v>5312.5</v>
      </c>
      <c r="R51" s="1749">
        <f t="shared" si="9"/>
        <v>89.731093617662822</v>
      </c>
      <c r="S51" s="1750">
        <f>'3_Levels 1&amp;2'!I51</f>
        <v>1498.5</v>
      </c>
      <c r="T51" s="1752">
        <f t="shared" si="10"/>
        <v>0.11828205672644838</v>
      </c>
      <c r="U51" s="1753">
        <f t="shared" si="11"/>
        <v>2241034.0631011291</v>
      </c>
      <c r="V51" s="1750">
        <f>'3_Levels 1&amp;2'!H51</f>
        <v>999</v>
      </c>
      <c r="W51" s="1749">
        <f t="shared" si="12"/>
        <v>2243.2773404415707</v>
      </c>
      <c r="X51" s="1750">
        <f>'3_Levels 1&amp;2'!K51</f>
        <v>396.59999999999997</v>
      </c>
      <c r="Y51" s="1752">
        <f t="shared" si="13"/>
        <v>3.1305080879352305E-2</v>
      </c>
      <c r="Z51" s="1753">
        <f t="shared" si="14"/>
        <v>593122.52881275129</v>
      </c>
      <c r="AA51" s="1750">
        <f>'3_Levels 1&amp;2'!J51</f>
        <v>661</v>
      </c>
      <c r="AB51" s="1749">
        <f t="shared" si="15"/>
        <v>897.31093617662827</v>
      </c>
      <c r="AC51" s="1750">
        <f>'3_Levels 1&amp;2'!N51</f>
        <v>0</v>
      </c>
      <c r="AD51" s="1752">
        <f t="shared" si="16"/>
        <v>0</v>
      </c>
      <c r="AE51" s="1753">
        <f t="shared" si="17"/>
        <v>0</v>
      </c>
      <c r="AF51" s="1751">
        <f t="shared" si="18"/>
        <v>9335</v>
      </c>
      <c r="AG51" s="1749">
        <f t="shared" si="19"/>
        <v>0</v>
      </c>
      <c r="AH51" s="1743"/>
      <c r="AI51" s="1754">
        <f t="shared" si="20"/>
        <v>18946526</v>
      </c>
      <c r="AJ51" s="1754">
        <f t="shared" si="21"/>
        <v>0</v>
      </c>
      <c r="AK51" s="1754">
        <f t="shared" si="22"/>
        <v>18946526</v>
      </c>
      <c r="AL51" s="1754">
        <f t="shared" si="23"/>
        <v>0</v>
      </c>
    </row>
    <row r="52" spans="1:38" s="1746" customFormat="1" ht="16.149999999999999" customHeight="1" x14ac:dyDescent="0.2">
      <c r="A52" s="1738">
        <v>46</v>
      </c>
      <c r="B52" s="1738" t="s">
        <v>287</v>
      </c>
      <c r="C52" s="1739">
        <f>'3_Levels 1&amp;2'!U52</f>
        <v>6490536</v>
      </c>
      <c r="D52" s="1740">
        <f>'3_Levels 1&amp;2'!P52</f>
        <v>1986.4619700000001</v>
      </c>
      <c r="E52" s="1740">
        <f>'3_Levels 1&amp;2'!C52</f>
        <v>1201</v>
      </c>
      <c r="F52" s="1741">
        <f t="shared" si="1"/>
        <v>0.60459249567209183</v>
      </c>
      <c r="G52" s="1742">
        <f t="shared" si="2"/>
        <v>3924129.3584895562</v>
      </c>
      <c r="H52" s="1739">
        <f t="shared" si="3"/>
        <v>3267.3849779263583</v>
      </c>
      <c r="I52" s="1740">
        <f>'3_Levels 1&amp;2'!E52</f>
        <v>249.26</v>
      </c>
      <c r="J52" s="1741">
        <f t="shared" si="4"/>
        <v>0.12547937174956336</v>
      </c>
      <c r="K52" s="1742">
        <f t="shared" si="5"/>
        <v>814428.37959792395</v>
      </c>
      <c r="L52" s="1740">
        <f>'3_Levels 1&amp;2'!D52</f>
        <v>1133</v>
      </c>
      <c r="M52" s="1739">
        <f t="shared" si="6"/>
        <v>718.82469514379875</v>
      </c>
      <c r="N52" s="1740">
        <f>'3_Levels 1&amp;2'!G52</f>
        <v>34.47</v>
      </c>
      <c r="O52" s="1741">
        <f t="shared" si="7"/>
        <v>1.7352459055634473E-2</v>
      </c>
      <c r="P52" s="1742">
        <f t="shared" si="8"/>
        <v>112626.76018912155</v>
      </c>
      <c r="Q52" s="1740">
        <f>'3_Levels 1&amp;2'!F52</f>
        <v>574.5</v>
      </c>
      <c r="R52" s="1739">
        <f t="shared" si="9"/>
        <v>196.04309867558146</v>
      </c>
      <c r="S52" s="1740">
        <f>'3_Levels 1&amp;2'!I52</f>
        <v>261</v>
      </c>
      <c r="T52" s="1741">
        <f t="shared" si="10"/>
        <v>0.13138937666146208</v>
      </c>
      <c r="U52" s="1742">
        <f t="shared" si="11"/>
        <v>852787.4792387794</v>
      </c>
      <c r="V52" s="1740">
        <f>'3_Levels 1&amp;2'!H52</f>
        <v>174</v>
      </c>
      <c r="W52" s="1739">
        <f t="shared" si="12"/>
        <v>4901.0774668895365</v>
      </c>
      <c r="X52" s="1740">
        <f>'3_Levels 1&amp;2'!K52</f>
        <v>39</v>
      </c>
      <c r="Y52" s="1741">
        <f t="shared" si="13"/>
        <v>1.9632895363206979E-2</v>
      </c>
      <c r="Z52" s="1742">
        <f t="shared" si="14"/>
        <v>127428.01413912798</v>
      </c>
      <c r="AA52" s="1740">
        <f>'3_Levels 1&amp;2'!J52</f>
        <v>65</v>
      </c>
      <c r="AB52" s="1739">
        <f t="shared" si="15"/>
        <v>1960.430986755815</v>
      </c>
      <c r="AC52" s="1740">
        <f>'3_Levels 1&amp;2'!N52</f>
        <v>201.73197000000002</v>
      </c>
      <c r="AD52" s="1741">
        <f t="shared" si="16"/>
        <v>0.10155340149804128</v>
      </c>
      <c r="AE52" s="1742">
        <f t="shared" si="17"/>
        <v>659136.00834549079</v>
      </c>
      <c r="AF52" s="1740">
        <f t="shared" si="18"/>
        <v>1201</v>
      </c>
      <c r="AG52" s="1739">
        <f t="shared" si="19"/>
        <v>548.82265474229041</v>
      </c>
      <c r="AH52" s="1743"/>
      <c r="AI52" s="1747">
        <f t="shared" si="20"/>
        <v>6490536</v>
      </c>
      <c r="AJ52" s="1745">
        <f t="shared" si="21"/>
        <v>0</v>
      </c>
      <c r="AK52" s="1747">
        <f t="shared" si="22"/>
        <v>6490536</v>
      </c>
      <c r="AL52" s="1745">
        <f t="shared" si="23"/>
        <v>0</v>
      </c>
    </row>
    <row r="53" spans="1:38" s="1746" customFormat="1" ht="16.149999999999999" customHeight="1" x14ac:dyDescent="0.2">
      <c r="A53" s="1738">
        <v>47</v>
      </c>
      <c r="B53" s="1738" t="s">
        <v>288</v>
      </c>
      <c r="C53" s="1739">
        <f>'3_Levels 1&amp;2'!U53</f>
        <v>8179614</v>
      </c>
      <c r="D53" s="1740">
        <f>'3_Levels 1&amp;2'!P53</f>
        <v>5716.7560000000003</v>
      </c>
      <c r="E53" s="1740">
        <f>'3_Levels 1&amp;2'!C53</f>
        <v>3800</v>
      </c>
      <c r="F53" s="1741">
        <f t="shared" si="1"/>
        <v>0.66471264472368596</v>
      </c>
      <c r="G53" s="1742">
        <f t="shared" si="2"/>
        <v>5437092.8547588876</v>
      </c>
      <c r="H53" s="1739">
        <f t="shared" si="3"/>
        <v>1430.8139091470757</v>
      </c>
      <c r="I53" s="1740">
        <f>'3_Levels 1&amp;2'!E53</f>
        <v>605.66</v>
      </c>
      <c r="J53" s="1741">
        <f t="shared" si="4"/>
        <v>0.1059447001061441</v>
      </c>
      <c r="K53" s="1742">
        <f t="shared" si="5"/>
        <v>866586.75221401779</v>
      </c>
      <c r="L53" s="1740">
        <f>'3_Levels 1&amp;2'!D53</f>
        <v>2753</v>
      </c>
      <c r="M53" s="1739">
        <f t="shared" si="6"/>
        <v>314.77906001235664</v>
      </c>
      <c r="N53" s="1740">
        <f>'3_Levels 1&amp;2'!G53</f>
        <v>88.95</v>
      </c>
      <c r="O53" s="1741">
        <f t="shared" si="7"/>
        <v>1.5559523617939964E-2</v>
      </c>
      <c r="P53" s="1742">
        <f t="shared" si="8"/>
        <v>127270.89721863238</v>
      </c>
      <c r="Q53" s="1740">
        <f>'3_Levels 1&amp;2'!F53</f>
        <v>1482.5</v>
      </c>
      <c r="R53" s="1739">
        <f t="shared" si="9"/>
        <v>85.848834548824541</v>
      </c>
      <c r="S53" s="1740">
        <f>'3_Levels 1&amp;2'!I53</f>
        <v>789</v>
      </c>
      <c r="T53" s="1741">
        <f t="shared" si="10"/>
        <v>0.13801533597026006</v>
      </c>
      <c r="U53" s="1742">
        <f t="shared" si="11"/>
        <v>1128912.1743170428</v>
      </c>
      <c r="V53" s="1740">
        <f>'3_Levels 1&amp;2'!H53</f>
        <v>526</v>
      </c>
      <c r="W53" s="1739">
        <f t="shared" si="12"/>
        <v>2146.2208637206136</v>
      </c>
      <c r="X53" s="1740">
        <f>'3_Levels 1&amp;2'!K53</f>
        <v>58.199999999999996</v>
      </c>
      <c r="Y53" s="1741">
        <f t="shared" si="13"/>
        <v>1.018059892708382E-2</v>
      </c>
      <c r="Z53" s="1742">
        <f t="shared" si="14"/>
        <v>83273.369512359801</v>
      </c>
      <c r="AA53" s="1740">
        <f>'3_Levels 1&amp;2'!J53</f>
        <v>97</v>
      </c>
      <c r="AB53" s="1739">
        <f t="shared" si="15"/>
        <v>858.48834548824539</v>
      </c>
      <c r="AC53" s="1740">
        <f>'3_Levels 1&amp;2'!N53</f>
        <v>374.94599999999997</v>
      </c>
      <c r="AD53" s="1741">
        <f t="shared" si="16"/>
        <v>6.558719665488609E-2</v>
      </c>
      <c r="AE53" s="1742">
        <f t="shared" si="17"/>
        <v>536477.95197905938</v>
      </c>
      <c r="AF53" s="1740">
        <f t="shared" si="18"/>
        <v>3800</v>
      </c>
      <c r="AG53" s="1739">
        <f t="shared" si="19"/>
        <v>141.17840841554195</v>
      </c>
      <c r="AH53" s="1743"/>
      <c r="AI53" s="1747">
        <f t="shared" si="20"/>
        <v>8179614</v>
      </c>
      <c r="AJ53" s="1745">
        <f t="shared" si="21"/>
        <v>0</v>
      </c>
      <c r="AK53" s="1747">
        <f t="shared" si="22"/>
        <v>8179613.9999999991</v>
      </c>
      <c r="AL53" s="1745">
        <f t="shared" si="23"/>
        <v>0</v>
      </c>
    </row>
    <row r="54" spans="1:38" s="1746" customFormat="1" ht="16.149999999999999" customHeight="1" x14ac:dyDescent="0.2">
      <c r="A54" s="1738">
        <v>48</v>
      </c>
      <c r="B54" s="1738" t="s">
        <v>289</v>
      </c>
      <c r="C54" s="1739">
        <f>'3_Levels 1&amp;2'!U54</f>
        <v>19442371</v>
      </c>
      <c r="D54" s="1740">
        <f>'3_Levels 1&amp;2'!P54</f>
        <v>8734.0745999999999</v>
      </c>
      <c r="E54" s="1740">
        <f>'3_Levels 1&amp;2'!C54</f>
        <v>5908</v>
      </c>
      <c r="F54" s="1741">
        <f t="shared" si="1"/>
        <v>0.67643113558933876</v>
      </c>
      <c r="G54" s="1742">
        <f t="shared" si="2"/>
        <v>13151425.094079228</v>
      </c>
      <c r="H54" s="1739">
        <f t="shared" si="3"/>
        <v>2226.0367457818597</v>
      </c>
      <c r="I54" s="1740">
        <f>'3_Levels 1&amp;2'!E54</f>
        <v>1125.08</v>
      </c>
      <c r="J54" s="1741">
        <f t="shared" si="4"/>
        <v>0.1288150206548499</v>
      </c>
      <c r="K54" s="1742">
        <f t="shared" si="5"/>
        <v>2504469.4219442545</v>
      </c>
      <c r="L54" s="1740">
        <f>'3_Levels 1&amp;2'!D54</f>
        <v>5114</v>
      </c>
      <c r="M54" s="1739">
        <f t="shared" si="6"/>
        <v>489.7280840720091</v>
      </c>
      <c r="N54" s="1740">
        <f>'3_Levels 1&amp;2'!G54</f>
        <v>151.19999999999999</v>
      </c>
      <c r="O54" s="1741">
        <f t="shared" si="7"/>
        <v>1.7311507735461751E-2</v>
      </c>
      <c r="P54" s="1742">
        <f t="shared" si="8"/>
        <v>336576.75596221723</v>
      </c>
      <c r="Q54" s="1740">
        <f>'3_Levels 1&amp;2'!F54</f>
        <v>2520</v>
      </c>
      <c r="R54" s="1739">
        <f t="shared" si="9"/>
        <v>133.56220474691159</v>
      </c>
      <c r="S54" s="1740">
        <f>'3_Levels 1&amp;2'!I54</f>
        <v>1239</v>
      </c>
      <c r="T54" s="1741">
        <f t="shared" si="10"/>
        <v>0.14185818838781158</v>
      </c>
      <c r="U54" s="1742">
        <f t="shared" si="11"/>
        <v>2758059.5280237249</v>
      </c>
      <c r="V54" s="1740">
        <f>'3_Levels 1&amp;2'!H54</f>
        <v>826</v>
      </c>
      <c r="W54" s="1739">
        <f t="shared" si="12"/>
        <v>3339.0551186727903</v>
      </c>
      <c r="X54" s="1740">
        <f>'3_Levels 1&amp;2'!K54</f>
        <v>60</v>
      </c>
      <c r="Y54" s="1741">
        <f t="shared" si="13"/>
        <v>6.8696459267705359E-3</v>
      </c>
      <c r="Z54" s="1742">
        <f t="shared" si="14"/>
        <v>133562.20474691159</v>
      </c>
      <c r="AA54" s="1740">
        <f>'3_Levels 1&amp;2'!J54</f>
        <v>100</v>
      </c>
      <c r="AB54" s="1739">
        <f t="shared" si="15"/>
        <v>1335.6220474691158</v>
      </c>
      <c r="AC54" s="1740">
        <f>'3_Levels 1&amp;2'!N54</f>
        <v>250.7946</v>
      </c>
      <c r="AD54" s="1741">
        <f t="shared" si="16"/>
        <v>2.8714501705767434E-2</v>
      </c>
      <c r="AE54" s="1742">
        <f t="shared" si="17"/>
        <v>558277.99524366332</v>
      </c>
      <c r="AF54" s="1740">
        <f t="shared" si="18"/>
        <v>5908</v>
      </c>
      <c r="AG54" s="1739">
        <f t="shared" si="19"/>
        <v>94.495259858439965</v>
      </c>
      <c r="AH54" s="1743"/>
      <c r="AI54" s="1747">
        <f t="shared" si="20"/>
        <v>19442371</v>
      </c>
      <c r="AJ54" s="1745">
        <f t="shared" si="21"/>
        <v>0</v>
      </c>
      <c r="AK54" s="1747">
        <f t="shared" si="22"/>
        <v>19442371.000000004</v>
      </c>
      <c r="AL54" s="1745">
        <f t="shared" si="23"/>
        <v>0</v>
      </c>
    </row>
    <row r="55" spans="1:38" s="1746" customFormat="1" ht="16.149999999999999" customHeight="1" x14ac:dyDescent="0.2">
      <c r="A55" s="1738">
        <v>49</v>
      </c>
      <c r="B55" s="1738" t="s">
        <v>290</v>
      </c>
      <c r="C55" s="1739">
        <f>'3_Levels 1&amp;2'!U55</f>
        <v>60068222</v>
      </c>
      <c r="D55" s="1740">
        <f>'3_Levels 1&amp;2'!P55</f>
        <v>19890.79</v>
      </c>
      <c r="E55" s="1740">
        <f>'3_Levels 1&amp;2'!C55</f>
        <v>13900</v>
      </c>
      <c r="F55" s="1741">
        <f t="shared" si="1"/>
        <v>0.69881588413532092</v>
      </c>
      <c r="G55" s="1742">
        <f t="shared" si="2"/>
        <v>41976627.665366732</v>
      </c>
      <c r="H55" s="1739">
        <f t="shared" si="3"/>
        <v>3019.901270889693</v>
      </c>
      <c r="I55" s="1740">
        <f>'3_Levels 1&amp;2'!E55</f>
        <v>2446.62</v>
      </c>
      <c r="J55" s="1741">
        <f t="shared" si="4"/>
        <v>0.12300265600310495</v>
      </c>
      <c r="K55" s="1742">
        <f t="shared" si="5"/>
        <v>7388550.8473841408</v>
      </c>
      <c r="L55" s="1740">
        <f>'3_Levels 1&amp;2'!D55</f>
        <v>11121</v>
      </c>
      <c r="M55" s="1739">
        <f t="shared" si="6"/>
        <v>664.37827959573247</v>
      </c>
      <c r="N55" s="1740">
        <f>'3_Levels 1&amp;2'!G55</f>
        <v>392.07</v>
      </c>
      <c r="O55" s="1741">
        <f t="shared" si="7"/>
        <v>1.9711132639779513E-2</v>
      </c>
      <c r="P55" s="1742">
        <f t="shared" si="8"/>
        <v>1184012.6912777219</v>
      </c>
      <c r="Q55" s="1740">
        <f>'3_Levels 1&amp;2'!F55</f>
        <v>6534.5</v>
      </c>
      <c r="R55" s="1739">
        <f t="shared" si="9"/>
        <v>181.19407625338158</v>
      </c>
      <c r="S55" s="1740">
        <f>'3_Levels 1&amp;2'!I55</f>
        <v>2968.5</v>
      </c>
      <c r="T55" s="1741">
        <f t="shared" si="10"/>
        <v>0.14923992460832375</v>
      </c>
      <c r="U55" s="1742">
        <f t="shared" si="11"/>
        <v>8964576.9226360545</v>
      </c>
      <c r="V55" s="1740">
        <f>'3_Levels 1&amp;2'!H55</f>
        <v>1979</v>
      </c>
      <c r="W55" s="1739">
        <f t="shared" si="12"/>
        <v>4529.8519063345402</v>
      </c>
      <c r="X55" s="1740">
        <f>'3_Levels 1&amp;2'!K55</f>
        <v>183.6</v>
      </c>
      <c r="Y55" s="1741">
        <f t="shared" si="13"/>
        <v>9.2304026134708561E-3</v>
      </c>
      <c r="Z55" s="1742">
        <f t="shared" si="14"/>
        <v>554453.87333534763</v>
      </c>
      <c r="AA55" s="1740">
        <f>'3_Levels 1&amp;2'!J55</f>
        <v>306</v>
      </c>
      <c r="AB55" s="1739">
        <f t="shared" si="15"/>
        <v>1811.9407625338158</v>
      </c>
      <c r="AC55" s="1740">
        <f>'3_Levels 1&amp;2'!N55</f>
        <v>0</v>
      </c>
      <c r="AD55" s="1741">
        <f t="shared" si="16"/>
        <v>0</v>
      </c>
      <c r="AE55" s="1742">
        <f t="shared" si="17"/>
        <v>0</v>
      </c>
      <c r="AF55" s="1740">
        <f t="shared" si="18"/>
        <v>13900</v>
      </c>
      <c r="AG55" s="1739">
        <f t="shared" si="19"/>
        <v>0</v>
      </c>
      <c r="AH55" s="1743"/>
      <c r="AI55" s="1747">
        <f t="shared" si="20"/>
        <v>60068222</v>
      </c>
      <c r="AJ55" s="1745">
        <f t="shared" si="21"/>
        <v>0</v>
      </c>
      <c r="AK55" s="1747">
        <f t="shared" si="22"/>
        <v>60068221.999999993</v>
      </c>
      <c r="AL55" s="1745">
        <f t="shared" si="23"/>
        <v>0</v>
      </c>
    </row>
    <row r="56" spans="1:38" s="1755" customFormat="1" ht="16.149999999999999" customHeight="1" x14ac:dyDescent="0.2">
      <c r="A56" s="1748">
        <v>50</v>
      </c>
      <c r="B56" s="1748" t="s">
        <v>291</v>
      </c>
      <c r="C56" s="1749">
        <f>'3_Levels 1&amp;2'!U56</f>
        <v>32335699</v>
      </c>
      <c r="D56" s="1750">
        <f>'3_Levels 1&amp;2'!P56</f>
        <v>11130.26</v>
      </c>
      <c r="E56" s="1751">
        <f>'3_Levels 1&amp;2'!C56</f>
        <v>7951</v>
      </c>
      <c r="F56" s="1752">
        <f t="shared" si="1"/>
        <v>0.71435887391669195</v>
      </c>
      <c r="G56" s="1753">
        <f t="shared" si="2"/>
        <v>23099293.524949104</v>
      </c>
      <c r="H56" s="1749">
        <f t="shared" si="3"/>
        <v>2905.2060778454411</v>
      </c>
      <c r="I56" s="1750">
        <f>'3_Levels 1&amp;2'!E56</f>
        <v>1375.66</v>
      </c>
      <c r="J56" s="1752">
        <f t="shared" si="4"/>
        <v>0.12359639397462414</v>
      </c>
      <c r="K56" s="1753">
        <f t="shared" si="5"/>
        <v>3996575.79304886</v>
      </c>
      <c r="L56" s="1750">
        <f>'3_Levels 1&amp;2'!D56</f>
        <v>6253</v>
      </c>
      <c r="M56" s="1749">
        <f t="shared" si="6"/>
        <v>639.14533712599712</v>
      </c>
      <c r="N56" s="1750">
        <f>'3_Levels 1&amp;2'!G56</f>
        <v>279.59999999999997</v>
      </c>
      <c r="O56" s="1752">
        <f t="shared" si="7"/>
        <v>2.5120706973601692E-2</v>
      </c>
      <c r="P56" s="1753">
        <f t="shared" si="8"/>
        <v>812295.61936558527</v>
      </c>
      <c r="Q56" s="1750">
        <f>'3_Levels 1&amp;2'!F56</f>
        <v>4660</v>
      </c>
      <c r="R56" s="1749">
        <f t="shared" si="9"/>
        <v>174.31236467072645</v>
      </c>
      <c r="S56" s="1750">
        <f>'3_Levels 1&amp;2'!I56</f>
        <v>1347</v>
      </c>
      <c r="T56" s="1752">
        <f t="shared" si="10"/>
        <v>0.12102143166466911</v>
      </c>
      <c r="U56" s="1753">
        <f t="shared" si="11"/>
        <v>3913312.5868578092</v>
      </c>
      <c r="V56" s="1750">
        <f>'3_Levels 1&amp;2'!H56</f>
        <v>898</v>
      </c>
      <c r="W56" s="1749">
        <f t="shared" si="12"/>
        <v>4357.8091167681614</v>
      </c>
      <c r="X56" s="1750">
        <f>'3_Levels 1&amp;2'!K56</f>
        <v>177</v>
      </c>
      <c r="Y56" s="1752">
        <f t="shared" si="13"/>
        <v>1.590259347041309E-2</v>
      </c>
      <c r="Z56" s="1753">
        <f t="shared" si="14"/>
        <v>514221.4757786431</v>
      </c>
      <c r="AA56" s="1750">
        <f>'3_Levels 1&amp;2'!J56</f>
        <v>295</v>
      </c>
      <c r="AB56" s="1749">
        <f t="shared" si="15"/>
        <v>1743.1236467072647</v>
      </c>
      <c r="AC56" s="1750">
        <f>'3_Levels 1&amp;2'!N56</f>
        <v>0</v>
      </c>
      <c r="AD56" s="1752">
        <f t="shared" si="16"/>
        <v>0</v>
      </c>
      <c r="AE56" s="1753">
        <f t="shared" si="17"/>
        <v>0</v>
      </c>
      <c r="AF56" s="1751">
        <f t="shared" si="18"/>
        <v>7951</v>
      </c>
      <c r="AG56" s="1749">
        <f t="shared" si="19"/>
        <v>0</v>
      </c>
      <c r="AH56" s="1743"/>
      <c r="AI56" s="1754">
        <f t="shared" si="20"/>
        <v>32335699</v>
      </c>
      <c r="AJ56" s="1754">
        <f t="shared" si="21"/>
        <v>0</v>
      </c>
      <c r="AK56" s="1754">
        <f t="shared" si="22"/>
        <v>32335698.999999996</v>
      </c>
      <c r="AL56" s="1754">
        <f t="shared" si="23"/>
        <v>0</v>
      </c>
    </row>
    <row r="57" spans="1:38" s="1746" customFormat="1" ht="16.149999999999999" customHeight="1" x14ac:dyDescent="0.2">
      <c r="A57" s="1738">
        <v>51</v>
      </c>
      <c r="B57" s="1738" t="s">
        <v>292</v>
      </c>
      <c r="C57" s="1739">
        <f>'3_Levels 1&amp;2'!U57</f>
        <v>32474450</v>
      </c>
      <c r="D57" s="1740">
        <f>'3_Levels 1&amp;2'!P57</f>
        <v>12387.970000000001</v>
      </c>
      <c r="E57" s="1740">
        <f>'3_Levels 1&amp;2'!C57</f>
        <v>8425</v>
      </c>
      <c r="F57" s="1741">
        <f t="shared" si="1"/>
        <v>0.6800952859911672</v>
      </c>
      <c r="G57" s="1742">
        <f t="shared" si="2"/>
        <v>22085720.360155858</v>
      </c>
      <c r="H57" s="1739">
        <f t="shared" si="3"/>
        <v>2621.4504878523276</v>
      </c>
      <c r="I57" s="1740">
        <f>'3_Levels 1&amp;2'!E57</f>
        <v>1400.52</v>
      </c>
      <c r="J57" s="1741">
        <f t="shared" si="4"/>
        <v>0.11305484272241537</v>
      </c>
      <c r="K57" s="1742">
        <f t="shared" si="5"/>
        <v>3671393.8372469419</v>
      </c>
      <c r="L57" s="1740">
        <f>'3_Levels 1&amp;2'!D57</f>
        <v>6366</v>
      </c>
      <c r="M57" s="1739">
        <f t="shared" si="6"/>
        <v>576.71910732751212</v>
      </c>
      <c r="N57" s="1740">
        <f>'3_Levels 1&amp;2'!G57</f>
        <v>250.95</v>
      </c>
      <c r="O57" s="1741">
        <f t="shared" si="7"/>
        <v>2.0257556322787345E-2</v>
      </c>
      <c r="P57" s="1742">
        <f t="shared" si="8"/>
        <v>657852.99992654147</v>
      </c>
      <c r="Q57" s="1740">
        <f>'3_Levels 1&amp;2'!F57</f>
        <v>4182.5</v>
      </c>
      <c r="R57" s="1739">
        <f t="shared" si="9"/>
        <v>157.28702927113963</v>
      </c>
      <c r="S57" s="1740">
        <f>'3_Levels 1&amp;2'!I57</f>
        <v>1966.5</v>
      </c>
      <c r="T57" s="1741">
        <f t="shared" si="10"/>
        <v>0.15874271571532703</v>
      </c>
      <c r="U57" s="1742">
        <f t="shared" si="11"/>
        <v>5155082.3843616014</v>
      </c>
      <c r="V57" s="1740">
        <f>'3_Levels 1&amp;2'!H57</f>
        <v>1311</v>
      </c>
      <c r="W57" s="1739">
        <f t="shared" si="12"/>
        <v>3932.1757317784909</v>
      </c>
      <c r="X57" s="1740">
        <f>'3_Levels 1&amp;2'!K57</f>
        <v>345</v>
      </c>
      <c r="Y57" s="1741">
        <f t="shared" si="13"/>
        <v>2.7849599248302988E-2</v>
      </c>
      <c r="Z57" s="1742">
        <f t="shared" si="14"/>
        <v>904400.41830905294</v>
      </c>
      <c r="AA57" s="1740">
        <f>'3_Levels 1&amp;2'!J57</f>
        <v>575</v>
      </c>
      <c r="AB57" s="1739">
        <f t="shared" si="15"/>
        <v>1572.8702927113964</v>
      </c>
      <c r="AC57" s="1740">
        <f>'3_Levels 1&amp;2'!N57</f>
        <v>0</v>
      </c>
      <c r="AD57" s="1741">
        <f t="shared" si="16"/>
        <v>0</v>
      </c>
      <c r="AE57" s="1742">
        <f t="shared" si="17"/>
        <v>0</v>
      </c>
      <c r="AF57" s="1740">
        <f t="shared" si="18"/>
        <v>8425</v>
      </c>
      <c r="AG57" s="1739">
        <f t="shared" si="19"/>
        <v>0</v>
      </c>
      <c r="AH57" s="1743"/>
      <c r="AI57" s="1747">
        <f t="shared" si="20"/>
        <v>32474449.999999993</v>
      </c>
      <c r="AJ57" s="1745">
        <f t="shared" si="21"/>
        <v>0</v>
      </c>
      <c r="AK57" s="1747">
        <f t="shared" si="22"/>
        <v>32474449.999999996</v>
      </c>
      <c r="AL57" s="1745">
        <f t="shared" si="23"/>
        <v>0</v>
      </c>
    </row>
    <row r="58" spans="1:38" s="1746" customFormat="1" ht="16.149999999999999" customHeight="1" x14ac:dyDescent="0.2">
      <c r="A58" s="1738">
        <v>52</v>
      </c>
      <c r="B58" s="1738" t="s">
        <v>293</v>
      </c>
      <c r="C58" s="1739">
        <f>'3_Levels 1&amp;2'!U58</f>
        <v>149579052</v>
      </c>
      <c r="D58" s="1740">
        <f>'3_Levels 1&amp;2'!P58</f>
        <v>54365.54</v>
      </c>
      <c r="E58" s="1740">
        <f>'3_Levels 1&amp;2'!C58</f>
        <v>37967</v>
      </c>
      <c r="F58" s="1741">
        <f t="shared" si="1"/>
        <v>0.69836517764745831</v>
      </c>
      <c r="G58" s="1742">
        <f t="shared" si="2"/>
        <v>104460801.22231841</v>
      </c>
      <c r="H58" s="1739">
        <f t="shared" si="3"/>
        <v>2751.357790247278</v>
      </c>
      <c r="I58" s="1740">
        <f>'3_Levels 1&amp;2'!E58</f>
        <v>3775.2</v>
      </c>
      <c r="J58" s="1741">
        <f t="shared" si="4"/>
        <v>6.9441046663014844E-2</v>
      </c>
      <c r="K58" s="1742">
        <f t="shared" si="5"/>
        <v>10386925.929741524</v>
      </c>
      <c r="L58" s="1740">
        <f>'3_Levels 1&amp;2'!D58</f>
        <v>17160</v>
      </c>
      <c r="M58" s="1739">
        <f t="shared" si="6"/>
        <v>605.29871385440117</v>
      </c>
      <c r="N58" s="1740">
        <f>'3_Levels 1&amp;2'!G58</f>
        <v>848.64</v>
      </c>
      <c r="O58" s="1741">
        <f t="shared" si="7"/>
        <v>1.5609888175487634E-2</v>
      </c>
      <c r="P58" s="1742">
        <f t="shared" si="8"/>
        <v>2334912.2751154499</v>
      </c>
      <c r="Q58" s="1740">
        <f>'3_Levels 1&amp;2'!F58</f>
        <v>14144</v>
      </c>
      <c r="R58" s="1739">
        <f t="shared" si="9"/>
        <v>165.08146741483668</v>
      </c>
      <c r="S58" s="1740">
        <f>'3_Levels 1&amp;2'!I58</f>
        <v>9949.5</v>
      </c>
      <c r="T58" s="1741">
        <f t="shared" si="10"/>
        <v>0.18301115007778823</v>
      </c>
      <c r="U58" s="1742">
        <f t="shared" si="11"/>
        <v>27374634.334065288</v>
      </c>
      <c r="V58" s="1740">
        <f>'3_Levels 1&amp;2'!H58</f>
        <v>6633</v>
      </c>
      <c r="W58" s="1739">
        <f t="shared" si="12"/>
        <v>4127.0366853709165</v>
      </c>
      <c r="X58" s="1740">
        <f>'3_Levels 1&amp;2'!K58</f>
        <v>1825.2</v>
      </c>
      <c r="Y58" s="1741">
        <f t="shared" si="13"/>
        <v>3.3572737436250978E-2</v>
      </c>
      <c r="Z58" s="1742">
        <f t="shared" si="14"/>
        <v>5021778.2387593314</v>
      </c>
      <c r="AA58" s="1740">
        <f>'3_Levels 1&amp;2'!J58</f>
        <v>3042</v>
      </c>
      <c r="AB58" s="1739">
        <f t="shared" si="15"/>
        <v>1650.8146741483667</v>
      </c>
      <c r="AC58" s="1740">
        <f>'3_Levels 1&amp;2'!N58</f>
        <v>0</v>
      </c>
      <c r="AD58" s="1741">
        <f t="shared" si="16"/>
        <v>0</v>
      </c>
      <c r="AE58" s="1742">
        <f t="shared" si="17"/>
        <v>0</v>
      </c>
      <c r="AF58" s="1740">
        <f t="shared" si="18"/>
        <v>37967</v>
      </c>
      <c r="AG58" s="1739">
        <f t="shared" si="19"/>
        <v>0</v>
      </c>
      <c r="AH58" s="1743"/>
      <c r="AI58" s="1747">
        <f t="shared" si="20"/>
        <v>149579052</v>
      </c>
      <c r="AJ58" s="1745">
        <f t="shared" si="21"/>
        <v>0</v>
      </c>
      <c r="AK58" s="1747">
        <f t="shared" si="22"/>
        <v>149579052</v>
      </c>
      <c r="AL58" s="1745">
        <f t="shared" si="23"/>
        <v>0</v>
      </c>
    </row>
    <row r="59" spans="1:38" s="1746" customFormat="1" ht="16.149999999999999" customHeight="1" x14ac:dyDescent="0.2">
      <c r="A59" s="1738">
        <v>53</v>
      </c>
      <c r="B59" s="1738" t="s">
        <v>294</v>
      </c>
      <c r="C59" s="1739">
        <f>'3_Levels 1&amp;2'!U59</f>
        <v>82107265</v>
      </c>
      <c r="D59" s="1740">
        <f>'3_Levels 1&amp;2'!P59</f>
        <v>26932.28</v>
      </c>
      <c r="E59" s="1740">
        <f>'3_Levels 1&amp;2'!C59</f>
        <v>19092</v>
      </c>
      <c r="F59" s="1741">
        <f t="shared" si="1"/>
        <v>0.70888911001964927</v>
      </c>
      <c r="G59" s="1742">
        <f t="shared" si="2"/>
        <v>58204946.011997499</v>
      </c>
      <c r="H59" s="1739">
        <f t="shared" si="3"/>
        <v>3048.6562964591189</v>
      </c>
      <c r="I59" s="1740">
        <f>'3_Levels 1&amp;2'!E59</f>
        <v>3394.82</v>
      </c>
      <c r="J59" s="1741">
        <f t="shared" si="4"/>
        <v>0.12605022671678745</v>
      </c>
      <c r="K59" s="1742">
        <f t="shared" si="5"/>
        <v>10349639.368345346</v>
      </c>
      <c r="L59" s="1740">
        <f>'3_Levels 1&amp;2'!D59</f>
        <v>15431</v>
      </c>
      <c r="M59" s="1739">
        <f t="shared" si="6"/>
        <v>670.70438522100619</v>
      </c>
      <c r="N59" s="1740">
        <f>'3_Levels 1&amp;2'!G59</f>
        <v>701.16</v>
      </c>
      <c r="O59" s="1741">
        <f t="shared" si="7"/>
        <v>2.6034186485511066E-2</v>
      </c>
      <c r="P59" s="1742">
        <f t="shared" si="8"/>
        <v>2137595.8488252759</v>
      </c>
      <c r="Q59" s="1740">
        <f>'3_Levels 1&amp;2'!F59</f>
        <v>11686</v>
      </c>
      <c r="R59" s="1739">
        <f t="shared" si="9"/>
        <v>182.91937778754715</v>
      </c>
      <c r="S59" s="1740">
        <f>'3_Levels 1&amp;2'!I59</f>
        <v>3496.5</v>
      </c>
      <c r="T59" s="1741">
        <f t="shared" si="10"/>
        <v>0.12982562189313346</v>
      </c>
      <c r="U59" s="1742">
        <f t="shared" si="11"/>
        <v>10659626.74056931</v>
      </c>
      <c r="V59" s="1740">
        <f>'3_Levels 1&amp;2'!H59</f>
        <v>2331</v>
      </c>
      <c r="W59" s="1739">
        <f t="shared" si="12"/>
        <v>4572.9844446886791</v>
      </c>
      <c r="X59" s="1740">
        <f>'3_Levels 1&amp;2'!K59</f>
        <v>247.79999999999998</v>
      </c>
      <c r="Y59" s="1741">
        <f t="shared" si="13"/>
        <v>9.2008548849187664E-3</v>
      </c>
      <c r="Z59" s="1742">
        <f t="shared" si="14"/>
        <v>755457.03026256966</v>
      </c>
      <c r="AA59" s="1740">
        <f>'3_Levels 1&amp;2'!J59</f>
        <v>413</v>
      </c>
      <c r="AB59" s="1739">
        <f t="shared" si="15"/>
        <v>1829.1937778754714</v>
      </c>
      <c r="AC59" s="1740">
        <f>'3_Levels 1&amp;2'!N59</f>
        <v>0</v>
      </c>
      <c r="AD59" s="1741">
        <f t="shared" si="16"/>
        <v>0</v>
      </c>
      <c r="AE59" s="1742">
        <f t="shared" si="17"/>
        <v>0</v>
      </c>
      <c r="AF59" s="1740">
        <f t="shared" si="18"/>
        <v>19092</v>
      </c>
      <c r="AG59" s="1739">
        <f t="shared" si="19"/>
        <v>0</v>
      </c>
      <c r="AH59" s="1743"/>
      <c r="AI59" s="1747">
        <f t="shared" si="20"/>
        <v>82107265</v>
      </c>
      <c r="AJ59" s="1745">
        <f t="shared" si="21"/>
        <v>0</v>
      </c>
      <c r="AK59" s="1747">
        <f t="shared" si="22"/>
        <v>82107265</v>
      </c>
      <c r="AL59" s="1745">
        <f t="shared" si="23"/>
        <v>0</v>
      </c>
    </row>
    <row r="60" spans="1:38" s="1746" customFormat="1" ht="16.149999999999999" customHeight="1" x14ac:dyDescent="0.2">
      <c r="A60" s="1738">
        <v>54</v>
      </c>
      <c r="B60" s="1738" t="s">
        <v>295</v>
      </c>
      <c r="C60" s="1739">
        <f>'3_Levels 1&amp;2'!U60</f>
        <v>2986683</v>
      </c>
      <c r="D60" s="1740">
        <f>'3_Levels 1&amp;2'!P60</f>
        <v>1051.4421600000001</v>
      </c>
      <c r="E60" s="1740">
        <f>'3_Levels 1&amp;2'!C60</f>
        <v>612</v>
      </c>
      <c r="F60" s="1741">
        <f t="shared" si="1"/>
        <v>0.58205769492826875</v>
      </c>
      <c r="G60" s="1742">
        <f t="shared" si="2"/>
        <v>1738421.8224614465</v>
      </c>
      <c r="H60" s="1739">
        <f t="shared" si="3"/>
        <v>2840.5585334337361</v>
      </c>
      <c r="I60" s="1740">
        <f>'3_Levels 1&amp;2'!E60</f>
        <v>126.06</v>
      </c>
      <c r="J60" s="1741">
        <f t="shared" si="4"/>
        <v>0.11989247225924439</v>
      </c>
      <c r="K60" s="1742">
        <f t="shared" si="5"/>
        <v>358080.80872465682</v>
      </c>
      <c r="L60" s="1740">
        <f>'3_Levels 1&amp;2'!D60</f>
        <v>573</v>
      </c>
      <c r="M60" s="1739">
        <f t="shared" si="6"/>
        <v>624.92287735542197</v>
      </c>
      <c r="N60" s="1740">
        <f>'3_Levels 1&amp;2'!G60</f>
        <v>21.27</v>
      </c>
      <c r="O60" s="1741">
        <f t="shared" si="7"/>
        <v>2.0229358122752086E-2</v>
      </c>
      <c r="P60" s="1742">
        <f t="shared" si="8"/>
        <v>60418.680006135568</v>
      </c>
      <c r="Q60" s="1740">
        <f>'3_Levels 1&amp;2'!F60</f>
        <v>354.5</v>
      </c>
      <c r="R60" s="1739">
        <f t="shared" si="9"/>
        <v>170.43351200602416</v>
      </c>
      <c r="S60" s="1740">
        <f>'3_Levels 1&amp;2'!I60</f>
        <v>163.5</v>
      </c>
      <c r="T60" s="1741">
        <f t="shared" si="10"/>
        <v>0.15550070771367966</v>
      </c>
      <c r="U60" s="1742">
        <f t="shared" si="11"/>
        <v>464431.32021641592</v>
      </c>
      <c r="V60" s="1740">
        <f>'3_Levels 1&amp;2'!H60</f>
        <v>109</v>
      </c>
      <c r="W60" s="1739">
        <f t="shared" si="12"/>
        <v>4260.8378001506044</v>
      </c>
      <c r="X60" s="1740">
        <f>'3_Levels 1&amp;2'!K60</f>
        <v>16.2</v>
      </c>
      <c r="Y60" s="1741">
        <f t="shared" si="13"/>
        <v>1.5407409571630644E-2</v>
      </c>
      <c r="Z60" s="1742">
        <f t="shared" si="14"/>
        <v>46017.048241626529</v>
      </c>
      <c r="AA60" s="1740">
        <f>'3_Levels 1&amp;2'!J60</f>
        <v>27</v>
      </c>
      <c r="AB60" s="1739">
        <f t="shared" si="15"/>
        <v>1704.3351200602419</v>
      </c>
      <c r="AC60" s="1740">
        <f>'3_Levels 1&amp;2'!N60</f>
        <v>112.41216</v>
      </c>
      <c r="AD60" s="1741">
        <f t="shared" si="16"/>
        <v>0.10691235740442441</v>
      </c>
      <c r="AE60" s="1742">
        <f t="shared" si="17"/>
        <v>319313.3203497185</v>
      </c>
      <c r="AF60" s="1740">
        <f t="shared" si="18"/>
        <v>612</v>
      </c>
      <c r="AG60" s="1739">
        <f t="shared" si="19"/>
        <v>521.75379142110864</v>
      </c>
      <c r="AH60" s="1743"/>
      <c r="AI60" s="1747">
        <f t="shared" si="20"/>
        <v>2986683</v>
      </c>
      <c r="AJ60" s="1745">
        <f t="shared" si="21"/>
        <v>0</v>
      </c>
      <c r="AK60" s="1747">
        <f t="shared" si="22"/>
        <v>2986683</v>
      </c>
      <c r="AL60" s="1745">
        <f t="shared" si="23"/>
        <v>0</v>
      </c>
    </row>
    <row r="61" spans="1:38" s="1755" customFormat="1" ht="16.149999999999999" customHeight="1" x14ac:dyDescent="0.2">
      <c r="A61" s="1748">
        <v>55</v>
      </c>
      <c r="B61" s="1748" t="s">
        <v>296</v>
      </c>
      <c r="C61" s="1749">
        <f>'3_Levels 1&amp;2'!U61</f>
        <v>62928998</v>
      </c>
      <c r="D61" s="1750">
        <f>'3_Levels 1&amp;2'!P61</f>
        <v>23729.54</v>
      </c>
      <c r="E61" s="1751">
        <f>'3_Levels 1&amp;2'!C61</f>
        <v>17159</v>
      </c>
      <c r="F61" s="1752">
        <f t="shared" si="1"/>
        <v>0.72310714830544542</v>
      </c>
      <c r="G61" s="1753">
        <f t="shared" si="2"/>
        <v>45504408.289499082</v>
      </c>
      <c r="H61" s="1749">
        <f t="shared" si="3"/>
        <v>2651.9265860189453</v>
      </c>
      <c r="I61" s="1750">
        <f>'3_Levels 1&amp;2'!E61</f>
        <v>2725.14</v>
      </c>
      <c r="J61" s="1752">
        <f t="shared" si="4"/>
        <v>0.11484166991859091</v>
      </c>
      <c r="K61" s="1753">
        <f t="shared" si="5"/>
        <v>7226871.2166236676</v>
      </c>
      <c r="L61" s="1750">
        <f>'3_Levels 1&amp;2'!D61</f>
        <v>12387</v>
      </c>
      <c r="M61" s="1749">
        <f t="shared" si="6"/>
        <v>583.42384892416794</v>
      </c>
      <c r="N61" s="1750">
        <f>'3_Levels 1&amp;2'!G61</f>
        <v>507</v>
      </c>
      <c r="O61" s="1752">
        <f t="shared" si="7"/>
        <v>2.136577447350433E-2</v>
      </c>
      <c r="P61" s="1753">
        <f t="shared" si="8"/>
        <v>1344526.7791116051</v>
      </c>
      <c r="Q61" s="1750">
        <f>'3_Levels 1&amp;2'!F61</f>
        <v>8450</v>
      </c>
      <c r="R61" s="1749">
        <f t="shared" si="9"/>
        <v>159.1155951611367</v>
      </c>
      <c r="S61" s="1750">
        <f>'3_Levels 1&amp;2'!I61</f>
        <v>2973</v>
      </c>
      <c r="T61" s="1752">
        <f t="shared" si="10"/>
        <v>0.12528687871741298</v>
      </c>
      <c r="U61" s="1753">
        <f t="shared" si="11"/>
        <v>7884177.7402343238</v>
      </c>
      <c r="V61" s="1750">
        <f>'3_Levels 1&amp;2'!H61</f>
        <v>1982</v>
      </c>
      <c r="W61" s="1749">
        <f t="shared" si="12"/>
        <v>3977.8898790284175</v>
      </c>
      <c r="X61" s="1750">
        <f>'3_Levels 1&amp;2'!K61</f>
        <v>365.4</v>
      </c>
      <c r="Y61" s="1752">
        <f t="shared" si="13"/>
        <v>1.5398528585046317E-2</v>
      </c>
      <c r="Z61" s="1753">
        <f t="shared" si="14"/>
        <v>969013.97453132248</v>
      </c>
      <c r="AA61" s="1750">
        <f>'3_Levels 1&amp;2'!J61</f>
        <v>609</v>
      </c>
      <c r="AB61" s="1749">
        <f t="shared" si="15"/>
        <v>1591.1559516113671</v>
      </c>
      <c r="AC61" s="1750">
        <f>'3_Levels 1&amp;2'!N61</f>
        <v>0</v>
      </c>
      <c r="AD61" s="1752">
        <f t="shared" si="16"/>
        <v>0</v>
      </c>
      <c r="AE61" s="1753">
        <f t="shared" si="17"/>
        <v>0</v>
      </c>
      <c r="AF61" s="1751">
        <f t="shared" si="18"/>
        <v>17159</v>
      </c>
      <c r="AG61" s="1749">
        <f t="shared" si="19"/>
        <v>0</v>
      </c>
      <c r="AH61" s="1743"/>
      <c r="AI61" s="1754">
        <f t="shared" si="20"/>
        <v>62928998</v>
      </c>
      <c r="AJ61" s="1754">
        <f t="shared" si="21"/>
        <v>0</v>
      </c>
      <c r="AK61" s="1754">
        <f t="shared" si="22"/>
        <v>62928998.000000007</v>
      </c>
      <c r="AL61" s="1754">
        <f t="shared" si="23"/>
        <v>0</v>
      </c>
    </row>
    <row r="62" spans="1:38" s="1746" customFormat="1" ht="16.149999999999999" customHeight="1" x14ac:dyDescent="0.2">
      <c r="A62" s="1738">
        <v>56</v>
      </c>
      <c r="B62" s="1738" t="s">
        <v>297</v>
      </c>
      <c r="C62" s="1739">
        <f>'3_Levels 1&amp;2'!U62</f>
        <v>13691252</v>
      </c>
      <c r="D62" s="1740">
        <f>'3_Levels 1&amp;2'!P62</f>
        <v>4572.3781600000002</v>
      </c>
      <c r="E62" s="1740">
        <f>'3_Levels 1&amp;2'!C62</f>
        <v>3087</v>
      </c>
      <c r="F62" s="1741">
        <f t="shared" si="1"/>
        <v>0.67514100802196109</v>
      </c>
      <c r="G62" s="1742">
        <f t="shared" si="2"/>
        <v>9243525.6763626914</v>
      </c>
      <c r="H62" s="1739">
        <f t="shared" si="3"/>
        <v>2994.3393833374448</v>
      </c>
      <c r="I62" s="1740">
        <f>'3_Levels 1&amp;2'!E62</f>
        <v>490.6</v>
      </c>
      <c r="J62" s="1741">
        <f t="shared" si="4"/>
        <v>0.10729646211064922</v>
      </c>
      <c r="K62" s="1742">
        <f t="shared" si="5"/>
        <v>1469022.9014653503</v>
      </c>
      <c r="L62" s="1740">
        <f>'3_Levels 1&amp;2'!D62</f>
        <v>2230</v>
      </c>
      <c r="M62" s="1739">
        <f t="shared" si="6"/>
        <v>658.75466433423776</v>
      </c>
      <c r="N62" s="1740">
        <f>'3_Levels 1&amp;2'!G62</f>
        <v>71.7</v>
      </c>
      <c r="O62" s="1741">
        <f t="shared" si="7"/>
        <v>1.5681117679032918E-2</v>
      </c>
      <c r="P62" s="1742">
        <f t="shared" si="8"/>
        <v>214694.13378529481</v>
      </c>
      <c r="Q62" s="1740">
        <f>'3_Levels 1&amp;2'!F62</f>
        <v>1195</v>
      </c>
      <c r="R62" s="1739">
        <f t="shared" si="9"/>
        <v>179.66036300024669</v>
      </c>
      <c r="S62" s="1740">
        <f>'3_Levels 1&amp;2'!I62</f>
        <v>549</v>
      </c>
      <c r="T62" s="1741">
        <f t="shared" si="10"/>
        <v>0.12006880900682107</v>
      </c>
      <c r="U62" s="1742">
        <f t="shared" si="11"/>
        <v>1643892.321452257</v>
      </c>
      <c r="V62" s="1740">
        <f>'3_Levels 1&amp;2'!H62</f>
        <v>366</v>
      </c>
      <c r="W62" s="1739">
        <f t="shared" si="12"/>
        <v>4491.5090750061663</v>
      </c>
      <c r="X62" s="1740">
        <f>'3_Levels 1&amp;2'!K62</f>
        <v>10.799999999999999</v>
      </c>
      <c r="Y62" s="1741">
        <f t="shared" si="13"/>
        <v>2.3620093575112341E-3</v>
      </c>
      <c r="Z62" s="1742">
        <f t="shared" si="14"/>
        <v>32338.865340044398</v>
      </c>
      <c r="AA62" s="1740">
        <f>'3_Levels 1&amp;2'!J62</f>
        <v>18</v>
      </c>
      <c r="AB62" s="1739">
        <f t="shared" si="15"/>
        <v>1796.6036300024666</v>
      </c>
      <c r="AC62" s="1740">
        <f>'3_Levels 1&amp;2'!N62</f>
        <v>363.27816000000001</v>
      </c>
      <c r="AD62" s="1741">
        <f t="shared" si="16"/>
        <v>7.945059382402439E-2</v>
      </c>
      <c r="AE62" s="1742">
        <f t="shared" si="17"/>
        <v>1087778.1015943615</v>
      </c>
      <c r="AF62" s="1740">
        <f t="shared" si="18"/>
        <v>3087</v>
      </c>
      <c r="AG62" s="1739">
        <f t="shared" si="19"/>
        <v>352.37385863115048</v>
      </c>
      <c r="AH62" s="1743"/>
      <c r="AI62" s="1747">
        <f t="shared" si="20"/>
        <v>13691252</v>
      </c>
      <c r="AJ62" s="1745">
        <f t="shared" si="21"/>
        <v>0</v>
      </c>
      <c r="AK62" s="1747">
        <f t="shared" si="22"/>
        <v>13691252</v>
      </c>
      <c r="AL62" s="1745">
        <f t="shared" si="23"/>
        <v>0</v>
      </c>
    </row>
    <row r="63" spans="1:38" s="1746" customFormat="1" ht="16.149999999999999" customHeight="1" x14ac:dyDescent="0.2">
      <c r="A63" s="1738">
        <v>57</v>
      </c>
      <c r="B63" s="1738" t="s">
        <v>298</v>
      </c>
      <c r="C63" s="1739">
        <f>'3_Levels 1&amp;2'!U63</f>
        <v>37162110</v>
      </c>
      <c r="D63" s="1740">
        <f>'3_Levels 1&amp;2'!P63</f>
        <v>12722.25</v>
      </c>
      <c r="E63" s="1740">
        <f>'3_Levels 1&amp;2'!C63</f>
        <v>9329</v>
      </c>
      <c r="F63" s="1741">
        <f t="shared" si="1"/>
        <v>0.73328224174183021</v>
      </c>
      <c r="G63" s="1742">
        <f t="shared" si="2"/>
        <v>27250315.328656487</v>
      </c>
      <c r="H63" s="1739">
        <f t="shared" si="3"/>
        <v>2921.0328361728466</v>
      </c>
      <c r="I63" s="1740">
        <f>'3_Levels 1&amp;2'!E63</f>
        <v>1302.4000000000001</v>
      </c>
      <c r="J63" s="1741">
        <f t="shared" si="4"/>
        <v>0.10237182888246969</v>
      </c>
      <c r="K63" s="1742">
        <f t="shared" si="5"/>
        <v>3804353.1658315156</v>
      </c>
      <c r="L63" s="1740">
        <f>'3_Levels 1&amp;2'!D63</f>
        <v>5920</v>
      </c>
      <c r="M63" s="1739">
        <f t="shared" si="6"/>
        <v>642.62722395802632</v>
      </c>
      <c r="N63" s="1740">
        <f>'3_Levels 1&amp;2'!G63</f>
        <v>275.84999999999997</v>
      </c>
      <c r="O63" s="1741">
        <f t="shared" si="7"/>
        <v>2.1682485409420502E-2</v>
      </c>
      <c r="P63" s="1742">
        <f t="shared" si="8"/>
        <v>805766.90785827977</v>
      </c>
      <c r="Q63" s="1740">
        <f>'3_Levels 1&amp;2'!F63</f>
        <v>4597.5</v>
      </c>
      <c r="R63" s="1739">
        <f t="shared" si="9"/>
        <v>175.2619701703708</v>
      </c>
      <c r="S63" s="1740">
        <f>'3_Levels 1&amp;2'!I63</f>
        <v>1695</v>
      </c>
      <c r="T63" s="1741">
        <f t="shared" si="10"/>
        <v>0.13323115015032719</v>
      </c>
      <c r="U63" s="1742">
        <f t="shared" si="11"/>
        <v>4951150.6573129753</v>
      </c>
      <c r="V63" s="1740">
        <f>'3_Levels 1&amp;2'!H63</f>
        <v>1130</v>
      </c>
      <c r="W63" s="1739">
        <f t="shared" si="12"/>
        <v>4381.5492542592701</v>
      </c>
      <c r="X63" s="1740">
        <f>'3_Levels 1&amp;2'!K63</f>
        <v>120</v>
      </c>
      <c r="Y63" s="1741">
        <f t="shared" si="13"/>
        <v>9.4322938159523678E-3</v>
      </c>
      <c r="Z63" s="1742">
        <f t="shared" si="14"/>
        <v>350523.94034074165</v>
      </c>
      <c r="AA63" s="1740">
        <f>'3_Levels 1&amp;2'!J63</f>
        <v>200</v>
      </c>
      <c r="AB63" s="1739">
        <f t="shared" si="15"/>
        <v>1752.6197017037082</v>
      </c>
      <c r="AC63" s="1740">
        <f>'3_Levels 1&amp;2'!N63</f>
        <v>0</v>
      </c>
      <c r="AD63" s="1741">
        <f t="shared" si="16"/>
        <v>0</v>
      </c>
      <c r="AE63" s="1742">
        <f t="shared" si="17"/>
        <v>0</v>
      </c>
      <c r="AF63" s="1740">
        <f t="shared" si="18"/>
        <v>9329</v>
      </c>
      <c r="AG63" s="1739">
        <f t="shared" si="19"/>
        <v>0</v>
      </c>
      <c r="AH63" s="1743"/>
      <c r="AI63" s="1747">
        <f t="shared" si="20"/>
        <v>37162110</v>
      </c>
      <c r="AJ63" s="1745">
        <f t="shared" si="21"/>
        <v>0</v>
      </c>
      <c r="AK63" s="1747">
        <f t="shared" si="22"/>
        <v>37162110</v>
      </c>
      <c r="AL63" s="1745">
        <f t="shared" si="23"/>
        <v>0</v>
      </c>
    </row>
    <row r="64" spans="1:38" s="1746" customFormat="1" ht="16.149999999999999" customHeight="1" x14ac:dyDescent="0.2">
      <c r="A64" s="1738">
        <v>58</v>
      </c>
      <c r="B64" s="1738" t="s">
        <v>299</v>
      </c>
      <c r="C64" s="1739">
        <f>'3_Levels 1&amp;2'!U64</f>
        <v>38130118</v>
      </c>
      <c r="D64" s="1740">
        <f>'3_Levels 1&amp;2'!P64</f>
        <v>11425.529999999999</v>
      </c>
      <c r="E64" s="1740">
        <f>'3_Levels 1&amp;2'!C64</f>
        <v>8338</v>
      </c>
      <c r="F64" s="1741">
        <f t="shared" si="1"/>
        <v>0.72976920983096638</v>
      </c>
      <c r="G64" s="1742">
        <f t="shared" si="2"/>
        <v>27826186.083621509</v>
      </c>
      <c r="H64" s="1739">
        <f t="shared" si="3"/>
        <v>3337.273456898718</v>
      </c>
      <c r="I64" s="1740">
        <f>'3_Levels 1&amp;2'!E64</f>
        <v>1066.3399999999999</v>
      </c>
      <c r="J64" s="1741">
        <f t="shared" si="4"/>
        <v>9.3329587336429903E-2</v>
      </c>
      <c r="K64" s="1742">
        <f t="shared" si="5"/>
        <v>3558668.1780293779</v>
      </c>
      <c r="L64" s="1740">
        <f>'3_Levels 1&amp;2'!D64</f>
        <v>4847</v>
      </c>
      <c r="M64" s="1739">
        <f t="shared" si="6"/>
        <v>734.20016051771779</v>
      </c>
      <c r="N64" s="1740">
        <f>'3_Levels 1&amp;2'!G64</f>
        <v>327.99</v>
      </c>
      <c r="O64" s="1741">
        <f t="shared" si="7"/>
        <v>2.8706764587725912E-2</v>
      </c>
      <c r="P64" s="1742">
        <f t="shared" si="8"/>
        <v>1094592.3211282103</v>
      </c>
      <c r="Q64" s="1740">
        <f>'3_Levels 1&amp;2'!F64</f>
        <v>5466.5</v>
      </c>
      <c r="R64" s="1739">
        <f t="shared" si="9"/>
        <v>200.23640741392305</v>
      </c>
      <c r="S64" s="1740">
        <f>'3_Levels 1&amp;2'!I64</f>
        <v>1596</v>
      </c>
      <c r="T64" s="1741">
        <f t="shared" si="10"/>
        <v>0.13968717424924709</v>
      </c>
      <c r="U64" s="1742">
        <f t="shared" si="11"/>
        <v>5326288.4372103531</v>
      </c>
      <c r="V64" s="1740">
        <f>'3_Levels 1&amp;2'!H64</f>
        <v>1064</v>
      </c>
      <c r="W64" s="1739">
        <f t="shared" si="12"/>
        <v>5005.9101853480761</v>
      </c>
      <c r="X64" s="1740">
        <f>'3_Levels 1&amp;2'!K64</f>
        <v>97.2</v>
      </c>
      <c r="Y64" s="1741">
        <f t="shared" si="13"/>
        <v>8.5072639956308392E-3</v>
      </c>
      <c r="Z64" s="1742">
        <f t="shared" si="14"/>
        <v>324382.98001055536</v>
      </c>
      <c r="AA64" s="1740">
        <f>'3_Levels 1&amp;2'!J64</f>
        <v>162</v>
      </c>
      <c r="AB64" s="1739">
        <f t="shared" si="15"/>
        <v>2002.3640741392305</v>
      </c>
      <c r="AC64" s="1740">
        <f>'3_Levels 1&amp;2'!N64</f>
        <v>0</v>
      </c>
      <c r="AD64" s="1741">
        <f t="shared" si="16"/>
        <v>0</v>
      </c>
      <c r="AE64" s="1742">
        <f t="shared" si="17"/>
        <v>0</v>
      </c>
      <c r="AF64" s="1740">
        <f t="shared" si="18"/>
        <v>8338</v>
      </c>
      <c r="AG64" s="1739">
        <f t="shared" si="19"/>
        <v>0</v>
      </c>
      <c r="AH64" s="1743"/>
      <c r="AI64" s="1747">
        <f t="shared" si="20"/>
        <v>38130118.000000007</v>
      </c>
      <c r="AJ64" s="1745">
        <f t="shared" si="21"/>
        <v>0</v>
      </c>
      <c r="AK64" s="1747">
        <f t="shared" si="22"/>
        <v>38130118.000000007</v>
      </c>
      <c r="AL64" s="1745">
        <f t="shared" si="23"/>
        <v>0</v>
      </c>
    </row>
    <row r="65" spans="1:38" s="1746" customFormat="1" ht="16.149999999999999" customHeight="1" x14ac:dyDescent="0.2">
      <c r="A65" s="1738">
        <v>59</v>
      </c>
      <c r="B65" s="1738" t="s">
        <v>300</v>
      </c>
      <c r="C65" s="1739">
        <f>'3_Levels 1&amp;2'!U65</f>
        <v>29647963</v>
      </c>
      <c r="D65" s="1740">
        <f>'3_Levels 1&amp;2'!P65</f>
        <v>8352.9198500000002</v>
      </c>
      <c r="E65" s="1740">
        <f>'3_Levels 1&amp;2'!C65</f>
        <v>5267</v>
      </c>
      <c r="F65" s="1741">
        <f t="shared" si="1"/>
        <v>0.6305579479491833</v>
      </c>
      <c r="G65" s="1742">
        <f t="shared" si="2"/>
        <v>18694758.710153311</v>
      </c>
      <c r="H65" s="1739">
        <f t="shared" si="3"/>
        <v>3549.4130833782629</v>
      </c>
      <c r="I65" s="1740">
        <f>'3_Levels 1&amp;2'!E65</f>
        <v>970.86</v>
      </c>
      <c r="J65" s="1741">
        <f t="shared" si="4"/>
        <v>0.11623001506473213</v>
      </c>
      <c r="K65" s="1742">
        <f t="shared" si="5"/>
        <v>3445983.1861286205</v>
      </c>
      <c r="L65" s="1740">
        <f>'3_Levels 1&amp;2'!D65</f>
        <v>4413</v>
      </c>
      <c r="M65" s="1739">
        <f t="shared" si="6"/>
        <v>780.8708783432179</v>
      </c>
      <c r="N65" s="1740">
        <f>'3_Levels 1&amp;2'!G65</f>
        <v>167.60999999999999</v>
      </c>
      <c r="O65" s="1741">
        <f t="shared" si="7"/>
        <v>2.0066037147477237E-2</v>
      </c>
      <c r="P65" s="1742">
        <f t="shared" si="8"/>
        <v>594917.12690503069</v>
      </c>
      <c r="Q65" s="1740">
        <f>'3_Levels 1&amp;2'!F65</f>
        <v>2793.5</v>
      </c>
      <c r="R65" s="1739">
        <f t="shared" si="9"/>
        <v>212.96478500269578</v>
      </c>
      <c r="S65" s="1740">
        <f>'3_Levels 1&amp;2'!I65</f>
        <v>1425</v>
      </c>
      <c r="T65" s="1741">
        <f t="shared" si="10"/>
        <v>0.17059902711744565</v>
      </c>
      <c r="U65" s="1742">
        <f t="shared" si="11"/>
        <v>5057913.6438140254</v>
      </c>
      <c r="V65" s="1740">
        <f>'3_Levels 1&amp;2'!H65</f>
        <v>950</v>
      </c>
      <c r="W65" s="1739">
        <f t="shared" si="12"/>
        <v>5324.1196250673956</v>
      </c>
      <c r="X65" s="1740">
        <f>'3_Levels 1&amp;2'!K65</f>
        <v>208.79999999999998</v>
      </c>
      <c r="Y65" s="1741">
        <f t="shared" si="13"/>
        <v>2.4997246920787822E-2</v>
      </c>
      <c r="Z65" s="1742">
        <f t="shared" si="14"/>
        <v>741117.45180938125</v>
      </c>
      <c r="AA65" s="1740">
        <f>'3_Levels 1&amp;2'!J65</f>
        <v>348</v>
      </c>
      <c r="AB65" s="1739">
        <f t="shared" si="15"/>
        <v>2129.6478500269577</v>
      </c>
      <c r="AC65" s="1740">
        <f>'3_Levels 1&amp;2'!N65</f>
        <v>313.64985000000001</v>
      </c>
      <c r="AD65" s="1741">
        <f t="shared" si="16"/>
        <v>3.7549725800373863E-2</v>
      </c>
      <c r="AE65" s="1742">
        <f t="shared" si="17"/>
        <v>1113272.8811896297</v>
      </c>
      <c r="AF65" s="1740">
        <f t="shared" si="18"/>
        <v>5267</v>
      </c>
      <c r="AG65" s="1739">
        <f t="shared" si="19"/>
        <v>211.36754911517556</v>
      </c>
      <c r="AH65" s="1743"/>
      <c r="AI65" s="1747">
        <f t="shared" si="20"/>
        <v>29647963</v>
      </c>
      <c r="AJ65" s="1745">
        <f t="shared" si="21"/>
        <v>0</v>
      </c>
      <c r="AK65" s="1747">
        <f t="shared" si="22"/>
        <v>29647962.999999996</v>
      </c>
      <c r="AL65" s="1745">
        <f t="shared" si="23"/>
        <v>0</v>
      </c>
    </row>
    <row r="66" spans="1:38" s="1755" customFormat="1" ht="16.149999999999999" customHeight="1" x14ac:dyDescent="0.2">
      <c r="A66" s="1748">
        <v>60</v>
      </c>
      <c r="B66" s="1748" t="s">
        <v>301</v>
      </c>
      <c r="C66" s="1749">
        <f>'3_Levels 1&amp;2'!U66</f>
        <v>26679680</v>
      </c>
      <c r="D66" s="1750">
        <f>'3_Levels 1&amp;2'!P66</f>
        <v>9020.3346199999996</v>
      </c>
      <c r="E66" s="1751">
        <f>'3_Levels 1&amp;2'!C66</f>
        <v>6166</v>
      </c>
      <c r="F66" s="1752">
        <f t="shared" si="1"/>
        <v>0.68356665908254299</v>
      </c>
      <c r="G66" s="1753">
        <f t="shared" si="2"/>
        <v>18237339.72299134</v>
      </c>
      <c r="H66" s="1749">
        <f t="shared" si="3"/>
        <v>2957.7261957494875</v>
      </c>
      <c r="I66" s="1750">
        <f>'3_Levels 1&amp;2'!E66</f>
        <v>957.44</v>
      </c>
      <c r="J66" s="1752">
        <f t="shared" si="4"/>
        <v>0.10614240383911612</v>
      </c>
      <c r="K66" s="1753">
        <f t="shared" si="5"/>
        <v>2831845.3688583896</v>
      </c>
      <c r="L66" s="1750">
        <f>'3_Levels 1&amp;2'!D66</f>
        <v>4352</v>
      </c>
      <c r="M66" s="1749">
        <f t="shared" si="6"/>
        <v>650.69976306488729</v>
      </c>
      <c r="N66" s="1750">
        <f>'3_Levels 1&amp;2'!G66</f>
        <v>188.97</v>
      </c>
      <c r="O66" s="1752">
        <f t="shared" si="7"/>
        <v>2.0949333695560842E-2</v>
      </c>
      <c r="P66" s="1753">
        <f t="shared" si="8"/>
        <v>558921.51921078074</v>
      </c>
      <c r="Q66" s="1750">
        <f>'3_Levels 1&amp;2'!F66</f>
        <v>3149.5</v>
      </c>
      <c r="R66" s="1749">
        <f t="shared" si="9"/>
        <v>177.46357174496927</v>
      </c>
      <c r="S66" s="1750">
        <f>'3_Levels 1&amp;2'!I66</f>
        <v>1287</v>
      </c>
      <c r="T66" s="1752">
        <f t="shared" si="10"/>
        <v>0.14267763383704718</v>
      </c>
      <c r="U66" s="1753">
        <f t="shared" si="11"/>
        <v>3806593.6139295907</v>
      </c>
      <c r="V66" s="1750">
        <f>'3_Levels 1&amp;2'!H66</f>
        <v>858</v>
      </c>
      <c r="W66" s="1749">
        <f t="shared" si="12"/>
        <v>4436.5892936242317</v>
      </c>
      <c r="X66" s="1750">
        <f>'3_Levels 1&amp;2'!K66</f>
        <v>201.6</v>
      </c>
      <c r="Y66" s="1752">
        <f t="shared" si="13"/>
        <v>2.234950348216683E-2</v>
      </c>
      <c r="Z66" s="1753">
        <f t="shared" si="14"/>
        <v>596277.60106309678</v>
      </c>
      <c r="AA66" s="1750">
        <f>'3_Levels 1&amp;2'!J66</f>
        <v>336</v>
      </c>
      <c r="AB66" s="1749">
        <f t="shared" si="15"/>
        <v>1774.6357174496927</v>
      </c>
      <c r="AC66" s="1750">
        <f>'3_Levels 1&amp;2'!N66</f>
        <v>219.32461999999998</v>
      </c>
      <c r="AD66" s="1752">
        <f t="shared" si="16"/>
        <v>2.4314466063566052E-2</v>
      </c>
      <c r="AE66" s="1753">
        <f t="shared" si="17"/>
        <v>648702.17394680192</v>
      </c>
      <c r="AF66" s="1751">
        <f t="shared" si="18"/>
        <v>6166</v>
      </c>
      <c r="AG66" s="1749">
        <f t="shared" si="19"/>
        <v>105.20632078280926</v>
      </c>
      <c r="AH66" s="1743"/>
      <c r="AI66" s="1754">
        <f t="shared" si="20"/>
        <v>26679680</v>
      </c>
      <c r="AJ66" s="1754">
        <f t="shared" si="21"/>
        <v>0</v>
      </c>
      <c r="AK66" s="1754">
        <f t="shared" si="22"/>
        <v>26679680</v>
      </c>
      <c r="AL66" s="1754">
        <f t="shared" si="23"/>
        <v>0</v>
      </c>
    </row>
    <row r="67" spans="1:38" s="1746" customFormat="1" ht="16.149999999999999" customHeight="1" x14ac:dyDescent="0.2">
      <c r="A67" s="1738">
        <v>61</v>
      </c>
      <c r="B67" s="1738" t="s">
        <v>302</v>
      </c>
      <c r="C67" s="1739">
        <f>'3_Levels 1&amp;2'!U67</f>
        <v>8912383</v>
      </c>
      <c r="D67" s="1740">
        <f>'3_Levels 1&amp;2'!P67</f>
        <v>5452.6440700000003</v>
      </c>
      <c r="E67" s="1740">
        <f>'3_Levels 1&amp;2'!C67</f>
        <v>3667</v>
      </c>
      <c r="F67" s="1741">
        <f t="shared" si="1"/>
        <v>0.67251776439535693</v>
      </c>
      <c r="G67" s="1742">
        <f t="shared" si="2"/>
        <v>5993735.8905951846</v>
      </c>
      <c r="H67" s="1739">
        <f t="shared" si="3"/>
        <v>1634.5066513758343</v>
      </c>
      <c r="I67" s="1740">
        <f>'3_Levels 1&amp;2'!E67</f>
        <v>574.20000000000005</v>
      </c>
      <c r="J67" s="1741">
        <f t="shared" si="4"/>
        <v>0.10530670856717042</v>
      </c>
      <c r="K67" s="1742">
        <f t="shared" si="5"/>
        <v>938533.71922000404</v>
      </c>
      <c r="L67" s="1740">
        <f>'3_Levels 1&amp;2'!D67</f>
        <v>2610</v>
      </c>
      <c r="M67" s="1739">
        <f t="shared" si="6"/>
        <v>359.59146330268356</v>
      </c>
      <c r="N67" s="1740">
        <f>'3_Levels 1&amp;2'!G67</f>
        <v>103.44</v>
      </c>
      <c r="O67" s="1741">
        <f t="shared" si="7"/>
        <v>1.8970612912204993E-2</v>
      </c>
      <c r="P67" s="1742">
        <f t="shared" si="8"/>
        <v>169073.36801831628</v>
      </c>
      <c r="Q67" s="1740">
        <f>'3_Levels 1&amp;2'!F67</f>
        <v>1724</v>
      </c>
      <c r="R67" s="1739">
        <f t="shared" si="9"/>
        <v>98.07039908255004</v>
      </c>
      <c r="S67" s="1740">
        <f>'3_Levels 1&amp;2'!I67</f>
        <v>621</v>
      </c>
      <c r="T67" s="1741">
        <f t="shared" si="10"/>
        <v>0.11388970048800562</v>
      </c>
      <c r="U67" s="1742">
        <f t="shared" si="11"/>
        <v>1015028.630504393</v>
      </c>
      <c r="V67" s="1740">
        <f>'3_Levels 1&amp;2'!H67</f>
        <v>414</v>
      </c>
      <c r="W67" s="1739">
        <f t="shared" si="12"/>
        <v>2451.7599770637512</v>
      </c>
      <c r="X67" s="1740">
        <f>'3_Levels 1&amp;2'!K67</f>
        <v>112.2</v>
      </c>
      <c r="Y67" s="1741">
        <f t="shared" si="13"/>
        <v>2.0577172938412609E-2</v>
      </c>
      <c r="Z67" s="1742">
        <f t="shared" si="14"/>
        <v>183391.64628436859</v>
      </c>
      <c r="AA67" s="1740">
        <f>'3_Levels 1&amp;2'!J67</f>
        <v>187</v>
      </c>
      <c r="AB67" s="1739">
        <f t="shared" si="15"/>
        <v>980.70399082550045</v>
      </c>
      <c r="AC67" s="1740">
        <f>'3_Levels 1&amp;2'!N67</f>
        <v>374.80406999999997</v>
      </c>
      <c r="AD67" s="1741">
        <f t="shared" si="16"/>
        <v>6.8738040698849423E-2</v>
      </c>
      <c r="AE67" s="1742">
        <f t="shared" si="17"/>
        <v>612619.74537773372</v>
      </c>
      <c r="AF67" s="1740">
        <f t="shared" si="18"/>
        <v>3667</v>
      </c>
      <c r="AG67" s="1739">
        <f t="shared" si="19"/>
        <v>167.062924837124</v>
      </c>
      <c r="AH67" s="1743"/>
      <c r="AI67" s="1747">
        <f t="shared" si="20"/>
        <v>8912383</v>
      </c>
      <c r="AJ67" s="1745">
        <f t="shared" si="21"/>
        <v>0</v>
      </c>
      <c r="AK67" s="1747">
        <f t="shared" si="22"/>
        <v>8912383</v>
      </c>
      <c r="AL67" s="1745">
        <f t="shared" si="23"/>
        <v>0</v>
      </c>
    </row>
    <row r="68" spans="1:38" s="1746" customFormat="1" ht="16.149999999999999" customHeight="1" x14ac:dyDescent="0.2">
      <c r="A68" s="1738">
        <v>62</v>
      </c>
      <c r="B68" s="1738" t="s">
        <v>303</v>
      </c>
      <c r="C68" s="1739">
        <f>'3_Levels 1&amp;2'!U68</f>
        <v>10672586</v>
      </c>
      <c r="D68" s="1740">
        <f>'3_Levels 1&amp;2'!P68</f>
        <v>3216.3053099999997</v>
      </c>
      <c r="E68" s="1740">
        <f>'3_Levels 1&amp;2'!C68</f>
        <v>2081</v>
      </c>
      <c r="F68" s="1741">
        <f t="shared" si="1"/>
        <v>0.64701569018645189</v>
      </c>
      <c r="G68" s="1742">
        <f t="shared" si="2"/>
        <v>6905330.5968642635</v>
      </c>
      <c r="H68" s="1739">
        <f t="shared" si="3"/>
        <v>3318.2751546680747</v>
      </c>
      <c r="I68" s="1740">
        <f>'3_Levels 1&amp;2'!E68</f>
        <v>346.06</v>
      </c>
      <c r="J68" s="1741">
        <f t="shared" si="4"/>
        <v>0.1075955068457105</v>
      </c>
      <c r="K68" s="1742">
        <f t="shared" si="5"/>
        <v>1148322.300024434</v>
      </c>
      <c r="L68" s="1740">
        <f>'3_Levels 1&amp;2'!D68</f>
        <v>1573</v>
      </c>
      <c r="M68" s="1739">
        <f t="shared" si="6"/>
        <v>730.02053402697652</v>
      </c>
      <c r="N68" s="1740">
        <f>'3_Levels 1&amp;2'!G68</f>
        <v>69.72</v>
      </c>
      <c r="O68" s="1741">
        <f t="shared" si="7"/>
        <v>2.1677046573666231E-2</v>
      </c>
      <c r="P68" s="1742">
        <f t="shared" si="8"/>
        <v>231350.14378345819</v>
      </c>
      <c r="Q68" s="1740">
        <f>'3_Levels 1&amp;2'!F68</f>
        <v>1162</v>
      </c>
      <c r="R68" s="1739">
        <f t="shared" si="9"/>
        <v>199.09650928008449</v>
      </c>
      <c r="S68" s="1740">
        <f>'3_Levels 1&amp;2'!I68</f>
        <v>417</v>
      </c>
      <c r="T68" s="1741">
        <f t="shared" si="10"/>
        <v>0.1296518706428402</v>
      </c>
      <c r="U68" s="1742">
        <f t="shared" si="11"/>
        <v>1383720.7394965873</v>
      </c>
      <c r="V68" s="1740">
        <f>'3_Levels 1&amp;2'!H68</f>
        <v>278</v>
      </c>
      <c r="W68" s="1739">
        <f t="shared" si="12"/>
        <v>4977.4127320021125</v>
      </c>
      <c r="X68" s="1740">
        <f>'3_Levels 1&amp;2'!K68</f>
        <v>1.7999999999999998</v>
      </c>
      <c r="Y68" s="1741">
        <f t="shared" si="13"/>
        <v>5.596483624870799E-4</v>
      </c>
      <c r="Z68" s="1742">
        <f t="shared" si="14"/>
        <v>5972.8952784025341</v>
      </c>
      <c r="AA68" s="1740">
        <f>'3_Levels 1&amp;2'!J68</f>
        <v>3</v>
      </c>
      <c r="AB68" s="1739">
        <f t="shared" si="15"/>
        <v>1990.9650928008448</v>
      </c>
      <c r="AC68" s="1740">
        <f>'3_Levels 1&amp;2'!N68</f>
        <v>300.72530999999998</v>
      </c>
      <c r="AD68" s="1741">
        <f t="shared" si="16"/>
        <v>9.3500237388844165E-2</v>
      </c>
      <c r="AE68" s="1742">
        <f t="shared" si="17"/>
        <v>997889.32455285476</v>
      </c>
      <c r="AF68" s="1740">
        <f t="shared" si="18"/>
        <v>2081</v>
      </c>
      <c r="AG68" s="1739">
        <f t="shared" si="19"/>
        <v>479.52394260108349</v>
      </c>
      <c r="AH68" s="1743"/>
      <c r="AI68" s="1747">
        <f t="shared" si="20"/>
        <v>10672586</v>
      </c>
      <c r="AJ68" s="1745">
        <f t="shared" si="21"/>
        <v>0</v>
      </c>
      <c r="AK68" s="1747">
        <f t="shared" si="22"/>
        <v>10672586</v>
      </c>
      <c r="AL68" s="1745">
        <f t="shared" si="23"/>
        <v>0</v>
      </c>
    </row>
    <row r="69" spans="1:38" s="1746" customFormat="1" ht="16.149999999999999" customHeight="1" x14ac:dyDescent="0.2">
      <c r="A69" s="1738">
        <v>63</v>
      </c>
      <c r="B69" s="1738" t="s">
        <v>304</v>
      </c>
      <c r="C69" s="1739">
        <f>'3_Levels 1&amp;2'!U69</f>
        <v>6823503</v>
      </c>
      <c r="D69" s="1740">
        <f>'3_Levels 1&amp;2'!P69</f>
        <v>3201.1955600000001</v>
      </c>
      <c r="E69" s="1740">
        <f>'3_Levels 1&amp;2'!C69</f>
        <v>2036</v>
      </c>
      <c r="F69" s="1741">
        <f t="shared" si="1"/>
        <v>0.63601237782548969</v>
      </c>
      <c r="G69" s="1742">
        <f t="shared" si="2"/>
        <v>4339832.3681293624</v>
      </c>
      <c r="H69" s="1739">
        <f t="shared" si="3"/>
        <v>2131.5483144053842</v>
      </c>
      <c r="I69" s="1740">
        <f>'3_Levels 1&amp;2'!E69</f>
        <v>246.84</v>
      </c>
      <c r="J69" s="1741">
        <f t="shared" si="4"/>
        <v>7.7108691229098164E-2</v>
      </c>
      <c r="K69" s="1742">
        <f t="shared" si="5"/>
        <v>526151.385927825</v>
      </c>
      <c r="L69" s="1740">
        <f>'3_Levels 1&amp;2'!D69</f>
        <v>1122</v>
      </c>
      <c r="M69" s="1739">
        <f t="shared" si="6"/>
        <v>468.94062916918449</v>
      </c>
      <c r="N69" s="1740">
        <f>'3_Levels 1&amp;2'!G69</f>
        <v>72.09</v>
      </c>
      <c r="O69" s="1741">
        <f t="shared" si="7"/>
        <v>2.2519711354341627E-2</v>
      </c>
      <c r="P69" s="1742">
        <f t="shared" si="8"/>
        <v>153663.31798548414</v>
      </c>
      <c r="Q69" s="1740">
        <f>'3_Levels 1&amp;2'!F69</f>
        <v>1201.5</v>
      </c>
      <c r="R69" s="1739">
        <f t="shared" si="9"/>
        <v>127.89289886432304</v>
      </c>
      <c r="S69" s="1740">
        <f>'3_Levels 1&amp;2'!I69</f>
        <v>456</v>
      </c>
      <c r="T69" s="1741">
        <f t="shared" si="10"/>
        <v>0.142446780102369</v>
      </c>
      <c r="U69" s="1742">
        <f t="shared" si="11"/>
        <v>971986.03136885515</v>
      </c>
      <c r="V69" s="1740">
        <f>'3_Levels 1&amp;2'!H69</f>
        <v>304</v>
      </c>
      <c r="W69" s="1739">
        <f t="shared" si="12"/>
        <v>3197.3224716080763</v>
      </c>
      <c r="X69" s="1740">
        <f>'3_Levels 1&amp;2'!K69</f>
        <v>93.6</v>
      </c>
      <c r="Y69" s="1741">
        <f t="shared" si="13"/>
        <v>2.9239075915749424E-2</v>
      </c>
      <c r="Z69" s="1742">
        <f t="shared" si="14"/>
        <v>199512.92222834393</v>
      </c>
      <c r="AA69" s="1740">
        <f>'3_Levels 1&amp;2'!J69</f>
        <v>156</v>
      </c>
      <c r="AB69" s="1739">
        <f t="shared" si="15"/>
        <v>1278.9289886432302</v>
      </c>
      <c r="AC69" s="1740">
        <f>'3_Levels 1&amp;2'!N69</f>
        <v>296.66556000000003</v>
      </c>
      <c r="AD69" s="1741">
        <f t="shared" si="16"/>
        <v>9.2673363572952111E-2</v>
      </c>
      <c r="AE69" s="1742">
        <f t="shared" si="17"/>
        <v>632356.97436012945</v>
      </c>
      <c r="AF69" s="1740">
        <f t="shared" si="18"/>
        <v>2036</v>
      </c>
      <c r="AG69" s="1739">
        <f t="shared" si="19"/>
        <v>310.58790489200857</v>
      </c>
      <c r="AH69" s="1743"/>
      <c r="AI69" s="1747">
        <f t="shared" si="20"/>
        <v>6823503</v>
      </c>
      <c r="AJ69" s="1745">
        <f t="shared" si="21"/>
        <v>0</v>
      </c>
      <c r="AK69" s="1747">
        <f t="shared" si="22"/>
        <v>6823503.0000000009</v>
      </c>
      <c r="AL69" s="1745">
        <f t="shared" si="23"/>
        <v>0</v>
      </c>
    </row>
    <row r="70" spans="1:38" s="1746" customFormat="1" ht="16.149999999999999" customHeight="1" x14ac:dyDescent="0.2">
      <c r="A70" s="1738">
        <v>64</v>
      </c>
      <c r="B70" s="1738" t="s">
        <v>305</v>
      </c>
      <c r="C70" s="1739">
        <f>'3_Levels 1&amp;2'!U70</f>
        <v>11818507</v>
      </c>
      <c r="D70" s="1740">
        <f>'3_Levels 1&amp;2'!P70</f>
        <v>3683.1016500000001</v>
      </c>
      <c r="E70" s="1740">
        <f>'3_Levels 1&amp;2'!C70</f>
        <v>2305</v>
      </c>
      <c r="F70" s="1741">
        <f t="shared" si="1"/>
        <v>0.62583122027055649</v>
      </c>
      <c r="G70" s="1742">
        <f t="shared" si="2"/>
        <v>7396390.6575861135</v>
      </c>
      <c r="H70" s="1739">
        <f t="shared" si="3"/>
        <v>3208.8462722716326</v>
      </c>
      <c r="I70" s="1740">
        <f>'3_Levels 1&amp;2'!E70</f>
        <v>374.22</v>
      </c>
      <c r="J70" s="1741">
        <f t="shared" si="4"/>
        <v>0.10160458101936992</v>
      </c>
      <c r="K70" s="1742">
        <f t="shared" si="5"/>
        <v>1200814.4520094905</v>
      </c>
      <c r="L70" s="1740">
        <f>'3_Levels 1&amp;2'!D70</f>
        <v>1701</v>
      </c>
      <c r="M70" s="1739">
        <f t="shared" si="6"/>
        <v>705.94617989975927</v>
      </c>
      <c r="N70" s="1740">
        <f>'3_Levels 1&amp;2'!G70</f>
        <v>86.67</v>
      </c>
      <c r="O70" s="1741">
        <f t="shared" si="7"/>
        <v>2.3531796902754504E-2</v>
      </c>
      <c r="P70" s="1742">
        <f t="shared" si="8"/>
        <v>278110.70641778241</v>
      </c>
      <c r="Q70" s="1740">
        <f>'3_Levels 1&amp;2'!F70</f>
        <v>1444.5</v>
      </c>
      <c r="R70" s="1739">
        <f t="shared" si="9"/>
        <v>192.53077633629798</v>
      </c>
      <c r="S70" s="1740">
        <f>'3_Levels 1&amp;2'!I70</f>
        <v>559.5</v>
      </c>
      <c r="T70" s="1741">
        <f t="shared" si="10"/>
        <v>0.15191000769690949</v>
      </c>
      <c r="U70" s="1742">
        <f t="shared" si="11"/>
        <v>1795349.4893359786</v>
      </c>
      <c r="V70" s="1740">
        <f>'3_Levels 1&amp;2'!H70</f>
        <v>373</v>
      </c>
      <c r="W70" s="1739">
        <f t="shared" si="12"/>
        <v>4813.2694084074492</v>
      </c>
      <c r="X70" s="1740">
        <f>'3_Levels 1&amp;2'!K70</f>
        <v>38.4</v>
      </c>
      <c r="Y70" s="1741">
        <f t="shared" si="13"/>
        <v>1.0425995166329444E-2</v>
      </c>
      <c r="Z70" s="1742">
        <f t="shared" si="14"/>
        <v>123219.69685523069</v>
      </c>
      <c r="AA70" s="1740">
        <f>'3_Levels 1&amp;2'!J70</f>
        <v>64</v>
      </c>
      <c r="AB70" s="1739">
        <f t="shared" si="15"/>
        <v>1925.3077633629796</v>
      </c>
      <c r="AC70" s="1740">
        <f>'3_Levels 1&amp;2'!N70</f>
        <v>319.31164999999999</v>
      </c>
      <c r="AD70" s="1741">
        <f t="shared" si="16"/>
        <v>8.6696398944080183E-2</v>
      </c>
      <c r="AE70" s="1742">
        <f t="shared" si="17"/>
        <v>1024621.9977954043</v>
      </c>
      <c r="AF70" s="1740">
        <f t="shared" si="18"/>
        <v>2305</v>
      </c>
      <c r="AG70" s="1739">
        <f t="shared" si="19"/>
        <v>444.52147409778928</v>
      </c>
      <c r="AH70" s="1743"/>
      <c r="AI70" s="1747">
        <f t="shared" si="20"/>
        <v>11818507</v>
      </c>
      <c r="AJ70" s="1745">
        <f t="shared" si="21"/>
        <v>0</v>
      </c>
      <c r="AK70" s="1747">
        <f t="shared" si="22"/>
        <v>11818507</v>
      </c>
      <c r="AL70" s="1745">
        <f t="shared" si="23"/>
        <v>0</v>
      </c>
    </row>
    <row r="71" spans="1:38" s="1746" customFormat="1" ht="16.149999999999999" customHeight="1" x14ac:dyDescent="0.2">
      <c r="A71" s="1748">
        <v>65</v>
      </c>
      <c r="B71" s="1748" t="s">
        <v>306</v>
      </c>
      <c r="C71" s="1749">
        <f>'3_Levels 1&amp;2'!U71</f>
        <v>31454526</v>
      </c>
      <c r="D71" s="1750">
        <f>'3_Levels 1&amp;2'!P71</f>
        <v>12272.619999999999</v>
      </c>
      <c r="E71" s="1751">
        <f>'3_Levels 1&amp;2'!C71</f>
        <v>8134</v>
      </c>
      <c r="F71" s="1752">
        <f t="shared" ref="F71:F76" si="24">E71/D71</f>
        <v>0.66277616352498492</v>
      </c>
      <c r="G71" s="1753">
        <f>C71*F71</f>
        <v>20847310.067776889</v>
      </c>
      <c r="H71" s="1749">
        <f t="shared" ref="H71:H76" si="25">G71/E71</f>
        <v>2562.9837801545227</v>
      </c>
      <c r="I71" s="1750">
        <f>'3_Levels 1&amp;2'!E71</f>
        <v>1465.2</v>
      </c>
      <c r="J71" s="1752">
        <f t="shared" ref="J71:J76" si="26">I71/D71</f>
        <v>0.1193877102036892</v>
      </c>
      <c r="K71" s="1753">
        <f>C71*J71</f>
        <v>3755283.8346824073</v>
      </c>
      <c r="L71" s="1750">
        <f>'3_Levels 1&amp;2'!D71</f>
        <v>6660</v>
      </c>
      <c r="M71" s="1749">
        <f t="shared" ref="M71:M76" si="27">IFERROR(K71/L71,0)</f>
        <v>563.85643163399504</v>
      </c>
      <c r="N71" s="1750">
        <f>'3_Levels 1&amp;2'!G71</f>
        <v>185.82</v>
      </c>
      <c r="O71" s="1752">
        <f t="shared" ref="O71:O76" si="28">N71/D71</f>
        <v>1.5141021232630034E-2</v>
      </c>
      <c r="P71" s="1753">
        <f>C71*O71</f>
        <v>476253.64602831344</v>
      </c>
      <c r="Q71" s="1750">
        <f>'3_Levels 1&amp;2'!F71</f>
        <v>3097</v>
      </c>
      <c r="R71" s="1749">
        <f t="shared" ref="R71:R76" si="29">IFERROR(P71/Q71,0)</f>
        <v>153.77902680927136</v>
      </c>
      <c r="S71" s="1750">
        <f>'3_Levels 1&amp;2'!I71</f>
        <v>2097</v>
      </c>
      <c r="T71" s="1752">
        <f t="shared" ref="T71:T76" si="30">S71/D71</f>
        <v>0.17086816018095566</v>
      </c>
      <c r="U71" s="1753">
        <f>C71*T71</f>
        <v>5374576.9869840341</v>
      </c>
      <c r="V71" s="1750">
        <f>'3_Levels 1&amp;2'!H71</f>
        <v>1398</v>
      </c>
      <c r="W71" s="1749">
        <f t="shared" ref="W71:W76" si="31">IFERROR(U71/V71,0)</f>
        <v>3844.4756702317841</v>
      </c>
      <c r="X71" s="1750">
        <f>'3_Levels 1&amp;2'!K71</f>
        <v>390.59999999999997</v>
      </c>
      <c r="Y71" s="1752">
        <f t="shared" ref="Y71:Y76" si="32">X71/D71</f>
        <v>3.1826944857740236E-2</v>
      </c>
      <c r="Z71" s="1753">
        <f>C71*Y71</f>
        <v>1001101.4645283566</v>
      </c>
      <c r="AA71" s="1750">
        <f>'3_Levels 1&amp;2'!J71</f>
        <v>651</v>
      </c>
      <c r="AB71" s="1749">
        <f t="shared" ref="AB71:AB76" si="33">IFERROR(Z71/AA71,0)</f>
        <v>1537.7902680927136</v>
      </c>
      <c r="AC71" s="1750">
        <f>'3_Levels 1&amp;2'!N71</f>
        <v>0</v>
      </c>
      <c r="AD71" s="1752">
        <f t="shared" ref="AD71:AD76" si="34">AC71/D71</f>
        <v>0</v>
      </c>
      <c r="AE71" s="1753">
        <f>C71*AD71</f>
        <v>0</v>
      </c>
      <c r="AF71" s="1751">
        <f t="shared" ref="AF71:AF107" si="35">E71</f>
        <v>8134</v>
      </c>
      <c r="AG71" s="1749">
        <f t="shared" ref="AG71:AG76" si="36">IFERROR(AE71/AF71,0)</f>
        <v>0</v>
      </c>
      <c r="AH71" s="1743"/>
      <c r="AI71" s="1754">
        <f t="shared" ref="AI71:AI107" si="37">AE71+Z71+U71+P71+K71+G71</f>
        <v>31454526</v>
      </c>
      <c r="AJ71" s="1754">
        <f>C71-AI71</f>
        <v>0</v>
      </c>
      <c r="AK71" s="1754">
        <f t="shared" ref="AK71:AK107" si="38">(E71*H71)+(L71*M71)+(Q71*R71)+(V71*W71)+(AA71*AB71)+(AF71*AG71)</f>
        <v>31454525.999999996</v>
      </c>
      <c r="AL71" s="1754">
        <f>C71-AK71</f>
        <v>0</v>
      </c>
    </row>
    <row r="72" spans="1:38" s="1746" customFormat="1" ht="16.149999999999999" customHeight="1" x14ac:dyDescent="0.2">
      <c r="A72" s="1738">
        <v>66</v>
      </c>
      <c r="B72" s="1738" t="s">
        <v>307</v>
      </c>
      <c r="C72" s="1739">
        <f>'3_Levels 1&amp;2'!U72</f>
        <v>9958364</v>
      </c>
      <c r="D72" s="1740">
        <f>'3_Levels 1&amp;2'!P72</f>
        <v>3394.9378699999997</v>
      </c>
      <c r="E72" s="1740">
        <f>'3_Levels 1&amp;2'!C72</f>
        <v>1913</v>
      </c>
      <c r="F72" s="1741">
        <f t="shared" si="24"/>
        <v>0.56348601160114897</v>
      </c>
      <c r="G72" s="1742">
        <f>C72*F72</f>
        <v>5611398.8124324642</v>
      </c>
      <c r="H72" s="1739">
        <f t="shared" si="25"/>
        <v>2933.297863268408</v>
      </c>
      <c r="I72" s="1740">
        <f>'3_Levels 1&amp;2'!E72</f>
        <v>394.9</v>
      </c>
      <c r="J72" s="1741">
        <f t="shared" si="26"/>
        <v>0.11632024358666687</v>
      </c>
      <c r="K72" s="1742">
        <f>C72*J72</f>
        <v>1158359.3262046943</v>
      </c>
      <c r="L72" s="1740">
        <f>'3_Levels 1&amp;2'!D72</f>
        <v>1795</v>
      </c>
      <c r="M72" s="1739">
        <f t="shared" si="27"/>
        <v>645.32552991904981</v>
      </c>
      <c r="N72" s="1740">
        <f>'3_Levels 1&amp;2'!G72</f>
        <v>60.419999999999995</v>
      </c>
      <c r="O72" s="1741">
        <f t="shared" si="28"/>
        <v>1.7797085635620189E-2</v>
      </c>
      <c r="P72" s="1742">
        <f>C72*O72</f>
        <v>177229.85689867722</v>
      </c>
      <c r="Q72" s="1740">
        <f>'3_Levels 1&amp;2'!F72</f>
        <v>1007</v>
      </c>
      <c r="R72" s="1739">
        <f t="shared" si="29"/>
        <v>175.99787179610448</v>
      </c>
      <c r="S72" s="1740">
        <f>'3_Levels 1&amp;2'!I72</f>
        <v>642</v>
      </c>
      <c r="T72" s="1741">
        <f t="shared" si="30"/>
        <v>0.18910508073598414</v>
      </c>
      <c r="U72" s="1742">
        <f>C72*T72</f>
        <v>1883177.228218318</v>
      </c>
      <c r="V72" s="1740">
        <f>'3_Levels 1&amp;2'!H72</f>
        <v>428</v>
      </c>
      <c r="W72" s="1739">
        <f t="shared" si="31"/>
        <v>4399.9467949026121</v>
      </c>
      <c r="X72" s="1740">
        <f>'3_Levels 1&amp;2'!K72</f>
        <v>99.6</v>
      </c>
      <c r="Y72" s="1741">
        <f t="shared" si="32"/>
        <v>2.9337797572124642E-2</v>
      </c>
      <c r="Z72" s="1742">
        <f>C72*Y72</f>
        <v>292156.46718153346</v>
      </c>
      <c r="AA72" s="1740">
        <f>'3_Levels 1&amp;2'!J72</f>
        <v>166</v>
      </c>
      <c r="AB72" s="1739">
        <f t="shared" si="33"/>
        <v>1759.9787179610448</v>
      </c>
      <c r="AC72" s="1740">
        <f>'3_Levels 1&amp;2'!N72</f>
        <v>285.01787000000002</v>
      </c>
      <c r="AD72" s="1741">
        <f t="shared" si="34"/>
        <v>8.3953780868455202E-2</v>
      </c>
      <c r="AE72" s="1742">
        <f>C72*AD72</f>
        <v>836042.30906431307</v>
      </c>
      <c r="AF72" s="1740">
        <f t="shared" si="35"/>
        <v>1913</v>
      </c>
      <c r="AG72" s="1739">
        <f t="shared" si="36"/>
        <v>437.03204864836022</v>
      </c>
      <c r="AH72" s="1743"/>
      <c r="AI72" s="1747">
        <f t="shared" si="37"/>
        <v>9958364</v>
      </c>
      <c r="AJ72" s="1745">
        <f>C72-AI72</f>
        <v>0</v>
      </c>
      <c r="AK72" s="1747">
        <f t="shared" si="38"/>
        <v>9958364.0000000019</v>
      </c>
      <c r="AL72" s="1745">
        <f>C72-AK72</f>
        <v>0</v>
      </c>
    </row>
    <row r="73" spans="1:38" s="1746" customFormat="1" ht="16.149999999999999" customHeight="1" x14ac:dyDescent="0.2">
      <c r="A73" s="1738">
        <v>67</v>
      </c>
      <c r="B73" s="1738" t="s">
        <v>308</v>
      </c>
      <c r="C73" s="1739">
        <f>'3_Levels 1&amp;2'!U73</f>
        <v>21790420</v>
      </c>
      <c r="D73" s="1740">
        <f>'3_Levels 1&amp;2'!P73</f>
        <v>7416.3150399999995</v>
      </c>
      <c r="E73" s="1740">
        <f>'3_Levels 1&amp;2'!C73</f>
        <v>5331</v>
      </c>
      <c r="F73" s="1741">
        <f t="shared" si="24"/>
        <v>0.71882059638070617</v>
      </c>
      <c r="G73" s="1742">
        <f>C73*F73</f>
        <v>15663402.699786067</v>
      </c>
      <c r="H73" s="1739">
        <f t="shared" si="25"/>
        <v>2938.1734570973676</v>
      </c>
      <c r="I73" s="1740">
        <f>'3_Levels 1&amp;2'!E73</f>
        <v>608.08000000000004</v>
      </c>
      <c r="J73" s="1741">
        <f t="shared" si="26"/>
        <v>8.1992201884670754E-2</v>
      </c>
      <c r="K73" s="1742">
        <f>C73*J73</f>
        <v>1786644.5157917673</v>
      </c>
      <c r="L73" s="1740">
        <f>'3_Levels 1&amp;2'!D73</f>
        <v>2764</v>
      </c>
      <c r="M73" s="1739">
        <f t="shared" si="27"/>
        <v>646.39816056142092</v>
      </c>
      <c r="N73" s="1740">
        <f>'3_Levels 1&amp;2'!G73</f>
        <v>119.78999999999999</v>
      </c>
      <c r="O73" s="1741">
        <f t="shared" si="28"/>
        <v>1.6152226456658186E-2</v>
      </c>
      <c r="P73" s="1742">
        <f>C73*O73</f>
        <v>351963.79842569365</v>
      </c>
      <c r="Q73" s="1740">
        <f>'3_Levels 1&amp;2'!F73</f>
        <v>1996.5</v>
      </c>
      <c r="R73" s="1739">
        <f t="shared" si="29"/>
        <v>176.29040742584203</v>
      </c>
      <c r="S73" s="1740">
        <f>'3_Levels 1&amp;2'!I73</f>
        <v>772.5</v>
      </c>
      <c r="T73" s="1741">
        <f t="shared" si="30"/>
        <v>0.10416224173777817</v>
      </c>
      <c r="U73" s="1742">
        <f>C73*T73</f>
        <v>2269738.9956077165</v>
      </c>
      <c r="V73" s="1740">
        <f>'3_Levels 1&amp;2'!H73</f>
        <v>515</v>
      </c>
      <c r="W73" s="1739">
        <f t="shared" si="31"/>
        <v>4407.2601856460515</v>
      </c>
      <c r="X73" s="1740">
        <f>'3_Levels 1&amp;2'!K73</f>
        <v>276.59999999999997</v>
      </c>
      <c r="Y73" s="1741">
        <f t="shared" si="32"/>
        <v>3.7296150245526787E-2</v>
      </c>
      <c r="Z73" s="1742">
        <f>C73*Y73</f>
        <v>812698.77823313174</v>
      </c>
      <c r="AA73" s="1740">
        <f>'3_Levels 1&amp;2'!J73</f>
        <v>461</v>
      </c>
      <c r="AB73" s="1739">
        <f t="shared" si="33"/>
        <v>1762.9040742584202</v>
      </c>
      <c r="AC73" s="1740">
        <f>'3_Levels 1&amp;2'!N73</f>
        <v>308.34504000000004</v>
      </c>
      <c r="AD73" s="1741">
        <f t="shared" si="34"/>
        <v>4.1576583294660047E-2</v>
      </c>
      <c r="AE73" s="1742">
        <f>C73*AD73</f>
        <v>905971.21215562616</v>
      </c>
      <c r="AF73" s="1740">
        <f t="shared" si="35"/>
        <v>5331</v>
      </c>
      <c r="AG73" s="1739">
        <f t="shared" si="36"/>
        <v>169.94395275851176</v>
      </c>
      <c r="AH73" s="1743"/>
      <c r="AI73" s="1747">
        <f t="shared" si="37"/>
        <v>21790420.000000004</v>
      </c>
      <c r="AJ73" s="1745">
        <f>C73-AI73</f>
        <v>0</v>
      </c>
      <c r="AK73" s="1747">
        <f t="shared" si="38"/>
        <v>21790420</v>
      </c>
      <c r="AL73" s="1745">
        <f>C73-AK73</f>
        <v>0</v>
      </c>
    </row>
    <row r="74" spans="1:38" ht="16.149999999999999" customHeight="1" x14ac:dyDescent="0.2">
      <c r="A74" s="1738">
        <v>68</v>
      </c>
      <c r="B74" s="1738" t="s">
        <v>309</v>
      </c>
      <c r="C74" s="1739">
        <f>'3_Levels 1&amp;2'!U74</f>
        <v>9469626</v>
      </c>
      <c r="D74" s="1740">
        <f>'3_Levels 1&amp;2'!P74</f>
        <v>2892.0527499999998</v>
      </c>
      <c r="E74" s="1740">
        <f>'3_Levels 1&amp;2'!C74</f>
        <v>1903</v>
      </c>
      <c r="F74" s="1741">
        <f t="shared" si="24"/>
        <v>0.65801012792730007</v>
      </c>
      <c r="G74" s="1742">
        <f>C74*F74</f>
        <v>6231109.8156836871</v>
      </c>
      <c r="H74" s="1739">
        <f t="shared" si="25"/>
        <v>3274.3614375636821</v>
      </c>
      <c r="I74" s="1740">
        <f>'3_Levels 1&amp;2'!E74</f>
        <v>343.86</v>
      </c>
      <c r="J74" s="1741">
        <f t="shared" si="26"/>
        <v>0.11889824623703701</v>
      </c>
      <c r="K74" s="1742">
        <f>C74*J74</f>
        <v>1125921.9239206479</v>
      </c>
      <c r="L74" s="1740">
        <f>'3_Levels 1&amp;2'!D74</f>
        <v>1563</v>
      </c>
      <c r="M74" s="1739">
        <f t="shared" si="27"/>
        <v>720.35951626401015</v>
      </c>
      <c r="N74" s="1740">
        <f>'3_Levels 1&amp;2'!G74</f>
        <v>60.87</v>
      </c>
      <c r="O74" s="1741">
        <f t="shared" si="28"/>
        <v>2.1047333939534816E-2</v>
      </c>
      <c r="P74" s="1742">
        <f>C74*O74</f>
        <v>199310.38070450132</v>
      </c>
      <c r="Q74" s="1740">
        <f>'3_Levels 1&amp;2'!F74</f>
        <v>1014.5</v>
      </c>
      <c r="R74" s="1739">
        <f t="shared" si="29"/>
        <v>196.46168625382091</v>
      </c>
      <c r="S74" s="1740">
        <f>'3_Levels 1&amp;2'!I74</f>
        <v>295.5</v>
      </c>
      <c r="T74" s="1741">
        <f t="shared" si="30"/>
        <v>0.102176559538895</v>
      </c>
      <c r="U74" s="1742">
        <f>C74*T74</f>
        <v>967573.80480006803</v>
      </c>
      <c r="V74" s="1740">
        <f>'3_Levels 1&amp;2'!H74</f>
        <v>197</v>
      </c>
      <c r="W74" s="1739">
        <f t="shared" si="31"/>
        <v>4911.5421563455229</v>
      </c>
      <c r="X74" s="1740">
        <f>'3_Levels 1&amp;2'!K74</f>
        <v>4.8</v>
      </c>
      <c r="Y74" s="1741">
        <f t="shared" si="32"/>
        <v>1.6597207640835735E-3</v>
      </c>
      <c r="Z74" s="1742">
        <f>C74*Y74</f>
        <v>15716.934900305674</v>
      </c>
      <c r="AA74" s="1740">
        <f>'3_Levels 1&amp;2'!J74</f>
        <v>8</v>
      </c>
      <c r="AB74" s="1739">
        <f t="shared" si="33"/>
        <v>1964.6168625382093</v>
      </c>
      <c r="AC74" s="1740">
        <f>'3_Levels 1&amp;2'!N74</f>
        <v>284.02274999999997</v>
      </c>
      <c r="AD74" s="1741">
        <f t="shared" si="34"/>
        <v>9.8208011593149527E-2</v>
      </c>
      <c r="AE74" s="1742">
        <f>C74*AD74</f>
        <v>929993.13999079017</v>
      </c>
      <c r="AF74" s="1740">
        <f t="shared" si="35"/>
        <v>1903</v>
      </c>
      <c r="AG74" s="1739">
        <f t="shared" si="36"/>
        <v>488.69844455637951</v>
      </c>
      <c r="AI74" s="1747">
        <f t="shared" si="37"/>
        <v>9469626</v>
      </c>
      <c r="AJ74" s="1745">
        <f>C74-AI74</f>
        <v>0</v>
      </c>
      <c r="AK74" s="1747">
        <f t="shared" si="38"/>
        <v>9469626.0000000019</v>
      </c>
      <c r="AL74" s="1745">
        <f>C74-AK74</f>
        <v>0</v>
      </c>
    </row>
    <row r="75" spans="1:38" ht="16.149999999999999" customHeight="1" x14ac:dyDescent="0.2">
      <c r="A75" s="1748">
        <v>69</v>
      </c>
      <c r="B75" s="1748" t="s">
        <v>310</v>
      </c>
      <c r="C75" s="1749">
        <f>'3_Levels 1&amp;2'!U75</f>
        <v>21107536</v>
      </c>
      <c r="D75" s="1750">
        <f>'3_Levels 1&amp;2'!P75</f>
        <v>6465.2254199999998</v>
      </c>
      <c r="E75" s="1751">
        <f>'3_Levels 1&amp;2'!C75</f>
        <v>4582</v>
      </c>
      <c r="F75" s="1752">
        <f t="shared" si="24"/>
        <v>0.70871465453094751</v>
      </c>
      <c r="G75" s="1753">
        <f>C75*F75</f>
        <v>14959220.084239537</v>
      </c>
      <c r="H75" s="1749">
        <f t="shared" si="25"/>
        <v>3264.7795906240804</v>
      </c>
      <c r="I75" s="1750">
        <f>'3_Levels 1&amp;2'!E75</f>
        <v>660</v>
      </c>
      <c r="J75" s="1752">
        <f t="shared" si="26"/>
        <v>0.10208460759284708</v>
      </c>
      <c r="K75" s="1753">
        <f>C75*J75</f>
        <v>2154754.5298118931</v>
      </c>
      <c r="L75" s="1750">
        <f>'3_Levels 1&amp;2'!D75</f>
        <v>3000</v>
      </c>
      <c r="M75" s="1749">
        <f t="shared" si="27"/>
        <v>718.25150993729767</v>
      </c>
      <c r="N75" s="1750">
        <f>'3_Levels 1&amp;2'!G75</f>
        <v>110.39999999999999</v>
      </c>
      <c r="O75" s="1752">
        <f t="shared" si="28"/>
        <v>1.7075970724621695E-2</v>
      </c>
      <c r="P75" s="1753">
        <f>C75*O75</f>
        <v>360431.66680489853</v>
      </c>
      <c r="Q75" s="1750">
        <f>'3_Levels 1&amp;2'!F75</f>
        <v>1840</v>
      </c>
      <c r="R75" s="1749">
        <f t="shared" si="29"/>
        <v>195.88677543744484</v>
      </c>
      <c r="S75" s="1750">
        <f>'3_Levels 1&amp;2'!I75</f>
        <v>493.5</v>
      </c>
      <c r="T75" s="1752">
        <f t="shared" si="30"/>
        <v>7.6331445222833388E-2</v>
      </c>
      <c r="U75" s="1753">
        <f>C75*T75</f>
        <v>1611168.7279729838</v>
      </c>
      <c r="V75" s="1750">
        <f>'3_Levels 1&amp;2'!H75</f>
        <v>329</v>
      </c>
      <c r="W75" s="1749">
        <f t="shared" si="31"/>
        <v>4897.1693859361212</v>
      </c>
      <c r="X75" s="1750">
        <f>'3_Levels 1&amp;2'!K75</f>
        <v>262.8</v>
      </c>
      <c r="Y75" s="1752">
        <f t="shared" si="32"/>
        <v>4.0648234659697295E-2</v>
      </c>
      <c r="Z75" s="1753">
        <f>C75*Y75</f>
        <v>857984.07641600841</v>
      </c>
      <c r="AA75" s="1750">
        <f>'3_Levels 1&amp;2'!J75</f>
        <v>438</v>
      </c>
      <c r="AB75" s="1749">
        <f t="shared" si="33"/>
        <v>1958.8677543744484</v>
      </c>
      <c r="AC75" s="1750">
        <f>'3_Levels 1&amp;2'!N75</f>
        <v>356.52542</v>
      </c>
      <c r="AD75" s="1752">
        <f t="shared" si="34"/>
        <v>5.5145087269053025E-2</v>
      </c>
      <c r="AE75" s="1753">
        <f>C75*AD75</f>
        <v>1163976.9147546785</v>
      </c>
      <c r="AF75" s="1751">
        <f t="shared" si="35"/>
        <v>4582</v>
      </c>
      <c r="AG75" s="1749">
        <f t="shared" si="36"/>
        <v>254.03249994645972</v>
      </c>
      <c r="AI75" s="1754">
        <f t="shared" si="37"/>
        <v>21107536</v>
      </c>
      <c r="AJ75" s="1745">
        <f>C75-AI75</f>
        <v>0</v>
      </c>
      <c r="AK75" s="1754">
        <f t="shared" si="38"/>
        <v>21107536</v>
      </c>
      <c r="AL75" s="1745">
        <f>C75-AK75</f>
        <v>0</v>
      </c>
    </row>
    <row r="76" spans="1:38" ht="16.149999999999999" customHeight="1" thickBot="1" x14ac:dyDescent="0.25">
      <c r="A76" s="1758"/>
      <c r="B76" s="1758" t="s">
        <v>605</v>
      </c>
      <c r="C76" s="1759">
        <f>SUM(C7:C75)</f>
        <v>2489028228.5</v>
      </c>
      <c r="D76" s="1760">
        <f>SUM(D7:D75)</f>
        <v>966762.52633000026</v>
      </c>
      <c r="E76" s="1760">
        <f>SUM(E7:E75)</f>
        <v>684500</v>
      </c>
      <c r="F76" s="1761">
        <f t="shared" si="24"/>
        <v>0.70803323604037671</v>
      </c>
      <c r="G76" s="1762">
        <f>SUM(G7:G75)</f>
        <v>1761253879.6494548</v>
      </c>
      <c r="H76" s="1759">
        <f t="shared" si="25"/>
        <v>2573.0516868509203</v>
      </c>
      <c r="I76" s="1760">
        <f>SUM(I7:I75)</f>
        <v>103825.47999999998</v>
      </c>
      <c r="J76" s="1761">
        <f t="shared" si="26"/>
        <v>0.10739501912030007</v>
      </c>
      <c r="K76" s="1762">
        <f>SUM(K7:K75)</f>
        <v>265121967.40954077</v>
      </c>
      <c r="L76" s="1760">
        <f>SUM(L7:L75)</f>
        <v>471934</v>
      </c>
      <c r="M76" s="1759">
        <f t="shared" si="27"/>
        <v>561.77763714744174</v>
      </c>
      <c r="N76" s="1760">
        <f>SUM(N7:N75)</f>
        <v>17762.07</v>
      </c>
      <c r="O76" s="1761">
        <f t="shared" si="28"/>
        <v>1.8372733237217959E-2</v>
      </c>
      <c r="P76" s="1762">
        <f>SUM(P7:P75)</f>
        <v>46387594.197093904</v>
      </c>
      <c r="Q76" s="1760">
        <f>SUM(Q7:Q75)</f>
        <v>296034.5</v>
      </c>
      <c r="R76" s="1759">
        <f t="shared" si="29"/>
        <v>156.69658163860598</v>
      </c>
      <c r="S76" s="1760">
        <f>SUM(S7:S75)</f>
        <v>129964.5</v>
      </c>
      <c r="T76" s="1761">
        <f t="shared" si="30"/>
        <v>0.13443270344100736</v>
      </c>
      <c r="U76" s="1762">
        <f>SUM(U7:U75)</f>
        <v>336918375.60945088</v>
      </c>
      <c r="V76" s="1760">
        <f>SUM(V7:V75)</f>
        <v>86643</v>
      </c>
      <c r="W76" s="1759">
        <f t="shared" si="31"/>
        <v>3888.5816004691769</v>
      </c>
      <c r="X76" s="1760">
        <f>SUM(X7:X75)</f>
        <v>17532.599999999995</v>
      </c>
      <c r="Y76" s="1761">
        <f t="shared" si="32"/>
        <v>1.8135374016364506E-2</v>
      </c>
      <c r="Z76" s="1762">
        <f>SUM(Z7:Z75)</f>
        <v>43908465.312920779</v>
      </c>
      <c r="AA76" s="1760">
        <f>SUM(AA7:AA75)</f>
        <v>29221</v>
      </c>
      <c r="AB76" s="1759">
        <f t="shared" si="33"/>
        <v>1502.6339041415688</v>
      </c>
      <c r="AC76" s="1760">
        <f>SUM(AC7:AC75)</f>
        <v>13177.876330000001</v>
      </c>
      <c r="AD76" s="1761">
        <f t="shared" si="34"/>
        <v>1.3630934144733067E-2</v>
      </c>
      <c r="AE76" s="1762">
        <f>SUM(AE7:AE75)</f>
        <v>35437946.321538419</v>
      </c>
      <c r="AF76" s="1760">
        <f>SUM(AF7:AF75)</f>
        <v>684500</v>
      </c>
      <c r="AG76" s="1759">
        <f t="shared" si="36"/>
        <v>51.772018000786588</v>
      </c>
      <c r="AI76" s="1763">
        <f>SUM(AI7:AI75)</f>
        <v>2489028228.5</v>
      </c>
      <c r="AJ76" s="1764">
        <f>SUM(AJ7:AJ75)</f>
        <v>0</v>
      </c>
      <c r="AK76" s="1763">
        <f>SUM(AK7:AK75)</f>
        <v>2489028228.5</v>
      </c>
      <c r="AL76" s="1764">
        <f>SUM(AL7:AL75)</f>
        <v>0</v>
      </c>
    </row>
    <row r="77" spans="1:38" ht="13.5" thickTop="1" x14ac:dyDescent="0.2">
      <c r="A77" s="1765"/>
      <c r="B77" s="1765"/>
      <c r="C77" s="1766"/>
      <c r="D77" s="1766"/>
      <c r="E77" s="1766"/>
      <c r="F77" s="1766"/>
      <c r="G77" s="1766"/>
      <c r="H77" s="1766"/>
      <c r="I77" s="1766"/>
      <c r="J77" s="1766"/>
      <c r="K77" s="1767"/>
      <c r="L77" s="1766"/>
      <c r="M77" s="1766"/>
      <c r="N77" s="1768"/>
      <c r="O77" s="1768"/>
      <c r="P77" s="1766"/>
      <c r="Q77" s="1766"/>
      <c r="R77" s="1766"/>
      <c r="S77" s="1768"/>
      <c r="T77" s="1768"/>
      <c r="U77" s="1766"/>
      <c r="V77" s="1766"/>
      <c r="W77" s="1766"/>
      <c r="X77" s="1768"/>
      <c r="Y77" s="1768"/>
      <c r="Z77" s="1766"/>
      <c r="AA77" s="1766"/>
      <c r="AB77" s="1766"/>
      <c r="AC77" s="1766"/>
      <c r="AD77" s="1766"/>
      <c r="AE77" s="1766"/>
      <c r="AI77" s="1766"/>
      <c r="AK77" s="1766"/>
    </row>
    <row r="78" spans="1:38" ht="13.5" customHeight="1" thickBot="1" x14ac:dyDescent="0.25">
      <c r="A78" s="1770"/>
      <c r="B78" s="1770"/>
      <c r="C78" s="1771"/>
      <c r="D78" s="1771"/>
      <c r="E78" s="1771"/>
      <c r="F78" s="1761">
        <f>G76/$C$76</f>
        <v>0.7076070329306251</v>
      </c>
      <c r="G78" s="1771"/>
      <c r="H78" s="1771"/>
      <c r="I78" s="1772"/>
      <c r="J78" s="1761">
        <f>K76/$C$76</f>
        <v>0.10651625577156076</v>
      </c>
      <c r="K78" s="1771"/>
      <c r="L78" s="1771"/>
      <c r="M78" s="1773"/>
      <c r="N78" s="1773"/>
      <c r="O78" s="1761">
        <f>P76/$C$76</f>
        <v>1.8636829291827337E-2</v>
      </c>
      <c r="P78" s="1771"/>
      <c r="Q78" s="1771"/>
      <c r="R78" s="1774"/>
      <c r="S78" s="1774"/>
      <c r="T78" s="1761">
        <f>U76/$C$76</f>
        <v>0.13536141203689481</v>
      </c>
      <c r="U78" s="1771"/>
      <c r="V78" s="1771"/>
      <c r="W78" s="1774"/>
      <c r="X78" s="1774"/>
      <c r="Y78" s="1761">
        <f>Z76/$C$76</f>
        <v>1.7640806484296882E-2</v>
      </c>
      <c r="Z78" s="1771"/>
      <c r="AA78" s="1771"/>
      <c r="AB78" s="1771"/>
      <c r="AC78" s="1771"/>
      <c r="AD78" s="1761">
        <f>AE76/$C$76</f>
        <v>1.4237663484794993E-2</v>
      </c>
      <c r="AH78" s="1771"/>
      <c r="AI78" s="1769"/>
      <c r="AJ78" s="1771"/>
      <c r="AK78" s="1769"/>
      <c r="AL78" s="1757"/>
    </row>
    <row r="79" spans="1:38" ht="14.25" customHeight="1" thickTop="1" x14ac:dyDescent="0.2">
      <c r="A79" s="1770"/>
      <c r="B79" s="1770"/>
      <c r="C79" s="1771"/>
      <c r="D79" s="1771"/>
      <c r="E79" s="1771"/>
      <c r="F79" s="1771"/>
      <c r="G79" s="1771"/>
      <c r="H79" s="1771"/>
      <c r="I79" s="1771"/>
      <c r="J79" s="1771"/>
      <c r="K79" s="1771"/>
      <c r="L79" s="1771"/>
      <c r="M79" s="1771"/>
      <c r="N79" s="1771"/>
      <c r="O79" s="1771"/>
      <c r="P79" s="1771"/>
      <c r="Q79" s="1771"/>
      <c r="R79" s="1771"/>
      <c r="S79" s="1771"/>
      <c r="T79" s="1771"/>
      <c r="U79" s="1771"/>
      <c r="V79" s="1771"/>
      <c r="W79" s="1771"/>
      <c r="X79" s="1771"/>
      <c r="Y79" s="1771"/>
      <c r="Z79" s="1771"/>
      <c r="AA79" s="1771"/>
      <c r="AB79" s="1771"/>
      <c r="AC79" s="1771"/>
      <c r="AD79" s="1771"/>
      <c r="AE79" s="1771"/>
      <c r="AI79" s="1771"/>
      <c r="AK79" s="1771"/>
    </row>
  </sheetData>
  <sheetProtection formatCells="0" formatColumns="0" formatRows="0" sort="0"/>
  <mergeCells count="18">
    <mergeCell ref="N77:O77"/>
    <mergeCell ref="S77:T77"/>
    <mergeCell ref="X77:Y77"/>
    <mergeCell ref="R78:S78"/>
    <mergeCell ref="W78:X78"/>
    <mergeCell ref="S1:W1"/>
    <mergeCell ref="X1:AB1"/>
    <mergeCell ref="AC1:AG1"/>
    <mergeCell ref="AI1:AJ2"/>
    <mergeCell ref="AK1:AL2"/>
    <mergeCell ref="AI4:AJ6"/>
    <mergeCell ref="AK4:AL6"/>
    <mergeCell ref="A1:B2"/>
    <mergeCell ref="C1:C2"/>
    <mergeCell ref="D1:D2"/>
    <mergeCell ref="E1:H1"/>
    <mergeCell ref="I1:M1"/>
    <mergeCell ref="N1:R1"/>
  </mergeCells>
  <printOptions horizontalCentered="1"/>
  <pageMargins left="0.25" right="0.25" top="0.79" bottom="0.45" header="0.37" footer="0.23"/>
  <pageSetup paperSize="5" scale="70" firstPageNumber="4" fitToWidth="14" orientation="portrait" r:id="rId1"/>
  <headerFooter alignWithMargins="0">
    <oddHeader>&amp;C&amp;20FY2017-18 MFP Funding for Weighted Students</oddHeader>
    <oddFooter>&amp;R&amp;9&amp;P</oddFooter>
  </headerFooter>
  <colBreaks count="3" manualBreakCount="3">
    <brk id="8" max="73" man="1"/>
    <brk id="18" max="73" man="1"/>
    <brk id="28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80"/>
  <sheetViews>
    <sheetView view="pageBreakPreview" zoomScaleNormal="100" zoomScaleSheetLayoutView="100" workbookViewId="0">
      <pane xSplit="2" ySplit="6" topLeftCell="C7" activePane="bottomRight" state="frozen"/>
      <selection activeCell="I1" sqref="I1:J1048576"/>
      <selection pane="topRight" activeCell="I1" sqref="I1:J1048576"/>
      <selection pane="bottomLeft" activeCell="I1" sqref="I1:J1048576"/>
      <selection pane="bottomRight" activeCell="I1" sqref="I1:J1048576"/>
    </sheetView>
  </sheetViews>
  <sheetFormatPr defaultColWidth="8.85546875" defaultRowHeight="12.75" x14ac:dyDescent="0.2"/>
  <cols>
    <col min="1" max="1" width="3.42578125" style="5" bestFit="1" customWidth="1"/>
    <col min="2" max="2" width="17.85546875" style="5" customWidth="1"/>
    <col min="3" max="3" width="14.7109375" style="5" customWidth="1"/>
    <col min="4" max="4" width="12.85546875" style="5" customWidth="1"/>
    <col min="5" max="5" width="15.5703125" style="5" bestFit="1" customWidth="1"/>
    <col min="6" max="6" width="13.7109375" style="5" customWidth="1"/>
    <col min="7" max="10" width="12.85546875" style="5" customWidth="1"/>
    <col min="11" max="28" width="12.5703125" style="5" customWidth="1"/>
    <col min="29" max="41" width="12.85546875" style="5" customWidth="1"/>
    <col min="42" max="42" width="15.5703125" style="5" customWidth="1"/>
    <col min="43" max="43" width="15.42578125" style="5" customWidth="1"/>
    <col min="44" max="16384" width="8.85546875" style="5"/>
  </cols>
  <sheetData>
    <row r="1" spans="1:43" ht="24.6" customHeight="1" x14ac:dyDescent="0.2">
      <c r="A1" s="215" t="s">
        <v>129</v>
      </c>
      <c r="B1" s="215"/>
      <c r="C1" s="156" t="s">
        <v>318</v>
      </c>
      <c r="D1" s="216" t="s">
        <v>319</v>
      </c>
      <c r="E1" s="216"/>
      <c r="F1" s="216"/>
      <c r="G1" s="216"/>
      <c r="H1" s="216"/>
      <c r="I1" s="216"/>
      <c r="J1" s="216"/>
      <c r="K1" s="216" t="s">
        <v>319</v>
      </c>
      <c r="L1" s="216"/>
      <c r="M1" s="216"/>
      <c r="N1" s="216"/>
      <c r="O1" s="216"/>
      <c r="P1" s="216"/>
      <c r="Q1" s="216"/>
      <c r="R1" s="216"/>
      <c r="S1" s="216"/>
      <c r="T1" s="216" t="s">
        <v>319</v>
      </c>
      <c r="U1" s="216"/>
      <c r="V1" s="216"/>
      <c r="W1" s="216"/>
      <c r="X1" s="216"/>
      <c r="Y1" s="216"/>
      <c r="Z1" s="216"/>
      <c r="AA1" s="216"/>
      <c r="AB1" s="216"/>
      <c r="AC1" s="216" t="s">
        <v>319</v>
      </c>
      <c r="AD1" s="216"/>
      <c r="AE1" s="216"/>
      <c r="AF1" s="216"/>
      <c r="AG1" s="216"/>
      <c r="AH1" s="216"/>
      <c r="AI1" s="216"/>
      <c r="AJ1" s="216"/>
      <c r="AK1" s="216" t="s">
        <v>319</v>
      </c>
      <c r="AL1" s="216"/>
      <c r="AM1" s="216"/>
      <c r="AN1" s="216"/>
      <c r="AO1" s="216"/>
      <c r="AP1" s="216"/>
      <c r="AQ1" s="217" t="s">
        <v>320</v>
      </c>
    </row>
    <row r="2" spans="1:43" ht="113.25" customHeight="1" x14ac:dyDescent="0.2">
      <c r="A2" s="215"/>
      <c r="B2" s="215"/>
      <c r="C2" s="156"/>
      <c r="D2" s="218" t="s">
        <v>321</v>
      </c>
      <c r="E2" s="219" t="s">
        <v>144</v>
      </c>
      <c r="F2" s="219" t="s">
        <v>145</v>
      </c>
      <c r="G2" s="219" t="s">
        <v>146</v>
      </c>
      <c r="H2" s="219" t="s">
        <v>147</v>
      </c>
      <c r="I2" s="219" t="s">
        <v>148</v>
      </c>
      <c r="J2" s="219" t="s">
        <v>149</v>
      </c>
      <c r="K2" s="219" t="s">
        <v>150</v>
      </c>
      <c r="L2" s="219" t="s">
        <v>151</v>
      </c>
      <c r="M2" s="219" t="s">
        <v>152</v>
      </c>
      <c r="N2" s="219" t="s">
        <v>153</v>
      </c>
      <c r="O2" s="219" t="s">
        <v>154</v>
      </c>
      <c r="P2" s="219" t="s">
        <v>155</v>
      </c>
      <c r="Q2" s="219" t="s">
        <v>156</v>
      </c>
      <c r="R2" s="219" t="s">
        <v>157</v>
      </c>
      <c r="S2" s="219" t="s">
        <v>158</v>
      </c>
      <c r="T2" s="219" t="s">
        <v>159</v>
      </c>
      <c r="U2" s="219" t="s">
        <v>160</v>
      </c>
      <c r="V2" s="219" t="s">
        <v>161</v>
      </c>
      <c r="W2" s="219" t="s">
        <v>162</v>
      </c>
      <c r="X2" s="219" t="s">
        <v>163</v>
      </c>
      <c r="Y2" s="219" t="s">
        <v>164</v>
      </c>
      <c r="Z2" s="219" t="s">
        <v>165</v>
      </c>
      <c r="AA2" s="219" t="s">
        <v>166</v>
      </c>
      <c r="AB2" s="219" t="s">
        <v>167</v>
      </c>
      <c r="AC2" s="218" t="s">
        <v>168</v>
      </c>
      <c r="AD2" s="218" t="s">
        <v>322</v>
      </c>
      <c r="AE2" s="218" t="s">
        <v>170</v>
      </c>
      <c r="AF2" s="218" t="s">
        <v>171</v>
      </c>
      <c r="AG2" s="218" t="s">
        <v>172</v>
      </c>
      <c r="AH2" s="218" t="s">
        <v>173</v>
      </c>
      <c r="AI2" s="218" t="s">
        <v>174</v>
      </c>
      <c r="AJ2" s="218" t="s">
        <v>323</v>
      </c>
      <c r="AK2" s="218" t="s">
        <v>324</v>
      </c>
      <c r="AL2" s="218" t="s">
        <v>325</v>
      </c>
      <c r="AM2" s="218" t="s">
        <v>175</v>
      </c>
      <c r="AN2" s="219" t="s">
        <v>176</v>
      </c>
      <c r="AO2" s="219" t="s">
        <v>177</v>
      </c>
      <c r="AP2" s="218" t="s">
        <v>326</v>
      </c>
      <c r="AQ2" s="217"/>
    </row>
    <row r="3" spans="1:43" hidden="1" x14ac:dyDescent="0.2">
      <c r="A3" s="220"/>
      <c r="B3" s="220"/>
      <c r="C3" s="163"/>
      <c r="D3" s="218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9"/>
      <c r="AO3" s="219"/>
      <c r="AP3" s="218"/>
      <c r="AQ3" s="221"/>
    </row>
    <row r="4" spans="1:43" s="171" customFormat="1" x14ac:dyDescent="0.2">
      <c r="A4" s="168"/>
      <c r="B4" s="169"/>
      <c r="C4" s="170">
        <v>1</v>
      </c>
      <c r="D4" s="170">
        <f>+C4+1</f>
        <v>2</v>
      </c>
      <c r="E4" s="170">
        <f>+D4+1</f>
        <v>3</v>
      </c>
      <c r="F4" s="170">
        <f t="shared" ref="F4:AQ4" si="0">+E4+1</f>
        <v>4</v>
      </c>
      <c r="G4" s="170">
        <f>+F4+1</f>
        <v>5</v>
      </c>
      <c r="H4" s="170">
        <f t="shared" si="0"/>
        <v>6</v>
      </c>
      <c r="I4" s="170">
        <f t="shared" si="0"/>
        <v>7</v>
      </c>
      <c r="J4" s="170">
        <f t="shared" si="0"/>
        <v>8</v>
      </c>
      <c r="K4" s="170">
        <f t="shared" si="0"/>
        <v>9</v>
      </c>
      <c r="L4" s="170">
        <f t="shared" si="0"/>
        <v>10</v>
      </c>
      <c r="M4" s="170">
        <f t="shared" si="0"/>
        <v>11</v>
      </c>
      <c r="N4" s="170">
        <f t="shared" si="0"/>
        <v>12</v>
      </c>
      <c r="O4" s="170">
        <f t="shared" si="0"/>
        <v>13</v>
      </c>
      <c r="P4" s="170">
        <f t="shared" si="0"/>
        <v>14</v>
      </c>
      <c r="Q4" s="170">
        <f t="shared" si="0"/>
        <v>15</v>
      </c>
      <c r="R4" s="170">
        <f t="shared" si="0"/>
        <v>16</v>
      </c>
      <c r="S4" s="170">
        <f t="shared" si="0"/>
        <v>17</v>
      </c>
      <c r="T4" s="170">
        <f t="shared" si="0"/>
        <v>18</v>
      </c>
      <c r="U4" s="170">
        <f t="shared" si="0"/>
        <v>19</v>
      </c>
      <c r="V4" s="170">
        <f t="shared" si="0"/>
        <v>20</v>
      </c>
      <c r="W4" s="170">
        <f t="shared" si="0"/>
        <v>21</v>
      </c>
      <c r="X4" s="170">
        <f t="shared" si="0"/>
        <v>22</v>
      </c>
      <c r="Y4" s="170">
        <f t="shared" si="0"/>
        <v>23</v>
      </c>
      <c r="Z4" s="170">
        <f t="shared" si="0"/>
        <v>24</v>
      </c>
      <c r="AA4" s="170">
        <f t="shared" si="0"/>
        <v>25</v>
      </c>
      <c r="AB4" s="170">
        <f t="shared" si="0"/>
        <v>26</v>
      </c>
      <c r="AC4" s="170">
        <f t="shared" si="0"/>
        <v>27</v>
      </c>
      <c r="AD4" s="170">
        <f t="shared" si="0"/>
        <v>28</v>
      </c>
      <c r="AE4" s="170">
        <f t="shared" si="0"/>
        <v>29</v>
      </c>
      <c r="AF4" s="170">
        <f t="shared" si="0"/>
        <v>30</v>
      </c>
      <c r="AG4" s="170">
        <f t="shared" si="0"/>
        <v>31</v>
      </c>
      <c r="AH4" s="170">
        <f t="shared" si="0"/>
        <v>32</v>
      </c>
      <c r="AI4" s="170">
        <f t="shared" si="0"/>
        <v>33</v>
      </c>
      <c r="AJ4" s="170">
        <f t="shared" si="0"/>
        <v>34</v>
      </c>
      <c r="AK4" s="170">
        <f t="shared" si="0"/>
        <v>35</v>
      </c>
      <c r="AL4" s="170">
        <f t="shared" si="0"/>
        <v>36</v>
      </c>
      <c r="AM4" s="170">
        <f t="shared" si="0"/>
        <v>37</v>
      </c>
      <c r="AN4" s="170">
        <f t="shared" si="0"/>
        <v>38</v>
      </c>
      <c r="AO4" s="170">
        <f t="shared" si="0"/>
        <v>39</v>
      </c>
      <c r="AP4" s="170">
        <f t="shared" si="0"/>
        <v>40</v>
      </c>
      <c r="AQ4" s="170">
        <f t="shared" si="0"/>
        <v>41</v>
      </c>
    </row>
    <row r="5" spans="1:43" s="175" customFormat="1" ht="11.25" hidden="1" x14ac:dyDescent="0.2">
      <c r="A5" s="172"/>
      <c r="B5" s="172"/>
      <c r="C5" s="222" t="s">
        <v>191</v>
      </c>
      <c r="D5" s="173" t="s">
        <v>191</v>
      </c>
      <c r="E5" s="173" t="s">
        <v>191</v>
      </c>
      <c r="F5" s="173" t="s">
        <v>191</v>
      </c>
      <c r="G5" s="173" t="s">
        <v>191</v>
      </c>
      <c r="H5" s="173" t="s">
        <v>191</v>
      </c>
      <c r="I5" s="173" t="s">
        <v>191</v>
      </c>
      <c r="J5" s="173" t="s">
        <v>191</v>
      </c>
      <c r="K5" s="173" t="s">
        <v>191</v>
      </c>
      <c r="L5" s="173" t="s">
        <v>191</v>
      </c>
      <c r="M5" s="173" t="s">
        <v>191</v>
      </c>
      <c r="N5" s="173" t="s">
        <v>191</v>
      </c>
      <c r="O5" s="173" t="s">
        <v>191</v>
      </c>
      <c r="P5" s="173" t="s">
        <v>191</v>
      </c>
      <c r="Q5" s="173" t="s">
        <v>191</v>
      </c>
      <c r="R5" s="173" t="s">
        <v>191</v>
      </c>
      <c r="S5" s="173" t="s">
        <v>191</v>
      </c>
      <c r="T5" s="173" t="s">
        <v>191</v>
      </c>
      <c r="U5" s="173" t="s">
        <v>191</v>
      </c>
      <c r="V5" s="173" t="s">
        <v>191</v>
      </c>
      <c r="W5" s="173" t="s">
        <v>191</v>
      </c>
      <c r="X5" s="173" t="s">
        <v>191</v>
      </c>
      <c r="Y5" s="173" t="s">
        <v>191</v>
      </c>
      <c r="Z5" s="173" t="s">
        <v>191</v>
      </c>
      <c r="AA5" s="173" t="s">
        <v>191</v>
      </c>
      <c r="AB5" s="173" t="s">
        <v>191</v>
      </c>
      <c r="AC5" s="173" t="s">
        <v>191</v>
      </c>
      <c r="AD5" s="173" t="s">
        <v>191</v>
      </c>
      <c r="AE5" s="173" t="s">
        <v>191</v>
      </c>
      <c r="AF5" s="173" t="s">
        <v>191</v>
      </c>
      <c r="AG5" s="173" t="s">
        <v>191</v>
      </c>
      <c r="AH5" s="173" t="s">
        <v>191</v>
      </c>
      <c r="AI5" s="173" t="s">
        <v>191</v>
      </c>
      <c r="AJ5" s="173" t="s">
        <v>191</v>
      </c>
      <c r="AK5" s="173" t="s">
        <v>191</v>
      </c>
      <c r="AL5" s="173" t="s">
        <v>191</v>
      </c>
      <c r="AM5" s="173" t="s">
        <v>191</v>
      </c>
      <c r="AN5" s="173" t="s">
        <v>191</v>
      </c>
      <c r="AO5" s="173" t="s">
        <v>191</v>
      </c>
      <c r="AP5" s="222" t="s">
        <v>192</v>
      </c>
      <c r="AQ5" s="173" t="s">
        <v>192</v>
      </c>
    </row>
    <row r="6" spans="1:43" s="175" customFormat="1" ht="22.5" hidden="1" x14ac:dyDescent="0.2">
      <c r="A6" s="172"/>
      <c r="B6" s="172"/>
      <c r="C6" s="222" t="s">
        <v>327</v>
      </c>
      <c r="D6" s="173" t="s">
        <v>328</v>
      </c>
      <c r="E6" s="173" t="s">
        <v>329</v>
      </c>
      <c r="F6" s="173" t="s">
        <v>330</v>
      </c>
      <c r="G6" s="173" t="s">
        <v>331</v>
      </c>
      <c r="H6" s="173" t="s">
        <v>332</v>
      </c>
      <c r="I6" s="173" t="s">
        <v>333</v>
      </c>
      <c r="J6" s="173" t="s">
        <v>334</v>
      </c>
      <c r="K6" s="173" t="s">
        <v>335</v>
      </c>
      <c r="L6" s="173" t="s">
        <v>336</v>
      </c>
      <c r="M6" s="173" t="s">
        <v>337</v>
      </c>
      <c r="N6" s="173" t="s">
        <v>338</v>
      </c>
      <c r="O6" s="173" t="s">
        <v>339</v>
      </c>
      <c r="P6" s="173" t="s">
        <v>340</v>
      </c>
      <c r="Q6" s="173" t="s">
        <v>341</v>
      </c>
      <c r="R6" s="173" t="s">
        <v>342</v>
      </c>
      <c r="S6" s="173" t="s">
        <v>343</v>
      </c>
      <c r="T6" s="173" t="s">
        <v>344</v>
      </c>
      <c r="U6" s="173" t="s">
        <v>345</v>
      </c>
      <c r="V6" s="173" t="s">
        <v>346</v>
      </c>
      <c r="W6" s="173" t="s">
        <v>347</v>
      </c>
      <c r="X6" s="173" t="s">
        <v>348</v>
      </c>
      <c r="Y6" s="173" t="s">
        <v>349</v>
      </c>
      <c r="Z6" s="173" t="s">
        <v>350</v>
      </c>
      <c r="AA6" s="173" t="s">
        <v>351</v>
      </c>
      <c r="AB6" s="173" t="s">
        <v>352</v>
      </c>
      <c r="AC6" s="173" t="s">
        <v>353</v>
      </c>
      <c r="AD6" s="173" t="s">
        <v>354</v>
      </c>
      <c r="AE6" s="173" t="s">
        <v>355</v>
      </c>
      <c r="AF6" s="173" t="s">
        <v>356</v>
      </c>
      <c r="AG6" s="173" t="s">
        <v>357</v>
      </c>
      <c r="AH6" s="173" t="s">
        <v>358</v>
      </c>
      <c r="AI6" s="173" t="s">
        <v>359</v>
      </c>
      <c r="AJ6" s="173" t="s">
        <v>360</v>
      </c>
      <c r="AK6" s="173" t="s">
        <v>361</v>
      </c>
      <c r="AL6" s="173" t="s">
        <v>362</v>
      </c>
      <c r="AM6" s="173" t="s">
        <v>363</v>
      </c>
      <c r="AN6" s="173" t="s">
        <v>364</v>
      </c>
      <c r="AO6" s="173" t="s">
        <v>365</v>
      </c>
      <c r="AP6" s="222" t="s">
        <v>366</v>
      </c>
      <c r="AQ6" s="173" t="s">
        <v>367</v>
      </c>
    </row>
    <row r="7" spans="1:43" ht="15.6" customHeight="1" x14ac:dyDescent="0.2">
      <c r="A7" s="223">
        <v>1</v>
      </c>
      <c r="B7" s="224" t="s">
        <v>242</v>
      </c>
      <c r="C7" s="225">
        <f>+'2_State Distrib and Adjs'!BF7</f>
        <v>53441101</v>
      </c>
      <c r="D7" s="225">
        <f>-'5A3_OJJ'!P7</f>
        <v>-2618</v>
      </c>
      <c r="E7" s="225"/>
      <c r="F7" s="225"/>
      <c r="G7" s="225">
        <f>-('[1]5C1A_Madison'!AL7+'[1]5C1A_Madison'!AO7)</f>
        <v>0</v>
      </c>
      <c r="H7" s="225">
        <f>-('[1]5C1B_DArbonne'!AL7+'[1]5C1B_DArbonne'!AO7)</f>
        <v>0</v>
      </c>
      <c r="I7" s="225">
        <f>-('[1]5C1C_Intl High'!AL7+'[1]5C1C_Intl High'!AO7)</f>
        <v>0</v>
      </c>
      <c r="J7" s="225">
        <f>-('[1]5C1D_NOMMA'!AL7+'[1]5C1D_NOMMA'!AO7)</f>
        <v>0</v>
      </c>
      <c r="K7" s="225">
        <f>-('[1]5C1E_LFNO'!AL7+'[1]5C1E_LFNO'!AO7)</f>
        <v>0</v>
      </c>
      <c r="L7" s="225">
        <f>-('[1]5C1F_L.C. Charter'!AL7+'[1]5C1F_L.C. Charter'!AO7)</f>
        <v>0</v>
      </c>
      <c r="M7" s="225">
        <f>-('[1]5C1G_JS Clark'!AL7+'[1]5C1G_JS Clark'!AO7)</f>
        <v>0</v>
      </c>
      <c r="N7" s="225">
        <f>-('[1]5C1H_Southwest'!AL7+'[1]5C1H_Southwest'!AO7)</f>
        <v>0</v>
      </c>
      <c r="O7" s="225">
        <f>-('[1]5C1I_LA Key'!AL7+'[1]5C1I_LA Key'!AO7)</f>
        <v>0</v>
      </c>
      <c r="P7" s="225">
        <f>-('[1]5C1J_Jeff Chamber'!AL7+'[1]5C1J_Jeff Chamber'!AO7)</f>
        <v>0</v>
      </c>
      <c r="Q7" s="225">
        <f>-('[1]5C1K_Tallulah'!AL7+'[1]5C1K_Tallulah'!AO7)</f>
        <v>0</v>
      </c>
      <c r="R7" s="225">
        <f>-('[1]5C1M_GEO Mid'!AL7+'[1]5C1M_GEO Mid'!AO7)</f>
        <v>0</v>
      </c>
      <c r="S7" s="225">
        <f>-('[1]5C1N_Delta'!AL7+'[1]5C1N_Delta'!AO7)</f>
        <v>0</v>
      </c>
      <c r="T7" s="225">
        <f>-('[1]5C1O_Impact'!AL7+'[1]5C1O_Impact'!AO7)</f>
        <v>0</v>
      </c>
      <c r="U7" s="225">
        <f>-('[1]5C1P_Vision'!AL7+'[1]5C1P_Vision'!AO7)</f>
        <v>0</v>
      </c>
      <c r="V7" s="225">
        <f>-('[1]5C1Q_Advantage'!AL7+'[1]5C1Q_Advantage'!AO7)</f>
        <v>0</v>
      </c>
      <c r="W7" s="225">
        <f>-('[1]5C1R_Iberville'!AL7+'[1]5C1R_Iberville'!AO7)</f>
        <v>0</v>
      </c>
      <c r="X7" s="225">
        <f>-('[1]5C1S_LC Col Prep'!AL7+'[1]5C1S_LC Col Prep'!AO7)</f>
        <v>0</v>
      </c>
      <c r="Y7" s="225">
        <f>-('[1]5C1T_Northeast'!AL7+'[1]5C1T_Northeast'!AO7)</f>
        <v>0</v>
      </c>
      <c r="Z7" s="225">
        <f>-('[1]5C1U_Acadiana Ren'!AL7+'[1]5C1U_Acadiana Ren'!AO7)</f>
        <v>-4872</v>
      </c>
      <c r="AA7" s="225">
        <f>-('[1]5C1V_Laf Ren'!AL7+'[1]5C1V_Laf Ren'!AO7)</f>
        <v>-69588</v>
      </c>
      <c r="AB7" s="225">
        <f>-('[1]5C1W_Willow'!AL7+'[1]5C1W_Willow'!AO7)</f>
        <v>-31806</v>
      </c>
      <c r="AC7" s="225">
        <f>-('[1]5C1X_Tangi'!AL7+'[1]5C1X_Tangi'!AO7)</f>
        <v>0</v>
      </c>
      <c r="AD7" s="225">
        <f>-('[1]5C1Y_GEO'!AL7+'[1]5C1Y_GEO'!AO7)</f>
        <v>0</v>
      </c>
      <c r="AE7" s="225">
        <f>-('[1]5C1Z_Lincoln Prep'!AL7+'[1]5C1Z_Lincoln Prep'!AO7)</f>
        <v>0</v>
      </c>
      <c r="AF7" s="225">
        <f>-('[1]5C1AA_Laurel'!$AL7+'[1]5C1AA_Laurel'!$AO7)</f>
        <v>0</v>
      </c>
      <c r="AG7" s="225">
        <f>-('[1]5C1AB_Apex'!$AL7+'[1]5C1AB_Apex'!$AO7)</f>
        <v>0</v>
      </c>
      <c r="AH7" s="225">
        <f>-('[1]5C1AC_Smothers'!$AL7+'[1]5C1AC_Smothers'!$AO7)</f>
        <v>0</v>
      </c>
      <c r="AI7" s="225">
        <f>-('[1]5C1AD_Greater'!$AL7+'[1]5C1AD_Greater'!$AO7)</f>
        <v>0</v>
      </c>
      <c r="AJ7" s="225">
        <f>-('[1]5C1AE_Noble Minds'!$AL7+'[1]5C1AE_Noble Minds'!$AO7)</f>
        <v>0</v>
      </c>
      <c r="AK7" s="225">
        <f>-('[1]5C1AF_JCFA-Laf'!$AL7+'[1]5C1AF_JCFA-Laf'!$AO7)</f>
        <v>-1241</v>
      </c>
      <c r="AL7" s="225">
        <f>-('[1]5C1AG_Collegiate'!$AL7+'[1]5C1AG_Collegiate'!$AO7)</f>
        <v>0</v>
      </c>
      <c r="AM7" s="225">
        <f>-('[1]5C1AH_BRUP'!$AL7+'[1]5C1AH_BRUP'!$AO7)</f>
        <v>0</v>
      </c>
      <c r="AN7" s="225">
        <f>-('[1]5C2_LAVCA'!AM7+'[1]5C2_LAVCA'!AP7)</f>
        <v>-66702</v>
      </c>
      <c r="AO7" s="225">
        <f>-('[1]5C3_UnvView'!AM7+'[1]5C3_UnvView'!AP7)</f>
        <v>-83767</v>
      </c>
      <c r="AP7" s="226">
        <f t="shared" ref="AP7:AP70" si="1">SUM(D7:AO7)</f>
        <v>-260594</v>
      </c>
      <c r="AQ7" s="227">
        <f t="shared" ref="AQ7:AQ70" si="2">SUM(C7:AO7)</f>
        <v>53180507</v>
      </c>
    </row>
    <row r="8" spans="1:43" ht="15.6" customHeight="1" x14ac:dyDescent="0.2">
      <c r="A8" s="182">
        <v>2</v>
      </c>
      <c r="B8" s="183" t="s">
        <v>243</v>
      </c>
      <c r="C8" s="184">
        <f>+'2_State Distrib and Adjs'!BF8</f>
        <v>29229098</v>
      </c>
      <c r="D8" s="184">
        <f>-'5A3_OJJ'!P8</f>
        <v>-2557</v>
      </c>
      <c r="E8" s="184"/>
      <c r="F8" s="184"/>
      <c r="G8" s="184">
        <f>-('[1]5C1A_Madison'!AL8+'[1]5C1A_Madison'!AO8)</f>
        <v>0</v>
      </c>
      <c r="H8" s="184">
        <f>-('[1]5C1B_DArbonne'!AL8+'[1]5C1B_DArbonne'!AO8)</f>
        <v>0</v>
      </c>
      <c r="I8" s="184">
        <f>-('[1]5C1C_Intl High'!AL8+'[1]5C1C_Intl High'!AO8)</f>
        <v>0</v>
      </c>
      <c r="J8" s="184">
        <f>-('[1]5C1D_NOMMA'!AL8+'[1]5C1D_NOMMA'!AO8)</f>
        <v>0</v>
      </c>
      <c r="K8" s="184">
        <f>-('[1]5C1E_LFNO'!AL8+'[1]5C1E_LFNO'!AO8)</f>
        <v>0</v>
      </c>
      <c r="L8" s="184">
        <f>-('[1]5C1F_L.C. Charter'!AL8+'[1]5C1F_L.C. Charter'!AO8)</f>
        <v>-4385</v>
      </c>
      <c r="M8" s="184">
        <f>-('[1]5C1G_JS Clark'!AL8+'[1]5C1G_JS Clark'!AO8)</f>
        <v>0</v>
      </c>
      <c r="N8" s="184">
        <f>-('[1]5C1H_Southwest'!AL8+'[1]5C1H_Southwest'!AO8)</f>
        <v>0</v>
      </c>
      <c r="O8" s="184">
        <f>-('[1]5C1I_LA Key'!AL8+'[1]5C1I_LA Key'!AO8)</f>
        <v>0</v>
      </c>
      <c r="P8" s="184">
        <f>-('[1]5C1J_Jeff Chamber'!AL8+'[1]5C1J_Jeff Chamber'!AO8)</f>
        <v>0</v>
      </c>
      <c r="Q8" s="184">
        <f>-('[1]5C1K_Tallulah'!AL8+'[1]5C1K_Tallulah'!AO8)</f>
        <v>0</v>
      </c>
      <c r="R8" s="184">
        <f>-('[1]5C1M_GEO Mid'!AL8+'[1]5C1M_GEO Mid'!AO8)</f>
        <v>0</v>
      </c>
      <c r="S8" s="184">
        <f>-('[1]5C1N_Delta'!AL8+'[1]5C1N_Delta'!AO8)</f>
        <v>0</v>
      </c>
      <c r="T8" s="184">
        <f>-('[1]5C1O_Impact'!AL8+'[1]5C1O_Impact'!AO8)</f>
        <v>0</v>
      </c>
      <c r="U8" s="184">
        <f>-('[1]5C1P_Vision'!AL8+'[1]5C1P_Vision'!AO8)</f>
        <v>0</v>
      </c>
      <c r="V8" s="184">
        <f>-('[1]5C1Q_Advantage'!AL8+'[1]5C1Q_Advantage'!AO8)</f>
        <v>0</v>
      </c>
      <c r="W8" s="184">
        <f>-('[1]5C1R_Iberville'!AL8+'[1]5C1R_Iberville'!AO8)</f>
        <v>0</v>
      </c>
      <c r="X8" s="184">
        <f>-('[1]5C1S_LC Col Prep'!AL8+'[1]5C1S_LC Col Prep'!AO8)</f>
        <v>0</v>
      </c>
      <c r="Y8" s="184">
        <f>-('[1]5C1T_Northeast'!AL8+'[1]5C1T_Northeast'!AO8)</f>
        <v>0</v>
      </c>
      <c r="Z8" s="184">
        <f>-('[1]5C1U_Acadiana Ren'!AL8+'[1]5C1U_Acadiana Ren'!AO8)</f>
        <v>0</v>
      </c>
      <c r="AA8" s="184">
        <f>-('[1]5C1V_Laf Ren'!AL8+'[1]5C1V_Laf Ren'!AO8)</f>
        <v>0</v>
      </c>
      <c r="AB8" s="184">
        <f>-('[1]5C1W_Willow'!AL8+'[1]5C1W_Willow'!AO8)</f>
        <v>0</v>
      </c>
      <c r="AC8" s="184">
        <f>-('[1]5C1X_Tangi'!AL8+'[1]5C1X_Tangi'!AO8)</f>
        <v>0</v>
      </c>
      <c r="AD8" s="184">
        <f>-('[1]5C1Y_GEO'!AL8+'[1]5C1Y_GEO'!AO8)</f>
        <v>0</v>
      </c>
      <c r="AE8" s="184">
        <f>-('[1]5C1Z_Lincoln Prep'!AL8+'[1]5C1Z_Lincoln Prep'!AO8)</f>
        <v>0</v>
      </c>
      <c r="AF8" s="184">
        <f>-('[1]5C1AA_Laurel'!$AL8+'[1]5C1AA_Laurel'!$AO8)</f>
        <v>0</v>
      </c>
      <c r="AG8" s="184">
        <f>-('[1]5C1AB_Apex'!$AL8+'[1]5C1AB_Apex'!$AO8)</f>
        <v>0</v>
      </c>
      <c r="AH8" s="184">
        <f>-('[1]5C1AC_Smothers'!$AL8+'[1]5C1AC_Smothers'!$AO8)</f>
        <v>0</v>
      </c>
      <c r="AI8" s="184">
        <f>-('[1]5C1AD_Greater'!$AL8+'[1]5C1AD_Greater'!$AO8)</f>
        <v>0</v>
      </c>
      <c r="AJ8" s="184">
        <f>-('[1]5C1AE_Noble Minds'!$AL8+'[1]5C1AE_Noble Minds'!$AO8)</f>
        <v>0</v>
      </c>
      <c r="AK8" s="184">
        <f>-('[1]5C1AF_JCFA-Laf'!$AL8+'[1]5C1AF_JCFA-Laf'!$AO8)</f>
        <v>0</v>
      </c>
      <c r="AL8" s="184">
        <f>-('[1]5C1AG_Collegiate'!$AL8+'[1]5C1AG_Collegiate'!$AO8)</f>
        <v>0</v>
      </c>
      <c r="AM8" s="184">
        <f>-('[1]5C1AH_BRUP'!$AL8+'[1]5C1AH_BRUP'!$AO8)</f>
        <v>0</v>
      </c>
      <c r="AN8" s="184">
        <f>-('[1]5C2_LAVCA'!AM8+'[1]5C2_LAVCA'!AP8)</f>
        <v>-26307</v>
      </c>
      <c r="AO8" s="184">
        <f>-('[1]5C3_UnvView'!AM8+'[1]5C3_UnvView'!AP8)</f>
        <v>-13154</v>
      </c>
      <c r="AP8" s="228">
        <f t="shared" si="1"/>
        <v>-46403</v>
      </c>
      <c r="AQ8" s="186">
        <f t="shared" si="2"/>
        <v>29182695</v>
      </c>
    </row>
    <row r="9" spans="1:43" ht="15.6" customHeight="1" x14ac:dyDescent="0.2">
      <c r="A9" s="182">
        <v>3</v>
      </c>
      <c r="B9" s="183" t="s">
        <v>244</v>
      </c>
      <c r="C9" s="184">
        <f>+'2_State Distrib and Adjs'!BF9</f>
        <v>98464861</v>
      </c>
      <c r="D9" s="184">
        <f>-'5A3_OJJ'!P9</f>
        <v>-8432</v>
      </c>
      <c r="E9" s="184"/>
      <c r="F9" s="184"/>
      <c r="G9" s="184">
        <f>-('[1]5C1A_Madison'!AL9+'[1]5C1A_Madison'!AO9)</f>
        <v>-19236</v>
      </c>
      <c r="H9" s="184">
        <f>-('[1]5C1B_DArbonne'!AL9+'[1]5C1B_DArbonne'!AO9)</f>
        <v>0</v>
      </c>
      <c r="I9" s="184">
        <f>-('[1]5C1C_Intl High'!AL9+'[1]5C1C_Intl High'!AO9)</f>
        <v>0</v>
      </c>
      <c r="J9" s="184">
        <f>-('[1]5C1D_NOMMA'!AL9+'[1]5C1D_NOMMA'!AO9)</f>
        <v>0</v>
      </c>
      <c r="K9" s="184">
        <f>-('[1]5C1E_LFNO'!AL9+'[1]5C1E_LFNO'!AO9)</f>
        <v>0</v>
      </c>
      <c r="L9" s="184">
        <f>-('[1]5C1F_L.C. Charter'!AL9+'[1]5C1F_L.C. Charter'!AO9)</f>
        <v>0</v>
      </c>
      <c r="M9" s="184">
        <f>-('[1]5C1G_JS Clark'!AL9+'[1]5C1G_JS Clark'!AO9)</f>
        <v>0</v>
      </c>
      <c r="N9" s="184">
        <f>-('[1]5C1H_Southwest'!AL9+'[1]5C1H_Southwest'!AO9)</f>
        <v>0</v>
      </c>
      <c r="O9" s="184">
        <f>-('[1]5C1I_LA Key'!AL9+'[1]5C1I_LA Key'!AO9)</f>
        <v>-92974</v>
      </c>
      <c r="P9" s="184">
        <f>-('[1]5C1J_Jeff Chamber'!AL9+'[1]5C1J_Jeff Chamber'!AO9)</f>
        <v>0</v>
      </c>
      <c r="Q9" s="184">
        <f>-('[1]5C1K_Tallulah'!AL9+'[1]5C1K_Tallulah'!AO9)</f>
        <v>0</v>
      </c>
      <c r="R9" s="184">
        <f>-('[1]5C1M_GEO Mid'!AL9+'[1]5C1M_GEO Mid'!AO9)</f>
        <v>-9618</v>
      </c>
      <c r="S9" s="184">
        <f>-('[1]5C1N_Delta'!AL9+'[1]5C1N_Delta'!AO9)</f>
        <v>0</v>
      </c>
      <c r="T9" s="184">
        <f>-('[1]5C1O_Impact'!AL9+'[1]5C1O_Impact'!AO9)</f>
        <v>0</v>
      </c>
      <c r="U9" s="184">
        <f>-('[1]5C1P_Vision'!AL9+'[1]5C1P_Vision'!AO9)</f>
        <v>0</v>
      </c>
      <c r="V9" s="184">
        <f>-('[1]5C1Q_Advantage'!AL9+'[1]5C1Q_Advantage'!AO9)</f>
        <v>0</v>
      </c>
      <c r="W9" s="184">
        <f>-('[1]5C1R_Iberville'!AL9+'[1]5C1R_Iberville'!AO9)</f>
        <v>-44884</v>
      </c>
      <c r="X9" s="184">
        <f>-('[1]5C1S_LC Col Prep'!AL9+'[1]5C1S_LC Col Prep'!AO9)</f>
        <v>0</v>
      </c>
      <c r="Y9" s="184">
        <f>-('[1]5C1T_Northeast'!AL9+'[1]5C1T_Northeast'!AO9)</f>
        <v>0</v>
      </c>
      <c r="Z9" s="184">
        <f>-('[1]5C1U_Acadiana Ren'!AL9+'[1]5C1U_Acadiana Ren'!AO9)</f>
        <v>0</v>
      </c>
      <c r="AA9" s="184">
        <f>-('[1]5C1V_Laf Ren'!AL9+'[1]5C1V_Laf Ren'!AO9)</f>
        <v>0</v>
      </c>
      <c r="AB9" s="184">
        <f>-('[1]5C1W_Willow'!AL9+'[1]5C1W_Willow'!AO9)</f>
        <v>0</v>
      </c>
      <c r="AC9" s="184">
        <f>-('[1]5C1X_Tangi'!AL9+'[1]5C1X_Tangi'!AO9)</f>
        <v>0</v>
      </c>
      <c r="AD9" s="184">
        <f>-('[1]5C1Y_GEO'!AL9+'[1]5C1Y_GEO'!AO9)</f>
        <v>-6412</v>
      </c>
      <c r="AE9" s="184">
        <f>-('[1]5C1Z_Lincoln Prep'!AL9+'[1]5C1Z_Lincoln Prep'!AO9)</f>
        <v>0</v>
      </c>
      <c r="AF9" s="184">
        <f>-('[1]5C1AA_Laurel'!$AL9+'[1]5C1AA_Laurel'!$AO9)</f>
        <v>0</v>
      </c>
      <c r="AG9" s="184">
        <f>-('[1]5C1AB_Apex'!$AL9+'[1]5C1AB_Apex'!$AO9)</f>
        <v>0</v>
      </c>
      <c r="AH9" s="184">
        <f>-('[1]5C1AC_Smothers'!$AL9+'[1]5C1AC_Smothers'!$AO9)</f>
        <v>0</v>
      </c>
      <c r="AI9" s="184">
        <f>-('[1]5C1AD_Greater'!$AL9+'[1]5C1AD_Greater'!$AO9)</f>
        <v>-41678</v>
      </c>
      <c r="AJ9" s="184">
        <f>-('[1]5C1AE_Noble Minds'!$AL9+'[1]5C1AE_Noble Minds'!$AO9)</f>
        <v>0</v>
      </c>
      <c r="AK9" s="184">
        <f>-('[1]5C1AF_JCFA-Laf'!$AL9+'[1]5C1AF_JCFA-Laf'!$AO9)</f>
        <v>0</v>
      </c>
      <c r="AL9" s="184">
        <f>-('[1]5C1AG_Collegiate'!$AL9+'[1]5C1AG_Collegiate'!$AO9)</f>
        <v>0</v>
      </c>
      <c r="AM9" s="184">
        <f>-('[1]5C1AH_BRUP'!$AL9+'[1]5C1AH_BRUP'!$AO9)</f>
        <v>0</v>
      </c>
      <c r="AN9" s="184">
        <f>-('[1]5C2_LAVCA'!AM9+'[1]5C2_LAVCA'!AP9)</f>
        <v>-294173</v>
      </c>
      <c r="AO9" s="184">
        <f>-('[1]5C3_UnvView'!AM9+'[1]5C3_UnvView'!AP9)</f>
        <v>-331821</v>
      </c>
      <c r="AP9" s="228">
        <f t="shared" si="1"/>
        <v>-849228</v>
      </c>
      <c r="AQ9" s="186">
        <f t="shared" si="2"/>
        <v>97615633</v>
      </c>
    </row>
    <row r="10" spans="1:43" ht="15.6" customHeight="1" x14ac:dyDescent="0.2">
      <c r="A10" s="182">
        <v>4</v>
      </c>
      <c r="B10" s="183" t="s">
        <v>245</v>
      </c>
      <c r="C10" s="184">
        <f>+'2_State Distrib and Adjs'!BF10</f>
        <v>22038386</v>
      </c>
      <c r="D10" s="184">
        <f>-'5A3_OJJ'!P10</f>
        <v>0</v>
      </c>
      <c r="E10" s="184"/>
      <c r="F10" s="184"/>
      <c r="G10" s="184">
        <f>-('[1]5C1A_Madison'!AL10+'[1]5C1A_Madison'!AO10)</f>
        <v>0</v>
      </c>
      <c r="H10" s="184">
        <f>-('[1]5C1B_DArbonne'!AL10+'[1]5C1B_DArbonne'!AO10)</f>
        <v>-1927</v>
      </c>
      <c r="I10" s="184">
        <f>-('[1]5C1C_Intl High'!AL10+'[1]5C1C_Intl High'!AO10)</f>
        <v>0</v>
      </c>
      <c r="J10" s="184">
        <f>-('[1]5C1D_NOMMA'!AL10+'[1]5C1D_NOMMA'!AO10)</f>
        <v>0</v>
      </c>
      <c r="K10" s="184">
        <f>-('[1]5C1E_LFNO'!AL10+'[1]5C1E_LFNO'!AO10)</f>
        <v>0</v>
      </c>
      <c r="L10" s="184">
        <f>-('[1]5C1F_L.C. Charter'!AL10+'[1]5C1F_L.C. Charter'!AO10)</f>
        <v>0</v>
      </c>
      <c r="M10" s="184">
        <f>-('[1]5C1G_JS Clark'!AL10+'[1]5C1G_JS Clark'!AO10)</f>
        <v>0</v>
      </c>
      <c r="N10" s="184">
        <f>-('[1]5C1H_Southwest'!AL10+'[1]5C1H_Southwest'!AO10)</f>
        <v>0</v>
      </c>
      <c r="O10" s="184">
        <f>-('[1]5C1I_LA Key'!AL10+'[1]5C1I_LA Key'!AO10)</f>
        <v>0</v>
      </c>
      <c r="P10" s="184">
        <f>-('[1]5C1J_Jeff Chamber'!AL10+'[1]5C1J_Jeff Chamber'!AO10)</f>
        <v>0</v>
      </c>
      <c r="Q10" s="184">
        <f>-('[1]5C1K_Tallulah'!AL10+'[1]5C1K_Tallulah'!AO10)</f>
        <v>0</v>
      </c>
      <c r="R10" s="184">
        <f>-('[1]5C1M_GEO Mid'!AL10+'[1]5C1M_GEO Mid'!AO10)</f>
        <v>0</v>
      </c>
      <c r="S10" s="184">
        <f>-('[1]5C1N_Delta'!AL10+'[1]5C1N_Delta'!AO10)</f>
        <v>0</v>
      </c>
      <c r="T10" s="184">
        <f>-('[1]5C1O_Impact'!AL10+'[1]5C1O_Impact'!AO10)</f>
        <v>0</v>
      </c>
      <c r="U10" s="184">
        <f>-('[1]5C1P_Vision'!AL10+'[1]5C1P_Vision'!AO10)</f>
        <v>0</v>
      </c>
      <c r="V10" s="184">
        <f>-('[1]5C1Q_Advantage'!AL10+'[1]5C1Q_Advantage'!AO10)</f>
        <v>0</v>
      </c>
      <c r="W10" s="184">
        <f>-('[1]5C1R_Iberville'!AL10+'[1]5C1R_Iberville'!AO10)</f>
        <v>-3853</v>
      </c>
      <c r="X10" s="184">
        <f>-('[1]5C1S_LC Col Prep'!AL10+'[1]5C1S_LC Col Prep'!AO10)</f>
        <v>0</v>
      </c>
      <c r="Y10" s="184">
        <f>-('[1]5C1T_Northeast'!AL10+'[1]5C1T_Northeast'!AO10)</f>
        <v>0</v>
      </c>
      <c r="Z10" s="184">
        <f>-('[1]5C1U_Acadiana Ren'!AL10+'[1]5C1U_Acadiana Ren'!AO10)</f>
        <v>0</v>
      </c>
      <c r="AA10" s="184">
        <f>-('[1]5C1V_Laf Ren'!AL10+'[1]5C1V_Laf Ren'!AO10)</f>
        <v>0</v>
      </c>
      <c r="AB10" s="184">
        <f>-('[1]5C1W_Willow'!AL10+'[1]5C1W_Willow'!AO10)</f>
        <v>0</v>
      </c>
      <c r="AC10" s="184">
        <f>-('[1]5C1X_Tangi'!AL10+'[1]5C1X_Tangi'!AO10)</f>
        <v>0</v>
      </c>
      <c r="AD10" s="184">
        <f>-('[1]5C1Y_GEO'!AL10+'[1]5C1Y_GEO'!AO10)</f>
        <v>0</v>
      </c>
      <c r="AE10" s="184">
        <f>-('[1]5C1Z_Lincoln Prep'!AL10+'[1]5C1Z_Lincoln Prep'!AO10)</f>
        <v>0</v>
      </c>
      <c r="AF10" s="184">
        <f>-('[1]5C1AA_Laurel'!$AL10+'[1]5C1AA_Laurel'!$AO10)</f>
        <v>0</v>
      </c>
      <c r="AG10" s="184">
        <f>-('[1]5C1AB_Apex'!$AL10+'[1]5C1AB_Apex'!$AO10)</f>
        <v>0</v>
      </c>
      <c r="AH10" s="184">
        <f>-('[1]5C1AC_Smothers'!$AL10+'[1]5C1AC_Smothers'!$AO10)</f>
        <v>0</v>
      </c>
      <c r="AI10" s="184">
        <f>-('[1]5C1AD_Greater'!$AL10+'[1]5C1AD_Greater'!$AO10)</f>
        <v>0</v>
      </c>
      <c r="AJ10" s="184">
        <f>-('[1]5C1AE_Noble Minds'!$AL10+'[1]5C1AE_Noble Minds'!$AO10)</f>
        <v>0</v>
      </c>
      <c r="AK10" s="184">
        <f>-('[1]5C1AF_JCFA-Laf'!$AL10+'[1]5C1AF_JCFA-Laf'!$AO10)</f>
        <v>0</v>
      </c>
      <c r="AL10" s="184">
        <f>-('[1]5C1AG_Collegiate'!$AL10+'[1]5C1AG_Collegiate'!$AO10)</f>
        <v>0</v>
      </c>
      <c r="AM10" s="184">
        <f>-('[1]5C1AH_BRUP'!$AL10+'[1]5C1AH_BRUP'!$AO10)</f>
        <v>0</v>
      </c>
      <c r="AN10" s="184">
        <f>-('[1]5C2_LAVCA'!AM10+'[1]5C2_LAVCA'!AP10)</f>
        <v>-36411</v>
      </c>
      <c r="AO10" s="184">
        <f>-('[1]5C3_UnvView'!AM10+'[1]5C3_UnvView'!AP10)</f>
        <v>-29476</v>
      </c>
      <c r="AP10" s="228">
        <f t="shared" si="1"/>
        <v>-71667</v>
      </c>
      <c r="AQ10" s="186">
        <f t="shared" si="2"/>
        <v>21966719</v>
      </c>
    </row>
    <row r="11" spans="1:43" ht="15.6" customHeight="1" x14ac:dyDescent="0.2">
      <c r="A11" s="187">
        <v>5</v>
      </c>
      <c r="B11" s="188" t="s">
        <v>246</v>
      </c>
      <c r="C11" s="189">
        <f>+'2_State Distrib and Adjs'!BF11</f>
        <v>31529613</v>
      </c>
      <c r="D11" s="189">
        <f>-'5A3_OJJ'!P11</f>
        <v>-5782</v>
      </c>
      <c r="E11" s="189"/>
      <c r="F11" s="189"/>
      <c r="G11" s="189">
        <f>-('[1]5C1A_Madison'!AL11+'[1]5C1A_Madison'!AO11)</f>
        <v>0</v>
      </c>
      <c r="H11" s="189">
        <f>-('[1]5C1B_DArbonne'!AL11+'[1]5C1B_DArbonne'!AO11)</f>
        <v>0</v>
      </c>
      <c r="I11" s="189">
        <f>-('[1]5C1C_Intl High'!AL11+'[1]5C1C_Intl High'!AO11)</f>
        <v>0</v>
      </c>
      <c r="J11" s="189">
        <f>-('[1]5C1D_NOMMA'!AL11+'[1]5C1D_NOMMA'!AO11)</f>
        <v>0</v>
      </c>
      <c r="K11" s="189">
        <f>-('[1]5C1E_LFNO'!AL11+'[1]5C1E_LFNO'!AO11)</f>
        <v>0</v>
      </c>
      <c r="L11" s="189">
        <f>-('[1]5C1F_L.C. Charter'!AL11+'[1]5C1F_L.C. Charter'!AO11)</f>
        <v>0</v>
      </c>
      <c r="M11" s="189">
        <f>-('[1]5C1G_JS Clark'!AL11+'[1]5C1G_JS Clark'!AO11)</f>
        <v>2008</v>
      </c>
      <c r="N11" s="189">
        <f>-('[1]5C1H_Southwest'!AL11+'[1]5C1H_Southwest'!AO11)</f>
        <v>0</v>
      </c>
      <c r="O11" s="189">
        <f>-('[1]5C1I_LA Key'!AL11+'[1]5C1I_LA Key'!AO11)</f>
        <v>0</v>
      </c>
      <c r="P11" s="189">
        <f>-('[1]5C1J_Jeff Chamber'!AL11+'[1]5C1J_Jeff Chamber'!AO11)</f>
        <v>0</v>
      </c>
      <c r="Q11" s="189">
        <f>-('[1]5C1K_Tallulah'!AL11+'[1]5C1K_Tallulah'!AO11)</f>
        <v>0</v>
      </c>
      <c r="R11" s="189">
        <f>-('[1]5C1M_GEO Mid'!AL11+'[1]5C1M_GEO Mid'!AO11)</f>
        <v>0</v>
      </c>
      <c r="S11" s="189">
        <f>-('[1]5C1N_Delta'!AL11+'[1]5C1N_Delta'!AO11)</f>
        <v>0</v>
      </c>
      <c r="T11" s="189">
        <f>-('[1]5C1O_Impact'!AL11+'[1]5C1O_Impact'!AO11)</f>
        <v>0</v>
      </c>
      <c r="U11" s="189">
        <f>-('[1]5C1P_Vision'!AL11+'[1]5C1P_Vision'!AO11)</f>
        <v>0</v>
      </c>
      <c r="V11" s="189">
        <f>-('[1]5C1Q_Advantage'!AL11+'[1]5C1Q_Advantage'!AO11)</f>
        <v>0</v>
      </c>
      <c r="W11" s="189">
        <f>-('[1]5C1R_Iberville'!AL11+'[1]5C1R_Iberville'!AO11)</f>
        <v>0</v>
      </c>
      <c r="X11" s="189">
        <f>-('[1]5C1S_LC Col Prep'!AL11+'[1]5C1S_LC Col Prep'!AO11)</f>
        <v>0</v>
      </c>
      <c r="Y11" s="189">
        <f>-('[1]5C1T_Northeast'!AL11+'[1]5C1T_Northeast'!AO11)</f>
        <v>0</v>
      </c>
      <c r="Z11" s="189">
        <f>-('[1]5C1U_Acadiana Ren'!AL11+'[1]5C1U_Acadiana Ren'!AO11)</f>
        <v>0</v>
      </c>
      <c r="AA11" s="189">
        <f>-('[1]5C1V_Laf Ren'!AL11+'[1]5C1V_Laf Ren'!AO11)</f>
        <v>0</v>
      </c>
      <c r="AB11" s="189">
        <f>-('[1]5C1W_Willow'!AL11+'[1]5C1W_Willow'!AO11)</f>
        <v>0</v>
      </c>
      <c r="AC11" s="189">
        <f>-('[1]5C1X_Tangi'!AL11+'[1]5C1X_Tangi'!AO11)</f>
        <v>0</v>
      </c>
      <c r="AD11" s="189">
        <f>-('[1]5C1Y_GEO'!AL11+'[1]5C1Y_GEO'!AO11)</f>
        <v>0</v>
      </c>
      <c r="AE11" s="189">
        <f>-('[1]5C1Z_Lincoln Prep'!AL11+'[1]5C1Z_Lincoln Prep'!AO11)</f>
        <v>0</v>
      </c>
      <c r="AF11" s="189">
        <f>-('[1]5C1AA_Laurel'!$AL11+'[1]5C1AA_Laurel'!$AO11)</f>
        <v>0</v>
      </c>
      <c r="AG11" s="189">
        <f>-('[1]5C1AB_Apex'!$AL11+'[1]5C1AB_Apex'!$AO11)</f>
        <v>0</v>
      </c>
      <c r="AH11" s="189">
        <f>-('[1]5C1AC_Smothers'!$AL11+'[1]5C1AC_Smothers'!$AO11)</f>
        <v>0</v>
      </c>
      <c r="AI11" s="189">
        <f>-('[1]5C1AD_Greater'!$AL11+'[1]5C1AD_Greater'!$AO11)</f>
        <v>0</v>
      </c>
      <c r="AJ11" s="189">
        <f>-('[1]5C1AE_Noble Minds'!$AL11+'[1]5C1AE_Noble Minds'!$AO11)</f>
        <v>0</v>
      </c>
      <c r="AK11" s="189">
        <f>-('[1]5C1AF_JCFA-Laf'!$AL11+'[1]5C1AF_JCFA-Laf'!$AO11)</f>
        <v>0</v>
      </c>
      <c r="AL11" s="189">
        <f>-('[1]5C1AG_Collegiate'!$AL11+'[1]5C1AG_Collegiate'!$AO11)</f>
        <v>0</v>
      </c>
      <c r="AM11" s="189">
        <f>-('[1]5C1AH_BRUP'!$AL11+'[1]5C1AH_BRUP'!$AO11)</f>
        <v>0</v>
      </c>
      <c r="AN11" s="189">
        <f>-('[1]5C2_LAVCA'!AM11+'[1]5C2_LAVCA'!AP11)</f>
        <v>-63818</v>
      </c>
      <c r="AO11" s="189">
        <f>-('[1]5C3_UnvView'!AM11+'[1]5C3_UnvView'!AP11)</f>
        <v>-91584</v>
      </c>
      <c r="AP11" s="229">
        <f t="shared" si="1"/>
        <v>-159176</v>
      </c>
      <c r="AQ11" s="191">
        <f t="shared" si="2"/>
        <v>31370437</v>
      </c>
    </row>
    <row r="12" spans="1:43" ht="15.6" customHeight="1" x14ac:dyDescent="0.2">
      <c r="A12" s="223">
        <v>6</v>
      </c>
      <c r="B12" s="224" t="s">
        <v>247</v>
      </c>
      <c r="C12" s="225">
        <f>+'2_State Distrib and Adjs'!BF12</f>
        <v>35284154</v>
      </c>
      <c r="D12" s="225">
        <f>-'5A3_OJJ'!P12</f>
        <v>-3313</v>
      </c>
      <c r="E12" s="225"/>
      <c r="F12" s="225"/>
      <c r="G12" s="225">
        <f>-('[1]5C1A_Madison'!AL12+'[1]5C1A_Madison'!AO12)</f>
        <v>0</v>
      </c>
      <c r="H12" s="225">
        <f>-('[1]5C1B_DArbonne'!AL12+'[1]5C1B_DArbonne'!AO12)</f>
        <v>0</v>
      </c>
      <c r="I12" s="225">
        <f>-('[1]5C1C_Intl High'!AL12+'[1]5C1C_Intl High'!AO12)</f>
        <v>0</v>
      </c>
      <c r="J12" s="225">
        <f>-('[1]5C1D_NOMMA'!AL12+'[1]5C1D_NOMMA'!AO12)</f>
        <v>0</v>
      </c>
      <c r="K12" s="225">
        <f>-('[1]5C1E_LFNO'!AL12+'[1]5C1E_LFNO'!AO12)</f>
        <v>0</v>
      </c>
      <c r="L12" s="225">
        <f>-('[1]5C1F_L.C. Charter'!AL12+'[1]5C1F_L.C. Charter'!AO12)</f>
        <v>-5700</v>
      </c>
      <c r="M12" s="225">
        <f>-('[1]5C1G_JS Clark'!AL12+'[1]5C1G_JS Clark'!AO12)</f>
        <v>0</v>
      </c>
      <c r="N12" s="225">
        <f>-('[1]5C1H_Southwest'!AL12+'[1]5C1H_Southwest'!AO12)</f>
        <v>0</v>
      </c>
      <c r="O12" s="225">
        <f>-('[1]5C1I_LA Key'!AL12+'[1]5C1I_LA Key'!AO12)</f>
        <v>0</v>
      </c>
      <c r="P12" s="225">
        <f>-('[1]5C1J_Jeff Chamber'!AL12+'[1]5C1J_Jeff Chamber'!AO12)</f>
        <v>0</v>
      </c>
      <c r="Q12" s="225">
        <f>-('[1]5C1K_Tallulah'!AL12+'[1]5C1K_Tallulah'!AO12)</f>
        <v>0</v>
      </c>
      <c r="R12" s="225">
        <f>-('[1]5C1M_GEO Mid'!AL12+'[1]5C1M_GEO Mid'!AO12)</f>
        <v>0</v>
      </c>
      <c r="S12" s="225">
        <f>-('[1]5C1N_Delta'!AL12+'[1]5C1N_Delta'!AO12)</f>
        <v>0</v>
      </c>
      <c r="T12" s="225">
        <f>-('[1]5C1O_Impact'!AL12+'[1]5C1O_Impact'!AO12)</f>
        <v>0</v>
      </c>
      <c r="U12" s="225">
        <f>-('[1]5C1P_Vision'!AL12+'[1]5C1P_Vision'!AO12)</f>
        <v>0</v>
      </c>
      <c r="V12" s="225">
        <f>-('[1]5C1Q_Advantage'!AL12+'[1]5C1Q_Advantage'!AO12)</f>
        <v>0</v>
      </c>
      <c r="W12" s="225">
        <f>-('[1]5C1R_Iberville'!AL12+'[1]5C1R_Iberville'!AO12)</f>
        <v>0</v>
      </c>
      <c r="X12" s="225">
        <f>-('[1]5C1S_LC Col Prep'!AL12+'[1]5C1S_LC Col Prep'!AO12)</f>
        <v>0</v>
      </c>
      <c r="Y12" s="225">
        <f>-('[1]5C1T_Northeast'!AL12+'[1]5C1T_Northeast'!AO12)</f>
        <v>0</v>
      </c>
      <c r="Z12" s="225">
        <f>-('[1]5C1U_Acadiana Ren'!AL12+'[1]5C1U_Acadiana Ren'!AO12)</f>
        <v>0</v>
      </c>
      <c r="AA12" s="225">
        <f>-('[1]5C1V_Laf Ren'!AL12+'[1]5C1V_Laf Ren'!AO12)</f>
        <v>0</v>
      </c>
      <c r="AB12" s="225">
        <f>-('[1]5C1W_Willow'!AL12+'[1]5C1W_Willow'!AO12)</f>
        <v>0</v>
      </c>
      <c r="AC12" s="225">
        <f>-('[1]5C1X_Tangi'!AL12+'[1]5C1X_Tangi'!AO12)</f>
        <v>0</v>
      </c>
      <c r="AD12" s="225">
        <f>-('[1]5C1Y_GEO'!AL12+'[1]5C1Y_GEO'!AO12)</f>
        <v>0</v>
      </c>
      <c r="AE12" s="225">
        <f>-('[1]5C1Z_Lincoln Prep'!AL12+'[1]5C1Z_Lincoln Prep'!AO12)</f>
        <v>0</v>
      </c>
      <c r="AF12" s="225">
        <f>-('[1]5C1AA_Laurel'!$AL12+'[1]5C1AA_Laurel'!$AO12)</f>
        <v>0</v>
      </c>
      <c r="AG12" s="225">
        <f>-('[1]5C1AB_Apex'!$AL12+'[1]5C1AB_Apex'!$AO12)</f>
        <v>0</v>
      </c>
      <c r="AH12" s="225">
        <f>-('[1]5C1AC_Smothers'!$AL12+'[1]5C1AC_Smothers'!$AO12)</f>
        <v>0</v>
      </c>
      <c r="AI12" s="225">
        <f>-('[1]5C1AD_Greater'!$AL12+'[1]5C1AD_Greater'!$AO12)</f>
        <v>0</v>
      </c>
      <c r="AJ12" s="225">
        <f>-('[1]5C1AE_Noble Minds'!$AL12+'[1]5C1AE_Noble Minds'!$AO12)</f>
        <v>0</v>
      </c>
      <c r="AK12" s="225">
        <f>-('[1]5C1AF_JCFA-Laf'!$AL12+'[1]5C1AF_JCFA-Laf'!$AO12)</f>
        <v>0</v>
      </c>
      <c r="AL12" s="225">
        <f>-('[1]5C1AG_Collegiate'!$AL12+'[1]5C1AG_Collegiate'!$AO12)</f>
        <v>0</v>
      </c>
      <c r="AM12" s="225">
        <f>-('[1]5C1AH_BRUP'!$AL12+'[1]5C1AH_BRUP'!$AO12)</f>
        <v>0</v>
      </c>
      <c r="AN12" s="225">
        <f>-('[1]5C2_LAVCA'!AM12+'[1]5C2_LAVCA'!AP12)</f>
        <v>-66690</v>
      </c>
      <c r="AO12" s="225">
        <f>-('[1]5C3_UnvView'!AM12+'[1]5C3_UnvView'!AP12)</f>
        <v>-22114.35</v>
      </c>
      <c r="AP12" s="226">
        <f t="shared" si="1"/>
        <v>-97817.35</v>
      </c>
      <c r="AQ12" s="227">
        <f t="shared" si="2"/>
        <v>35186336.649999999</v>
      </c>
    </row>
    <row r="13" spans="1:43" ht="15.6" customHeight="1" x14ac:dyDescent="0.2">
      <c r="A13" s="182">
        <v>7</v>
      </c>
      <c r="B13" s="183" t="s">
        <v>248</v>
      </c>
      <c r="C13" s="184">
        <f>+'2_State Distrib and Adjs'!BF13</f>
        <v>7706728</v>
      </c>
      <c r="D13" s="184">
        <f>-'5A3_OJJ'!P13</f>
        <v>-8313</v>
      </c>
      <c r="E13" s="184"/>
      <c r="F13" s="184"/>
      <c r="G13" s="184">
        <f>-('[1]5C1A_Madison'!AL13+'[1]5C1A_Madison'!AO13)</f>
        <v>0</v>
      </c>
      <c r="H13" s="184">
        <f>-('[1]5C1B_DArbonne'!AL13+'[1]5C1B_DArbonne'!AO13)</f>
        <v>-10976</v>
      </c>
      <c r="I13" s="184">
        <f>-('[1]5C1C_Intl High'!AL13+'[1]5C1C_Intl High'!AO13)</f>
        <v>0</v>
      </c>
      <c r="J13" s="184">
        <f>-('[1]5C1D_NOMMA'!AL13+'[1]5C1D_NOMMA'!AO13)</f>
        <v>0</v>
      </c>
      <c r="K13" s="184">
        <f>-('[1]5C1E_LFNO'!AL13+'[1]5C1E_LFNO'!AO13)</f>
        <v>0</v>
      </c>
      <c r="L13" s="184">
        <f>-('[1]5C1F_L.C. Charter'!AL13+'[1]5C1F_L.C. Charter'!AO13)</f>
        <v>0</v>
      </c>
      <c r="M13" s="184">
        <f>-('[1]5C1G_JS Clark'!AL13+'[1]5C1G_JS Clark'!AO13)</f>
        <v>0</v>
      </c>
      <c r="N13" s="184">
        <f>-('[1]5C1H_Southwest'!AL13+'[1]5C1H_Southwest'!AO13)</f>
        <v>0</v>
      </c>
      <c r="O13" s="184">
        <f>-('[1]5C1I_LA Key'!AL13+'[1]5C1I_LA Key'!AO13)</f>
        <v>0</v>
      </c>
      <c r="P13" s="184">
        <f>-('[1]5C1J_Jeff Chamber'!AL13+'[1]5C1J_Jeff Chamber'!AO13)</f>
        <v>0</v>
      </c>
      <c r="Q13" s="184">
        <f>-('[1]5C1K_Tallulah'!AL13+'[1]5C1K_Tallulah'!AO13)</f>
        <v>0</v>
      </c>
      <c r="R13" s="184">
        <f>-('[1]5C1M_GEO Mid'!AL13+'[1]5C1M_GEO Mid'!AO13)</f>
        <v>0</v>
      </c>
      <c r="S13" s="184">
        <f>-('[1]5C1N_Delta'!AL13+'[1]5C1N_Delta'!AO13)</f>
        <v>0</v>
      </c>
      <c r="T13" s="184">
        <f>-('[1]5C1O_Impact'!AL13+'[1]5C1O_Impact'!AO13)</f>
        <v>0</v>
      </c>
      <c r="U13" s="184">
        <f>-('[1]5C1P_Vision'!AL13+'[1]5C1P_Vision'!AO13)</f>
        <v>0</v>
      </c>
      <c r="V13" s="184">
        <f>-('[1]5C1Q_Advantage'!AL13+'[1]5C1Q_Advantage'!AO13)</f>
        <v>0</v>
      </c>
      <c r="W13" s="184">
        <f>-('[1]5C1R_Iberville'!AL13+'[1]5C1R_Iberville'!AO13)</f>
        <v>0</v>
      </c>
      <c r="X13" s="184">
        <f>-('[1]5C1S_LC Col Prep'!AL13+'[1]5C1S_LC Col Prep'!AO13)</f>
        <v>0</v>
      </c>
      <c r="Y13" s="184">
        <f>-('[1]5C1T_Northeast'!AL13+'[1]5C1T_Northeast'!AO13)</f>
        <v>0</v>
      </c>
      <c r="Z13" s="184">
        <f>-('[1]5C1U_Acadiana Ren'!AL13+'[1]5C1U_Acadiana Ren'!AO13)</f>
        <v>0</v>
      </c>
      <c r="AA13" s="184">
        <f>-('[1]5C1V_Laf Ren'!AL13+'[1]5C1V_Laf Ren'!AO13)</f>
        <v>0</v>
      </c>
      <c r="AB13" s="184">
        <f>-('[1]5C1W_Willow'!AL13+'[1]5C1W_Willow'!AO13)</f>
        <v>0</v>
      </c>
      <c r="AC13" s="184">
        <f>-('[1]5C1X_Tangi'!AL13+'[1]5C1X_Tangi'!AO13)</f>
        <v>0</v>
      </c>
      <c r="AD13" s="184">
        <f>-('[1]5C1Y_GEO'!AL13+'[1]5C1Y_GEO'!AO13)</f>
        <v>0</v>
      </c>
      <c r="AE13" s="184">
        <f>-('[1]5C1Z_Lincoln Prep'!AL13+'[1]5C1Z_Lincoln Prep'!AO13)</f>
        <v>-334768</v>
      </c>
      <c r="AF13" s="184">
        <f>-('[1]5C1AA_Laurel'!$AL13+'[1]5C1AA_Laurel'!$AO13)</f>
        <v>0</v>
      </c>
      <c r="AG13" s="184">
        <f>-('[1]5C1AB_Apex'!$AL13+'[1]5C1AB_Apex'!$AO13)</f>
        <v>0</v>
      </c>
      <c r="AH13" s="184">
        <f>-('[1]5C1AC_Smothers'!$AL13+'[1]5C1AC_Smothers'!$AO13)</f>
        <v>0</v>
      </c>
      <c r="AI13" s="184">
        <f>-('[1]5C1AD_Greater'!$AL13+'[1]5C1AD_Greater'!$AO13)</f>
        <v>0</v>
      </c>
      <c r="AJ13" s="184">
        <f>-('[1]5C1AE_Noble Minds'!$AL13+'[1]5C1AE_Noble Minds'!$AO13)</f>
        <v>0</v>
      </c>
      <c r="AK13" s="184">
        <f>-('[1]5C1AF_JCFA-Laf'!$AL13+'[1]5C1AF_JCFA-Laf'!$AO13)</f>
        <v>0</v>
      </c>
      <c r="AL13" s="184">
        <f>-('[1]5C1AG_Collegiate'!$AL13+'[1]5C1AG_Collegiate'!$AO13)</f>
        <v>0</v>
      </c>
      <c r="AM13" s="184">
        <f>-('[1]5C1AH_BRUP'!$AL13+'[1]5C1AH_BRUP'!$AO13)</f>
        <v>0</v>
      </c>
      <c r="AN13" s="184">
        <f>-('[1]5C2_LAVCA'!AM13+'[1]5C2_LAVCA'!AP13)</f>
        <v>-93845</v>
      </c>
      <c r="AO13" s="184">
        <f>-('[1]5C3_UnvView'!AM13+'[1]5C3_UnvView'!AP13)</f>
        <v>-29635</v>
      </c>
      <c r="AP13" s="228">
        <f t="shared" si="1"/>
        <v>-477537</v>
      </c>
      <c r="AQ13" s="186">
        <f t="shared" si="2"/>
        <v>7229191</v>
      </c>
    </row>
    <row r="14" spans="1:43" ht="15.6" customHeight="1" x14ac:dyDescent="0.2">
      <c r="A14" s="182">
        <v>8</v>
      </c>
      <c r="B14" s="183" t="s">
        <v>249</v>
      </c>
      <c r="C14" s="184">
        <f>+'2_State Distrib and Adjs'!BF14</f>
        <v>125343822</v>
      </c>
      <c r="D14" s="184">
        <f>-'5A3_OJJ'!P14</f>
        <v>-9324</v>
      </c>
      <c r="E14" s="184"/>
      <c r="F14" s="184"/>
      <c r="G14" s="184">
        <f>-('[1]5C1A_Madison'!AL14+'[1]5C1A_Madison'!AO14)</f>
        <v>0</v>
      </c>
      <c r="H14" s="184">
        <f>-('[1]5C1B_DArbonne'!AL14+'[1]5C1B_DArbonne'!AO14)</f>
        <v>0</v>
      </c>
      <c r="I14" s="184">
        <f>-('[1]5C1C_Intl High'!AL14+'[1]5C1C_Intl High'!AO14)</f>
        <v>0</v>
      </c>
      <c r="J14" s="184">
        <f>-('[1]5C1D_NOMMA'!AL14+'[1]5C1D_NOMMA'!AO14)</f>
        <v>0</v>
      </c>
      <c r="K14" s="184">
        <f>-('[1]5C1E_LFNO'!AL14+'[1]5C1E_LFNO'!AO14)</f>
        <v>0</v>
      </c>
      <c r="L14" s="184">
        <f>-('[1]5C1F_L.C. Charter'!AL14+'[1]5C1F_L.C. Charter'!AO14)</f>
        <v>0</v>
      </c>
      <c r="M14" s="184">
        <f>-('[1]5C1G_JS Clark'!AL14+'[1]5C1G_JS Clark'!AO14)</f>
        <v>0</v>
      </c>
      <c r="N14" s="184">
        <f>-('[1]5C1H_Southwest'!AL14+'[1]5C1H_Southwest'!AO14)</f>
        <v>0</v>
      </c>
      <c r="O14" s="184">
        <f>-('[1]5C1I_LA Key'!AL14+'[1]5C1I_LA Key'!AO14)</f>
        <v>0</v>
      </c>
      <c r="P14" s="184">
        <f>-('[1]5C1J_Jeff Chamber'!AL14+'[1]5C1J_Jeff Chamber'!AO14)</f>
        <v>0</v>
      </c>
      <c r="Q14" s="184">
        <f>-('[1]5C1K_Tallulah'!AL14+'[1]5C1K_Tallulah'!AO14)</f>
        <v>0</v>
      </c>
      <c r="R14" s="184">
        <f>-('[1]5C1M_GEO Mid'!AL14+'[1]5C1M_GEO Mid'!AO14)</f>
        <v>0</v>
      </c>
      <c r="S14" s="184">
        <f>-('[1]5C1N_Delta'!AL14+'[1]5C1N_Delta'!AO14)</f>
        <v>0</v>
      </c>
      <c r="T14" s="184">
        <f>-('[1]5C1O_Impact'!AL14+'[1]5C1O_Impact'!AO14)</f>
        <v>0</v>
      </c>
      <c r="U14" s="184">
        <f>-('[1]5C1P_Vision'!AL14+'[1]5C1P_Vision'!AO14)</f>
        <v>0</v>
      </c>
      <c r="V14" s="184">
        <f>-('[1]5C1Q_Advantage'!AL14+'[1]5C1Q_Advantage'!AO14)</f>
        <v>0</v>
      </c>
      <c r="W14" s="184">
        <f>-('[1]5C1R_Iberville'!AL14+'[1]5C1R_Iberville'!AO14)</f>
        <v>0</v>
      </c>
      <c r="X14" s="184">
        <f>-('[1]5C1S_LC Col Prep'!AL14+'[1]5C1S_LC Col Prep'!AO14)</f>
        <v>0</v>
      </c>
      <c r="Y14" s="184">
        <f>-('[1]5C1T_Northeast'!AL14+'[1]5C1T_Northeast'!AO14)</f>
        <v>0</v>
      </c>
      <c r="Z14" s="184">
        <f>-('[1]5C1U_Acadiana Ren'!AL14+'[1]5C1U_Acadiana Ren'!AO14)</f>
        <v>0</v>
      </c>
      <c r="AA14" s="184">
        <f>-('[1]5C1V_Laf Ren'!AL14+'[1]5C1V_Laf Ren'!AO14)</f>
        <v>0</v>
      </c>
      <c r="AB14" s="184">
        <f>-('[1]5C1W_Willow'!AL14+'[1]5C1W_Willow'!AO14)</f>
        <v>0</v>
      </c>
      <c r="AC14" s="184">
        <f>-('[1]5C1X_Tangi'!AL14+'[1]5C1X_Tangi'!AO14)</f>
        <v>0</v>
      </c>
      <c r="AD14" s="184">
        <f>-('[1]5C1Y_GEO'!AL14+'[1]5C1Y_GEO'!AO14)</f>
        <v>0</v>
      </c>
      <c r="AE14" s="184">
        <f>-('[1]5C1Z_Lincoln Prep'!AL14+'[1]5C1Z_Lincoln Prep'!AO14)</f>
        <v>0</v>
      </c>
      <c r="AF14" s="184">
        <f>-('[1]5C1AA_Laurel'!$AL14+'[1]5C1AA_Laurel'!$AO14)</f>
        <v>0</v>
      </c>
      <c r="AG14" s="184">
        <f>-('[1]5C1AB_Apex'!$AL14+'[1]5C1AB_Apex'!$AO14)</f>
        <v>0</v>
      </c>
      <c r="AH14" s="184">
        <f>-('[1]5C1AC_Smothers'!$AL14+'[1]5C1AC_Smothers'!$AO14)</f>
        <v>0</v>
      </c>
      <c r="AI14" s="184">
        <f>-('[1]5C1AD_Greater'!$AL14+'[1]5C1AD_Greater'!$AO14)</f>
        <v>0</v>
      </c>
      <c r="AJ14" s="184">
        <f>-('[1]5C1AE_Noble Minds'!$AL14+'[1]5C1AE_Noble Minds'!$AO14)</f>
        <v>0</v>
      </c>
      <c r="AK14" s="184">
        <f>-('[1]5C1AF_JCFA-Laf'!$AL14+'[1]5C1AF_JCFA-Laf'!$AO14)</f>
        <v>0</v>
      </c>
      <c r="AL14" s="184">
        <f>-('[1]5C1AG_Collegiate'!$AL14+'[1]5C1AG_Collegiate'!$AO14)</f>
        <v>0</v>
      </c>
      <c r="AM14" s="184">
        <f>-('[1]5C1AH_BRUP'!$AL14+'[1]5C1AH_BRUP'!$AO14)</f>
        <v>0</v>
      </c>
      <c r="AN14" s="184">
        <f>-('[1]5C2_LAVCA'!AM14+'[1]5C2_LAVCA'!AP14)</f>
        <v>-219959</v>
      </c>
      <c r="AO14" s="184">
        <f>-('[1]5C3_UnvView'!AM14+'[1]5C3_UnvView'!AP14)</f>
        <v>-256241</v>
      </c>
      <c r="AP14" s="228">
        <f t="shared" si="1"/>
        <v>-485524</v>
      </c>
      <c r="AQ14" s="186">
        <f t="shared" si="2"/>
        <v>124858298</v>
      </c>
    </row>
    <row r="15" spans="1:43" ht="15.6" customHeight="1" x14ac:dyDescent="0.2">
      <c r="A15" s="182">
        <v>9</v>
      </c>
      <c r="B15" s="183" t="s">
        <v>250</v>
      </c>
      <c r="C15" s="184">
        <f>+'2_State Distrib and Adjs'!BF15</f>
        <v>210448167</v>
      </c>
      <c r="D15" s="184">
        <f>-'5A3_OJJ'!P15</f>
        <v>-94062</v>
      </c>
      <c r="E15" s="184">
        <f>-('5B2_RSD LA'!AK8+'5B2_RSD LA'!AP8)</f>
        <v>-3857791.5</v>
      </c>
      <c r="F15" s="184"/>
      <c r="G15" s="184">
        <f>-('[1]5C1A_Madison'!AL15+'[1]5C1A_Madison'!AO15)</f>
        <v>0</v>
      </c>
      <c r="H15" s="184">
        <f>-('[1]5C1B_DArbonne'!AL15+'[1]5C1B_DArbonne'!AO15)</f>
        <v>0</v>
      </c>
      <c r="I15" s="184">
        <f>-('[1]5C1C_Intl High'!AL15+'[1]5C1C_Intl High'!AO15)</f>
        <v>0</v>
      </c>
      <c r="J15" s="184">
        <f>-('[1]5C1D_NOMMA'!AL15+'[1]5C1D_NOMMA'!AO15)</f>
        <v>0</v>
      </c>
      <c r="K15" s="184">
        <f>-('[1]5C1E_LFNO'!AL15+'[1]5C1E_LFNO'!AO15)</f>
        <v>0</v>
      </c>
      <c r="L15" s="184">
        <f>-('[1]5C1F_L.C. Charter'!AL15+'[1]5C1F_L.C. Charter'!AO15)</f>
        <v>0</v>
      </c>
      <c r="M15" s="184">
        <f>-('[1]5C1G_JS Clark'!AL15+'[1]5C1G_JS Clark'!AO15)</f>
        <v>0</v>
      </c>
      <c r="N15" s="184">
        <f>-('[1]5C1H_Southwest'!AL15+'[1]5C1H_Southwest'!AO15)</f>
        <v>0</v>
      </c>
      <c r="O15" s="184">
        <f>-('[1]5C1I_LA Key'!AL15+'[1]5C1I_LA Key'!AO15)</f>
        <v>0</v>
      </c>
      <c r="P15" s="184">
        <f>-('[1]5C1J_Jeff Chamber'!AL15+'[1]5C1J_Jeff Chamber'!AO15)</f>
        <v>0</v>
      </c>
      <c r="Q15" s="184">
        <f>-('[1]5C1K_Tallulah'!AL15+'[1]5C1K_Tallulah'!AO15)</f>
        <v>0</v>
      </c>
      <c r="R15" s="184">
        <f>-('[1]5C1M_GEO Mid'!AL15+'[1]5C1M_GEO Mid'!AO15)</f>
        <v>0</v>
      </c>
      <c r="S15" s="184">
        <f>-('[1]5C1N_Delta'!AL15+'[1]5C1N_Delta'!AO15)</f>
        <v>0</v>
      </c>
      <c r="T15" s="184">
        <f>-('[1]5C1O_Impact'!AL15+'[1]5C1O_Impact'!AO15)</f>
        <v>0</v>
      </c>
      <c r="U15" s="184">
        <f>-('[1]5C1P_Vision'!AL15+'[1]5C1P_Vision'!AO15)</f>
        <v>5062</v>
      </c>
      <c r="V15" s="184">
        <f>-('[1]5C1Q_Advantage'!AL15+'[1]5C1Q_Advantage'!AO15)</f>
        <v>0</v>
      </c>
      <c r="W15" s="184">
        <f>-('[1]5C1R_Iberville'!AL15+'[1]5C1R_Iberville'!AO15)</f>
        <v>0</v>
      </c>
      <c r="X15" s="184">
        <f>-('[1]5C1S_LC Col Prep'!AL15+'[1]5C1S_LC Col Prep'!AO15)</f>
        <v>0</v>
      </c>
      <c r="Y15" s="184">
        <f>-('[1]5C1T_Northeast'!AL15+'[1]5C1T_Northeast'!AO15)</f>
        <v>0</v>
      </c>
      <c r="Z15" s="184">
        <f>-('[1]5C1U_Acadiana Ren'!AL15+'[1]5C1U_Acadiana Ren'!AO15)</f>
        <v>0</v>
      </c>
      <c r="AA15" s="184">
        <f>-('[1]5C1V_Laf Ren'!AL15+'[1]5C1V_Laf Ren'!AO15)</f>
        <v>0</v>
      </c>
      <c r="AB15" s="184">
        <f>-('[1]5C1W_Willow'!AL15+'[1]5C1W_Willow'!AO15)</f>
        <v>0</v>
      </c>
      <c r="AC15" s="184">
        <f>-('[1]5C1X_Tangi'!AL15+'[1]5C1X_Tangi'!AO15)</f>
        <v>0</v>
      </c>
      <c r="AD15" s="184">
        <f>-('[1]5C1Y_GEO'!AL15+'[1]5C1Y_GEO'!AO15)</f>
        <v>0</v>
      </c>
      <c r="AE15" s="184">
        <f>-('[1]5C1Z_Lincoln Prep'!AL15+'[1]5C1Z_Lincoln Prep'!AO15)</f>
        <v>-4995</v>
      </c>
      <c r="AF15" s="184">
        <f>-('[1]5C1AA_Laurel'!$AL15+'[1]5C1AA_Laurel'!$AO15)</f>
        <v>0</v>
      </c>
      <c r="AG15" s="184">
        <f>-('[1]5C1AB_Apex'!$AL15+'[1]5C1AB_Apex'!$AO15)</f>
        <v>0</v>
      </c>
      <c r="AH15" s="184">
        <f>-('[1]5C1AC_Smothers'!$AL15+'[1]5C1AC_Smothers'!$AO15)</f>
        <v>0</v>
      </c>
      <c r="AI15" s="184">
        <f>-('[1]5C1AD_Greater'!$AL15+'[1]5C1AD_Greater'!$AO15)</f>
        <v>0</v>
      </c>
      <c r="AJ15" s="184">
        <f>-('[1]5C1AE_Noble Minds'!$AL15+'[1]5C1AE_Noble Minds'!$AO15)</f>
        <v>0</v>
      </c>
      <c r="AK15" s="184">
        <f>-('[1]5C1AF_JCFA-Laf'!$AL15+'[1]5C1AF_JCFA-Laf'!$AO15)</f>
        <v>0</v>
      </c>
      <c r="AL15" s="184">
        <f>-('[1]5C1AG_Collegiate'!$AL15+'[1]5C1AG_Collegiate'!$AO15)</f>
        <v>0</v>
      </c>
      <c r="AM15" s="184">
        <f>-('[1]5C1AH_BRUP'!$AL15+'[1]5C1AH_BRUP'!$AO15)</f>
        <v>0</v>
      </c>
      <c r="AN15" s="184">
        <f>-('[1]5C2_LAVCA'!AM15+'[1]5C2_LAVCA'!AP15)</f>
        <v>-485556.55</v>
      </c>
      <c r="AO15" s="184">
        <f>-('[1]5C3_UnvView'!AM15+'[1]5C3_UnvView'!AP15)</f>
        <v>-307375</v>
      </c>
      <c r="AP15" s="228">
        <f t="shared" si="1"/>
        <v>-4744718.05</v>
      </c>
      <c r="AQ15" s="186">
        <f t="shared" si="2"/>
        <v>205703448.94999999</v>
      </c>
    </row>
    <row r="16" spans="1:43" ht="15.6" customHeight="1" x14ac:dyDescent="0.2">
      <c r="A16" s="187">
        <v>10</v>
      </c>
      <c r="B16" s="188" t="s">
        <v>251</v>
      </c>
      <c r="C16" s="189">
        <f>+'2_State Distrib and Adjs'!BF16</f>
        <v>144474610</v>
      </c>
      <c r="D16" s="189">
        <f>-'5A3_OJJ'!P16</f>
        <v>-47802</v>
      </c>
      <c r="E16" s="189"/>
      <c r="F16" s="189"/>
      <c r="G16" s="189">
        <f>-('[1]5C1A_Madison'!AL16+'[1]5C1A_Madison'!AO16)</f>
        <v>0</v>
      </c>
      <c r="H16" s="189">
        <f>-('[1]5C1B_DArbonne'!AL16+'[1]5C1B_DArbonne'!AO16)</f>
        <v>0</v>
      </c>
      <c r="I16" s="189">
        <f>-('[1]5C1C_Intl High'!AL16+'[1]5C1C_Intl High'!AO16)</f>
        <v>0</v>
      </c>
      <c r="J16" s="189">
        <f>-('[1]5C1D_NOMMA'!AL16+'[1]5C1D_NOMMA'!AO16)</f>
        <v>0</v>
      </c>
      <c r="K16" s="189">
        <f>-('[1]5C1E_LFNO'!AL16+'[1]5C1E_LFNO'!AO16)</f>
        <v>0</v>
      </c>
      <c r="L16" s="189">
        <f>-('[1]5C1F_L.C. Charter'!AL16+'[1]5C1F_L.C. Charter'!AO16)</f>
        <v>-5673330</v>
      </c>
      <c r="M16" s="189">
        <f>-('[1]5C1G_JS Clark'!AL16+'[1]5C1G_JS Clark'!AO16)</f>
        <v>0</v>
      </c>
      <c r="N16" s="189">
        <f>-('[1]5C1H_Southwest'!AL16+'[1]5C1H_Southwest'!AO16)</f>
        <v>-3591990</v>
      </c>
      <c r="O16" s="189">
        <f>-('[1]5C1I_LA Key'!AL16+'[1]5C1I_LA Key'!AO16)</f>
        <v>0</v>
      </c>
      <c r="P16" s="189">
        <f>-('[1]5C1J_Jeff Chamber'!AL16+'[1]5C1J_Jeff Chamber'!AO16)</f>
        <v>0</v>
      </c>
      <c r="Q16" s="189">
        <f>-('[1]5C1K_Tallulah'!AL16+'[1]5C1K_Tallulah'!AO16)</f>
        <v>0</v>
      </c>
      <c r="R16" s="189">
        <f>-('[1]5C1M_GEO Mid'!AL16+'[1]5C1M_GEO Mid'!AO16)</f>
        <v>0</v>
      </c>
      <c r="S16" s="189">
        <f>-('[1]5C1N_Delta'!AL16+'[1]5C1N_Delta'!AO16)</f>
        <v>0</v>
      </c>
      <c r="T16" s="189">
        <f>-('[1]5C1O_Impact'!AL16+'[1]5C1O_Impact'!AO16)</f>
        <v>0</v>
      </c>
      <c r="U16" s="189">
        <f>-('[1]5C1P_Vision'!AL16+'[1]5C1P_Vision'!AO16)</f>
        <v>0</v>
      </c>
      <c r="V16" s="189">
        <f>-('[1]5C1Q_Advantage'!AL16+'[1]5C1Q_Advantage'!AO16)</f>
        <v>0</v>
      </c>
      <c r="W16" s="189">
        <f>-('[1]5C1R_Iberville'!AL16+'[1]5C1R_Iberville'!AO16)</f>
        <v>0</v>
      </c>
      <c r="X16" s="189">
        <f>-('[1]5C1S_LC Col Prep'!AL16+'[1]5C1S_LC Col Prep'!AO16)</f>
        <v>-2955928</v>
      </c>
      <c r="Y16" s="189">
        <f>-('[1]5C1T_Northeast'!AL16+'[1]5C1T_Northeast'!AO16)</f>
        <v>0</v>
      </c>
      <c r="Z16" s="189">
        <f>-('[1]5C1U_Acadiana Ren'!AL16+'[1]5C1U_Acadiana Ren'!AO16)</f>
        <v>0</v>
      </c>
      <c r="AA16" s="189">
        <f>-('[1]5C1V_Laf Ren'!AL16+'[1]5C1V_Laf Ren'!AO16)</f>
        <v>-5125</v>
      </c>
      <c r="AB16" s="189">
        <f>-('[1]5C1W_Willow'!AL16+'[1]5C1W_Willow'!AO16)</f>
        <v>0</v>
      </c>
      <c r="AC16" s="189">
        <f>-('[1]5C1X_Tangi'!AL16+'[1]5C1X_Tangi'!AO16)</f>
        <v>0</v>
      </c>
      <c r="AD16" s="189">
        <f>-('[1]5C1Y_GEO'!AL16+'[1]5C1Y_GEO'!AO16)</f>
        <v>0</v>
      </c>
      <c r="AE16" s="189">
        <f>-('[1]5C1Z_Lincoln Prep'!AL16+'[1]5C1Z_Lincoln Prep'!AO16)</f>
        <v>0</v>
      </c>
      <c r="AF16" s="189">
        <f>-('[1]5C1AA_Laurel'!$AL16+'[1]5C1AA_Laurel'!$AO16)</f>
        <v>0</v>
      </c>
      <c r="AG16" s="189">
        <f>-('[1]5C1AB_Apex'!$AL16+'[1]5C1AB_Apex'!$AO16)</f>
        <v>0</v>
      </c>
      <c r="AH16" s="189">
        <f>-('[1]5C1AC_Smothers'!$AL16+'[1]5C1AC_Smothers'!$AO16)</f>
        <v>0</v>
      </c>
      <c r="AI16" s="189">
        <f>-('[1]5C1AD_Greater'!$AL16+'[1]5C1AD_Greater'!$AO16)</f>
        <v>0</v>
      </c>
      <c r="AJ16" s="189">
        <f>-('[1]5C1AE_Noble Minds'!$AL16+'[1]5C1AE_Noble Minds'!$AO16)</f>
        <v>0</v>
      </c>
      <c r="AK16" s="189">
        <f>-('[1]5C1AF_JCFA-Laf'!$AL16+'[1]5C1AF_JCFA-Laf'!$AO16)</f>
        <v>0</v>
      </c>
      <c r="AL16" s="189">
        <f>-('[1]5C1AG_Collegiate'!$AL16+'[1]5C1AG_Collegiate'!$AO16)</f>
        <v>0</v>
      </c>
      <c r="AM16" s="189">
        <f>-('[1]5C1AH_BRUP'!$AL16+'[1]5C1AH_BRUP'!$AO16)</f>
        <v>0</v>
      </c>
      <c r="AN16" s="189">
        <f>-('[1]5C2_LAVCA'!AM16+'[1]5C2_LAVCA'!AP16)</f>
        <v>-511248</v>
      </c>
      <c r="AO16" s="189">
        <f>-('[1]5C3_UnvView'!AM16+'[1]5C3_UnvView'!AP16)</f>
        <v>-440917.35</v>
      </c>
      <c r="AP16" s="229">
        <f t="shared" si="1"/>
        <v>-13226340.35</v>
      </c>
      <c r="AQ16" s="191">
        <f t="shared" si="2"/>
        <v>131248269.65000001</v>
      </c>
    </row>
    <row r="17" spans="1:43" ht="15.6" customHeight="1" x14ac:dyDescent="0.2">
      <c r="A17" s="223">
        <v>11</v>
      </c>
      <c r="B17" s="224" t="s">
        <v>252</v>
      </c>
      <c r="C17" s="225">
        <f>+'2_State Distrib and Adjs'!BF17</f>
        <v>12360587</v>
      </c>
      <c r="D17" s="225">
        <f>-'5A3_OJJ'!P17</f>
        <v>0</v>
      </c>
      <c r="E17" s="225"/>
      <c r="F17" s="225"/>
      <c r="G17" s="225">
        <f>-('[1]5C1A_Madison'!AL17+'[1]5C1A_Madison'!AO17)</f>
        <v>0</v>
      </c>
      <c r="H17" s="225">
        <f>-('[1]5C1B_DArbonne'!AL17+'[1]5C1B_DArbonne'!AO17)</f>
        <v>0</v>
      </c>
      <c r="I17" s="225">
        <f>-('[1]5C1C_Intl High'!AL17+'[1]5C1C_Intl High'!AO17)</f>
        <v>0</v>
      </c>
      <c r="J17" s="225">
        <f>-('[1]5C1D_NOMMA'!AL17+'[1]5C1D_NOMMA'!AO17)</f>
        <v>0</v>
      </c>
      <c r="K17" s="225">
        <f>-('[1]5C1E_LFNO'!AL17+'[1]5C1E_LFNO'!AO17)</f>
        <v>0</v>
      </c>
      <c r="L17" s="225">
        <f>-('[1]5C1F_L.C. Charter'!AL17+'[1]5C1F_L.C. Charter'!AO17)</f>
        <v>0</v>
      </c>
      <c r="M17" s="225">
        <f>-('[1]5C1G_JS Clark'!AL17+'[1]5C1G_JS Clark'!AO17)</f>
        <v>0</v>
      </c>
      <c r="N17" s="225">
        <f>-('[1]5C1H_Southwest'!AL17+'[1]5C1H_Southwest'!AO17)</f>
        <v>0</v>
      </c>
      <c r="O17" s="225">
        <f>-('[1]5C1I_LA Key'!AL17+'[1]5C1I_LA Key'!AO17)</f>
        <v>0</v>
      </c>
      <c r="P17" s="225">
        <f>-('[1]5C1J_Jeff Chamber'!AL17+'[1]5C1J_Jeff Chamber'!AO17)</f>
        <v>0</v>
      </c>
      <c r="Q17" s="225">
        <f>-('[1]5C1K_Tallulah'!AL17+'[1]5C1K_Tallulah'!AO17)</f>
        <v>0</v>
      </c>
      <c r="R17" s="225">
        <f>-('[1]5C1M_GEO Mid'!AL17+'[1]5C1M_GEO Mid'!AO17)</f>
        <v>0</v>
      </c>
      <c r="S17" s="225">
        <f>-('[1]5C1N_Delta'!AL17+'[1]5C1N_Delta'!AO17)</f>
        <v>0</v>
      </c>
      <c r="T17" s="225">
        <f>-('[1]5C1O_Impact'!AL17+'[1]5C1O_Impact'!AO17)</f>
        <v>0</v>
      </c>
      <c r="U17" s="225">
        <f>-('[1]5C1P_Vision'!AL17+'[1]5C1P_Vision'!AO17)</f>
        <v>0</v>
      </c>
      <c r="V17" s="225">
        <f>-('[1]5C1Q_Advantage'!AL17+'[1]5C1Q_Advantage'!AO17)</f>
        <v>0</v>
      </c>
      <c r="W17" s="225">
        <f>-('[1]5C1R_Iberville'!AL17+'[1]5C1R_Iberville'!AO17)</f>
        <v>0</v>
      </c>
      <c r="X17" s="225">
        <f>-('[1]5C1S_LC Col Prep'!AL17+'[1]5C1S_LC Col Prep'!AO17)</f>
        <v>0</v>
      </c>
      <c r="Y17" s="225">
        <f>-('[1]5C1T_Northeast'!AL17+'[1]5C1T_Northeast'!AO17)</f>
        <v>0</v>
      </c>
      <c r="Z17" s="225">
        <f>-('[1]5C1U_Acadiana Ren'!AL17+'[1]5C1U_Acadiana Ren'!AO17)</f>
        <v>0</v>
      </c>
      <c r="AA17" s="225">
        <f>-('[1]5C1V_Laf Ren'!AL17+'[1]5C1V_Laf Ren'!AO17)</f>
        <v>0</v>
      </c>
      <c r="AB17" s="225">
        <f>-('[1]5C1W_Willow'!AL17+'[1]5C1W_Willow'!AO17)</f>
        <v>0</v>
      </c>
      <c r="AC17" s="225">
        <f>-('[1]5C1X_Tangi'!AL17+'[1]5C1X_Tangi'!AO17)</f>
        <v>0</v>
      </c>
      <c r="AD17" s="225">
        <f>-('[1]5C1Y_GEO'!AL17+'[1]5C1Y_GEO'!AO17)</f>
        <v>0</v>
      </c>
      <c r="AE17" s="225">
        <f>-('[1]5C1Z_Lincoln Prep'!AL17+'[1]5C1Z_Lincoln Prep'!AO17)</f>
        <v>0</v>
      </c>
      <c r="AF17" s="225">
        <f>-('[1]5C1AA_Laurel'!$AL17+'[1]5C1AA_Laurel'!$AO17)</f>
        <v>0</v>
      </c>
      <c r="AG17" s="225">
        <f>-('[1]5C1AB_Apex'!$AL17+'[1]5C1AB_Apex'!$AO17)</f>
        <v>0</v>
      </c>
      <c r="AH17" s="225">
        <f>-('[1]5C1AC_Smothers'!$AL17+'[1]5C1AC_Smothers'!$AO17)</f>
        <v>0</v>
      </c>
      <c r="AI17" s="225">
        <f>-('[1]5C1AD_Greater'!$AL17+'[1]5C1AD_Greater'!$AO17)</f>
        <v>0</v>
      </c>
      <c r="AJ17" s="225">
        <f>-('[1]5C1AE_Noble Minds'!$AL17+'[1]5C1AE_Noble Minds'!$AO17)</f>
        <v>0</v>
      </c>
      <c r="AK17" s="225">
        <f>-('[1]5C1AF_JCFA-Laf'!$AL17+'[1]5C1AF_JCFA-Laf'!$AO17)</f>
        <v>0</v>
      </c>
      <c r="AL17" s="225">
        <f>-('[1]5C1AG_Collegiate'!$AL17+'[1]5C1AG_Collegiate'!$AO17)</f>
        <v>0</v>
      </c>
      <c r="AM17" s="225">
        <f>-('[1]5C1AH_BRUP'!$AL17+'[1]5C1AH_BRUP'!$AO17)</f>
        <v>0</v>
      </c>
      <c r="AN17" s="225">
        <f>-('[1]5C2_LAVCA'!AM17+'[1]5C2_LAVCA'!AP17)</f>
        <v>-7704</v>
      </c>
      <c r="AO17" s="225">
        <f>-('[1]5C3_UnvView'!AM17+'[1]5C3_UnvView'!AP17)</f>
        <v>-21571</v>
      </c>
      <c r="AP17" s="226">
        <f t="shared" si="1"/>
        <v>-29275</v>
      </c>
      <c r="AQ17" s="227">
        <f t="shared" si="2"/>
        <v>12331312</v>
      </c>
    </row>
    <row r="18" spans="1:43" ht="15.6" customHeight="1" x14ac:dyDescent="0.2">
      <c r="A18" s="182">
        <v>12</v>
      </c>
      <c r="B18" s="183" t="s">
        <v>253</v>
      </c>
      <c r="C18" s="184">
        <f>+'2_State Distrib and Adjs'!BF18</f>
        <v>4669148</v>
      </c>
      <c r="D18" s="184">
        <f>-'5A3_OJJ'!P18</f>
        <v>0</v>
      </c>
      <c r="E18" s="184"/>
      <c r="F18" s="184"/>
      <c r="G18" s="184">
        <f>-('[1]5C1A_Madison'!AL18+'[1]5C1A_Madison'!AO18)</f>
        <v>0</v>
      </c>
      <c r="H18" s="184">
        <f>-('[1]5C1B_DArbonne'!AL18+'[1]5C1B_DArbonne'!AO18)</f>
        <v>0</v>
      </c>
      <c r="I18" s="184">
        <f>-('[1]5C1C_Intl High'!AL18+'[1]5C1C_Intl High'!AO18)</f>
        <v>0</v>
      </c>
      <c r="J18" s="184">
        <f>-('[1]5C1D_NOMMA'!AL18+'[1]5C1D_NOMMA'!AO18)</f>
        <v>0</v>
      </c>
      <c r="K18" s="184">
        <f>-('[1]5C1E_LFNO'!AL18+'[1]5C1E_LFNO'!AO18)</f>
        <v>0</v>
      </c>
      <c r="L18" s="184">
        <f>-('[1]5C1F_L.C. Charter'!AL18+'[1]5C1F_L.C. Charter'!AO18)</f>
        <v>0</v>
      </c>
      <c r="M18" s="184">
        <f>-('[1]5C1G_JS Clark'!AL18+'[1]5C1G_JS Clark'!AO18)</f>
        <v>0</v>
      </c>
      <c r="N18" s="184">
        <f>-('[1]5C1H_Southwest'!AL18+'[1]5C1H_Southwest'!AO18)</f>
        <v>-13420</v>
      </c>
      <c r="O18" s="184">
        <f>-('[1]5C1I_LA Key'!AL18+'[1]5C1I_LA Key'!AO18)</f>
        <v>0</v>
      </c>
      <c r="P18" s="184">
        <f>-('[1]5C1J_Jeff Chamber'!AL18+'[1]5C1J_Jeff Chamber'!AO18)</f>
        <v>0</v>
      </c>
      <c r="Q18" s="184">
        <f>-('[1]5C1K_Tallulah'!AL18+'[1]5C1K_Tallulah'!AO18)</f>
        <v>0</v>
      </c>
      <c r="R18" s="184">
        <f>-('[1]5C1M_GEO Mid'!AL18+'[1]5C1M_GEO Mid'!AO18)</f>
        <v>0</v>
      </c>
      <c r="S18" s="184">
        <f>-('[1]5C1N_Delta'!AL18+'[1]5C1N_Delta'!AO18)</f>
        <v>0</v>
      </c>
      <c r="T18" s="184">
        <f>-('[1]5C1O_Impact'!AL18+'[1]5C1O_Impact'!AO18)</f>
        <v>0</v>
      </c>
      <c r="U18" s="184">
        <f>-('[1]5C1P_Vision'!AL18+'[1]5C1P_Vision'!AO18)</f>
        <v>0</v>
      </c>
      <c r="V18" s="184">
        <f>-('[1]5C1Q_Advantage'!AL18+'[1]5C1Q_Advantage'!AO18)</f>
        <v>0</v>
      </c>
      <c r="W18" s="184">
        <f>-('[1]5C1R_Iberville'!AL18+'[1]5C1R_Iberville'!AO18)</f>
        <v>0</v>
      </c>
      <c r="X18" s="184">
        <f>-('[1]5C1S_LC Col Prep'!AL18+'[1]5C1S_LC Col Prep'!AO18)</f>
        <v>0</v>
      </c>
      <c r="Y18" s="184">
        <f>-('[1]5C1T_Northeast'!AL18+'[1]5C1T_Northeast'!AO18)</f>
        <v>0</v>
      </c>
      <c r="Z18" s="184">
        <f>-('[1]5C1U_Acadiana Ren'!AL18+'[1]5C1U_Acadiana Ren'!AO18)</f>
        <v>0</v>
      </c>
      <c r="AA18" s="184">
        <f>-('[1]5C1V_Laf Ren'!AL18+'[1]5C1V_Laf Ren'!AO18)</f>
        <v>0</v>
      </c>
      <c r="AB18" s="184">
        <f>-('[1]5C1W_Willow'!AL18+'[1]5C1W_Willow'!AO18)</f>
        <v>0</v>
      </c>
      <c r="AC18" s="184">
        <f>-('[1]5C1X_Tangi'!AL18+'[1]5C1X_Tangi'!AO18)</f>
        <v>0</v>
      </c>
      <c r="AD18" s="184">
        <f>-('[1]5C1Y_GEO'!AL18+'[1]5C1Y_GEO'!AO18)</f>
        <v>0</v>
      </c>
      <c r="AE18" s="184">
        <f>-('[1]5C1Z_Lincoln Prep'!AL18+'[1]5C1Z_Lincoln Prep'!AO18)</f>
        <v>0</v>
      </c>
      <c r="AF18" s="184">
        <f>-('[1]5C1AA_Laurel'!$AL18+'[1]5C1AA_Laurel'!$AO18)</f>
        <v>0</v>
      </c>
      <c r="AG18" s="184">
        <f>-('[1]5C1AB_Apex'!$AL18+'[1]5C1AB_Apex'!$AO18)</f>
        <v>0</v>
      </c>
      <c r="AH18" s="184">
        <f>-('[1]5C1AC_Smothers'!$AL18+'[1]5C1AC_Smothers'!$AO18)</f>
        <v>0</v>
      </c>
      <c r="AI18" s="184">
        <f>-('[1]5C1AD_Greater'!$AL18+'[1]5C1AD_Greater'!$AO18)</f>
        <v>0</v>
      </c>
      <c r="AJ18" s="184">
        <f>-('[1]5C1AE_Noble Minds'!$AL18+'[1]5C1AE_Noble Minds'!$AO18)</f>
        <v>0</v>
      </c>
      <c r="AK18" s="184">
        <f>-('[1]5C1AF_JCFA-Laf'!$AL18+'[1]5C1AF_JCFA-Laf'!$AO18)</f>
        <v>0</v>
      </c>
      <c r="AL18" s="184">
        <f>-('[1]5C1AG_Collegiate'!$AL18+'[1]5C1AG_Collegiate'!$AO18)</f>
        <v>0</v>
      </c>
      <c r="AM18" s="184">
        <f>-('[1]5C1AH_BRUP'!$AL18+'[1]5C1AH_BRUP'!$AO18)</f>
        <v>0</v>
      </c>
      <c r="AN18" s="184">
        <f>-('[1]5C2_LAVCA'!AM18+'[1]5C2_LAVCA'!AP18)</f>
        <v>-6039</v>
      </c>
      <c r="AO18" s="184">
        <f>-('[1]5C3_UnvView'!AM18+'[1]5C3_UnvView'!AP18)</f>
        <v>0</v>
      </c>
      <c r="AP18" s="228">
        <f t="shared" si="1"/>
        <v>-19459</v>
      </c>
      <c r="AQ18" s="186">
        <f t="shared" si="2"/>
        <v>4649689</v>
      </c>
    </row>
    <row r="19" spans="1:43" ht="15.6" customHeight="1" x14ac:dyDescent="0.2">
      <c r="A19" s="182">
        <v>13</v>
      </c>
      <c r="B19" s="183" t="s">
        <v>254</v>
      </c>
      <c r="C19" s="184">
        <f>+'2_State Distrib and Adjs'!BF19</f>
        <v>9290299</v>
      </c>
      <c r="D19" s="184">
        <f>-'5A3_OJJ'!P19</f>
        <v>0</v>
      </c>
      <c r="E19" s="184"/>
      <c r="F19" s="184"/>
      <c r="G19" s="184">
        <f>-('[1]5C1A_Madison'!AL19+'[1]5C1A_Madison'!AO19)</f>
        <v>0</v>
      </c>
      <c r="H19" s="184">
        <f>-('[1]5C1B_DArbonne'!AL19+'[1]5C1B_DArbonne'!AO19)</f>
        <v>0</v>
      </c>
      <c r="I19" s="184">
        <f>-('[1]5C1C_Intl High'!AL19+'[1]5C1C_Intl High'!AO19)</f>
        <v>0</v>
      </c>
      <c r="J19" s="184">
        <f>-('[1]5C1D_NOMMA'!AL19+'[1]5C1D_NOMMA'!AO19)</f>
        <v>0</v>
      </c>
      <c r="K19" s="184">
        <f>-('[1]5C1E_LFNO'!AL19+'[1]5C1E_LFNO'!AO19)</f>
        <v>0</v>
      </c>
      <c r="L19" s="184">
        <f>-('[1]5C1F_L.C. Charter'!AL19+'[1]5C1F_L.C. Charter'!AO19)</f>
        <v>0</v>
      </c>
      <c r="M19" s="184">
        <f>-('[1]5C1G_JS Clark'!AL19+'[1]5C1G_JS Clark'!AO19)</f>
        <v>0</v>
      </c>
      <c r="N19" s="184">
        <f>-('[1]5C1H_Southwest'!AL19+'[1]5C1H_Southwest'!AO19)</f>
        <v>0</v>
      </c>
      <c r="O19" s="184">
        <f>-('[1]5C1I_LA Key'!AL19+'[1]5C1I_LA Key'!AO19)</f>
        <v>0</v>
      </c>
      <c r="P19" s="184">
        <f>-('[1]5C1J_Jeff Chamber'!AL19+'[1]5C1J_Jeff Chamber'!AO19)</f>
        <v>0</v>
      </c>
      <c r="Q19" s="184">
        <f>-('[1]5C1K_Tallulah'!AL19+'[1]5C1K_Tallulah'!AO19)</f>
        <v>0</v>
      </c>
      <c r="R19" s="184">
        <f>-('[1]5C1M_GEO Mid'!AL19+'[1]5C1M_GEO Mid'!AO19)</f>
        <v>0</v>
      </c>
      <c r="S19" s="184">
        <f>-('[1]5C1N_Delta'!AL19+'[1]5C1N_Delta'!AO19)</f>
        <v>-228755</v>
      </c>
      <c r="T19" s="184">
        <f>-('[1]5C1O_Impact'!AL19+'[1]5C1O_Impact'!AO19)</f>
        <v>0</v>
      </c>
      <c r="U19" s="184">
        <f>-('[1]5C1P_Vision'!AL19+'[1]5C1P_Vision'!AO19)</f>
        <v>0</v>
      </c>
      <c r="V19" s="184">
        <f>-('[1]5C1Q_Advantage'!AL19+'[1]5C1Q_Advantage'!AO19)</f>
        <v>0</v>
      </c>
      <c r="W19" s="184">
        <f>-('[1]5C1R_Iberville'!AL19+'[1]5C1R_Iberville'!AO19)</f>
        <v>0</v>
      </c>
      <c r="X19" s="184">
        <f>-('[1]5C1S_LC Col Prep'!AL19+'[1]5C1S_LC Col Prep'!AO19)</f>
        <v>0</v>
      </c>
      <c r="Y19" s="184">
        <f>-('[1]5C1T_Northeast'!AL19+'[1]5C1T_Northeast'!AO19)</f>
        <v>0</v>
      </c>
      <c r="Z19" s="184">
        <f>-('[1]5C1U_Acadiana Ren'!AL19+'[1]5C1U_Acadiana Ren'!AO19)</f>
        <v>0</v>
      </c>
      <c r="AA19" s="184">
        <f>-('[1]5C1V_Laf Ren'!AL19+'[1]5C1V_Laf Ren'!AO19)</f>
        <v>0</v>
      </c>
      <c r="AB19" s="184">
        <f>-('[1]5C1W_Willow'!AL19+'[1]5C1W_Willow'!AO19)</f>
        <v>0</v>
      </c>
      <c r="AC19" s="184">
        <f>-('[1]5C1X_Tangi'!AL19+'[1]5C1X_Tangi'!AO19)</f>
        <v>0</v>
      </c>
      <c r="AD19" s="184">
        <f>-('[1]5C1Y_GEO'!AL19+'[1]5C1Y_GEO'!AO19)</f>
        <v>0</v>
      </c>
      <c r="AE19" s="184">
        <f>-('[1]5C1Z_Lincoln Prep'!AL19+'[1]5C1Z_Lincoln Prep'!AO19)</f>
        <v>0</v>
      </c>
      <c r="AF19" s="184">
        <f>-('[1]5C1AA_Laurel'!$AL19+'[1]5C1AA_Laurel'!$AO19)</f>
        <v>0</v>
      </c>
      <c r="AG19" s="184">
        <f>-('[1]5C1AB_Apex'!$AL19+'[1]5C1AB_Apex'!$AO19)</f>
        <v>0</v>
      </c>
      <c r="AH19" s="184">
        <f>-('[1]5C1AC_Smothers'!$AL19+'[1]5C1AC_Smothers'!$AO19)</f>
        <v>0</v>
      </c>
      <c r="AI19" s="184">
        <f>-('[1]5C1AD_Greater'!$AL19+'[1]5C1AD_Greater'!$AO19)</f>
        <v>0</v>
      </c>
      <c r="AJ19" s="184">
        <f>-('[1]5C1AE_Noble Minds'!$AL19+'[1]5C1AE_Noble Minds'!$AO19)</f>
        <v>0</v>
      </c>
      <c r="AK19" s="184">
        <f>-('[1]5C1AF_JCFA-Laf'!$AL19+'[1]5C1AF_JCFA-Laf'!$AO19)</f>
        <v>0</v>
      </c>
      <c r="AL19" s="184">
        <f>-('[1]5C1AG_Collegiate'!$AL19+'[1]5C1AG_Collegiate'!$AO19)</f>
        <v>0</v>
      </c>
      <c r="AM19" s="184">
        <f>-('[1]5C1AH_BRUP'!$AL19+'[1]5C1AH_BRUP'!$AO19)</f>
        <v>0</v>
      </c>
      <c r="AN19" s="184">
        <f>-('[1]5C2_LAVCA'!AM19+'[1]5C2_LAVCA'!AP19)</f>
        <v>-16533</v>
      </c>
      <c r="AO19" s="184">
        <f>-('[1]5C3_UnvView'!AM19+'[1]5C3_UnvView'!AP19)</f>
        <v>-8902</v>
      </c>
      <c r="AP19" s="228">
        <f t="shared" si="1"/>
        <v>-254190</v>
      </c>
      <c r="AQ19" s="186">
        <f t="shared" si="2"/>
        <v>9036109</v>
      </c>
    </row>
    <row r="20" spans="1:43" ht="15.6" customHeight="1" x14ac:dyDescent="0.2">
      <c r="A20" s="182">
        <v>14</v>
      </c>
      <c r="B20" s="183" t="s">
        <v>255</v>
      </c>
      <c r="C20" s="184">
        <f>+'2_State Distrib and Adjs'!BF20</f>
        <v>11358983</v>
      </c>
      <c r="D20" s="184">
        <f>-'5A3_OJJ'!P20</f>
        <v>-2488</v>
      </c>
      <c r="E20" s="184"/>
      <c r="F20" s="184"/>
      <c r="G20" s="184">
        <f>-('[1]5C1A_Madison'!AL20+'[1]5C1A_Madison'!AO20)</f>
        <v>0</v>
      </c>
      <c r="H20" s="184">
        <f>-('[1]5C1B_DArbonne'!AL20+'[1]5C1B_DArbonne'!AO20)</f>
        <v>-18175</v>
      </c>
      <c r="I20" s="184">
        <f>-('[1]5C1C_Intl High'!AL20+'[1]5C1C_Intl High'!AO20)</f>
        <v>0</v>
      </c>
      <c r="J20" s="184">
        <f>-('[1]5C1D_NOMMA'!AL20+'[1]5C1D_NOMMA'!AO20)</f>
        <v>0</v>
      </c>
      <c r="K20" s="184">
        <f>-('[1]5C1E_LFNO'!AL20+'[1]5C1E_LFNO'!AO20)</f>
        <v>0</v>
      </c>
      <c r="L20" s="184">
        <f>-('[1]5C1F_L.C. Charter'!AL20+'[1]5C1F_L.C. Charter'!AO20)</f>
        <v>0</v>
      </c>
      <c r="M20" s="184">
        <f>-('[1]5C1G_JS Clark'!AL20+'[1]5C1G_JS Clark'!AO20)</f>
        <v>0</v>
      </c>
      <c r="N20" s="184">
        <f>-('[1]5C1H_Southwest'!AL20+'[1]5C1H_Southwest'!AO20)</f>
        <v>0</v>
      </c>
      <c r="O20" s="184">
        <f>-('[1]5C1I_LA Key'!AL20+'[1]5C1I_LA Key'!AO20)</f>
        <v>0</v>
      </c>
      <c r="P20" s="184">
        <f>-('[1]5C1J_Jeff Chamber'!AL20+'[1]5C1J_Jeff Chamber'!AO20)</f>
        <v>0</v>
      </c>
      <c r="Q20" s="184">
        <f>-('[1]5C1K_Tallulah'!AL20+'[1]5C1K_Tallulah'!AO20)</f>
        <v>0</v>
      </c>
      <c r="R20" s="184">
        <f>-('[1]5C1M_GEO Mid'!AL20+'[1]5C1M_GEO Mid'!AO20)</f>
        <v>0</v>
      </c>
      <c r="S20" s="184">
        <f>-('[1]5C1N_Delta'!AL20+'[1]5C1N_Delta'!AO20)</f>
        <v>0</v>
      </c>
      <c r="T20" s="184">
        <f>-('[1]5C1O_Impact'!AL20+'[1]5C1O_Impact'!AO20)</f>
        <v>0</v>
      </c>
      <c r="U20" s="184">
        <f>-('[1]5C1P_Vision'!AL20+'[1]5C1P_Vision'!AO20)</f>
        <v>0</v>
      </c>
      <c r="V20" s="184">
        <f>-('[1]5C1Q_Advantage'!AL20+'[1]5C1Q_Advantage'!AO20)</f>
        <v>0</v>
      </c>
      <c r="W20" s="184">
        <f>-('[1]5C1R_Iberville'!AL20+'[1]5C1R_Iberville'!AO20)</f>
        <v>0</v>
      </c>
      <c r="X20" s="184">
        <f>-('[1]5C1S_LC Col Prep'!AL20+'[1]5C1S_LC Col Prep'!AO20)</f>
        <v>0</v>
      </c>
      <c r="Y20" s="184">
        <f>-('[1]5C1T_Northeast'!AL20+'[1]5C1T_Northeast'!AO20)</f>
        <v>-59897</v>
      </c>
      <c r="Z20" s="184">
        <f>-('[1]5C1U_Acadiana Ren'!AL20+'[1]5C1U_Acadiana Ren'!AO20)</f>
        <v>0</v>
      </c>
      <c r="AA20" s="184">
        <f>-('[1]5C1V_Laf Ren'!AL20+'[1]5C1V_Laf Ren'!AO20)</f>
        <v>0</v>
      </c>
      <c r="AB20" s="184">
        <f>-('[1]5C1W_Willow'!AL20+'[1]5C1W_Willow'!AO20)</f>
        <v>0</v>
      </c>
      <c r="AC20" s="184">
        <f>-('[1]5C1X_Tangi'!AL20+'[1]5C1X_Tangi'!AO20)</f>
        <v>0</v>
      </c>
      <c r="AD20" s="184">
        <f>-('[1]5C1Y_GEO'!AL20+'[1]5C1Y_GEO'!AO20)</f>
        <v>0</v>
      </c>
      <c r="AE20" s="184">
        <f>-('[1]5C1Z_Lincoln Prep'!AL20+'[1]5C1Z_Lincoln Prep'!AO20)</f>
        <v>-192655</v>
      </c>
      <c r="AF20" s="184">
        <f>-('[1]5C1AA_Laurel'!$AL20+'[1]5C1AA_Laurel'!$AO20)</f>
        <v>0</v>
      </c>
      <c r="AG20" s="184">
        <f>-('[1]5C1AB_Apex'!$AL20+'[1]5C1AB_Apex'!$AO20)</f>
        <v>0</v>
      </c>
      <c r="AH20" s="184">
        <f>-('[1]5C1AC_Smothers'!$AL20+'[1]5C1AC_Smothers'!$AO20)</f>
        <v>0</v>
      </c>
      <c r="AI20" s="184">
        <f>-('[1]5C1AD_Greater'!$AL20+'[1]5C1AD_Greater'!$AO20)</f>
        <v>0</v>
      </c>
      <c r="AJ20" s="184">
        <f>-('[1]5C1AE_Noble Minds'!$AL20+'[1]5C1AE_Noble Minds'!$AO20)</f>
        <v>0</v>
      </c>
      <c r="AK20" s="184">
        <f>-('[1]5C1AF_JCFA-Laf'!$AL20+'[1]5C1AF_JCFA-Laf'!$AO20)</f>
        <v>0</v>
      </c>
      <c r="AL20" s="184">
        <f>-('[1]5C1AG_Collegiate'!$AL20+'[1]5C1AG_Collegiate'!$AO20)</f>
        <v>0</v>
      </c>
      <c r="AM20" s="184">
        <f>-('[1]5C1AH_BRUP'!$AL20+'[1]5C1AH_BRUP'!$AO20)</f>
        <v>0</v>
      </c>
      <c r="AN20" s="184">
        <f>-('[1]5C2_LAVCA'!AM20+'[1]5C2_LAVCA'!AP20)</f>
        <v>-22901</v>
      </c>
      <c r="AO20" s="184">
        <f>-('[1]5C3_UnvView'!AM20+'[1]5C3_UnvView'!AP20)</f>
        <v>-22901</v>
      </c>
      <c r="AP20" s="228">
        <f t="shared" si="1"/>
        <v>-319017</v>
      </c>
      <c r="AQ20" s="186">
        <f t="shared" si="2"/>
        <v>11039966</v>
      </c>
    </row>
    <row r="21" spans="1:43" ht="15.6" customHeight="1" x14ac:dyDescent="0.2">
      <c r="A21" s="187">
        <v>15</v>
      </c>
      <c r="B21" s="188" t="s">
        <v>256</v>
      </c>
      <c r="C21" s="189">
        <f>+'2_State Distrib and Adjs'!BF21</f>
        <v>21916520</v>
      </c>
      <c r="D21" s="189">
        <f>-'5A3_OJJ'!P21</f>
        <v>-3234</v>
      </c>
      <c r="E21" s="189"/>
      <c r="F21" s="189"/>
      <c r="G21" s="189">
        <f>-('[1]5C1A_Madison'!AL21+'[1]5C1A_Madison'!AO21)</f>
        <v>0</v>
      </c>
      <c r="H21" s="189">
        <f>-('[1]5C1B_DArbonne'!AL21+'[1]5C1B_DArbonne'!AO21)</f>
        <v>0</v>
      </c>
      <c r="I21" s="189">
        <f>-('[1]5C1C_Intl High'!AL21+'[1]5C1C_Intl High'!AO21)</f>
        <v>0</v>
      </c>
      <c r="J21" s="189">
        <f>-('[1]5C1D_NOMMA'!AL21+'[1]5C1D_NOMMA'!AO21)</f>
        <v>0</v>
      </c>
      <c r="K21" s="189">
        <f>-('[1]5C1E_LFNO'!AL21+'[1]5C1E_LFNO'!AO21)</f>
        <v>0</v>
      </c>
      <c r="L21" s="189">
        <f>-('[1]5C1F_L.C. Charter'!AL21+'[1]5C1F_L.C. Charter'!AO21)</f>
        <v>0</v>
      </c>
      <c r="M21" s="189">
        <f>-('[1]5C1G_JS Clark'!AL21+'[1]5C1G_JS Clark'!AO21)</f>
        <v>0</v>
      </c>
      <c r="N21" s="189">
        <f>-('[1]5C1H_Southwest'!AL21+'[1]5C1H_Southwest'!AO21)</f>
        <v>0</v>
      </c>
      <c r="O21" s="189">
        <f>-('[1]5C1I_LA Key'!AL21+'[1]5C1I_LA Key'!AO21)</f>
        <v>0</v>
      </c>
      <c r="P21" s="189">
        <f>-('[1]5C1J_Jeff Chamber'!AL21+'[1]5C1J_Jeff Chamber'!AO21)</f>
        <v>0</v>
      </c>
      <c r="Q21" s="189">
        <f>-('[1]5C1K_Tallulah'!AL21+'[1]5C1K_Tallulah'!AO21)</f>
        <v>0</v>
      </c>
      <c r="R21" s="189">
        <f>-('[1]5C1M_GEO Mid'!AL21+'[1]5C1M_GEO Mid'!AO21)</f>
        <v>0</v>
      </c>
      <c r="S21" s="189">
        <f>-('[1]5C1N_Delta'!AL21+'[1]5C1N_Delta'!AO21)</f>
        <v>-1068525</v>
      </c>
      <c r="T21" s="189">
        <f>-('[1]5C1O_Impact'!AL21+'[1]5C1O_Impact'!AO21)</f>
        <v>0</v>
      </c>
      <c r="U21" s="189">
        <f>-('[1]5C1P_Vision'!AL21+'[1]5C1P_Vision'!AO21)</f>
        <v>0</v>
      </c>
      <c r="V21" s="189">
        <f>-('[1]5C1Q_Advantage'!AL21+'[1]5C1Q_Advantage'!AO21)</f>
        <v>0</v>
      </c>
      <c r="W21" s="189">
        <f>-('[1]5C1R_Iberville'!AL21+'[1]5C1R_Iberville'!AO21)</f>
        <v>0</v>
      </c>
      <c r="X21" s="189">
        <f>-('[1]5C1S_LC Col Prep'!AL21+'[1]5C1S_LC Col Prep'!AO21)</f>
        <v>0</v>
      </c>
      <c r="Y21" s="189">
        <f>-('[1]5C1T_Northeast'!AL21+'[1]5C1T_Northeast'!AO21)</f>
        <v>0</v>
      </c>
      <c r="Z21" s="189">
        <f>-('[1]5C1U_Acadiana Ren'!AL21+'[1]5C1U_Acadiana Ren'!AO21)</f>
        <v>0</v>
      </c>
      <c r="AA21" s="189">
        <f>-('[1]5C1V_Laf Ren'!AL21+'[1]5C1V_Laf Ren'!AO21)</f>
        <v>0</v>
      </c>
      <c r="AB21" s="189">
        <f>-('[1]5C1W_Willow'!AL21+'[1]5C1W_Willow'!AO21)</f>
        <v>0</v>
      </c>
      <c r="AC21" s="189">
        <f>-('[1]5C1X_Tangi'!AL21+'[1]5C1X_Tangi'!AO21)</f>
        <v>0</v>
      </c>
      <c r="AD21" s="189">
        <f>-('[1]5C1Y_GEO'!AL21+'[1]5C1Y_GEO'!AO21)</f>
        <v>0</v>
      </c>
      <c r="AE21" s="189">
        <f>-('[1]5C1Z_Lincoln Prep'!AL21+'[1]5C1Z_Lincoln Prep'!AO21)</f>
        <v>0</v>
      </c>
      <c r="AF21" s="189">
        <f>-('[1]5C1AA_Laurel'!$AL21+'[1]5C1AA_Laurel'!$AO21)</f>
        <v>0</v>
      </c>
      <c r="AG21" s="189">
        <f>-('[1]5C1AB_Apex'!$AL21+'[1]5C1AB_Apex'!$AO21)</f>
        <v>0</v>
      </c>
      <c r="AH21" s="189">
        <f>-('[1]5C1AC_Smothers'!$AL21+'[1]5C1AC_Smothers'!$AO21)</f>
        <v>0</v>
      </c>
      <c r="AI21" s="189">
        <f>-('[1]5C1AD_Greater'!$AL21+'[1]5C1AD_Greater'!$AO21)</f>
        <v>0</v>
      </c>
      <c r="AJ21" s="189">
        <f>-('[1]5C1AE_Noble Minds'!$AL21+'[1]5C1AE_Noble Minds'!$AO21)</f>
        <v>0</v>
      </c>
      <c r="AK21" s="189">
        <f>-('[1]5C1AF_JCFA-Laf'!$AL21+'[1]5C1AF_JCFA-Laf'!$AO21)</f>
        <v>0</v>
      </c>
      <c r="AL21" s="189">
        <f>-('[1]5C1AG_Collegiate'!$AL21+'[1]5C1AG_Collegiate'!$AO21)</f>
        <v>0</v>
      </c>
      <c r="AM21" s="189">
        <f>-('[1]5C1AH_BRUP'!$AL21+'[1]5C1AH_BRUP'!$AO21)</f>
        <v>0</v>
      </c>
      <c r="AN21" s="189">
        <f>-('[1]5C2_LAVCA'!AM21+'[1]5C2_LAVCA'!AP21)</f>
        <v>-27972</v>
      </c>
      <c r="AO21" s="189">
        <f>-('[1]5C3_UnvView'!AM21+'[1]5C3_UnvView'!AP21)</f>
        <v>-7992</v>
      </c>
      <c r="AP21" s="229">
        <f t="shared" si="1"/>
        <v>-1107723</v>
      </c>
      <c r="AQ21" s="191">
        <f t="shared" si="2"/>
        <v>20808797</v>
      </c>
    </row>
    <row r="22" spans="1:43" ht="15.6" customHeight="1" x14ac:dyDescent="0.2">
      <c r="A22" s="223">
        <v>16</v>
      </c>
      <c r="B22" s="224" t="s">
        <v>257</v>
      </c>
      <c r="C22" s="225">
        <f>+'2_State Distrib and Adjs'!BF22</f>
        <v>14786743</v>
      </c>
      <c r="D22" s="225">
        <f>-'5A3_OJJ'!P22</f>
        <v>-5321</v>
      </c>
      <c r="E22" s="225"/>
      <c r="F22" s="225"/>
      <c r="G22" s="225">
        <f>-('[1]5C1A_Madison'!AL22+'[1]5C1A_Madison'!AO22)</f>
        <v>0</v>
      </c>
      <c r="H22" s="225">
        <f>-('[1]5C1B_DArbonne'!AL22+'[1]5C1B_DArbonne'!AO22)</f>
        <v>0</v>
      </c>
      <c r="I22" s="225">
        <f>-('[1]5C1C_Intl High'!AL22+'[1]5C1C_Intl High'!AO22)</f>
        <v>0</v>
      </c>
      <c r="J22" s="225">
        <f>-('[1]5C1D_NOMMA'!AL22+'[1]5C1D_NOMMA'!AO22)</f>
        <v>0</v>
      </c>
      <c r="K22" s="225">
        <f>-('[1]5C1E_LFNO'!AL22+'[1]5C1E_LFNO'!AO22)</f>
        <v>0</v>
      </c>
      <c r="L22" s="225">
        <f>-('[1]5C1F_L.C. Charter'!AL22+'[1]5C1F_L.C. Charter'!AO22)</f>
        <v>0</v>
      </c>
      <c r="M22" s="225">
        <f>-('[1]5C1G_JS Clark'!AL22+'[1]5C1G_JS Clark'!AO22)</f>
        <v>-5895</v>
      </c>
      <c r="N22" s="225">
        <f>-('[1]5C1H_Southwest'!AL22+'[1]5C1H_Southwest'!AO22)</f>
        <v>0</v>
      </c>
      <c r="O22" s="225">
        <f>-('[1]5C1I_LA Key'!AL22+'[1]5C1I_LA Key'!AO22)</f>
        <v>0</v>
      </c>
      <c r="P22" s="225">
        <f>-('[1]5C1J_Jeff Chamber'!AL22+'[1]5C1J_Jeff Chamber'!AO22)</f>
        <v>0</v>
      </c>
      <c r="Q22" s="225">
        <f>-('[1]5C1K_Tallulah'!AL22+'[1]5C1K_Tallulah'!AO22)</f>
        <v>0</v>
      </c>
      <c r="R22" s="225">
        <f>-('[1]5C1M_GEO Mid'!AL22+'[1]5C1M_GEO Mid'!AO22)</f>
        <v>0</v>
      </c>
      <c r="S22" s="225">
        <f>-('[1]5C1N_Delta'!AL22+'[1]5C1N_Delta'!AO22)</f>
        <v>0</v>
      </c>
      <c r="T22" s="225">
        <f>-('[1]5C1O_Impact'!AL22+'[1]5C1O_Impact'!AO22)</f>
        <v>0</v>
      </c>
      <c r="U22" s="225">
        <f>-('[1]5C1P_Vision'!AL22+'[1]5C1P_Vision'!AO22)</f>
        <v>0</v>
      </c>
      <c r="V22" s="225">
        <f>-('[1]5C1Q_Advantage'!AL22+'[1]5C1Q_Advantage'!AO22)</f>
        <v>0</v>
      </c>
      <c r="W22" s="225">
        <f>-('[1]5C1R_Iberville'!AL22+'[1]5C1R_Iberville'!AO22)</f>
        <v>0</v>
      </c>
      <c r="X22" s="225">
        <f>-('[1]5C1S_LC Col Prep'!AL22+'[1]5C1S_LC Col Prep'!AO22)</f>
        <v>0</v>
      </c>
      <c r="Y22" s="225">
        <f>-('[1]5C1T_Northeast'!AL22+'[1]5C1T_Northeast'!AO22)</f>
        <v>0</v>
      </c>
      <c r="Z22" s="225">
        <f>-('[1]5C1U_Acadiana Ren'!AL22+'[1]5C1U_Acadiana Ren'!AO22)</f>
        <v>0</v>
      </c>
      <c r="AA22" s="225">
        <f>-('[1]5C1V_Laf Ren'!AL22+'[1]5C1V_Laf Ren'!AO22)</f>
        <v>0</v>
      </c>
      <c r="AB22" s="225">
        <f>-('[1]5C1W_Willow'!AL22+'[1]5C1W_Willow'!AO22)</f>
        <v>0</v>
      </c>
      <c r="AC22" s="225">
        <f>-('[1]5C1X_Tangi'!AL22+'[1]5C1X_Tangi'!AO22)</f>
        <v>0</v>
      </c>
      <c r="AD22" s="225">
        <f>-('[1]5C1Y_GEO'!AL22+'[1]5C1Y_GEO'!AO22)</f>
        <v>0</v>
      </c>
      <c r="AE22" s="225">
        <f>-('[1]5C1Z_Lincoln Prep'!AL22+'[1]5C1Z_Lincoln Prep'!AO22)</f>
        <v>0</v>
      </c>
      <c r="AF22" s="225">
        <f>-('[1]5C1AA_Laurel'!$AL22+'[1]5C1AA_Laurel'!$AO22)</f>
        <v>0</v>
      </c>
      <c r="AG22" s="225">
        <f>-('[1]5C1AB_Apex'!$AL22+'[1]5C1AB_Apex'!$AO22)</f>
        <v>0</v>
      </c>
      <c r="AH22" s="225">
        <f>-('[1]5C1AC_Smothers'!$AL22+'[1]5C1AC_Smothers'!$AO22)</f>
        <v>0</v>
      </c>
      <c r="AI22" s="225">
        <f>-('[1]5C1AD_Greater'!$AL22+'[1]5C1AD_Greater'!$AO22)</f>
        <v>0</v>
      </c>
      <c r="AJ22" s="225">
        <f>-('[1]5C1AE_Noble Minds'!$AL22+'[1]5C1AE_Noble Minds'!$AO22)</f>
        <v>0</v>
      </c>
      <c r="AK22" s="225">
        <f>-('[1]5C1AF_JCFA-Laf'!$AL22+'[1]5C1AF_JCFA-Laf'!$AO22)</f>
        <v>0</v>
      </c>
      <c r="AL22" s="225">
        <f>-('[1]5C1AG_Collegiate'!$AL22+'[1]5C1AG_Collegiate'!$AO22)</f>
        <v>0</v>
      </c>
      <c r="AM22" s="225">
        <f>-('[1]5C1AH_BRUP'!$AL22+'[1]5C1AH_BRUP'!$AO22)</f>
        <v>0</v>
      </c>
      <c r="AN22" s="225">
        <f>-('[1]5C2_LAVCA'!AM22+'[1]5C2_LAVCA'!AP22)</f>
        <v>-185676</v>
      </c>
      <c r="AO22" s="225">
        <f>-('[1]5C3_UnvView'!AM22+'[1]5C3_UnvView'!AP22)</f>
        <v>-122016</v>
      </c>
      <c r="AP22" s="226">
        <f t="shared" si="1"/>
        <v>-318908</v>
      </c>
      <c r="AQ22" s="227">
        <f t="shared" si="2"/>
        <v>14467835</v>
      </c>
    </row>
    <row r="23" spans="1:43" ht="15.6" customHeight="1" x14ac:dyDescent="0.2">
      <c r="A23" s="182">
        <v>17</v>
      </c>
      <c r="B23" s="183" t="s">
        <v>258</v>
      </c>
      <c r="C23" s="184">
        <f>+'2_State Distrib and Adjs'!BF23</f>
        <v>166223675</v>
      </c>
      <c r="D23" s="184">
        <f>-'5A3_OJJ'!P23</f>
        <v>-145811</v>
      </c>
      <c r="E23" s="184">
        <f>-('5B2_RSD LA'!AK18+'5B2_RSD LA'!AP18)</f>
        <v>-16072002</v>
      </c>
      <c r="F23" s="184"/>
      <c r="G23" s="184">
        <f>-('[1]5C1A_Madison'!AL23+'[1]5C1A_Madison'!AO23)</f>
        <v>-4167330</v>
      </c>
      <c r="H23" s="184">
        <f>-('[1]5C1B_DArbonne'!AL23+'[1]5C1B_DArbonne'!AO23)</f>
        <v>0</v>
      </c>
      <c r="I23" s="184">
        <f>-('[1]5C1C_Intl High'!AL23+'[1]5C1C_Intl High'!AO23)</f>
        <v>0</v>
      </c>
      <c r="J23" s="184">
        <f>-('[1]5C1D_NOMMA'!AL23+'[1]5C1D_NOMMA'!AO23)</f>
        <v>0</v>
      </c>
      <c r="K23" s="184">
        <f>-('[1]5C1E_LFNO'!AL23+'[1]5C1E_LFNO'!AO23)</f>
        <v>-7721</v>
      </c>
      <c r="L23" s="184">
        <f>-('[1]5C1F_L.C. Charter'!AL23+'[1]5C1F_L.C. Charter'!AO23)</f>
        <v>0</v>
      </c>
      <c r="M23" s="184">
        <f>-('[1]5C1G_JS Clark'!AL23+'[1]5C1G_JS Clark'!AO23)</f>
        <v>0</v>
      </c>
      <c r="N23" s="184">
        <f>-('[1]5C1H_Southwest'!AL23+'[1]5C1H_Southwest'!AO23)</f>
        <v>0</v>
      </c>
      <c r="O23" s="184">
        <f>-('[1]5C1I_LA Key'!AL23+'[1]5C1I_LA Key'!AO23)</f>
        <v>-1721783</v>
      </c>
      <c r="P23" s="184">
        <f>-('[1]5C1J_Jeff Chamber'!AL23+'[1]5C1J_Jeff Chamber'!AO23)</f>
        <v>0</v>
      </c>
      <c r="Q23" s="184">
        <f>-('[1]5C1K_Tallulah'!AL23+'[1]5C1K_Tallulah'!AO23)</f>
        <v>0</v>
      </c>
      <c r="R23" s="184">
        <f>-('[1]5C1M_GEO Mid'!AL23+'[1]5C1M_GEO Mid'!AO23)</f>
        <v>-5075179</v>
      </c>
      <c r="S23" s="184">
        <f>-('[1]5C1N_Delta'!AL23+'[1]5C1N_Delta'!AO23)</f>
        <v>-11582</v>
      </c>
      <c r="T23" s="184">
        <f>-('[1]5C1O_Impact'!AL23+'[1]5C1O_Impact'!AO23)</f>
        <v>-1588398</v>
      </c>
      <c r="U23" s="184">
        <f>-('[1]5C1P_Vision'!AL23+'[1]5C1P_Vision'!AO23)</f>
        <v>0</v>
      </c>
      <c r="V23" s="184">
        <f>-('[1]5C1Q_Advantage'!AL23+'[1]5C1Q_Advantage'!AO23)</f>
        <v>-1736009</v>
      </c>
      <c r="W23" s="184">
        <f>-('[1]5C1R_Iberville'!AL23+'[1]5C1R_Iberville'!AO23)</f>
        <v>-11582</v>
      </c>
      <c r="X23" s="184">
        <f>-('[1]5C1S_LC Col Prep'!AL23+'[1]5C1S_LC Col Prep'!AO23)</f>
        <v>0</v>
      </c>
      <c r="Y23" s="184">
        <f>-('[1]5C1T_Northeast'!AL23+'[1]5C1T_Northeast'!AO23)</f>
        <v>0</v>
      </c>
      <c r="Z23" s="184">
        <f>-('[1]5C1U_Acadiana Ren'!AL23+'[1]5C1U_Acadiana Ren'!AO23)</f>
        <v>0</v>
      </c>
      <c r="AA23" s="184">
        <f>-('[1]5C1V_Laf Ren'!AL23+'[1]5C1V_Laf Ren'!AO23)</f>
        <v>-3861</v>
      </c>
      <c r="AB23" s="184">
        <f>-('[1]5C1W_Willow'!AL23+'[1]5C1W_Willow'!AO23)</f>
        <v>-23163</v>
      </c>
      <c r="AC23" s="184">
        <f>-('[1]5C1X_Tangi'!AL23+'[1]5C1X_Tangi'!AO23)</f>
        <v>0</v>
      </c>
      <c r="AD23" s="184">
        <f>-('[1]5C1Y_GEO'!AL23+'[1]5C1Y_GEO'!AO23)</f>
        <v>-2019042</v>
      </c>
      <c r="AE23" s="184">
        <f>-('[1]5C1Z_Lincoln Prep'!AL23+'[1]5C1Z_Lincoln Prep'!AO23)</f>
        <v>0</v>
      </c>
      <c r="AF23" s="184">
        <f>-('[1]5C1AA_Laurel'!$AL23+'[1]5C1AA_Laurel'!$AO23)</f>
        <v>-548191</v>
      </c>
      <c r="AG23" s="184">
        <f>-('[1]5C1AB_Apex'!$AL23+'[1]5C1AB_Apex'!$AO23)</f>
        <v>-853171</v>
      </c>
      <c r="AH23" s="184">
        <f>-('[1]5C1AC_Smothers'!$AL23+'[1]5C1AC_Smothers'!$AO23)</f>
        <v>0</v>
      </c>
      <c r="AI23" s="184">
        <f>-('[1]5C1AD_Greater'!$AL23+'[1]5C1AD_Greater'!$AO23)</f>
        <v>0</v>
      </c>
      <c r="AJ23" s="184">
        <f>-('[1]5C1AE_Noble Minds'!$AL23+'[1]5C1AE_Noble Minds'!$AO23)</f>
        <v>0</v>
      </c>
      <c r="AK23" s="184">
        <f>-('[1]5C1AF_JCFA-Laf'!$AL23+'[1]5C1AF_JCFA-Laf'!$AO23)</f>
        <v>0</v>
      </c>
      <c r="AL23" s="184">
        <f>-('[1]5C1AG_Collegiate'!$AL23+'[1]5C1AG_Collegiate'!$AO23)</f>
        <v>-926520</v>
      </c>
      <c r="AM23" s="184">
        <f>-('[1]5C1AH_BRUP'!$AL23+'[1]5C1AH_BRUP'!$AO23)</f>
        <v>-2081636.5</v>
      </c>
      <c r="AN23" s="184">
        <f>-('[1]5C2_LAVCA'!AM23+'[1]5C2_LAVCA'!AP23)</f>
        <v>-778649.7</v>
      </c>
      <c r="AO23" s="184">
        <f>-('[1]5C3_UnvView'!AM23+'[1]5C3_UnvView'!AP23)</f>
        <v>-1487409.7</v>
      </c>
      <c r="AP23" s="228">
        <f t="shared" si="1"/>
        <v>-39259040.900000006</v>
      </c>
      <c r="AQ23" s="186">
        <f t="shared" si="2"/>
        <v>126964634.09999999</v>
      </c>
    </row>
    <row r="24" spans="1:43" ht="15.6" customHeight="1" x14ac:dyDescent="0.2">
      <c r="A24" s="182">
        <v>18</v>
      </c>
      <c r="B24" s="183" t="s">
        <v>259</v>
      </c>
      <c r="C24" s="184">
        <f>+'2_State Distrib and Adjs'!BF24</f>
        <v>6835133</v>
      </c>
      <c r="D24" s="184">
        <f>-'5A3_OJJ'!P24</f>
        <v>-5317</v>
      </c>
      <c r="E24" s="184"/>
      <c r="F24" s="184"/>
      <c r="G24" s="184">
        <f>-('[1]5C1A_Madison'!AL24+'[1]5C1A_Madison'!AO24)</f>
        <v>0</v>
      </c>
      <c r="H24" s="184">
        <f>-('[1]5C1B_DArbonne'!AL24+'[1]5C1B_DArbonne'!AO24)</f>
        <v>0</v>
      </c>
      <c r="I24" s="184">
        <f>-('[1]5C1C_Intl High'!AL24+'[1]5C1C_Intl High'!AO24)</f>
        <v>0</v>
      </c>
      <c r="J24" s="184">
        <f>-('[1]5C1D_NOMMA'!AL24+'[1]5C1D_NOMMA'!AO24)</f>
        <v>0</v>
      </c>
      <c r="K24" s="184">
        <f>-('[1]5C1E_LFNO'!AL24+'[1]5C1E_LFNO'!AO24)</f>
        <v>0</v>
      </c>
      <c r="L24" s="184">
        <f>-('[1]5C1F_L.C. Charter'!AL24+'[1]5C1F_L.C. Charter'!AO24)</f>
        <v>0</v>
      </c>
      <c r="M24" s="184">
        <f>-('[1]5C1G_JS Clark'!AL24+'[1]5C1G_JS Clark'!AO24)</f>
        <v>0</v>
      </c>
      <c r="N24" s="184">
        <f>-('[1]5C1H_Southwest'!AL24+'[1]5C1H_Southwest'!AO24)</f>
        <v>0</v>
      </c>
      <c r="O24" s="184">
        <f>-('[1]5C1I_LA Key'!AL24+'[1]5C1I_LA Key'!AO24)</f>
        <v>0</v>
      </c>
      <c r="P24" s="184">
        <f>-('[1]5C1J_Jeff Chamber'!AL24+'[1]5C1J_Jeff Chamber'!AO24)</f>
        <v>0</v>
      </c>
      <c r="Q24" s="184">
        <f>-('[1]5C1K_Tallulah'!AL24+'[1]5C1K_Tallulah'!AO24)</f>
        <v>0</v>
      </c>
      <c r="R24" s="184">
        <f>-('[1]5C1M_GEO Mid'!AL24+'[1]5C1M_GEO Mid'!AO24)</f>
        <v>0</v>
      </c>
      <c r="S24" s="184">
        <f>-('[1]5C1N_Delta'!AL24+'[1]5C1N_Delta'!AO24)</f>
        <v>0</v>
      </c>
      <c r="T24" s="184">
        <f>-('[1]5C1O_Impact'!AL24+'[1]5C1O_Impact'!AO24)</f>
        <v>0</v>
      </c>
      <c r="U24" s="184">
        <f>-('[1]5C1P_Vision'!AL24+'[1]5C1P_Vision'!AO24)</f>
        <v>0</v>
      </c>
      <c r="V24" s="184">
        <f>-('[1]5C1Q_Advantage'!AL24+'[1]5C1Q_Advantage'!AO24)</f>
        <v>0</v>
      </c>
      <c r="W24" s="184">
        <f>-('[1]5C1R_Iberville'!AL24+'[1]5C1R_Iberville'!AO24)</f>
        <v>0</v>
      </c>
      <c r="X24" s="184">
        <f>-('[1]5C1S_LC Col Prep'!AL24+'[1]5C1S_LC Col Prep'!AO24)</f>
        <v>0</v>
      </c>
      <c r="Y24" s="184">
        <f>-('[1]5C1T_Northeast'!AL24+'[1]5C1T_Northeast'!AO24)</f>
        <v>0</v>
      </c>
      <c r="Z24" s="184">
        <f>-('[1]5C1U_Acadiana Ren'!AL24+'[1]5C1U_Acadiana Ren'!AO24)</f>
        <v>0</v>
      </c>
      <c r="AA24" s="184">
        <f>-('[1]5C1V_Laf Ren'!AL24+'[1]5C1V_Laf Ren'!AO24)</f>
        <v>0</v>
      </c>
      <c r="AB24" s="184">
        <f>-('[1]5C1W_Willow'!AL24+'[1]5C1W_Willow'!AO24)</f>
        <v>0</v>
      </c>
      <c r="AC24" s="184">
        <f>-('[1]5C1X_Tangi'!AL24+'[1]5C1X_Tangi'!AO24)</f>
        <v>0</v>
      </c>
      <c r="AD24" s="184">
        <f>-('[1]5C1Y_GEO'!AL24+'[1]5C1Y_GEO'!AO24)</f>
        <v>0</v>
      </c>
      <c r="AE24" s="184">
        <f>-('[1]5C1Z_Lincoln Prep'!AL24+'[1]5C1Z_Lincoln Prep'!AO24)</f>
        <v>0</v>
      </c>
      <c r="AF24" s="184">
        <f>-('[1]5C1AA_Laurel'!$AL24+'[1]5C1AA_Laurel'!$AO24)</f>
        <v>0</v>
      </c>
      <c r="AG24" s="184">
        <f>-('[1]5C1AB_Apex'!$AL24+'[1]5C1AB_Apex'!$AO24)</f>
        <v>0</v>
      </c>
      <c r="AH24" s="184">
        <f>-('[1]5C1AC_Smothers'!$AL24+'[1]5C1AC_Smothers'!$AO24)</f>
        <v>0</v>
      </c>
      <c r="AI24" s="184">
        <f>-('[1]5C1AD_Greater'!$AL24+'[1]5C1AD_Greater'!$AO24)</f>
        <v>0</v>
      </c>
      <c r="AJ24" s="184">
        <f>-('[1]5C1AE_Noble Minds'!$AL24+'[1]5C1AE_Noble Minds'!$AO24)</f>
        <v>0</v>
      </c>
      <c r="AK24" s="184">
        <f>-('[1]5C1AF_JCFA-Laf'!$AL24+'[1]5C1AF_JCFA-Laf'!$AO24)</f>
        <v>0</v>
      </c>
      <c r="AL24" s="184">
        <f>-('[1]5C1AG_Collegiate'!$AL24+'[1]5C1AG_Collegiate'!$AO24)</f>
        <v>0</v>
      </c>
      <c r="AM24" s="184">
        <f>-('[1]5C1AH_BRUP'!$AL24+'[1]5C1AH_BRUP'!$AO24)</f>
        <v>0</v>
      </c>
      <c r="AN24" s="184">
        <f>-('[1]5C2_LAVCA'!AM24+'[1]5C2_LAVCA'!AP24)</f>
        <v>-6008</v>
      </c>
      <c r="AO24" s="184">
        <f>-('[1]5C3_UnvView'!AM24+'[1]5C3_UnvView'!AP24)</f>
        <v>-8411</v>
      </c>
      <c r="AP24" s="228">
        <f t="shared" si="1"/>
        <v>-19736</v>
      </c>
      <c r="AQ24" s="186">
        <f t="shared" si="2"/>
        <v>6815397</v>
      </c>
    </row>
    <row r="25" spans="1:43" ht="15.6" customHeight="1" x14ac:dyDescent="0.2">
      <c r="A25" s="182">
        <v>19</v>
      </c>
      <c r="B25" s="183" t="s">
        <v>260</v>
      </c>
      <c r="C25" s="184">
        <f>+'2_State Distrib and Adjs'!BF25</f>
        <v>10784765</v>
      </c>
      <c r="D25" s="184">
        <f>-'5A3_OJJ'!P25</f>
        <v>-3569</v>
      </c>
      <c r="E25" s="184"/>
      <c r="F25" s="184"/>
      <c r="G25" s="184">
        <f>-('[1]5C1A_Madison'!AL25+'[1]5C1A_Madison'!AO25)</f>
        <v>0</v>
      </c>
      <c r="H25" s="184">
        <f>-('[1]5C1B_DArbonne'!AL25+'[1]5C1B_DArbonne'!AO25)</f>
        <v>0</v>
      </c>
      <c r="I25" s="184">
        <f>-('[1]5C1C_Intl High'!AL25+'[1]5C1C_Intl High'!AO25)</f>
        <v>0</v>
      </c>
      <c r="J25" s="184">
        <f>-('[1]5C1D_NOMMA'!AL25+'[1]5C1D_NOMMA'!AO25)</f>
        <v>0</v>
      </c>
      <c r="K25" s="184">
        <f>-('[1]5C1E_LFNO'!AL25+'[1]5C1E_LFNO'!AO25)</f>
        <v>0</v>
      </c>
      <c r="L25" s="184">
        <f>-('[1]5C1F_L.C. Charter'!AL25+'[1]5C1F_L.C. Charter'!AO25)</f>
        <v>0</v>
      </c>
      <c r="M25" s="184">
        <f>-('[1]5C1G_JS Clark'!AL25+'[1]5C1G_JS Clark'!AO25)</f>
        <v>0</v>
      </c>
      <c r="N25" s="184">
        <f>-('[1]5C1H_Southwest'!AL25+'[1]5C1H_Southwest'!AO25)</f>
        <v>0</v>
      </c>
      <c r="O25" s="184">
        <f>-('[1]5C1I_LA Key'!AL25+'[1]5C1I_LA Key'!AO25)</f>
        <v>-16645</v>
      </c>
      <c r="P25" s="184">
        <f>-('[1]5C1J_Jeff Chamber'!AL25+'[1]5C1J_Jeff Chamber'!AO25)</f>
        <v>0</v>
      </c>
      <c r="Q25" s="184">
        <f>-('[1]5C1K_Tallulah'!AL25+'[1]5C1K_Tallulah'!AO25)</f>
        <v>0</v>
      </c>
      <c r="R25" s="184">
        <f>-('[1]5C1M_GEO Mid'!AL25+'[1]5C1M_GEO Mid'!AO25)</f>
        <v>3185</v>
      </c>
      <c r="S25" s="184">
        <f>-('[1]5C1N_Delta'!AL25+'[1]5C1N_Delta'!AO25)</f>
        <v>0</v>
      </c>
      <c r="T25" s="184">
        <f>-('[1]5C1O_Impact'!AL25+'[1]5C1O_Impact'!AO25)</f>
        <v>-3329</v>
      </c>
      <c r="U25" s="184">
        <f>-('[1]5C1P_Vision'!AL25+'[1]5C1P_Vision'!AO25)</f>
        <v>0</v>
      </c>
      <c r="V25" s="184">
        <f>-('[1]5C1Q_Advantage'!AL25+'[1]5C1Q_Advantage'!AO25)</f>
        <v>-108121</v>
      </c>
      <c r="W25" s="184">
        <f>-('[1]5C1R_Iberville'!AL25+'[1]5C1R_Iberville'!AO25)</f>
        <v>0</v>
      </c>
      <c r="X25" s="184">
        <f>-('[1]5C1S_LC Col Prep'!AL25+'[1]5C1S_LC Col Prep'!AO25)</f>
        <v>0</v>
      </c>
      <c r="Y25" s="184">
        <f>-('[1]5C1T_Northeast'!AL25+'[1]5C1T_Northeast'!AO25)</f>
        <v>0</v>
      </c>
      <c r="Z25" s="184">
        <f>-('[1]5C1U_Acadiana Ren'!AL25+'[1]5C1U_Acadiana Ren'!AO25)</f>
        <v>0</v>
      </c>
      <c r="AA25" s="184">
        <f>-('[1]5C1V_Laf Ren'!AL25+'[1]5C1V_Laf Ren'!AO25)</f>
        <v>0</v>
      </c>
      <c r="AB25" s="184">
        <f>-('[1]5C1W_Willow'!AL25+'[1]5C1W_Willow'!AO25)</f>
        <v>0</v>
      </c>
      <c r="AC25" s="184">
        <f>-('[1]5C1X_Tangi'!AL25+'[1]5C1X_Tangi'!AO25)</f>
        <v>0</v>
      </c>
      <c r="AD25" s="184">
        <f>-('[1]5C1Y_GEO'!AL25+'[1]5C1Y_GEO'!AO25)</f>
        <v>0</v>
      </c>
      <c r="AE25" s="184">
        <f>-('[1]5C1Z_Lincoln Prep'!AL25+'[1]5C1Z_Lincoln Prep'!AO25)</f>
        <v>0</v>
      </c>
      <c r="AF25" s="184">
        <f>-('[1]5C1AA_Laurel'!$AL25+'[1]5C1AA_Laurel'!$AO25)</f>
        <v>0</v>
      </c>
      <c r="AG25" s="184">
        <f>-('[1]5C1AB_Apex'!$AL25+'[1]5C1AB_Apex'!$AO25)</f>
        <v>-6658</v>
      </c>
      <c r="AH25" s="184">
        <f>-('[1]5C1AC_Smothers'!$AL25+'[1]5C1AC_Smothers'!$AO25)</f>
        <v>0</v>
      </c>
      <c r="AI25" s="184">
        <f>-('[1]5C1AD_Greater'!$AL25+'[1]5C1AD_Greater'!$AO25)</f>
        <v>0</v>
      </c>
      <c r="AJ25" s="184">
        <f>-('[1]5C1AE_Noble Minds'!$AL25+'[1]5C1AE_Noble Minds'!$AO25)</f>
        <v>0</v>
      </c>
      <c r="AK25" s="184">
        <f>-('[1]5C1AF_JCFA-Laf'!$AL25+'[1]5C1AF_JCFA-Laf'!$AO25)</f>
        <v>0</v>
      </c>
      <c r="AL25" s="184">
        <f>-('[1]5C1AG_Collegiate'!$AL25+'[1]5C1AG_Collegiate'!$AO25)</f>
        <v>0</v>
      </c>
      <c r="AM25" s="184">
        <f>-('[1]5C1AH_BRUP'!$AL25+'[1]5C1AH_BRUP'!$AO25)</f>
        <v>0</v>
      </c>
      <c r="AN25" s="184">
        <f>-('[1]5C2_LAVCA'!AM25+'[1]5C2_LAVCA'!AP25)</f>
        <v>-40447</v>
      </c>
      <c r="AO25" s="184">
        <f>-('[1]5C3_UnvView'!AM25+'[1]5C3_UnvView'!AP25)</f>
        <v>-71907</v>
      </c>
      <c r="AP25" s="228">
        <f t="shared" si="1"/>
        <v>-247491</v>
      </c>
      <c r="AQ25" s="186">
        <f t="shared" si="2"/>
        <v>10537274</v>
      </c>
    </row>
    <row r="26" spans="1:43" ht="15.6" customHeight="1" x14ac:dyDescent="0.2">
      <c r="A26" s="187">
        <v>20</v>
      </c>
      <c r="B26" s="188" t="s">
        <v>261</v>
      </c>
      <c r="C26" s="189">
        <f>+'2_State Distrib and Adjs'!BF26</f>
        <v>35269857</v>
      </c>
      <c r="D26" s="189">
        <f>-'5A3_OJJ'!P26</f>
        <v>-10768</v>
      </c>
      <c r="E26" s="189"/>
      <c r="F26" s="189"/>
      <c r="G26" s="189">
        <f>-('[1]5C1A_Madison'!AL26+'[1]5C1A_Madison'!AO26)</f>
        <v>0</v>
      </c>
      <c r="H26" s="189">
        <f>-('[1]5C1B_DArbonne'!AL26+'[1]5C1B_DArbonne'!AO26)</f>
        <v>0</v>
      </c>
      <c r="I26" s="189">
        <f>-('[1]5C1C_Intl High'!AL26+'[1]5C1C_Intl High'!AO26)</f>
        <v>0</v>
      </c>
      <c r="J26" s="189">
        <f>-('[1]5C1D_NOMMA'!AL26+'[1]5C1D_NOMMA'!AO26)</f>
        <v>0</v>
      </c>
      <c r="K26" s="189">
        <f>-('[1]5C1E_LFNO'!AL26+'[1]5C1E_LFNO'!AO26)</f>
        <v>0</v>
      </c>
      <c r="L26" s="189">
        <f>-('[1]5C1F_L.C. Charter'!AL26+'[1]5C1F_L.C. Charter'!AO26)</f>
        <v>0</v>
      </c>
      <c r="M26" s="189">
        <f>-('[1]5C1G_JS Clark'!AL26+'[1]5C1G_JS Clark'!AO26)</f>
        <v>-7728</v>
      </c>
      <c r="N26" s="189">
        <f>-('[1]5C1H_Southwest'!AL26+'[1]5C1H_Southwest'!AO26)</f>
        <v>0</v>
      </c>
      <c r="O26" s="189">
        <f>-('[1]5C1I_LA Key'!AL26+'[1]5C1I_LA Key'!AO26)</f>
        <v>0</v>
      </c>
      <c r="P26" s="189">
        <f>-('[1]5C1J_Jeff Chamber'!AL26+'[1]5C1J_Jeff Chamber'!AO26)</f>
        <v>0</v>
      </c>
      <c r="Q26" s="189">
        <f>-('[1]5C1K_Tallulah'!AL26+'[1]5C1K_Tallulah'!AO26)</f>
        <v>0</v>
      </c>
      <c r="R26" s="189">
        <f>-('[1]5C1M_GEO Mid'!AL26+'[1]5C1M_GEO Mid'!AO26)</f>
        <v>0</v>
      </c>
      <c r="S26" s="189">
        <f>-('[1]5C1N_Delta'!AL26+'[1]5C1N_Delta'!AO26)</f>
        <v>0</v>
      </c>
      <c r="T26" s="189">
        <f>-('[1]5C1O_Impact'!AL26+'[1]5C1O_Impact'!AO26)</f>
        <v>0</v>
      </c>
      <c r="U26" s="189">
        <f>-('[1]5C1P_Vision'!AL26+'[1]5C1P_Vision'!AO26)</f>
        <v>0</v>
      </c>
      <c r="V26" s="189">
        <f>-('[1]5C1Q_Advantage'!AL26+'[1]5C1Q_Advantage'!AO26)</f>
        <v>0</v>
      </c>
      <c r="W26" s="189">
        <f>-('[1]5C1R_Iberville'!AL26+'[1]5C1R_Iberville'!AO26)</f>
        <v>0</v>
      </c>
      <c r="X26" s="189">
        <f>-('[1]5C1S_LC Col Prep'!AL26+'[1]5C1S_LC Col Prep'!AO26)</f>
        <v>0</v>
      </c>
      <c r="Y26" s="189">
        <f>-('[1]5C1T_Northeast'!AL26+'[1]5C1T_Northeast'!AO26)</f>
        <v>0</v>
      </c>
      <c r="Z26" s="189">
        <f>-('[1]5C1U_Acadiana Ren'!AL26+'[1]5C1U_Acadiana Ren'!AO26)</f>
        <v>0</v>
      </c>
      <c r="AA26" s="189">
        <f>-('[1]5C1V_Laf Ren'!AL26+'[1]5C1V_Laf Ren'!AO26)</f>
        <v>0</v>
      </c>
      <c r="AB26" s="189">
        <f>-('[1]5C1W_Willow'!AL26+'[1]5C1W_Willow'!AO26)</f>
        <v>0</v>
      </c>
      <c r="AC26" s="189">
        <f>-('[1]5C1X_Tangi'!AL26+'[1]5C1X_Tangi'!AO26)</f>
        <v>0</v>
      </c>
      <c r="AD26" s="189">
        <f>-('[1]5C1Y_GEO'!AL26+'[1]5C1Y_GEO'!AO26)</f>
        <v>0</v>
      </c>
      <c r="AE26" s="189">
        <f>-('[1]5C1Z_Lincoln Prep'!AL26+'[1]5C1Z_Lincoln Prep'!AO26)</f>
        <v>0</v>
      </c>
      <c r="AF26" s="189">
        <f>-('[1]5C1AA_Laurel'!$AL26+'[1]5C1AA_Laurel'!$AO26)</f>
        <v>0</v>
      </c>
      <c r="AG26" s="189">
        <f>-('[1]5C1AB_Apex'!$AL26+'[1]5C1AB_Apex'!$AO26)</f>
        <v>0</v>
      </c>
      <c r="AH26" s="189">
        <f>-('[1]5C1AC_Smothers'!$AL26+'[1]5C1AC_Smothers'!$AO26)</f>
        <v>0</v>
      </c>
      <c r="AI26" s="189">
        <f>-('[1]5C1AD_Greater'!$AL26+'[1]5C1AD_Greater'!$AO26)</f>
        <v>0</v>
      </c>
      <c r="AJ26" s="189">
        <f>-('[1]5C1AE_Noble Minds'!$AL26+'[1]5C1AE_Noble Minds'!$AO26)</f>
        <v>0</v>
      </c>
      <c r="AK26" s="189">
        <f>-('[1]5C1AF_JCFA-Laf'!$AL26+'[1]5C1AF_JCFA-Laf'!$AO26)</f>
        <v>0</v>
      </c>
      <c r="AL26" s="189">
        <f>-('[1]5C1AG_Collegiate'!$AL26+'[1]5C1AG_Collegiate'!$AO26)</f>
        <v>0</v>
      </c>
      <c r="AM26" s="189">
        <f>-('[1]5C1AH_BRUP'!$AL26+'[1]5C1AH_BRUP'!$AO26)</f>
        <v>0</v>
      </c>
      <c r="AN26" s="189">
        <f>-('[1]5C2_LAVCA'!AM26+'[1]5C2_LAVCA'!AP26)</f>
        <v>-55642</v>
      </c>
      <c r="AO26" s="189">
        <f>-('[1]5C3_UnvView'!AM26+'[1]5C3_UnvView'!AP26)</f>
        <v>-28980</v>
      </c>
      <c r="AP26" s="229">
        <f t="shared" si="1"/>
        <v>-103118</v>
      </c>
      <c r="AQ26" s="191">
        <f t="shared" si="2"/>
        <v>35166739</v>
      </c>
    </row>
    <row r="27" spans="1:43" ht="15.6" customHeight="1" x14ac:dyDescent="0.2">
      <c r="A27" s="223">
        <v>21</v>
      </c>
      <c r="B27" s="224" t="s">
        <v>262</v>
      </c>
      <c r="C27" s="225">
        <f>+'2_State Distrib and Adjs'!BF27</f>
        <v>20277347</v>
      </c>
      <c r="D27" s="225">
        <f>-'5A3_OJJ'!P27</f>
        <v>-6694</v>
      </c>
      <c r="E27" s="225"/>
      <c r="F27" s="225"/>
      <c r="G27" s="225">
        <f>-('[1]5C1A_Madison'!AL27+'[1]5C1A_Madison'!AO27)</f>
        <v>0</v>
      </c>
      <c r="H27" s="225">
        <f>-('[1]5C1B_DArbonne'!AL27+'[1]5C1B_DArbonne'!AO27)</f>
        <v>0</v>
      </c>
      <c r="I27" s="225">
        <f>-('[1]5C1C_Intl High'!AL27+'[1]5C1C_Intl High'!AO27)</f>
        <v>0</v>
      </c>
      <c r="J27" s="225">
        <f>-('[1]5C1D_NOMMA'!AL27+'[1]5C1D_NOMMA'!AO27)</f>
        <v>0</v>
      </c>
      <c r="K27" s="225">
        <f>-('[1]5C1E_LFNO'!AL27+'[1]5C1E_LFNO'!AO27)</f>
        <v>0</v>
      </c>
      <c r="L27" s="225">
        <f>-('[1]5C1F_L.C. Charter'!AL27+'[1]5C1F_L.C. Charter'!AO27)</f>
        <v>0</v>
      </c>
      <c r="M27" s="225">
        <f>-('[1]5C1G_JS Clark'!AL27+'[1]5C1G_JS Clark'!AO27)</f>
        <v>0</v>
      </c>
      <c r="N27" s="225">
        <f>-('[1]5C1H_Southwest'!AL27+'[1]5C1H_Southwest'!AO27)</f>
        <v>0</v>
      </c>
      <c r="O27" s="225">
        <f>-('[1]5C1I_LA Key'!AL27+'[1]5C1I_LA Key'!AO27)</f>
        <v>0</v>
      </c>
      <c r="P27" s="225">
        <f>-('[1]5C1J_Jeff Chamber'!AL27+'[1]5C1J_Jeff Chamber'!AO27)</f>
        <v>0</v>
      </c>
      <c r="Q27" s="225">
        <f>-('[1]5C1K_Tallulah'!AL27+'[1]5C1K_Tallulah'!AO27)</f>
        <v>-1302</v>
      </c>
      <c r="R27" s="225">
        <f>-('[1]5C1M_GEO Mid'!AL27+'[1]5C1M_GEO Mid'!AO27)</f>
        <v>0</v>
      </c>
      <c r="S27" s="225">
        <f>-('[1]5C1N_Delta'!AL27+'[1]5C1N_Delta'!AO27)</f>
        <v>-5206</v>
      </c>
      <c r="T27" s="225">
        <f>-('[1]5C1O_Impact'!AL27+'[1]5C1O_Impact'!AO27)</f>
        <v>0</v>
      </c>
      <c r="U27" s="225">
        <f>-('[1]5C1P_Vision'!AL27+'[1]5C1P_Vision'!AO27)</f>
        <v>0</v>
      </c>
      <c r="V27" s="225">
        <f>-('[1]5C1Q_Advantage'!AL27+'[1]5C1Q_Advantage'!AO27)</f>
        <v>0</v>
      </c>
      <c r="W27" s="225">
        <f>-('[1]5C1R_Iberville'!AL27+'[1]5C1R_Iberville'!AO27)</f>
        <v>0</v>
      </c>
      <c r="X27" s="225">
        <f>-('[1]5C1S_LC Col Prep'!AL27+'[1]5C1S_LC Col Prep'!AO27)</f>
        <v>0</v>
      </c>
      <c r="Y27" s="225">
        <f>-('[1]5C1T_Northeast'!AL27+'[1]5C1T_Northeast'!AO27)</f>
        <v>0</v>
      </c>
      <c r="Z27" s="225">
        <f>-('[1]5C1U_Acadiana Ren'!AL27+'[1]5C1U_Acadiana Ren'!AO27)</f>
        <v>0</v>
      </c>
      <c r="AA27" s="225">
        <f>-('[1]5C1V_Laf Ren'!AL27+'[1]5C1V_Laf Ren'!AO27)</f>
        <v>0</v>
      </c>
      <c r="AB27" s="225">
        <f>-('[1]5C1W_Willow'!AL27+'[1]5C1W_Willow'!AO27)</f>
        <v>0</v>
      </c>
      <c r="AC27" s="225">
        <f>-('[1]5C1X_Tangi'!AL27+'[1]5C1X_Tangi'!AO27)</f>
        <v>0</v>
      </c>
      <c r="AD27" s="225">
        <f>-('[1]5C1Y_GEO'!AL27+'[1]5C1Y_GEO'!AO27)</f>
        <v>0</v>
      </c>
      <c r="AE27" s="225">
        <f>-('[1]5C1Z_Lincoln Prep'!AL27+'[1]5C1Z_Lincoln Prep'!AO27)</f>
        <v>0</v>
      </c>
      <c r="AF27" s="225">
        <f>-('[1]5C1AA_Laurel'!$AL27+'[1]5C1AA_Laurel'!$AO27)</f>
        <v>0</v>
      </c>
      <c r="AG27" s="225">
        <f>-('[1]5C1AB_Apex'!$AL27+'[1]5C1AB_Apex'!$AO27)</f>
        <v>0</v>
      </c>
      <c r="AH27" s="225">
        <f>-('[1]5C1AC_Smothers'!$AL27+'[1]5C1AC_Smothers'!$AO27)</f>
        <v>0</v>
      </c>
      <c r="AI27" s="225">
        <f>-('[1]5C1AD_Greater'!$AL27+'[1]5C1AD_Greater'!$AO27)</f>
        <v>0</v>
      </c>
      <c r="AJ27" s="225">
        <f>-('[1]5C1AE_Noble Minds'!$AL27+'[1]5C1AE_Noble Minds'!$AO27)</f>
        <v>0</v>
      </c>
      <c r="AK27" s="225">
        <f>-('[1]5C1AF_JCFA-Laf'!$AL27+'[1]5C1AF_JCFA-Laf'!$AO27)</f>
        <v>0</v>
      </c>
      <c r="AL27" s="225">
        <f>-('[1]5C1AG_Collegiate'!$AL27+'[1]5C1AG_Collegiate'!$AO27)</f>
        <v>0</v>
      </c>
      <c r="AM27" s="225">
        <f>-('[1]5C1AH_BRUP'!$AL27+'[1]5C1AH_BRUP'!$AO27)</f>
        <v>0</v>
      </c>
      <c r="AN27" s="225">
        <f>-('[1]5C2_LAVCA'!AM27+'[1]5C2_LAVCA'!AP27)</f>
        <v>-9371</v>
      </c>
      <c r="AO27" s="225">
        <f>-('[1]5C3_UnvView'!AM27+'[1]5C3_UnvView'!AP27)</f>
        <v>-22256</v>
      </c>
      <c r="AP27" s="226">
        <f t="shared" si="1"/>
        <v>-44829</v>
      </c>
      <c r="AQ27" s="227">
        <f t="shared" si="2"/>
        <v>20232518</v>
      </c>
    </row>
    <row r="28" spans="1:43" ht="15.6" customHeight="1" x14ac:dyDescent="0.2">
      <c r="A28" s="182">
        <v>22</v>
      </c>
      <c r="B28" s="183" t="s">
        <v>263</v>
      </c>
      <c r="C28" s="184">
        <f>+'2_State Distrib and Adjs'!BF28</f>
        <v>21619963</v>
      </c>
      <c r="D28" s="184">
        <f>-'5A3_OJJ'!P28</f>
        <v>0</v>
      </c>
      <c r="E28" s="184"/>
      <c r="F28" s="184"/>
      <c r="G28" s="184">
        <f>-('[1]5C1A_Madison'!AL28+'[1]5C1A_Madison'!AO28)</f>
        <v>0</v>
      </c>
      <c r="H28" s="184">
        <f>-('[1]5C1B_DArbonne'!AL28+'[1]5C1B_DArbonne'!AO28)</f>
        <v>0</v>
      </c>
      <c r="I28" s="184">
        <f>-('[1]5C1C_Intl High'!AL28+'[1]5C1C_Intl High'!AO28)</f>
        <v>0</v>
      </c>
      <c r="J28" s="184">
        <f>-('[1]5C1D_NOMMA'!AL28+'[1]5C1D_NOMMA'!AO28)</f>
        <v>0</v>
      </c>
      <c r="K28" s="184">
        <f>-('[1]5C1E_LFNO'!AL28+'[1]5C1E_LFNO'!AO28)</f>
        <v>0</v>
      </c>
      <c r="L28" s="184">
        <f>-('[1]5C1F_L.C. Charter'!AL28+'[1]5C1F_L.C. Charter'!AO28)</f>
        <v>0</v>
      </c>
      <c r="M28" s="184">
        <f>-('[1]5C1G_JS Clark'!AL28+'[1]5C1G_JS Clark'!AO28)</f>
        <v>0</v>
      </c>
      <c r="N28" s="184">
        <f>-('[1]5C1H_Southwest'!AL28+'[1]5C1H_Southwest'!AO28)</f>
        <v>0</v>
      </c>
      <c r="O28" s="184">
        <f>-('[1]5C1I_LA Key'!AL28+'[1]5C1I_LA Key'!AO28)</f>
        <v>0</v>
      </c>
      <c r="P28" s="184">
        <f>-('[1]5C1J_Jeff Chamber'!AL28+'[1]5C1J_Jeff Chamber'!AO28)</f>
        <v>0</v>
      </c>
      <c r="Q28" s="184">
        <f>-('[1]5C1K_Tallulah'!AL28+'[1]5C1K_Tallulah'!AO28)</f>
        <v>0</v>
      </c>
      <c r="R28" s="184">
        <f>-('[1]5C1M_GEO Mid'!AL28+'[1]5C1M_GEO Mid'!AO28)</f>
        <v>0</v>
      </c>
      <c r="S28" s="184">
        <f>-('[1]5C1N_Delta'!AL28+'[1]5C1N_Delta'!AO28)</f>
        <v>0</v>
      </c>
      <c r="T28" s="184">
        <f>-('[1]5C1O_Impact'!AL28+'[1]5C1O_Impact'!AO28)</f>
        <v>0</v>
      </c>
      <c r="U28" s="184">
        <f>-('[1]5C1P_Vision'!AL28+'[1]5C1P_Vision'!AO28)</f>
        <v>0</v>
      </c>
      <c r="V28" s="184">
        <f>-('[1]5C1Q_Advantage'!AL28+'[1]5C1Q_Advantage'!AO28)</f>
        <v>0</v>
      </c>
      <c r="W28" s="184">
        <f>-('[1]5C1R_Iberville'!AL28+'[1]5C1R_Iberville'!AO28)</f>
        <v>0</v>
      </c>
      <c r="X28" s="184">
        <f>-('[1]5C1S_LC Col Prep'!AL28+'[1]5C1S_LC Col Prep'!AO28)</f>
        <v>0</v>
      </c>
      <c r="Y28" s="184">
        <f>-('[1]5C1T_Northeast'!AL28+'[1]5C1T_Northeast'!AO28)</f>
        <v>0</v>
      </c>
      <c r="Z28" s="184">
        <f>-('[1]5C1U_Acadiana Ren'!AL28+'[1]5C1U_Acadiana Ren'!AO28)</f>
        <v>0</v>
      </c>
      <c r="AA28" s="184">
        <f>-('[1]5C1V_Laf Ren'!AL28+'[1]5C1V_Laf Ren'!AO28)</f>
        <v>0</v>
      </c>
      <c r="AB28" s="184">
        <f>-('[1]5C1W_Willow'!AL28+'[1]5C1W_Willow'!AO28)</f>
        <v>0</v>
      </c>
      <c r="AC28" s="184">
        <f>-('[1]5C1X_Tangi'!AL28+'[1]5C1X_Tangi'!AO28)</f>
        <v>0</v>
      </c>
      <c r="AD28" s="184">
        <f>-('[1]5C1Y_GEO'!AL28+'[1]5C1Y_GEO'!AO28)</f>
        <v>0</v>
      </c>
      <c r="AE28" s="184">
        <f>-('[1]5C1Z_Lincoln Prep'!AL28+'[1]5C1Z_Lincoln Prep'!AO28)</f>
        <v>0</v>
      </c>
      <c r="AF28" s="184">
        <f>-('[1]5C1AA_Laurel'!$AL28+'[1]5C1AA_Laurel'!$AO28)</f>
        <v>0</v>
      </c>
      <c r="AG28" s="184">
        <f>-('[1]5C1AB_Apex'!$AL28+'[1]5C1AB_Apex'!$AO28)</f>
        <v>0</v>
      </c>
      <c r="AH28" s="184">
        <f>-('[1]5C1AC_Smothers'!$AL28+'[1]5C1AC_Smothers'!$AO28)</f>
        <v>0</v>
      </c>
      <c r="AI28" s="184">
        <f>-('[1]5C1AD_Greater'!$AL28+'[1]5C1AD_Greater'!$AO28)</f>
        <v>0</v>
      </c>
      <c r="AJ28" s="184">
        <f>-('[1]5C1AE_Noble Minds'!$AL28+'[1]5C1AE_Noble Minds'!$AO28)</f>
        <v>0</v>
      </c>
      <c r="AK28" s="184">
        <f>-('[1]5C1AF_JCFA-Laf'!$AL28+'[1]5C1AF_JCFA-Laf'!$AO28)</f>
        <v>0</v>
      </c>
      <c r="AL28" s="184">
        <f>-('[1]5C1AG_Collegiate'!$AL28+'[1]5C1AG_Collegiate'!$AO28)</f>
        <v>0</v>
      </c>
      <c r="AM28" s="184">
        <f>-('[1]5C1AH_BRUP'!$AL28+'[1]5C1AH_BRUP'!$AO28)</f>
        <v>0</v>
      </c>
      <c r="AN28" s="184">
        <f>-('[1]5C2_LAVCA'!AM28+'[1]5C2_LAVCA'!AP28)</f>
        <v>-9554</v>
      </c>
      <c r="AO28" s="184">
        <f>-('[1]5C3_UnvView'!AM28+'[1]5C3_UnvView'!AP28)</f>
        <v>-19976</v>
      </c>
      <c r="AP28" s="228">
        <f t="shared" si="1"/>
        <v>-29530</v>
      </c>
      <c r="AQ28" s="186">
        <f t="shared" si="2"/>
        <v>21590433</v>
      </c>
    </row>
    <row r="29" spans="1:43" ht="15.6" customHeight="1" x14ac:dyDescent="0.2">
      <c r="A29" s="182">
        <v>23</v>
      </c>
      <c r="B29" s="183" t="s">
        <v>264</v>
      </c>
      <c r="C29" s="184">
        <f>+'2_State Distrib and Adjs'!BF29</f>
        <v>75013835</v>
      </c>
      <c r="D29" s="184">
        <f>-'5A3_OJJ'!P29</f>
        <v>-2490</v>
      </c>
      <c r="E29" s="184"/>
      <c r="F29" s="184"/>
      <c r="G29" s="184">
        <f>-('[1]5C1A_Madison'!AL29+'[1]5C1A_Madison'!AO29)</f>
        <v>0</v>
      </c>
      <c r="H29" s="184">
        <f>-('[1]5C1B_DArbonne'!AL29+'[1]5C1B_DArbonne'!AO29)</f>
        <v>0</v>
      </c>
      <c r="I29" s="184">
        <f>-('[1]5C1C_Intl High'!AL29+'[1]5C1C_Intl High'!AO29)</f>
        <v>-3356</v>
      </c>
      <c r="J29" s="184">
        <f>-('[1]5C1D_NOMMA'!AL29+'[1]5C1D_NOMMA'!AO29)</f>
        <v>0</v>
      </c>
      <c r="K29" s="184">
        <f>-('[1]5C1E_LFNO'!AL29+'[1]5C1E_LFNO'!AO29)</f>
        <v>0</v>
      </c>
      <c r="L29" s="184">
        <f>-('[1]5C1F_L.C. Charter'!AL29+'[1]5C1F_L.C. Charter'!AO29)</f>
        <v>0</v>
      </c>
      <c r="M29" s="184">
        <f>-('[1]5C1G_JS Clark'!AL29+'[1]5C1G_JS Clark'!AO29)</f>
        <v>0</v>
      </c>
      <c r="N29" s="184">
        <f>-('[1]5C1H_Southwest'!AL29+'[1]5C1H_Southwest'!AO29)</f>
        <v>0</v>
      </c>
      <c r="O29" s="184">
        <f>-('[1]5C1I_LA Key'!AL29+'[1]5C1I_LA Key'!AO29)</f>
        <v>0</v>
      </c>
      <c r="P29" s="184">
        <f>-('[1]5C1J_Jeff Chamber'!AL29+'[1]5C1J_Jeff Chamber'!AO29)</f>
        <v>-3356</v>
      </c>
      <c r="Q29" s="184">
        <f>-('[1]5C1K_Tallulah'!AL29+'[1]5C1K_Tallulah'!AO29)</f>
        <v>0</v>
      </c>
      <c r="R29" s="184">
        <f>-('[1]5C1M_GEO Mid'!AL29+'[1]5C1M_GEO Mid'!AO29)</f>
        <v>3747</v>
      </c>
      <c r="S29" s="184">
        <f>-('[1]5C1N_Delta'!AL29+'[1]5C1N_Delta'!AO29)</f>
        <v>-1678</v>
      </c>
      <c r="T29" s="184">
        <f>-('[1]5C1O_Impact'!AL29+'[1]5C1O_Impact'!AO29)</f>
        <v>0</v>
      </c>
      <c r="U29" s="184">
        <f>-('[1]5C1P_Vision'!AL29+'[1]5C1P_Vision'!AO29)</f>
        <v>0</v>
      </c>
      <c r="V29" s="184">
        <f>-('[1]5C1Q_Advantage'!AL29+'[1]5C1Q_Advantage'!AO29)</f>
        <v>-1678</v>
      </c>
      <c r="W29" s="184">
        <f>-('[1]5C1R_Iberville'!AL29+'[1]5C1R_Iberville'!AO29)</f>
        <v>0</v>
      </c>
      <c r="X29" s="184">
        <f>-('[1]5C1S_LC Col Prep'!AL29+'[1]5C1S_LC Col Prep'!AO29)</f>
        <v>0</v>
      </c>
      <c r="Y29" s="184">
        <f>-('[1]5C1T_Northeast'!AL29+'[1]5C1T_Northeast'!AO29)</f>
        <v>0</v>
      </c>
      <c r="Z29" s="184">
        <f>-('[1]5C1U_Acadiana Ren'!AL29+'[1]5C1U_Acadiana Ren'!AO29)</f>
        <v>-244597</v>
      </c>
      <c r="AA29" s="184">
        <f>-('[1]5C1V_Laf Ren'!AL29+'[1]5C1V_Laf Ren'!AO29)</f>
        <v>-3356</v>
      </c>
      <c r="AB29" s="184">
        <f>-('[1]5C1W_Willow'!AL29+'[1]5C1W_Willow'!AO29)</f>
        <v>-8390</v>
      </c>
      <c r="AC29" s="184">
        <f>-('[1]5C1X_Tangi'!AL29+'[1]5C1X_Tangi'!AO29)</f>
        <v>0</v>
      </c>
      <c r="AD29" s="184">
        <f>-('[1]5C1Y_GEO'!AL29+'[1]5C1Y_GEO'!AO29)</f>
        <v>0</v>
      </c>
      <c r="AE29" s="184">
        <f>-('[1]5C1Z_Lincoln Prep'!AL29+'[1]5C1Z_Lincoln Prep'!AO29)</f>
        <v>0</v>
      </c>
      <c r="AF29" s="184">
        <f>-('[1]5C1AA_Laurel'!$AL29+'[1]5C1AA_Laurel'!$AO29)</f>
        <v>0</v>
      </c>
      <c r="AG29" s="184">
        <f>-('[1]5C1AB_Apex'!$AL29+'[1]5C1AB_Apex'!$AO29)</f>
        <v>0</v>
      </c>
      <c r="AH29" s="184">
        <f>-('[1]5C1AC_Smothers'!$AL29+'[1]5C1AC_Smothers'!$AO29)</f>
        <v>0</v>
      </c>
      <c r="AI29" s="184">
        <f>-('[1]5C1AD_Greater'!$AL29+'[1]5C1AD_Greater'!$AO29)</f>
        <v>0</v>
      </c>
      <c r="AJ29" s="184">
        <f>-('[1]5C1AE_Noble Minds'!$AL29+'[1]5C1AE_Noble Minds'!$AO29)</f>
        <v>0</v>
      </c>
      <c r="AK29" s="184">
        <f>-('[1]5C1AF_JCFA-Laf'!$AL29+'[1]5C1AF_JCFA-Laf'!$AO29)</f>
        <v>-5034</v>
      </c>
      <c r="AL29" s="184">
        <f>-('[1]5C1AG_Collegiate'!$AL29+'[1]5C1AG_Collegiate'!$AO29)</f>
        <v>0</v>
      </c>
      <c r="AM29" s="184">
        <f>-('[1]5C1AH_BRUP'!$AL29+'[1]5C1AH_BRUP'!$AO29)</f>
        <v>0</v>
      </c>
      <c r="AN29" s="184">
        <f>-('[1]5C2_LAVCA'!AM29+'[1]5C2_LAVCA'!AP29)</f>
        <v>-37755</v>
      </c>
      <c r="AO29" s="184">
        <f>-('[1]5C3_UnvView'!AM29+'[1]5C3_UnvView'!AP29)</f>
        <v>-95392</v>
      </c>
      <c r="AP29" s="228">
        <f t="shared" si="1"/>
        <v>-403335</v>
      </c>
      <c r="AQ29" s="186">
        <f t="shared" si="2"/>
        <v>74610500</v>
      </c>
    </row>
    <row r="30" spans="1:43" ht="15.6" customHeight="1" x14ac:dyDescent="0.2">
      <c r="A30" s="182">
        <v>24</v>
      </c>
      <c r="B30" s="183" t="s">
        <v>265</v>
      </c>
      <c r="C30" s="184">
        <f>+'2_State Distrib and Adjs'!BF30</f>
        <v>14498159</v>
      </c>
      <c r="D30" s="184">
        <f>-'5A3_OJJ'!P30</f>
        <v>-10972</v>
      </c>
      <c r="E30" s="184"/>
      <c r="F30" s="184"/>
      <c r="G30" s="184">
        <f>-('[1]5C1A_Madison'!AL30+'[1]5C1A_Madison'!AO30)</f>
        <v>-20390</v>
      </c>
      <c r="H30" s="184">
        <f>-('[1]5C1B_DArbonne'!AL30+'[1]5C1B_DArbonne'!AO30)</f>
        <v>0</v>
      </c>
      <c r="I30" s="184">
        <f>-('[1]5C1C_Intl High'!AL30+'[1]5C1C_Intl High'!AO30)</f>
        <v>0</v>
      </c>
      <c r="J30" s="184">
        <f>-('[1]5C1D_NOMMA'!AL30+'[1]5C1D_NOMMA'!AO30)</f>
        <v>0</v>
      </c>
      <c r="K30" s="184">
        <f>-('[1]5C1E_LFNO'!AL30+'[1]5C1E_LFNO'!AO30)</f>
        <v>0</v>
      </c>
      <c r="L30" s="184">
        <f>-('[1]5C1F_L.C. Charter'!AL30+'[1]5C1F_L.C. Charter'!AO30)</f>
        <v>0</v>
      </c>
      <c r="M30" s="184">
        <f>-('[1]5C1G_JS Clark'!AL30+'[1]5C1G_JS Clark'!AO30)</f>
        <v>0</v>
      </c>
      <c r="N30" s="184">
        <f>-('[1]5C1H_Southwest'!AL30+'[1]5C1H_Southwest'!AO30)</f>
        <v>0</v>
      </c>
      <c r="O30" s="184">
        <f>-('[1]5C1I_LA Key'!AL30+'[1]5C1I_LA Key'!AO30)</f>
        <v>-203895</v>
      </c>
      <c r="P30" s="184">
        <f>-('[1]5C1J_Jeff Chamber'!AL30+'[1]5C1J_Jeff Chamber'!AO30)</f>
        <v>0</v>
      </c>
      <c r="Q30" s="184">
        <f>-('[1]5C1K_Tallulah'!AL30+'[1]5C1K_Tallulah'!AO30)</f>
        <v>0</v>
      </c>
      <c r="R30" s="184">
        <f>-('[1]5C1M_GEO Mid'!AL30+'[1]5C1M_GEO Mid'!AO30)</f>
        <v>11955</v>
      </c>
      <c r="S30" s="184">
        <f>-('[1]5C1N_Delta'!AL30+'[1]5C1N_Delta'!AO30)</f>
        <v>0</v>
      </c>
      <c r="T30" s="184">
        <f>-('[1]5C1O_Impact'!AL30+'[1]5C1O_Impact'!AO30)</f>
        <v>0</v>
      </c>
      <c r="U30" s="184">
        <f>-('[1]5C1P_Vision'!AL30+'[1]5C1P_Vision'!AO30)</f>
        <v>0</v>
      </c>
      <c r="V30" s="184">
        <f>-('[1]5C1Q_Advantage'!AL30+'[1]5C1Q_Advantage'!AO30)</f>
        <v>-13593</v>
      </c>
      <c r="W30" s="184">
        <f>-('[1]5C1R_Iberville'!AL30+'[1]5C1R_Iberville'!AO30)</f>
        <v>-2392368</v>
      </c>
      <c r="X30" s="184">
        <f>-('[1]5C1S_LC Col Prep'!AL30+'[1]5C1S_LC Col Prep'!AO30)</f>
        <v>0</v>
      </c>
      <c r="Y30" s="184">
        <f>-('[1]5C1T_Northeast'!AL30+'[1]5C1T_Northeast'!AO30)</f>
        <v>0</v>
      </c>
      <c r="Z30" s="184">
        <f>-('[1]5C1U_Acadiana Ren'!AL30+'[1]5C1U_Acadiana Ren'!AO30)</f>
        <v>0</v>
      </c>
      <c r="AA30" s="184">
        <f>-('[1]5C1V_Laf Ren'!AL30+'[1]5C1V_Laf Ren'!AO30)</f>
        <v>0</v>
      </c>
      <c r="AB30" s="184">
        <f>-('[1]5C1W_Willow'!AL30+'[1]5C1W_Willow'!AO30)</f>
        <v>0</v>
      </c>
      <c r="AC30" s="184">
        <f>-('[1]5C1X_Tangi'!AL30+'[1]5C1X_Tangi'!AO30)</f>
        <v>0</v>
      </c>
      <c r="AD30" s="184">
        <f>-('[1]5C1Y_GEO'!AL30+'[1]5C1Y_GEO'!AO30)</f>
        <v>0</v>
      </c>
      <c r="AE30" s="184">
        <f>-('[1]5C1Z_Lincoln Prep'!AL30+'[1]5C1Z_Lincoln Prep'!AO30)</f>
        <v>0</v>
      </c>
      <c r="AF30" s="184">
        <f>-('[1]5C1AA_Laurel'!$AL30+'[1]5C1AA_Laurel'!$AO30)</f>
        <v>0</v>
      </c>
      <c r="AG30" s="184">
        <f>-('[1]5C1AB_Apex'!$AL30+'[1]5C1AB_Apex'!$AO30)</f>
        <v>0</v>
      </c>
      <c r="AH30" s="184">
        <f>-('[1]5C1AC_Smothers'!$AL30+'[1]5C1AC_Smothers'!$AO30)</f>
        <v>0</v>
      </c>
      <c r="AI30" s="184">
        <f>-('[1]5C1AD_Greater'!$AL30+'[1]5C1AD_Greater'!$AO30)</f>
        <v>0</v>
      </c>
      <c r="AJ30" s="184">
        <f>-('[1]5C1AE_Noble Minds'!$AL30+'[1]5C1AE_Noble Minds'!$AO30)</f>
        <v>0</v>
      </c>
      <c r="AK30" s="184">
        <f>-('[1]5C1AF_JCFA-Laf'!$AL30+'[1]5C1AF_JCFA-Laf'!$AO30)</f>
        <v>0</v>
      </c>
      <c r="AL30" s="184">
        <f>-('[1]5C1AG_Collegiate'!$AL30+'[1]5C1AG_Collegiate'!$AO30)</f>
        <v>0</v>
      </c>
      <c r="AM30" s="184">
        <f>-('[1]5C1AH_BRUP'!$AL30+'[1]5C1AH_BRUP'!$AO30)</f>
        <v>0</v>
      </c>
      <c r="AN30" s="184">
        <f>-('[1]5C2_LAVCA'!AM30+'[1]5C2_LAVCA'!AP30)</f>
        <v>-146804</v>
      </c>
      <c r="AO30" s="184">
        <f>-('[1]5C3_UnvView'!AM30+'[1]5C3_UnvView'!AP30)</f>
        <v>-146804</v>
      </c>
      <c r="AP30" s="228">
        <f t="shared" si="1"/>
        <v>-2922871</v>
      </c>
      <c r="AQ30" s="186">
        <f t="shared" si="2"/>
        <v>11575288</v>
      </c>
    </row>
    <row r="31" spans="1:43" ht="15.6" customHeight="1" x14ac:dyDescent="0.2">
      <c r="A31" s="187">
        <v>25</v>
      </c>
      <c r="B31" s="188" t="s">
        <v>266</v>
      </c>
      <c r="C31" s="189">
        <f>+'2_State Distrib and Adjs'!BF31</f>
        <v>11158154</v>
      </c>
      <c r="D31" s="189">
        <f>-'5A3_OJJ'!P31</f>
        <v>0</v>
      </c>
      <c r="E31" s="189"/>
      <c r="F31" s="189"/>
      <c r="G31" s="189">
        <f>-('[1]5C1A_Madison'!AL31+'[1]5C1A_Madison'!AO31)</f>
        <v>0</v>
      </c>
      <c r="H31" s="189">
        <f>-('[1]5C1B_DArbonne'!AL31+'[1]5C1B_DArbonne'!AO31)</f>
        <v>0</v>
      </c>
      <c r="I31" s="189">
        <f>-('[1]5C1C_Intl High'!AL31+'[1]5C1C_Intl High'!AO31)</f>
        <v>0</v>
      </c>
      <c r="J31" s="189">
        <f>-('[1]5C1D_NOMMA'!AL31+'[1]5C1D_NOMMA'!AO31)</f>
        <v>0</v>
      </c>
      <c r="K31" s="189">
        <f>-('[1]5C1E_LFNO'!AL31+'[1]5C1E_LFNO'!AO31)</f>
        <v>0</v>
      </c>
      <c r="L31" s="189">
        <f>-('[1]5C1F_L.C. Charter'!AL31+'[1]5C1F_L.C. Charter'!AO31)</f>
        <v>0</v>
      </c>
      <c r="M31" s="189">
        <f>-('[1]5C1G_JS Clark'!AL31+'[1]5C1G_JS Clark'!AO31)</f>
        <v>0</v>
      </c>
      <c r="N31" s="189">
        <f>-('[1]5C1H_Southwest'!AL31+'[1]5C1H_Southwest'!AO31)</f>
        <v>0</v>
      </c>
      <c r="O31" s="189">
        <f>-('[1]5C1I_LA Key'!AL31+'[1]5C1I_LA Key'!AO31)</f>
        <v>0</v>
      </c>
      <c r="P31" s="189">
        <f>-('[1]5C1J_Jeff Chamber'!AL31+'[1]5C1J_Jeff Chamber'!AO31)</f>
        <v>0</v>
      </c>
      <c r="Q31" s="189">
        <f>-('[1]5C1K_Tallulah'!AL31+'[1]5C1K_Tallulah'!AO31)</f>
        <v>0</v>
      </c>
      <c r="R31" s="189">
        <f>-('[1]5C1M_GEO Mid'!AL31+'[1]5C1M_GEO Mid'!AO31)</f>
        <v>0</v>
      </c>
      <c r="S31" s="189">
        <f>-('[1]5C1N_Delta'!AL31+'[1]5C1N_Delta'!AO31)</f>
        <v>0</v>
      </c>
      <c r="T31" s="189">
        <f>-('[1]5C1O_Impact'!AL31+'[1]5C1O_Impact'!AO31)</f>
        <v>0</v>
      </c>
      <c r="U31" s="189">
        <f>-('[1]5C1P_Vision'!AL31+'[1]5C1P_Vision'!AO31)</f>
        <v>0</v>
      </c>
      <c r="V31" s="189">
        <f>-('[1]5C1Q_Advantage'!AL31+'[1]5C1Q_Advantage'!AO31)</f>
        <v>0</v>
      </c>
      <c r="W31" s="189">
        <f>-('[1]5C1R_Iberville'!AL31+'[1]5C1R_Iberville'!AO31)</f>
        <v>0</v>
      </c>
      <c r="X31" s="189">
        <f>-('[1]5C1S_LC Col Prep'!AL31+'[1]5C1S_LC Col Prep'!AO31)</f>
        <v>0</v>
      </c>
      <c r="Y31" s="189">
        <f>-('[1]5C1T_Northeast'!AL31+'[1]5C1T_Northeast'!AO31)</f>
        <v>0</v>
      </c>
      <c r="Z31" s="189">
        <f>-('[1]5C1U_Acadiana Ren'!AL31+'[1]5C1U_Acadiana Ren'!AO31)</f>
        <v>0</v>
      </c>
      <c r="AA31" s="189">
        <f>-('[1]5C1V_Laf Ren'!AL31+'[1]5C1V_Laf Ren'!AO31)</f>
        <v>0</v>
      </c>
      <c r="AB31" s="189">
        <f>-('[1]5C1W_Willow'!AL31+'[1]5C1W_Willow'!AO31)</f>
        <v>0</v>
      </c>
      <c r="AC31" s="189">
        <f>-('[1]5C1X_Tangi'!AL31+'[1]5C1X_Tangi'!AO31)</f>
        <v>0</v>
      </c>
      <c r="AD31" s="189">
        <f>-('[1]5C1Y_GEO'!AL31+'[1]5C1Y_GEO'!AO31)</f>
        <v>0</v>
      </c>
      <c r="AE31" s="189">
        <f>-('[1]5C1Z_Lincoln Prep'!AL31+'[1]5C1Z_Lincoln Prep'!AO31)</f>
        <v>-78930</v>
      </c>
      <c r="AF31" s="189">
        <f>-('[1]5C1AA_Laurel'!$AL31+'[1]5C1AA_Laurel'!$AO31)</f>
        <v>0</v>
      </c>
      <c r="AG31" s="189">
        <f>-('[1]5C1AB_Apex'!$AL31+'[1]5C1AB_Apex'!$AO31)</f>
        <v>0</v>
      </c>
      <c r="AH31" s="189">
        <f>-('[1]5C1AC_Smothers'!$AL31+'[1]5C1AC_Smothers'!$AO31)</f>
        <v>0</v>
      </c>
      <c r="AI31" s="189">
        <f>-('[1]5C1AD_Greater'!$AL31+'[1]5C1AD_Greater'!$AO31)</f>
        <v>0</v>
      </c>
      <c r="AJ31" s="189">
        <f>-('[1]5C1AE_Noble Minds'!$AL31+'[1]5C1AE_Noble Minds'!$AO31)</f>
        <v>0</v>
      </c>
      <c r="AK31" s="189">
        <f>-('[1]5C1AF_JCFA-Laf'!$AL31+'[1]5C1AF_JCFA-Laf'!$AO31)</f>
        <v>0</v>
      </c>
      <c r="AL31" s="189">
        <f>-('[1]5C1AG_Collegiate'!$AL31+'[1]5C1AG_Collegiate'!$AO31)</f>
        <v>0</v>
      </c>
      <c r="AM31" s="189">
        <f>-('[1]5C1AH_BRUP'!$AL31+'[1]5C1AH_BRUP'!$AO31)</f>
        <v>0</v>
      </c>
      <c r="AN31" s="189">
        <f>-('[1]5C2_LAVCA'!AM31+'[1]5C2_LAVCA'!AP31)</f>
        <v>-40255</v>
      </c>
      <c r="AO31" s="189">
        <f>-('[1]5C3_UnvView'!AM31+'[1]5C3_UnvView'!AP31)</f>
        <v>-23679</v>
      </c>
      <c r="AP31" s="229">
        <f t="shared" si="1"/>
        <v>-142864</v>
      </c>
      <c r="AQ31" s="191">
        <f t="shared" si="2"/>
        <v>11015290</v>
      </c>
    </row>
    <row r="32" spans="1:43" ht="15.6" customHeight="1" x14ac:dyDescent="0.2">
      <c r="A32" s="223">
        <v>26</v>
      </c>
      <c r="B32" s="224" t="s">
        <v>267</v>
      </c>
      <c r="C32" s="225">
        <f>+'2_State Distrib and Adjs'!BF32</f>
        <v>219460324</v>
      </c>
      <c r="D32" s="225">
        <f>-'5A3_OJJ'!P32</f>
        <v>-60566</v>
      </c>
      <c r="E32" s="225"/>
      <c r="F32" s="225"/>
      <c r="G32" s="225">
        <f>-('[1]5C1A_Madison'!AL32+'[1]5C1A_Madison'!AO32)</f>
        <v>0</v>
      </c>
      <c r="H32" s="225">
        <f>-('[1]5C1B_DArbonne'!AL32+'[1]5C1B_DArbonne'!AO32)</f>
        <v>0</v>
      </c>
      <c r="I32" s="225">
        <f>-('[1]5C1C_Intl High'!AL32+'[1]5C1C_Intl High'!AO32)</f>
        <v>-309876</v>
      </c>
      <c r="J32" s="225">
        <f>-('[1]5C1D_NOMMA'!AL32+'[1]5C1D_NOMMA'!AO32)</f>
        <v>-2481612</v>
      </c>
      <c r="K32" s="225">
        <f>-('[1]5C1E_LFNO'!AL32+'[1]5C1E_LFNO'!AO32)</f>
        <v>-1010352</v>
      </c>
      <c r="L32" s="225">
        <f>-('[1]5C1F_L.C. Charter'!AL32+'[1]5C1F_L.C. Charter'!AO32)</f>
        <v>0</v>
      </c>
      <c r="M32" s="225">
        <f>-('[1]5C1G_JS Clark'!AL32+'[1]5C1G_JS Clark'!AO32)</f>
        <v>0</v>
      </c>
      <c r="N32" s="225">
        <f>-('[1]5C1H_Southwest'!AL32+'[1]5C1H_Southwest'!AO32)</f>
        <v>0</v>
      </c>
      <c r="O32" s="225">
        <f>-('[1]5C1I_LA Key'!AL32+'[1]5C1I_LA Key'!AO32)</f>
        <v>0</v>
      </c>
      <c r="P32" s="225">
        <f>-('[1]5C1J_Jeff Chamber'!AL32+'[1]5C1J_Jeff Chamber'!AO32)</f>
        <v>-1020875.5</v>
      </c>
      <c r="Q32" s="225">
        <f>-('[1]5C1K_Tallulah'!AL32+'[1]5C1K_Tallulah'!AO32)</f>
        <v>0</v>
      </c>
      <c r="R32" s="225">
        <f>-('[1]5C1M_GEO Mid'!AL32+'[1]5C1M_GEO Mid'!AO32)</f>
        <v>0</v>
      </c>
      <c r="S32" s="225">
        <f>-('[1]5C1N_Delta'!AL32+'[1]5C1N_Delta'!AO32)</f>
        <v>0</v>
      </c>
      <c r="T32" s="225">
        <f>-('[1]5C1O_Impact'!AL32+'[1]5C1O_Impact'!AO32)</f>
        <v>0</v>
      </c>
      <c r="U32" s="225">
        <f>-('[1]5C1P_Vision'!AL32+'[1]5C1P_Vision'!AO32)</f>
        <v>0</v>
      </c>
      <c r="V32" s="225">
        <f>-('[1]5C1Q_Advantage'!AL32+'[1]5C1Q_Advantage'!AO32)</f>
        <v>0</v>
      </c>
      <c r="W32" s="225">
        <f>-('[1]5C1R_Iberville'!AL32+'[1]5C1R_Iberville'!AO32)</f>
        <v>0</v>
      </c>
      <c r="X32" s="225">
        <f>-('[1]5C1S_LC Col Prep'!AL32+'[1]5C1S_LC Col Prep'!AO32)</f>
        <v>0</v>
      </c>
      <c r="Y32" s="225">
        <f>-('[1]5C1T_Northeast'!AL32+'[1]5C1T_Northeast'!AO32)</f>
        <v>0</v>
      </c>
      <c r="Z32" s="225">
        <f>-('[1]5C1U_Acadiana Ren'!AL32+'[1]5C1U_Acadiana Ren'!AO32)</f>
        <v>0</v>
      </c>
      <c r="AA32" s="225">
        <f>-('[1]5C1V_Laf Ren'!AL32+'[1]5C1V_Laf Ren'!AO32)</f>
        <v>0</v>
      </c>
      <c r="AB32" s="225">
        <f>-('[1]5C1W_Willow'!AL32+'[1]5C1W_Willow'!AO32)</f>
        <v>0</v>
      </c>
      <c r="AC32" s="225">
        <f>-('[1]5C1X_Tangi'!AL32+'[1]5C1X_Tangi'!AO32)</f>
        <v>0</v>
      </c>
      <c r="AD32" s="225">
        <f>-('[1]5C1Y_GEO'!AL32+'[1]5C1Y_GEO'!AO32)</f>
        <v>0</v>
      </c>
      <c r="AE32" s="225">
        <f>-('[1]5C1Z_Lincoln Prep'!AL32+'[1]5C1Z_Lincoln Prep'!AO32)</f>
        <v>0</v>
      </c>
      <c r="AF32" s="225">
        <f>-('[1]5C1AA_Laurel'!$AL32+'[1]5C1AA_Laurel'!$AO32)</f>
        <v>0</v>
      </c>
      <c r="AG32" s="225">
        <f>-('[1]5C1AB_Apex'!$AL32+'[1]5C1AB_Apex'!$AO32)</f>
        <v>0</v>
      </c>
      <c r="AH32" s="225">
        <f>-('[1]5C1AC_Smothers'!$AL32+'[1]5C1AC_Smothers'!$AO32)</f>
        <v>-1716036</v>
      </c>
      <c r="AI32" s="225">
        <f>-('[1]5C1AD_Greater'!$AL32+'[1]5C1AD_Greater'!$AO32)</f>
        <v>0</v>
      </c>
      <c r="AJ32" s="225">
        <f>-('[1]5C1AE_Noble Minds'!$AL32+'[1]5C1AE_Noble Minds'!$AO32)</f>
        <v>-26040</v>
      </c>
      <c r="AK32" s="225">
        <f>-('[1]5C1AF_JCFA-Laf'!$AL32+'[1]5C1AF_JCFA-Laf'!$AO32)</f>
        <v>0</v>
      </c>
      <c r="AL32" s="225">
        <f>-('[1]5C1AG_Collegiate'!$AL32+'[1]5C1AG_Collegiate'!$AO32)</f>
        <v>0</v>
      </c>
      <c r="AM32" s="225">
        <f>-('[1]5C1AH_BRUP'!$AL32+'[1]5C1AH_BRUP'!$AO32)</f>
        <v>0</v>
      </c>
      <c r="AN32" s="225">
        <f>-('[1]5C2_LAVCA'!AM32+'[1]5C2_LAVCA'!AP32)</f>
        <v>-894047.3</v>
      </c>
      <c r="AO32" s="225">
        <f>-('[1]5C3_UnvView'!AM32+'[1]5C3_UnvView'!AP32)</f>
        <v>-775731</v>
      </c>
      <c r="AP32" s="226">
        <f t="shared" si="1"/>
        <v>-8295135.7999999998</v>
      </c>
      <c r="AQ32" s="227">
        <f t="shared" si="2"/>
        <v>211165188.19999999</v>
      </c>
    </row>
    <row r="33" spans="1:43" ht="15.6" customHeight="1" x14ac:dyDescent="0.2">
      <c r="A33" s="182">
        <v>27</v>
      </c>
      <c r="B33" s="183" t="s">
        <v>268</v>
      </c>
      <c r="C33" s="184">
        <f>+'2_State Distrib and Adjs'!BF33</f>
        <v>37371941</v>
      </c>
      <c r="D33" s="184">
        <f>-'5A3_OJJ'!P33</f>
        <v>-6369</v>
      </c>
      <c r="E33" s="184"/>
      <c r="F33" s="184"/>
      <c r="G33" s="184">
        <f>-('[1]5C1A_Madison'!AL33+'[1]5C1A_Madison'!AO33)</f>
        <v>0</v>
      </c>
      <c r="H33" s="184">
        <f>-('[1]5C1B_DArbonne'!AL33+'[1]5C1B_DArbonne'!AO33)</f>
        <v>0</v>
      </c>
      <c r="I33" s="184">
        <f>-('[1]5C1C_Intl High'!AL33+'[1]5C1C_Intl High'!AO33)</f>
        <v>0</v>
      </c>
      <c r="J33" s="184">
        <f>-('[1]5C1D_NOMMA'!AL33+'[1]5C1D_NOMMA'!AO33)</f>
        <v>0</v>
      </c>
      <c r="K33" s="184">
        <f>-('[1]5C1E_LFNO'!AL33+'[1]5C1E_LFNO'!AO33)</f>
        <v>0</v>
      </c>
      <c r="L33" s="184">
        <f>-('[1]5C1F_L.C. Charter'!AL33+'[1]5C1F_L.C. Charter'!AO33)</f>
        <v>-9951</v>
      </c>
      <c r="M33" s="184">
        <f>-('[1]5C1G_JS Clark'!AL33+'[1]5C1G_JS Clark'!AO33)</f>
        <v>0</v>
      </c>
      <c r="N33" s="184">
        <f>-('[1]5C1H_Southwest'!AL33+'[1]5C1H_Southwest'!AO33)</f>
        <v>0</v>
      </c>
      <c r="O33" s="184">
        <f>-('[1]5C1I_LA Key'!AL33+'[1]5C1I_LA Key'!AO33)</f>
        <v>0</v>
      </c>
      <c r="P33" s="184">
        <f>-('[1]5C1J_Jeff Chamber'!AL33+'[1]5C1J_Jeff Chamber'!AO33)</f>
        <v>0</v>
      </c>
      <c r="Q33" s="184">
        <f>-('[1]5C1K_Tallulah'!AL33+'[1]5C1K_Tallulah'!AO33)</f>
        <v>0</v>
      </c>
      <c r="R33" s="184">
        <f>-('[1]5C1M_GEO Mid'!AL33+'[1]5C1M_GEO Mid'!AO33)</f>
        <v>0</v>
      </c>
      <c r="S33" s="184">
        <f>-('[1]5C1N_Delta'!AL33+'[1]5C1N_Delta'!AO33)</f>
        <v>0</v>
      </c>
      <c r="T33" s="184">
        <f>-('[1]5C1O_Impact'!AL33+'[1]5C1O_Impact'!AO33)</f>
        <v>0</v>
      </c>
      <c r="U33" s="184">
        <f>-('[1]5C1P_Vision'!AL33+'[1]5C1P_Vision'!AO33)</f>
        <v>0</v>
      </c>
      <c r="V33" s="184">
        <f>-('[1]5C1Q_Advantage'!AL33+'[1]5C1Q_Advantage'!AO33)</f>
        <v>0</v>
      </c>
      <c r="W33" s="184">
        <f>-('[1]5C1R_Iberville'!AL33+'[1]5C1R_Iberville'!AO33)</f>
        <v>0</v>
      </c>
      <c r="X33" s="184">
        <f>-('[1]5C1S_LC Col Prep'!AL33+'[1]5C1S_LC Col Prep'!AO33)</f>
        <v>-1659</v>
      </c>
      <c r="Y33" s="184">
        <f>-('[1]5C1T_Northeast'!AL33+'[1]5C1T_Northeast'!AO33)</f>
        <v>0</v>
      </c>
      <c r="Z33" s="184">
        <f>-('[1]5C1U_Acadiana Ren'!AL33+'[1]5C1U_Acadiana Ren'!AO33)</f>
        <v>0</v>
      </c>
      <c r="AA33" s="184">
        <f>-('[1]5C1V_Laf Ren'!AL33+'[1]5C1V_Laf Ren'!AO33)</f>
        <v>0</v>
      </c>
      <c r="AB33" s="184">
        <f>-('[1]5C1W_Willow'!AL33+'[1]5C1W_Willow'!AO33)</f>
        <v>0</v>
      </c>
      <c r="AC33" s="184">
        <f>-('[1]5C1X_Tangi'!AL33+'[1]5C1X_Tangi'!AO33)</f>
        <v>0</v>
      </c>
      <c r="AD33" s="184">
        <f>-('[1]5C1Y_GEO'!AL33+'[1]5C1Y_GEO'!AO33)</f>
        <v>0</v>
      </c>
      <c r="AE33" s="184">
        <f>-('[1]5C1Z_Lincoln Prep'!AL33+'[1]5C1Z_Lincoln Prep'!AO33)</f>
        <v>0</v>
      </c>
      <c r="AF33" s="184">
        <f>-('[1]5C1AA_Laurel'!$AL33+'[1]5C1AA_Laurel'!$AO33)</f>
        <v>0</v>
      </c>
      <c r="AG33" s="184">
        <f>-('[1]5C1AB_Apex'!$AL33+'[1]5C1AB_Apex'!$AO33)</f>
        <v>0</v>
      </c>
      <c r="AH33" s="184">
        <f>-('[1]5C1AC_Smothers'!$AL33+'[1]5C1AC_Smothers'!$AO33)</f>
        <v>0</v>
      </c>
      <c r="AI33" s="184">
        <f>-('[1]5C1AD_Greater'!$AL33+'[1]5C1AD_Greater'!$AO33)</f>
        <v>0</v>
      </c>
      <c r="AJ33" s="184">
        <f>-('[1]5C1AE_Noble Minds'!$AL33+'[1]5C1AE_Noble Minds'!$AO33)</f>
        <v>0</v>
      </c>
      <c r="AK33" s="184">
        <f>-('[1]5C1AF_JCFA-Laf'!$AL33+'[1]5C1AF_JCFA-Laf'!$AO33)</f>
        <v>0</v>
      </c>
      <c r="AL33" s="184">
        <f>-('[1]5C1AG_Collegiate'!$AL33+'[1]5C1AG_Collegiate'!$AO33)</f>
        <v>0</v>
      </c>
      <c r="AM33" s="184">
        <f>-('[1]5C1AH_BRUP'!$AL33+'[1]5C1AH_BRUP'!$AO33)</f>
        <v>0</v>
      </c>
      <c r="AN33" s="184">
        <f>-('[1]5C2_LAVCA'!AM33+'[1]5C2_LAVCA'!AP33)</f>
        <v>-36118</v>
      </c>
      <c r="AO33" s="184">
        <f>-('[1]5C3_UnvView'!AM33+'[1]5C3_UnvView'!AP33)</f>
        <v>-17912</v>
      </c>
      <c r="AP33" s="228">
        <f t="shared" si="1"/>
        <v>-72009</v>
      </c>
      <c r="AQ33" s="186">
        <f t="shared" si="2"/>
        <v>37299932</v>
      </c>
    </row>
    <row r="34" spans="1:43" ht="15.6" customHeight="1" x14ac:dyDescent="0.2">
      <c r="A34" s="182">
        <v>28</v>
      </c>
      <c r="B34" s="183" t="s">
        <v>269</v>
      </c>
      <c r="C34" s="184">
        <f>+'2_State Distrib and Adjs'!BF34</f>
        <v>126952310</v>
      </c>
      <c r="D34" s="184">
        <f>-'5A3_OJJ'!P34</f>
        <v>-25129</v>
      </c>
      <c r="E34" s="184"/>
      <c r="F34" s="184"/>
      <c r="G34" s="184">
        <f>-('[1]5C1A_Madison'!AL34+'[1]5C1A_Madison'!AO34)</f>
        <v>0</v>
      </c>
      <c r="H34" s="184">
        <f>-('[1]5C1B_DArbonne'!AL34+'[1]5C1B_DArbonne'!AO34)</f>
        <v>-2893</v>
      </c>
      <c r="I34" s="184">
        <f>-('[1]5C1C_Intl High'!AL34+'[1]5C1C_Intl High'!AO34)</f>
        <v>0</v>
      </c>
      <c r="J34" s="184">
        <f>-('[1]5C1D_NOMMA'!AL34+'[1]5C1D_NOMMA'!AO34)</f>
        <v>0</v>
      </c>
      <c r="K34" s="184">
        <f>-('[1]5C1E_LFNO'!AL34+'[1]5C1E_LFNO'!AO34)</f>
        <v>0</v>
      </c>
      <c r="L34" s="184">
        <f>-('[1]5C1F_L.C. Charter'!AL34+'[1]5C1F_L.C. Charter'!AO34)</f>
        <v>0</v>
      </c>
      <c r="M34" s="184">
        <f>-('[1]5C1G_JS Clark'!AL34+'[1]5C1G_JS Clark'!AO34)</f>
        <v>-11570</v>
      </c>
      <c r="N34" s="184">
        <f>-('[1]5C1H_Southwest'!AL34+'[1]5C1H_Southwest'!AO34)</f>
        <v>-5785</v>
      </c>
      <c r="O34" s="184">
        <f>-('[1]5C1I_LA Key'!AL34+'[1]5C1I_LA Key'!AO34)</f>
        <v>0</v>
      </c>
      <c r="P34" s="184">
        <f>-('[1]5C1J_Jeff Chamber'!AL34+'[1]5C1J_Jeff Chamber'!AO34)</f>
        <v>5911</v>
      </c>
      <c r="Q34" s="184">
        <f>-('[1]5C1K_Tallulah'!AL34+'[1]5C1K_Tallulah'!AO34)</f>
        <v>0</v>
      </c>
      <c r="R34" s="184">
        <f>-('[1]5C1M_GEO Mid'!AL34+'[1]5C1M_GEO Mid'!AO34)</f>
        <v>5386</v>
      </c>
      <c r="S34" s="184">
        <f>-('[1]5C1N_Delta'!AL34+'[1]5C1N_Delta'!AO34)</f>
        <v>0</v>
      </c>
      <c r="T34" s="184">
        <f>-('[1]5C1O_Impact'!AL34+'[1]5C1O_Impact'!AO34)</f>
        <v>0</v>
      </c>
      <c r="U34" s="184">
        <f>-('[1]5C1P_Vision'!AL34+'[1]5C1P_Vision'!AO34)</f>
        <v>0</v>
      </c>
      <c r="V34" s="184">
        <f>-('[1]5C1Q_Advantage'!AL34+'[1]5C1Q_Advantage'!AO34)</f>
        <v>0</v>
      </c>
      <c r="W34" s="184">
        <f>-('[1]5C1R_Iberville'!AL34+'[1]5C1R_Iberville'!AO34)</f>
        <v>0</v>
      </c>
      <c r="X34" s="184">
        <f>-('[1]5C1S_LC Col Prep'!AL34+'[1]5C1S_LC Col Prep'!AO34)</f>
        <v>0</v>
      </c>
      <c r="Y34" s="184">
        <f>-('[1]5C1T_Northeast'!AL34+'[1]5C1T_Northeast'!AO34)</f>
        <v>0</v>
      </c>
      <c r="Z34" s="184">
        <f>-('[1]5C1U_Acadiana Ren'!AL34+'[1]5C1U_Acadiana Ren'!AO34)</f>
        <v>-4306933</v>
      </c>
      <c r="AA34" s="184">
        <f>-('[1]5C1V_Laf Ren'!AL34+'[1]5C1V_Laf Ren'!AO34)</f>
        <v>-3665254</v>
      </c>
      <c r="AB34" s="184">
        <f>-('[1]5C1W_Willow'!AL34+'[1]5C1W_Willow'!AO34)</f>
        <v>-2173864</v>
      </c>
      <c r="AC34" s="184">
        <f>-('[1]5C1X_Tangi'!AL34+'[1]5C1X_Tangi'!AO34)</f>
        <v>0</v>
      </c>
      <c r="AD34" s="184">
        <f>-('[1]5C1Y_GEO'!AL34+'[1]5C1Y_GEO'!AO34)</f>
        <v>0</v>
      </c>
      <c r="AE34" s="184">
        <f>-('[1]5C1Z_Lincoln Prep'!AL34+'[1]5C1Z_Lincoln Prep'!AO34)</f>
        <v>0</v>
      </c>
      <c r="AF34" s="184">
        <f>-('[1]5C1AA_Laurel'!$AL34+'[1]5C1AA_Laurel'!$AO34)</f>
        <v>0</v>
      </c>
      <c r="AG34" s="184">
        <f>-('[1]5C1AB_Apex'!$AL34+'[1]5C1AB_Apex'!$AO34)</f>
        <v>0</v>
      </c>
      <c r="AH34" s="184">
        <f>-('[1]5C1AC_Smothers'!$AL34+'[1]5C1AC_Smothers'!$AO34)</f>
        <v>0</v>
      </c>
      <c r="AI34" s="184">
        <f>-('[1]5C1AD_Greater'!$AL34+'[1]5C1AD_Greater'!$AO34)</f>
        <v>0</v>
      </c>
      <c r="AJ34" s="184">
        <f>-('[1]5C1AE_Noble Minds'!$AL34+'[1]5C1AE_Noble Minds'!$AO34)</f>
        <v>0</v>
      </c>
      <c r="AK34" s="184">
        <f>-('[1]5C1AF_JCFA-Laf'!$AL34+'[1]5C1AF_JCFA-Laf'!$AO34)</f>
        <v>-202475</v>
      </c>
      <c r="AL34" s="184">
        <f>-('[1]5C1AG_Collegiate'!$AL34+'[1]5C1AG_Collegiate'!$AO34)</f>
        <v>0</v>
      </c>
      <c r="AM34" s="184">
        <f>-('[1]5C1AH_BRUP'!$AL34+'[1]5C1AH_BRUP'!$AO34)</f>
        <v>0</v>
      </c>
      <c r="AN34" s="184">
        <f>-('[1]5C2_LAVCA'!AM34+'[1]5C2_LAVCA'!AP34)</f>
        <v>-369662</v>
      </c>
      <c r="AO34" s="184">
        <f>-('[1]5C3_UnvView'!AM34+'[1]5C3_UnvView'!AP34)</f>
        <v>-562288.80000000005</v>
      </c>
      <c r="AP34" s="228">
        <f t="shared" si="1"/>
        <v>-11314556.800000001</v>
      </c>
      <c r="AQ34" s="186">
        <f t="shared" si="2"/>
        <v>115637753.2</v>
      </c>
    </row>
    <row r="35" spans="1:43" ht="15.6" customHeight="1" x14ac:dyDescent="0.2">
      <c r="A35" s="182">
        <v>29</v>
      </c>
      <c r="B35" s="183" t="s">
        <v>270</v>
      </c>
      <c r="C35" s="184">
        <f>+'2_State Distrib and Adjs'!BF35</f>
        <v>66816287</v>
      </c>
      <c r="D35" s="184">
        <f>-'5A3_OJJ'!P35</f>
        <v>-20750</v>
      </c>
      <c r="E35" s="184"/>
      <c r="F35" s="184"/>
      <c r="G35" s="184">
        <f>-('[1]5C1A_Madison'!AL35+'[1]5C1A_Madison'!AO35)</f>
        <v>0</v>
      </c>
      <c r="H35" s="184">
        <f>-('[1]5C1B_DArbonne'!AL35+'[1]5C1B_DArbonne'!AO35)</f>
        <v>0</v>
      </c>
      <c r="I35" s="184">
        <f>-('[1]5C1C_Intl High'!AL35+'[1]5C1C_Intl High'!AO35)</f>
        <v>0</v>
      </c>
      <c r="J35" s="184">
        <f>-('[1]5C1D_NOMMA'!AL35+'[1]5C1D_NOMMA'!AO35)</f>
        <v>0</v>
      </c>
      <c r="K35" s="184">
        <f>-('[1]5C1E_LFNO'!AL35+'[1]5C1E_LFNO'!AO35)</f>
        <v>0</v>
      </c>
      <c r="L35" s="184">
        <f>-('[1]5C1F_L.C. Charter'!AL35+'[1]5C1F_L.C. Charter'!AO35)</f>
        <v>0</v>
      </c>
      <c r="M35" s="184">
        <f>-('[1]5C1G_JS Clark'!AL35+'[1]5C1G_JS Clark'!AO35)</f>
        <v>0</v>
      </c>
      <c r="N35" s="184">
        <f>-('[1]5C1H_Southwest'!AL35+'[1]5C1H_Southwest'!AO35)</f>
        <v>0</v>
      </c>
      <c r="O35" s="184">
        <f>-('[1]5C1I_LA Key'!AL35+'[1]5C1I_LA Key'!AO35)</f>
        <v>0</v>
      </c>
      <c r="P35" s="184">
        <f>-('[1]5C1J_Jeff Chamber'!AL35+'[1]5C1J_Jeff Chamber'!AO35)</f>
        <v>0</v>
      </c>
      <c r="Q35" s="184">
        <f>-('[1]5C1K_Tallulah'!AL35+'[1]5C1K_Tallulah'!AO35)</f>
        <v>0</v>
      </c>
      <c r="R35" s="184">
        <f>-('[1]5C1M_GEO Mid'!AL35+'[1]5C1M_GEO Mid'!AO35)</f>
        <v>0</v>
      </c>
      <c r="S35" s="184">
        <f>-('[1]5C1N_Delta'!AL35+'[1]5C1N_Delta'!AO35)</f>
        <v>0</v>
      </c>
      <c r="T35" s="184">
        <f>-('[1]5C1O_Impact'!AL35+'[1]5C1O_Impact'!AO35)</f>
        <v>0</v>
      </c>
      <c r="U35" s="184">
        <f>-('[1]5C1P_Vision'!AL35+'[1]5C1P_Vision'!AO35)</f>
        <v>0</v>
      </c>
      <c r="V35" s="184">
        <f>-('[1]5C1Q_Advantage'!AL35+'[1]5C1Q_Advantage'!AO35)</f>
        <v>0</v>
      </c>
      <c r="W35" s="184">
        <f>-('[1]5C1R_Iberville'!AL35+'[1]5C1R_Iberville'!AO35)</f>
        <v>0</v>
      </c>
      <c r="X35" s="184">
        <f>-('[1]5C1S_LC Col Prep'!AL35+'[1]5C1S_LC Col Prep'!AO35)</f>
        <v>0</v>
      </c>
      <c r="Y35" s="184">
        <f>-('[1]5C1T_Northeast'!AL35+'[1]5C1T_Northeast'!AO35)</f>
        <v>0</v>
      </c>
      <c r="Z35" s="184">
        <f>-('[1]5C1U_Acadiana Ren'!AL35+'[1]5C1U_Acadiana Ren'!AO35)</f>
        <v>0</v>
      </c>
      <c r="AA35" s="184">
        <f>-('[1]5C1V_Laf Ren'!AL35+'[1]5C1V_Laf Ren'!AO35)</f>
        <v>0</v>
      </c>
      <c r="AB35" s="184">
        <f>-('[1]5C1W_Willow'!AL35+'[1]5C1W_Willow'!AO35)</f>
        <v>0</v>
      </c>
      <c r="AC35" s="184">
        <f>-('[1]5C1X_Tangi'!AL35+'[1]5C1X_Tangi'!AO35)</f>
        <v>0</v>
      </c>
      <c r="AD35" s="184">
        <f>-('[1]5C1Y_GEO'!AL35+'[1]5C1Y_GEO'!AO35)</f>
        <v>0</v>
      </c>
      <c r="AE35" s="184">
        <f>-('[1]5C1Z_Lincoln Prep'!AL35+'[1]5C1Z_Lincoln Prep'!AO35)</f>
        <v>0</v>
      </c>
      <c r="AF35" s="184">
        <f>-('[1]5C1AA_Laurel'!$AL35+'[1]5C1AA_Laurel'!$AO35)</f>
        <v>0</v>
      </c>
      <c r="AG35" s="184">
        <f>-('[1]5C1AB_Apex'!$AL35+'[1]5C1AB_Apex'!$AO35)</f>
        <v>0</v>
      </c>
      <c r="AH35" s="184">
        <f>-('[1]5C1AC_Smothers'!$AL35+'[1]5C1AC_Smothers'!$AO35)</f>
        <v>0</v>
      </c>
      <c r="AI35" s="184">
        <f>-('[1]5C1AD_Greater'!$AL35+'[1]5C1AD_Greater'!$AO35)</f>
        <v>-5038</v>
      </c>
      <c r="AJ35" s="184">
        <f>-('[1]5C1AE_Noble Minds'!$AL35+'[1]5C1AE_Noble Minds'!$AO35)</f>
        <v>0</v>
      </c>
      <c r="AK35" s="184">
        <f>-('[1]5C1AF_JCFA-Laf'!$AL35+'[1]5C1AF_JCFA-Laf'!$AO35)</f>
        <v>0</v>
      </c>
      <c r="AL35" s="184">
        <f>-('[1]5C1AG_Collegiate'!$AL35+'[1]5C1AG_Collegiate'!$AO35)</f>
        <v>0</v>
      </c>
      <c r="AM35" s="184">
        <f>-('[1]5C1AH_BRUP'!$AL35+'[1]5C1AH_BRUP'!$AO35)</f>
        <v>0</v>
      </c>
      <c r="AN35" s="184">
        <f>-('[1]5C2_LAVCA'!AM35+'[1]5C2_LAVCA'!AP35)</f>
        <v>-163228.29999999999</v>
      </c>
      <c r="AO35" s="184">
        <f>-('[1]5C3_UnvView'!AM35+'[1]5C3_UnvView'!AP35)</f>
        <v>-365003</v>
      </c>
      <c r="AP35" s="228">
        <f t="shared" si="1"/>
        <v>-554019.30000000005</v>
      </c>
      <c r="AQ35" s="186">
        <f t="shared" si="2"/>
        <v>66262267.700000003</v>
      </c>
    </row>
    <row r="36" spans="1:43" ht="15.6" customHeight="1" x14ac:dyDescent="0.2">
      <c r="A36" s="187">
        <v>30</v>
      </c>
      <c r="B36" s="188" t="s">
        <v>271</v>
      </c>
      <c r="C36" s="189">
        <f>+'2_State Distrib and Adjs'!BF36</f>
        <v>17322281</v>
      </c>
      <c r="D36" s="189">
        <f>-'5A3_OJJ'!P36</f>
        <v>0</v>
      </c>
      <c r="E36" s="189"/>
      <c r="F36" s="189"/>
      <c r="G36" s="189">
        <f>-('[1]5C1A_Madison'!AL36+'[1]5C1A_Madison'!AO36)</f>
        <v>0</v>
      </c>
      <c r="H36" s="189">
        <f>-('[1]5C1B_DArbonne'!AL36+'[1]5C1B_DArbonne'!AO36)</f>
        <v>0</v>
      </c>
      <c r="I36" s="189">
        <f>-('[1]5C1C_Intl High'!AL36+'[1]5C1C_Intl High'!AO36)</f>
        <v>0</v>
      </c>
      <c r="J36" s="189">
        <f>-('[1]5C1D_NOMMA'!AL36+'[1]5C1D_NOMMA'!AO36)</f>
        <v>0</v>
      </c>
      <c r="K36" s="189">
        <f>-('[1]5C1E_LFNO'!AL36+'[1]5C1E_LFNO'!AO36)</f>
        <v>0</v>
      </c>
      <c r="L36" s="189">
        <f>-('[1]5C1F_L.C. Charter'!AL36+'[1]5C1F_L.C. Charter'!AO36)</f>
        <v>0</v>
      </c>
      <c r="M36" s="189">
        <f>-('[1]5C1G_JS Clark'!AL36+'[1]5C1G_JS Clark'!AO36)</f>
        <v>0</v>
      </c>
      <c r="N36" s="189">
        <f>-('[1]5C1H_Southwest'!AL36+'[1]5C1H_Southwest'!AO36)</f>
        <v>0</v>
      </c>
      <c r="O36" s="189">
        <f>-('[1]5C1I_LA Key'!AL36+'[1]5C1I_LA Key'!AO36)</f>
        <v>0</v>
      </c>
      <c r="P36" s="189">
        <f>-('[1]5C1J_Jeff Chamber'!AL36+'[1]5C1J_Jeff Chamber'!AO36)</f>
        <v>0</v>
      </c>
      <c r="Q36" s="189">
        <f>-('[1]5C1K_Tallulah'!AL36+'[1]5C1K_Tallulah'!AO36)</f>
        <v>0</v>
      </c>
      <c r="R36" s="189">
        <f>-('[1]5C1M_GEO Mid'!AL36+'[1]5C1M_GEO Mid'!AO36)</f>
        <v>0</v>
      </c>
      <c r="S36" s="189">
        <f>-('[1]5C1N_Delta'!AL36+'[1]5C1N_Delta'!AO36)</f>
        <v>0</v>
      </c>
      <c r="T36" s="189">
        <f>-('[1]5C1O_Impact'!AL36+'[1]5C1O_Impact'!AO36)</f>
        <v>0</v>
      </c>
      <c r="U36" s="189">
        <f>-('[1]5C1P_Vision'!AL36+'[1]5C1P_Vision'!AO36)</f>
        <v>0</v>
      </c>
      <c r="V36" s="189">
        <f>-('[1]5C1Q_Advantage'!AL36+'[1]5C1Q_Advantage'!AO36)</f>
        <v>0</v>
      </c>
      <c r="W36" s="189">
        <f>-('[1]5C1R_Iberville'!AL36+'[1]5C1R_Iberville'!AO36)</f>
        <v>0</v>
      </c>
      <c r="X36" s="189">
        <f>-('[1]5C1S_LC Col Prep'!AL36+'[1]5C1S_LC Col Prep'!AO36)</f>
        <v>0</v>
      </c>
      <c r="Y36" s="189">
        <f>-('[1]5C1T_Northeast'!AL36+'[1]5C1T_Northeast'!AO36)</f>
        <v>0</v>
      </c>
      <c r="Z36" s="189">
        <f>-('[1]5C1U_Acadiana Ren'!AL36+'[1]5C1U_Acadiana Ren'!AO36)</f>
        <v>0</v>
      </c>
      <c r="AA36" s="189">
        <f>-('[1]5C1V_Laf Ren'!AL36+'[1]5C1V_Laf Ren'!AO36)</f>
        <v>0</v>
      </c>
      <c r="AB36" s="189">
        <f>-('[1]5C1W_Willow'!AL36+'[1]5C1W_Willow'!AO36)</f>
        <v>0</v>
      </c>
      <c r="AC36" s="189">
        <f>-('[1]5C1X_Tangi'!AL36+'[1]5C1X_Tangi'!AO36)</f>
        <v>0</v>
      </c>
      <c r="AD36" s="189">
        <f>-('[1]5C1Y_GEO'!AL36+'[1]5C1Y_GEO'!AO36)</f>
        <v>0</v>
      </c>
      <c r="AE36" s="189">
        <f>-('[1]5C1Z_Lincoln Prep'!AL36+'[1]5C1Z_Lincoln Prep'!AO36)</f>
        <v>0</v>
      </c>
      <c r="AF36" s="189">
        <f>-('[1]5C1AA_Laurel'!$AL36+'[1]5C1AA_Laurel'!$AO36)</f>
        <v>0</v>
      </c>
      <c r="AG36" s="189">
        <f>-('[1]5C1AB_Apex'!$AL36+'[1]5C1AB_Apex'!$AO36)</f>
        <v>0</v>
      </c>
      <c r="AH36" s="189">
        <f>-('[1]5C1AC_Smothers'!$AL36+'[1]5C1AC_Smothers'!$AO36)</f>
        <v>0</v>
      </c>
      <c r="AI36" s="189">
        <f>-('[1]5C1AD_Greater'!$AL36+'[1]5C1AD_Greater'!$AO36)</f>
        <v>0</v>
      </c>
      <c r="AJ36" s="189">
        <f>-('[1]5C1AE_Noble Minds'!$AL36+'[1]5C1AE_Noble Minds'!$AO36)</f>
        <v>0</v>
      </c>
      <c r="AK36" s="189">
        <f>-('[1]5C1AF_JCFA-Laf'!$AL36+'[1]5C1AF_JCFA-Laf'!$AO36)</f>
        <v>0</v>
      </c>
      <c r="AL36" s="189">
        <f>-('[1]5C1AG_Collegiate'!$AL36+'[1]5C1AG_Collegiate'!$AO36)</f>
        <v>0</v>
      </c>
      <c r="AM36" s="189">
        <f>-('[1]5C1AH_BRUP'!$AL36+'[1]5C1AH_BRUP'!$AO36)</f>
        <v>0</v>
      </c>
      <c r="AN36" s="189">
        <f>-('[1]5C2_LAVCA'!AM36+'[1]5C2_LAVCA'!AP36)</f>
        <v>-3393.45</v>
      </c>
      <c r="AO36" s="189">
        <f>-('[1]5C3_UnvView'!AM36+'[1]5C3_UnvView'!AP36)</f>
        <v>-27699</v>
      </c>
      <c r="AP36" s="229">
        <f t="shared" si="1"/>
        <v>-31092.45</v>
      </c>
      <c r="AQ36" s="191">
        <f t="shared" si="2"/>
        <v>17291188.550000001</v>
      </c>
    </row>
    <row r="37" spans="1:43" ht="15.6" customHeight="1" x14ac:dyDescent="0.2">
      <c r="A37" s="223">
        <v>31</v>
      </c>
      <c r="B37" s="224" t="s">
        <v>272</v>
      </c>
      <c r="C37" s="225">
        <f>+'2_State Distrib and Adjs'!BF37</f>
        <v>28167643</v>
      </c>
      <c r="D37" s="225">
        <f>-'5A3_OJJ'!P37</f>
        <v>-5297</v>
      </c>
      <c r="E37" s="225"/>
      <c r="F37" s="225"/>
      <c r="G37" s="225">
        <f>-('[1]5C1A_Madison'!AL37+'[1]5C1A_Madison'!AO37)</f>
        <v>0</v>
      </c>
      <c r="H37" s="225">
        <f>-('[1]5C1B_DArbonne'!AL37+'[1]5C1B_DArbonne'!AO37)</f>
        <v>-257418</v>
      </c>
      <c r="I37" s="225">
        <f>-('[1]5C1C_Intl High'!AL37+'[1]5C1C_Intl High'!AO37)</f>
        <v>0</v>
      </c>
      <c r="J37" s="225">
        <f>-('[1]5C1D_NOMMA'!AL37+'[1]5C1D_NOMMA'!AO37)</f>
        <v>0</v>
      </c>
      <c r="K37" s="225">
        <f>-('[1]5C1E_LFNO'!AL37+'[1]5C1E_LFNO'!AO37)</f>
        <v>0</v>
      </c>
      <c r="L37" s="225">
        <f>-('[1]5C1F_L.C. Charter'!AL37+'[1]5C1F_L.C. Charter'!AO37)</f>
        <v>0</v>
      </c>
      <c r="M37" s="225">
        <f>-('[1]5C1G_JS Clark'!AL37+'[1]5C1G_JS Clark'!AO37)</f>
        <v>0</v>
      </c>
      <c r="N37" s="225">
        <f>-('[1]5C1H_Southwest'!AL37+'[1]5C1H_Southwest'!AO37)</f>
        <v>0</v>
      </c>
      <c r="O37" s="225">
        <f>-('[1]5C1I_LA Key'!AL37+'[1]5C1I_LA Key'!AO37)</f>
        <v>0</v>
      </c>
      <c r="P37" s="225">
        <f>-('[1]5C1J_Jeff Chamber'!AL37+'[1]5C1J_Jeff Chamber'!AO37)</f>
        <v>0</v>
      </c>
      <c r="Q37" s="225">
        <f>-('[1]5C1K_Tallulah'!AL37+'[1]5C1K_Tallulah'!AO37)</f>
        <v>0</v>
      </c>
      <c r="R37" s="225">
        <f>-('[1]5C1M_GEO Mid'!AL37+'[1]5C1M_GEO Mid'!AO37)</f>
        <v>0</v>
      </c>
      <c r="S37" s="225">
        <f>-('[1]5C1N_Delta'!AL37+'[1]5C1N_Delta'!AO37)</f>
        <v>0</v>
      </c>
      <c r="T37" s="225">
        <f>-('[1]5C1O_Impact'!AL37+'[1]5C1O_Impact'!AO37)</f>
        <v>0</v>
      </c>
      <c r="U37" s="225">
        <f>-('[1]5C1P_Vision'!AL37+'[1]5C1P_Vision'!AO37)</f>
        <v>0</v>
      </c>
      <c r="V37" s="225">
        <f>-('[1]5C1Q_Advantage'!AL37+'[1]5C1Q_Advantage'!AO37)</f>
        <v>0</v>
      </c>
      <c r="W37" s="225">
        <f>-('[1]5C1R_Iberville'!AL37+'[1]5C1R_Iberville'!AO37)</f>
        <v>0</v>
      </c>
      <c r="X37" s="225">
        <f>-('[1]5C1S_LC Col Prep'!AL37+'[1]5C1S_LC Col Prep'!AO37)</f>
        <v>0</v>
      </c>
      <c r="Y37" s="225">
        <f>-('[1]5C1T_Northeast'!AL37+'[1]5C1T_Northeast'!AO37)</f>
        <v>-12258</v>
      </c>
      <c r="Z37" s="225">
        <f>-('[1]5C1U_Acadiana Ren'!AL37+'[1]5C1U_Acadiana Ren'!AO37)</f>
        <v>0</v>
      </c>
      <c r="AA37" s="225">
        <f>-('[1]5C1V_Laf Ren'!AL37+'[1]5C1V_Laf Ren'!AO37)</f>
        <v>0</v>
      </c>
      <c r="AB37" s="225">
        <f>-('[1]5C1W_Willow'!AL37+'[1]5C1W_Willow'!AO37)</f>
        <v>0</v>
      </c>
      <c r="AC37" s="225">
        <f>-('[1]5C1X_Tangi'!AL37+'[1]5C1X_Tangi'!AO37)</f>
        <v>0</v>
      </c>
      <c r="AD37" s="225">
        <f>-('[1]5C1Y_GEO'!AL37+'[1]5C1Y_GEO'!AO37)</f>
        <v>0</v>
      </c>
      <c r="AE37" s="225">
        <f>-('[1]5C1Z_Lincoln Prep'!AL37+'[1]5C1Z_Lincoln Prep'!AO37)</f>
        <v>-1621121</v>
      </c>
      <c r="AF37" s="225">
        <f>-('[1]5C1AA_Laurel'!$AL37+'[1]5C1AA_Laurel'!$AO37)</f>
        <v>0</v>
      </c>
      <c r="AG37" s="225">
        <f>-('[1]5C1AB_Apex'!$AL37+'[1]5C1AB_Apex'!$AO37)</f>
        <v>0</v>
      </c>
      <c r="AH37" s="225">
        <f>-('[1]5C1AC_Smothers'!$AL37+'[1]5C1AC_Smothers'!$AO37)</f>
        <v>0</v>
      </c>
      <c r="AI37" s="225">
        <f>-('[1]5C1AD_Greater'!$AL37+'[1]5C1AD_Greater'!$AO37)</f>
        <v>0</v>
      </c>
      <c r="AJ37" s="225">
        <f>-('[1]5C1AE_Noble Minds'!$AL37+'[1]5C1AE_Noble Minds'!$AO37)</f>
        <v>0</v>
      </c>
      <c r="AK37" s="225">
        <f>-('[1]5C1AF_JCFA-Laf'!$AL37+'[1]5C1AF_JCFA-Laf'!$AO37)</f>
        <v>0</v>
      </c>
      <c r="AL37" s="225">
        <f>-('[1]5C1AG_Collegiate'!$AL37+'[1]5C1AG_Collegiate'!$AO37)</f>
        <v>0</v>
      </c>
      <c r="AM37" s="225">
        <f>-('[1]5C1AH_BRUP'!$AL37+'[1]5C1AH_BRUP'!$AO37)</f>
        <v>0</v>
      </c>
      <c r="AN37" s="225">
        <f>-('[1]5C2_LAVCA'!AM37+'[1]5C2_LAVCA'!AP37)</f>
        <v>-52403</v>
      </c>
      <c r="AO37" s="225">
        <f>-('[1]5C3_UnvView'!AM37+'[1]5C3_UnvView'!AP37)</f>
        <v>-46887</v>
      </c>
      <c r="AP37" s="226">
        <f t="shared" si="1"/>
        <v>-1995384</v>
      </c>
      <c r="AQ37" s="227">
        <f t="shared" si="2"/>
        <v>26172259</v>
      </c>
    </row>
    <row r="38" spans="1:43" ht="15.6" customHeight="1" x14ac:dyDescent="0.2">
      <c r="A38" s="182">
        <v>32</v>
      </c>
      <c r="B38" s="183" t="s">
        <v>273</v>
      </c>
      <c r="C38" s="184">
        <f>+'2_State Distrib and Adjs'!BF38</f>
        <v>163746482</v>
      </c>
      <c r="D38" s="184">
        <f>-'5A3_OJJ'!P38</f>
        <v>-7359</v>
      </c>
      <c r="E38" s="184"/>
      <c r="F38" s="184"/>
      <c r="G38" s="184">
        <f>-('[1]5C1A_Madison'!AL38+'[1]5C1A_Madison'!AO38)</f>
        <v>-11880</v>
      </c>
      <c r="H38" s="184">
        <f>-('[1]5C1B_DArbonne'!AL38+'[1]5C1B_DArbonne'!AO38)</f>
        <v>0</v>
      </c>
      <c r="I38" s="184">
        <f>-('[1]5C1C_Intl High'!AL38+'[1]5C1C_Intl High'!AO38)</f>
        <v>0</v>
      </c>
      <c r="J38" s="184">
        <f>-('[1]5C1D_NOMMA'!AL38+'[1]5C1D_NOMMA'!AO38)</f>
        <v>0</v>
      </c>
      <c r="K38" s="184">
        <f>-('[1]5C1E_LFNO'!AL38+'[1]5C1E_LFNO'!AO38)</f>
        <v>0</v>
      </c>
      <c r="L38" s="184">
        <f>-('[1]5C1F_L.C. Charter'!AL38+'[1]5C1F_L.C. Charter'!AO38)</f>
        <v>0</v>
      </c>
      <c r="M38" s="184">
        <f>-('[1]5C1G_JS Clark'!AL38+'[1]5C1G_JS Clark'!AO38)</f>
        <v>0</v>
      </c>
      <c r="N38" s="184">
        <f>-('[1]5C1H_Southwest'!AL38+'[1]5C1H_Southwest'!AO38)</f>
        <v>0</v>
      </c>
      <c r="O38" s="184">
        <f>-('[1]5C1I_LA Key'!AL38+'[1]5C1I_LA Key'!AO38)</f>
        <v>-43065</v>
      </c>
      <c r="P38" s="184">
        <f>-('[1]5C1J_Jeff Chamber'!AL38+'[1]5C1J_Jeff Chamber'!AO38)</f>
        <v>0</v>
      </c>
      <c r="Q38" s="184">
        <f>-('[1]5C1K_Tallulah'!AL38+'[1]5C1K_Tallulah'!AO38)</f>
        <v>0</v>
      </c>
      <c r="R38" s="184">
        <f>-('[1]5C1M_GEO Mid'!AL38+'[1]5C1M_GEO Mid'!AO38)</f>
        <v>-5309</v>
      </c>
      <c r="S38" s="184">
        <f>-('[1]5C1N_Delta'!AL38+'[1]5C1N_Delta'!AO38)</f>
        <v>0</v>
      </c>
      <c r="T38" s="184">
        <f>-('[1]5C1O_Impact'!AL38+'[1]5C1O_Impact'!AO38)</f>
        <v>0</v>
      </c>
      <c r="U38" s="184">
        <f>-('[1]5C1P_Vision'!AL38+'[1]5C1P_Vision'!AO38)</f>
        <v>0</v>
      </c>
      <c r="V38" s="184">
        <f>-('[1]5C1Q_Advantage'!AL38+'[1]5C1Q_Advantage'!AO38)</f>
        <v>-10395</v>
      </c>
      <c r="W38" s="184">
        <f>-('[1]5C1R_Iberville'!AL38+'[1]5C1R_Iberville'!AO38)</f>
        <v>0</v>
      </c>
      <c r="X38" s="184">
        <f>-('[1]5C1S_LC Col Prep'!AL38+'[1]5C1S_LC Col Prep'!AO38)</f>
        <v>0</v>
      </c>
      <c r="Y38" s="184">
        <f>-('[1]5C1T_Northeast'!AL38+'[1]5C1T_Northeast'!AO38)</f>
        <v>0</v>
      </c>
      <c r="Z38" s="184">
        <f>-('[1]5C1U_Acadiana Ren'!AL38+'[1]5C1U_Acadiana Ren'!AO38)</f>
        <v>0</v>
      </c>
      <c r="AA38" s="184">
        <f>-('[1]5C1V_Laf Ren'!AL38+'[1]5C1V_Laf Ren'!AO38)</f>
        <v>0</v>
      </c>
      <c r="AB38" s="184">
        <f>-('[1]5C1W_Willow'!AL38+'[1]5C1W_Willow'!AO38)</f>
        <v>0</v>
      </c>
      <c r="AC38" s="184">
        <f>-('[1]5C1X_Tangi'!AL38+'[1]5C1X_Tangi'!AO38)</f>
        <v>-20790</v>
      </c>
      <c r="AD38" s="184">
        <f>-('[1]5C1Y_GEO'!AL38+'[1]5C1Y_GEO'!AO38)</f>
        <v>-10395</v>
      </c>
      <c r="AE38" s="184">
        <f>-('[1]5C1Z_Lincoln Prep'!AL38+'[1]5C1Z_Lincoln Prep'!AO38)</f>
        <v>0</v>
      </c>
      <c r="AF38" s="184">
        <f>-('[1]5C1AA_Laurel'!$AL38+'[1]5C1AA_Laurel'!$AO38)</f>
        <v>-1485</v>
      </c>
      <c r="AG38" s="184">
        <f>-('[1]5C1AB_Apex'!$AL38+'[1]5C1AB_Apex'!$AO38)</f>
        <v>0</v>
      </c>
      <c r="AH38" s="184">
        <f>-('[1]5C1AC_Smothers'!$AL38+'[1]5C1AC_Smothers'!$AO38)</f>
        <v>0</v>
      </c>
      <c r="AI38" s="184">
        <f>-('[1]5C1AD_Greater'!$AL38+'[1]5C1AD_Greater'!$AO38)</f>
        <v>0</v>
      </c>
      <c r="AJ38" s="184">
        <f>-('[1]5C1AE_Noble Minds'!$AL38+'[1]5C1AE_Noble Minds'!$AO38)</f>
        <v>0</v>
      </c>
      <c r="AK38" s="184">
        <f>-('[1]5C1AF_JCFA-Laf'!$AL38+'[1]5C1AF_JCFA-Laf'!$AO38)</f>
        <v>0</v>
      </c>
      <c r="AL38" s="184">
        <f>-('[1]5C1AG_Collegiate'!$AL38+'[1]5C1AG_Collegiate'!$AO38)</f>
        <v>0</v>
      </c>
      <c r="AM38" s="184">
        <f>-('[1]5C1AH_BRUP'!$AL38+'[1]5C1AH_BRUP'!$AO38)</f>
        <v>0</v>
      </c>
      <c r="AN38" s="184">
        <f>-('[1]5C2_LAVCA'!AM38+'[1]5C2_LAVCA'!AP38)</f>
        <v>-226342</v>
      </c>
      <c r="AO38" s="184">
        <f>-('[1]5C3_UnvView'!AM38+'[1]5C3_UnvView'!AP38)</f>
        <v>-459088</v>
      </c>
      <c r="AP38" s="228">
        <f t="shared" si="1"/>
        <v>-796108</v>
      </c>
      <c r="AQ38" s="186">
        <f t="shared" si="2"/>
        <v>162950374</v>
      </c>
    </row>
    <row r="39" spans="1:43" ht="15.6" customHeight="1" x14ac:dyDescent="0.2">
      <c r="A39" s="182">
        <v>33</v>
      </c>
      <c r="B39" s="183" t="s">
        <v>274</v>
      </c>
      <c r="C39" s="184">
        <f>+'2_State Distrib and Adjs'!BF39</f>
        <v>7671621</v>
      </c>
      <c r="D39" s="184">
        <f>-'5A3_OJJ'!P39</f>
        <v>-17719</v>
      </c>
      <c r="E39" s="184"/>
      <c r="F39" s="184"/>
      <c r="G39" s="184">
        <f>-('[1]5C1A_Madison'!AL39+'[1]5C1A_Madison'!AO39)</f>
        <v>0</v>
      </c>
      <c r="H39" s="184">
        <f>-('[1]5C1B_DArbonne'!AL39+'[1]5C1B_DArbonne'!AO39)</f>
        <v>0</v>
      </c>
      <c r="I39" s="184">
        <f>-('[1]5C1C_Intl High'!AL39+'[1]5C1C_Intl High'!AO39)</f>
        <v>0</v>
      </c>
      <c r="J39" s="184">
        <f>-('[1]5C1D_NOMMA'!AL39+'[1]5C1D_NOMMA'!AO39)</f>
        <v>0</v>
      </c>
      <c r="K39" s="184">
        <f>-('[1]5C1E_LFNO'!AL39+'[1]5C1E_LFNO'!AO39)</f>
        <v>0</v>
      </c>
      <c r="L39" s="184">
        <f>-('[1]5C1F_L.C. Charter'!AL39+'[1]5C1F_L.C. Charter'!AO39)</f>
        <v>0</v>
      </c>
      <c r="M39" s="184">
        <f>-('[1]5C1G_JS Clark'!AL39+'[1]5C1G_JS Clark'!AO39)</f>
        <v>0</v>
      </c>
      <c r="N39" s="184">
        <f>-('[1]5C1H_Southwest'!AL39+'[1]5C1H_Southwest'!AO39)</f>
        <v>0</v>
      </c>
      <c r="O39" s="184">
        <f>-('[1]5C1I_LA Key'!AL39+'[1]5C1I_LA Key'!AO39)</f>
        <v>0</v>
      </c>
      <c r="P39" s="184">
        <f>-('[1]5C1J_Jeff Chamber'!AL39+'[1]5C1J_Jeff Chamber'!AO39)</f>
        <v>0</v>
      </c>
      <c r="Q39" s="184">
        <f>-('[1]5C1K_Tallulah'!AL39+'[1]5C1K_Tallulah'!AO39)</f>
        <v>-1478221</v>
      </c>
      <c r="R39" s="184">
        <f>-('[1]5C1M_GEO Mid'!AL39+'[1]5C1M_GEO Mid'!AO39)</f>
        <v>0</v>
      </c>
      <c r="S39" s="184">
        <f>-('[1]5C1N_Delta'!AL39+'[1]5C1N_Delta'!AO39)</f>
        <v>0</v>
      </c>
      <c r="T39" s="184">
        <f>-('[1]5C1O_Impact'!AL39+'[1]5C1O_Impact'!AO39)</f>
        <v>0</v>
      </c>
      <c r="U39" s="184">
        <f>-('[1]5C1P_Vision'!AL39+'[1]5C1P_Vision'!AO39)</f>
        <v>0</v>
      </c>
      <c r="V39" s="184">
        <f>-('[1]5C1Q_Advantage'!AL39+'[1]5C1Q_Advantage'!AO39)</f>
        <v>0</v>
      </c>
      <c r="W39" s="184">
        <f>-('[1]5C1R_Iberville'!AL39+'[1]5C1R_Iberville'!AO39)</f>
        <v>0</v>
      </c>
      <c r="X39" s="184">
        <f>-('[1]5C1S_LC Col Prep'!AL39+'[1]5C1S_LC Col Prep'!AO39)</f>
        <v>0</v>
      </c>
      <c r="Y39" s="184">
        <f>-('[1]5C1T_Northeast'!AL39+'[1]5C1T_Northeast'!AO39)</f>
        <v>0</v>
      </c>
      <c r="Z39" s="184">
        <f>-('[1]5C1U_Acadiana Ren'!AL39+'[1]5C1U_Acadiana Ren'!AO39)</f>
        <v>0</v>
      </c>
      <c r="AA39" s="184">
        <f>-('[1]5C1V_Laf Ren'!AL39+'[1]5C1V_Laf Ren'!AO39)</f>
        <v>0</v>
      </c>
      <c r="AB39" s="184">
        <f>-('[1]5C1W_Willow'!AL39+'[1]5C1W_Willow'!AO39)</f>
        <v>0</v>
      </c>
      <c r="AC39" s="184">
        <f>-('[1]5C1X_Tangi'!AL39+'[1]5C1X_Tangi'!AO39)</f>
        <v>0</v>
      </c>
      <c r="AD39" s="184">
        <f>-('[1]5C1Y_GEO'!AL39+'[1]5C1Y_GEO'!AO39)</f>
        <v>0</v>
      </c>
      <c r="AE39" s="184">
        <f>-('[1]5C1Z_Lincoln Prep'!AL39+'[1]5C1Z_Lincoln Prep'!AO39)</f>
        <v>0</v>
      </c>
      <c r="AF39" s="184">
        <f>-('[1]5C1AA_Laurel'!$AL39+'[1]5C1AA_Laurel'!$AO39)</f>
        <v>0</v>
      </c>
      <c r="AG39" s="184">
        <f>-('[1]5C1AB_Apex'!$AL39+'[1]5C1AB_Apex'!$AO39)</f>
        <v>0</v>
      </c>
      <c r="AH39" s="184">
        <f>-('[1]5C1AC_Smothers'!$AL39+'[1]5C1AC_Smothers'!$AO39)</f>
        <v>0</v>
      </c>
      <c r="AI39" s="184">
        <f>-('[1]5C1AD_Greater'!$AL39+'[1]5C1AD_Greater'!$AO39)</f>
        <v>0</v>
      </c>
      <c r="AJ39" s="184">
        <f>-('[1]5C1AE_Noble Minds'!$AL39+'[1]5C1AE_Noble Minds'!$AO39)</f>
        <v>0</v>
      </c>
      <c r="AK39" s="184">
        <f>-('[1]5C1AF_JCFA-Laf'!$AL39+'[1]5C1AF_JCFA-Laf'!$AO39)</f>
        <v>0</v>
      </c>
      <c r="AL39" s="184">
        <f>-('[1]5C1AG_Collegiate'!$AL39+'[1]5C1AG_Collegiate'!$AO39)</f>
        <v>0</v>
      </c>
      <c r="AM39" s="184">
        <f>-('[1]5C1AH_BRUP'!$AL39+'[1]5C1AH_BRUP'!$AO39)</f>
        <v>0</v>
      </c>
      <c r="AN39" s="184">
        <f>-('[1]5C2_LAVCA'!AM39+'[1]5C2_LAVCA'!AP39)</f>
        <v>-8305</v>
      </c>
      <c r="AO39" s="184">
        <f>-('[1]5C3_UnvView'!AM39+'[1]5C3_UnvView'!AP39)</f>
        <v>-3322</v>
      </c>
      <c r="AP39" s="228">
        <f t="shared" si="1"/>
        <v>-1507567</v>
      </c>
      <c r="AQ39" s="186">
        <f t="shared" si="2"/>
        <v>6164054</v>
      </c>
    </row>
    <row r="40" spans="1:43" ht="15.6" customHeight="1" x14ac:dyDescent="0.2">
      <c r="A40" s="182">
        <v>34</v>
      </c>
      <c r="B40" s="183" t="s">
        <v>275</v>
      </c>
      <c r="C40" s="184">
        <f>+'2_State Distrib and Adjs'!BF40</f>
        <v>26450291</v>
      </c>
      <c r="D40" s="184">
        <f>-'5A3_OJJ'!P40</f>
        <v>-12507</v>
      </c>
      <c r="E40" s="184"/>
      <c r="F40" s="184"/>
      <c r="G40" s="184">
        <f>-('[1]5C1A_Madison'!AL40+'[1]5C1A_Madison'!AO40)</f>
        <v>0</v>
      </c>
      <c r="H40" s="184">
        <f>-('[1]5C1B_DArbonne'!AL40+'[1]5C1B_DArbonne'!AO40)</f>
        <v>0</v>
      </c>
      <c r="I40" s="184">
        <f>-('[1]5C1C_Intl High'!AL40+'[1]5C1C_Intl High'!AO40)</f>
        <v>0</v>
      </c>
      <c r="J40" s="184">
        <f>-('[1]5C1D_NOMMA'!AL40+'[1]5C1D_NOMMA'!AO40)</f>
        <v>0</v>
      </c>
      <c r="K40" s="184">
        <f>-('[1]5C1E_LFNO'!AL40+'[1]5C1E_LFNO'!AO40)</f>
        <v>0</v>
      </c>
      <c r="L40" s="184">
        <f>-('[1]5C1F_L.C. Charter'!AL40+'[1]5C1F_L.C. Charter'!AO40)</f>
        <v>0</v>
      </c>
      <c r="M40" s="184">
        <f>-('[1]5C1G_JS Clark'!AL40+'[1]5C1G_JS Clark'!AO40)</f>
        <v>0</v>
      </c>
      <c r="N40" s="184">
        <f>-('[1]5C1H_Southwest'!AL40+'[1]5C1H_Southwest'!AO40)</f>
        <v>0</v>
      </c>
      <c r="O40" s="184">
        <f>-('[1]5C1I_LA Key'!AL40+'[1]5C1I_LA Key'!AO40)</f>
        <v>0</v>
      </c>
      <c r="P40" s="184">
        <f>-('[1]5C1J_Jeff Chamber'!AL40+'[1]5C1J_Jeff Chamber'!AO40)</f>
        <v>0</v>
      </c>
      <c r="Q40" s="184">
        <f>-('[1]5C1K_Tallulah'!AL40+'[1]5C1K_Tallulah'!AO40)</f>
        <v>-3158</v>
      </c>
      <c r="R40" s="184">
        <f>-('[1]5C1M_GEO Mid'!AL40+'[1]5C1M_GEO Mid'!AO40)</f>
        <v>0</v>
      </c>
      <c r="S40" s="184">
        <f>-('[1]5C1N_Delta'!AL40+'[1]5C1N_Delta'!AO40)</f>
        <v>0</v>
      </c>
      <c r="T40" s="184">
        <f>-('[1]5C1O_Impact'!AL40+'[1]5C1O_Impact'!AO40)</f>
        <v>0</v>
      </c>
      <c r="U40" s="184">
        <f>-('[1]5C1P_Vision'!AL40+'[1]5C1P_Vision'!AO40)</f>
        <v>-7895</v>
      </c>
      <c r="V40" s="184">
        <f>-('[1]5C1Q_Advantage'!AL40+'[1]5C1Q_Advantage'!AO40)</f>
        <v>0</v>
      </c>
      <c r="W40" s="184">
        <f>-('[1]5C1R_Iberville'!AL40+'[1]5C1R_Iberville'!AO40)</f>
        <v>0</v>
      </c>
      <c r="X40" s="184">
        <f>-('[1]5C1S_LC Col Prep'!AL40+'[1]5C1S_LC Col Prep'!AO40)</f>
        <v>0</v>
      </c>
      <c r="Y40" s="184">
        <f>-('[1]5C1T_Northeast'!AL40+'[1]5C1T_Northeast'!AO40)</f>
        <v>0</v>
      </c>
      <c r="Z40" s="184">
        <f>-('[1]5C1U_Acadiana Ren'!AL40+'[1]5C1U_Acadiana Ren'!AO40)</f>
        <v>0</v>
      </c>
      <c r="AA40" s="184">
        <f>-('[1]5C1V_Laf Ren'!AL40+'[1]5C1V_Laf Ren'!AO40)</f>
        <v>0</v>
      </c>
      <c r="AB40" s="184">
        <f>-('[1]5C1W_Willow'!AL40+'[1]5C1W_Willow'!AO40)</f>
        <v>0</v>
      </c>
      <c r="AC40" s="184">
        <f>-('[1]5C1X_Tangi'!AL40+'[1]5C1X_Tangi'!AO40)</f>
        <v>0</v>
      </c>
      <c r="AD40" s="184">
        <f>-('[1]5C1Y_GEO'!AL40+'[1]5C1Y_GEO'!AO40)</f>
        <v>0</v>
      </c>
      <c r="AE40" s="184">
        <f>-('[1]5C1Z_Lincoln Prep'!AL40+'[1]5C1Z_Lincoln Prep'!AO40)</f>
        <v>0</v>
      </c>
      <c r="AF40" s="184">
        <f>-('[1]5C1AA_Laurel'!$AL40+'[1]5C1AA_Laurel'!$AO40)</f>
        <v>0</v>
      </c>
      <c r="AG40" s="184">
        <f>-('[1]5C1AB_Apex'!$AL40+'[1]5C1AB_Apex'!$AO40)</f>
        <v>0</v>
      </c>
      <c r="AH40" s="184">
        <f>-('[1]5C1AC_Smothers'!$AL40+'[1]5C1AC_Smothers'!$AO40)</f>
        <v>0</v>
      </c>
      <c r="AI40" s="184">
        <f>-('[1]5C1AD_Greater'!$AL40+'[1]5C1AD_Greater'!$AO40)</f>
        <v>0</v>
      </c>
      <c r="AJ40" s="184">
        <f>-('[1]5C1AE_Noble Minds'!$AL40+'[1]5C1AE_Noble Minds'!$AO40)</f>
        <v>0</v>
      </c>
      <c r="AK40" s="184">
        <f>-('[1]5C1AF_JCFA-Laf'!$AL40+'[1]5C1AF_JCFA-Laf'!$AO40)</f>
        <v>0</v>
      </c>
      <c r="AL40" s="184">
        <f>-('[1]5C1AG_Collegiate'!$AL40+'[1]5C1AG_Collegiate'!$AO40)</f>
        <v>0</v>
      </c>
      <c r="AM40" s="184">
        <f>-('[1]5C1AH_BRUP'!$AL40+'[1]5C1AH_BRUP'!$AO40)</f>
        <v>0</v>
      </c>
      <c r="AN40" s="184">
        <f>-('[1]5C2_LAVCA'!AM40+'[1]5C2_LAVCA'!AP40)</f>
        <v>-108003</v>
      </c>
      <c r="AO40" s="184">
        <f>-('[1]5C3_UnvView'!AM40+'[1]5C3_UnvView'!AP40)</f>
        <v>-51160</v>
      </c>
      <c r="AP40" s="228">
        <f t="shared" si="1"/>
        <v>-182723</v>
      </c>
      <c r="AQ40" s="186">
        <f t="shared" si="2"/>
        <v>26267568</v>
      </c>
    </row>
    <row r="41" spans="1:43" ht="15.6" customHeight="1" x14ac:dyDescent="0.2">
      <c r="A41" s="187">
        <v>35</v>
      </c>
      <c r="B41" s="188" t="s">
        <v>276</v>
      </c>
      <c r="C41" s="189">
        <f>+'2_State Distrib and Adjs'!BF41</f>
        <v>33059209</v>
      </c>
      <c r="D41" s="189">
        <f>-'5A3_OJJ'!P41</f>
        <v>-2629</v>
      </c>
      <c r="E41" s="189"/>
      <c r="F41" s="189"/>
      <c r="G41" s="189">
        <f>-('[1]5C1A_Madison'!AL41+'[1]5C1A_Madison'!AO41)</f>
        <v>0</v>
      </c>
      <c r="H41" s="189">
        <f>-('[1]5C1B_DArbonne'!AL41+'[1]5C1B_DArbonne'!AO41)</f>
        <v>0</v>
      </c>
      <c r="I41" s="189">
        <f>-('[1]5C1C_Intl High'!AL41+'[1]5C1C_Intl High'!AO41)</f>
        <v>0</v>
      </c>
      <c r="J41" s="189">
        <f>-('[1]5C1D_NOMMA'!AL41+'[1]5C1D_NOMMA'!AO41)</f>
        <v>0</v>
      </c>
      <c r="K41" s="189">
        <f>-('[1]5C1E_LFNO'!AL41+'[1]5C1E_LFNO'!AO41)</f>
        <v>0</v>
      </c>
      <c r="L41" s="189">
        <f>-('[1]5C1F_L.C. Charter'!AL41+'[1]5C1F_L.C. Charter'!AO41)</f>
        <v>0</v>
      </c>
      <c r="M41" s="189">
        <f>-('[1]5C1G_JS Clark'!AL41+'[1]5C1G_JS Clark'!AO41)</f>
        <v>0</v>
      </c>
      <c r="N41" s="189">
        <f>-('[1]5C1H_Southwest'!AL41+'[1]5C1H_Southwest'!AO41)</f>
        <v>0</v>
      </c>
      <c r="O41" s="189">
        <f>-('[1]5C1I_LA Key'!AL41+'[1]5C1I_LA Key'!AO41)</f>
        <v>0</v>
      </c>
      <c r="P41" s="189">
        <f>-('[1]5C1J_Jeff Chamber'!AL41+'[1]5C1J_Jeff Chamber'!AO41)</f>
        <v>0</v>
      </c>
      <c r="Q41" s="189">
        <f>-('[1]5C1K_Tallulah'!AL41+'[1]5C1K_Tallulah'!AO41)</f>
        <v>0</v>
      </c>
      <c r="R41" s="189">
        <f>-('[1]5C1M_GEO Mid'!AL41+'[1]5C1M_GEO Mid'!AO41)</f>
        <v>0</v>
      </c>
      <c r="S41" s="189">
        <f>-('[1]5C1N_Delta'!AL41+'[1]5C1N_Delta'!AO41)</f>
        <v>0</v>
      </c>
      <c r="T41" s="189">
        <f>-('[1]5C1O_Impact'!AL41+'[1]5C1O_Impact'!AO41)</f>
        <v>0</v>
      </c>
      <c r="U41" s="189">
        <f>-('[1]5C1P_Vision'!AL41+'[1]5C1P_Vision'!AO41)</f>
        <v>0</v>
      </c>
      <c r="V41" s="189">
        <f>-('[1]5C1Q_Advantage'!AL41+'[1]5C1Q_Advantage'!AO41)</f>
        <v>0</v>
      </c>
      <c r="W41" s="189">
        <f>-('[1]5C1R_Iberville'!AL41+'[1]5C1R_Iberville'!AO41)</f>
        <v>0</v>
      </c>
      <c r="X41" s="189">
        <f>-('[1]5C1S_LC Col Prep'!AL41+'[1]5C1S_LC Col Prep'!AO41)</f>
        <v>0</v>
      </c>
      <c r="Y41" s="189">
        <f>-('[1]5C1T_Northeast'!AL41+'[1]5C1T_Northeast'!AO41)</f>
        <v>0</v>
      </c>
      <c r="Z41" s="189">
        <f>-('[1]5C1U_Acadiana Ren'!AL41+'[1]5C1U_Acadiana Ren'!AO41)</f>
        <v>0</v>
      </c>
      <c r="AA41" s="189">
        <f>-('[1]5C1V_Laf Ren'!AL41+'[1]5C1V_Laf Ren'!AO41)</f>
        <v>0</v>
      </c>
      <c r="AB41" s="189">
        <f>-('[1]5C1W_Willow'!AL41+'[1]5C1W_Willow'!AO41)</f>
        <v>0</v>
      </c>
      <c r="AC41" s="189">
        <f>-('[1]5C1X_Tangi'!AL41+'[1]5C1X_Tangi'!AO41)</f>
        <v>0</v>
      </c>
      <c r="AD41" s="189">
        <f>-('[1]5C1Y_GEO'!AL41+'[1]5C1Y_GEO'!AO41)</f>
        <v>0</v>
      </c>
      <c r="AE41" s="189">
        <f>-('[1]5C1Z_Lincoln Prep'!AL41+'[1]5C1Z_Lincoln Prep'!AO41)</f>
        <v>0</v>
      </c>
      <c r="AF41" s="189">
        <f>-('[1]5C1AA_Laurel'!$AL41+'[1]5C1AA_Laurel'!$AO41)</f>
        <v>0</v>
      </c>
      <c r="AG41" s="189">
        <f>-('[1]5C1AB_Apex'!$AL41+'[1]5C1AB_Apex'!$AO41)</f>
        <v>0</v>
      </c>
      <c r="AH41" s="189">
        <f>-('[1]5C1AC_Smothers'!$AL41+'[1]5C1AC_Smothers'!$AO41)</f>
        <v>0</v>
      </c>
      <c r="AI41" s="189">
        <f>-('[1]5C1AD_Greater'!$AL41+'[1]5C1AD_Greater'!$AO41)</f>
        <v>0</v>
      </c>
      <c r="AJ41" s="189">
        <f>-('[1]5C1AE_Noble Minds'!$AL41+'[1]5C1AE_Noble Minds'!$AO41)</f>
        <v>0</v>
      </c>
      <c r="AK41" s="189">
        <f>-('[1]5C1AF_JCFA-Laf'!$AL41+'[1]5C1AF_JCFA-Laf'!$AO41)</f>
        <v>0</v>
      </c>
      <c r="AL41" s="189">
        <f>-('[1]5C1AG_Collegiate'!$AL41+'[1]5C1AG_Collegiate'!$AO41)</f>
        <v>0</v>
      </c>
      <c r="AM41" s="189">
        <f>-('[1]5C1AH_BRUP'!$AL41+'[1]5C1AH_BRUP'!$AO41)</f>
        <v>0</v>
      </c>
      <c r="AN41" s="189">
        <f>-('[1]5C2_LAVCA'!AM41+'[1]5C2_LAVCA'!AP41)</f>
        <v>-56117</v>
      </c>
      <c r="AO41" s="189">
        <f>-('[1]5C3_UnvView'!AM41+'[1]5C3_UnvView'!AP41)</f>
        <v>-54558</v>
      </c>
      <c r="AP41" s="229">
        <f t="shared" si="1"/>
        <v>-113304</v>
      </c>
      <c r="AQ41" s="191">
        <f t="shared" si="2"/>
        <v>32945905</v>
      </c>
    </row>
    <row r="42" spans="1:43" ht="15.6" customHeight="1" x14ac:dyDescent="0.2">
      <c r="A42" s="223">
        <v>36</v>
      </c>
      <c r="B42" s="224" t="s">
        <v>277</v>
      </c>
      <c r="C42" s="225">
        <f>+'2_State Distrib and Adjs'!BF42</f>
        <v>24693985</v>
      </c>
      <c r="D42" s="225">
        <f>-'5A3_OJJ'!P42</f>
        <v>-87089</v>
      </c>
      <c r="E42" s="225">
        <f>-('5B1_RSD Orleans'!AD47+'5B1_RSD Orleans'!AI47)</f>
        <v>-108376287.46097292</v>
      </c>
      <c r="F42" s="225">
        <f>-('5B1A_Type 3B'!AP37+'5B1A_Type 3B'!AU37)</f>
        <v>-106687595.54283279</v>
      </c>
      <c r="G42" s="225">
        <f>-('[1]5C1A_Madison'!AL42+'[1]5C1A_Madison'!AO42)</f>
        <v>0</v>
      </c>
      <c r="H42" s="225">
        <f>-('[1]5C1B_DArbonne'!AL42+'[1]5C1B_DArbonne'!AO42)</f>
        <v>0</v>
      </c>
      <c r="I42" s="225">
        <f>-('[1]5C1C_Intl High'!AL42+'[1]5C1C_Intl High'!AO42)</f>
        <v>-2643865</v>
      </c>
      <c r="J42" s="225">
        <f>-('[1]5C1D_NOMMA'!AL42+'[1]5C1D_NOMMA'!AO42)</f>
        <v>-1605411</v>
      </c>
      <c r="K42" s="225">
        <f>-('[1]5C1E_LFNO'!AL42+'[1]5C1E_LFNO'!AO42)</f>
        <v>-3398428</v>
      </c>
      <c r="L42" s="225">
        <f>-('[1]5C1F_L.C. Charter'!AL42+'[1]5C1F_L.C. Charter'!AO42)</f>
        <v>0</v>
      </c>
      <c r="M42" s="225">
        <f>-('[1]5C1G_JS Clark'!AL42+'[1]5C1G_JS Clark'!AO42)</f>
        <v>0</v>
      </c>
      <c r="N42" s="225">
        <f>-('[1]5C1H_Southwest'!AL42+'[1]5C1H_Southwest'!AO42)</f>
        <v>0</v>
      </c>
      <c r="O42" s="225">
        <f>-('[1]5C1I_LA Key'!AL42+'[1]5C1I_LA Key'!AO42)</f>
        <v>0</v>
      </c>
      <c r="P42" s="225">
        <f>-('[1]5C1J_Jeff Chamber'!AL42+'[1]5C1J_Jeff Chamber'!AO42)</f>
        <v>-382026</v>
      </c>
      <c r="Q42" s="225">
        <f>-('[1]5C1K_Tallulah'!AL42+'[1]5C1K_Tallulah'!AO42)</f>
        <v>0</v>
      </c>
      <c r="R42" s="225">
        <f>-('[1]5C1M_GEO Mid'!AL42+'[1]5C1M_GEO Mid'!AO42)</f>
        <v>0</v>
      </c>
      <c r="S42" s="225">
        <f>-('[1]5C1N_Delta'!AL42+'[1]5C1N_Delta'!AO42)</f>
        <v>0</v>
      </c>
      <c r="T42" s="225">
        <f>-('[1]5C1O_Impact'!AL42+'[1]5C1O_Impact'!AO42)</f>
        <v>0</v>
      </c>
      <c r="U42" s="225">
        <f>-('[1]5C1P_Vision'!AL42+'[1]5C1P_Vision'!AO42)</f>
        <v>0</v>
      </c>
      <c r="V42" s="225">
        <f>-('[1]5C1Q_Advantage'!AL42+'[1]5C1Q_Advantage'!AO42)</f>
        <v>0</v>
      </c>
      <c r="W42" s="225">
        <f>-('[1]5C1R_Iberville'!AL42+'[1]5C1R_Iberville'!AO42)</f>
        <v>0</v>
      </c>
      <c r="X42" s="225">
        <f>-('[1]5C1S_LC Col Prep'!AL42+'[1]5C1S_LC Col Prep'!AO42)</f>
        <v>0</v>
      </c>
      <c r="Y42" s="225">
        <f>-('[1]5C1T_Northeast'!AL42+'[1]5C1T_Northeast'!AO42)</f>
        <v>0</v>
      </c>
      <c r="Z42" s="225">
        <f>-('[1]5C1U_Acadiana Ren'!AL42+'[1]5C1U_Acadiana Ren'!AO42)</f>
        <v>0</v>
      </c>
      <c r="AA42" s="225">
        <f>-('[1]5C1V_Laf Ren'!AL42+'[1]5C1V_Laf Ren'!AO42)</f>
        <v>0</v>
      </c>
      <c r="AB42" s="225">
        <f>-('[1]5C1W_Willow'!AL42+'[1]5C1W_Willow'!AO42)</f>
        <v>0</v>
      </c>
      <c r="AC42" s="225">
        <f>-('[1]5C1X_Tangi'!AL42+'[1]5C1X_Tangi'!AO42)</f>
        <v>0</v>
      </c>
      <c r="AD42" s="225">
        <f>-('[1]5C1Y_GEO'!AL42+'[1]5C1Y_GEO'!AO42)</f>
        <v>0</v>
      </c>
      <c r="AE42" s="225">
        <f>-('[1]5C1Z_Lincoln Prep'!AL42+'[1]5C1Z_Lincoln Prep'!AO42)</f>
        <v>0</v>
      </c>
      <c r="AF42" s="225">
        <f>-('[1]5C1AA_Laurel'!$AL42+'[1]5C1AA_Laurel'!$AO42)</f>
        <v>0</v>
      </c>
      <c r="AG42" s="225">
        <f>-('[1]5C1AB_Apex'!$AL42+'[1]5C1AB_Apex'!$AO42)</f>
        <v>0</v>
      </c>
      <c r="AH42" s="225">
        <f>-('[1]5C1AC_Smothers'!$AL42+'[1]5C1AC_Smothers'!$AO42)</f>
        <v>-581270</v>
      </c>
      <c r="AI42" s="225">
        <f>-('[1]5C1AD_Greater'!$AL42+'[1]5C1AD_Greater'!$AO42)</f>
        <v>0</v>
      </c>
      <c r="AJ42" s="225">
        <f>-('[1]5C1AE_Noble Minds'!$AL42+'[1]5C1AE_Noble Minds'!$AO42)</f>
        <v>-181455</v>
      </c>
      <c r="AK42" s="225">
        <f>-('[1]5C1AF_JCFA-Laf'!$AL42+'[1]5C1AF_JCFA-Laf'!$AO42)</f>
        <v>0</v>
      </c>
      <c r="AL42" s="225">
        <f>-('[1]5C1AG_Collegiate'!$AL42+'[1]5C1AG_Collegiate'!$AO42)</f>
        <v>0</v>
      </c>
      <c r="AM42" s="225">
        <f>-('[1]5C1AH_BRUP'!$AL42+'[1]5C1AH_BRUP'!$AO42)</f>
        <v>0</v>
      </c>
      <c r="AN42" s="225">
        <f>-('[1]5C2_LAVCA'!AM42+'[1]5C2_LAVCA'!AP42)</f>
        <v>-455324.9</v>
      </c>
      <c r="AO42" s="225">
        <f>-('[1]5C3_UnvView'!AM42+'[1]5C3_UnvView'!AP42)</f>
        <v>-448691</v>
      </c>
      <c r="AP42" s="226">
        <f t="shared" si="1"/>
        <v>-224847442.9038057</v>
      </c>
      <c r="AQ42" s="227">
        <f t="shared" si="2"/>
        <v>-200153457.9038057</v>
      </c>
    </row>
    <row r="43" spans="1:43" ht="15.6" customHeight="1" x14ac:dyDescent="0.2">
      <c r="A43" s="182">
        <v>37</v>
      </c>
      <c r="B43" s="183" t="s">
        <v>278</v>
      </c>
      <c r="C43" s="184">
        <f>+'2_State Distrib and Adjs'!BF43</f>
        <v>118813967</v>
      </c>
      <c r="D43" s="184">
        <f>-'5A3_OJJ'!P43</f>
        <v>-8147</v>
      </c>
      <c r="E43" s="184"/>
      <c r="F43" s="184"/>
      <c r="G43" s="184">
        <f>-('[1]5C1A_Madison'!AL43+'[1]5C1A_Madison'!AO43)</f>
        <v>0</v>
      </c>
      <c r="H43" s="184">
        <f>-('[1]5C1B_DArbonne'!AL43+'[1]5C1B_DArbonne'!AO43)</f>
        <v>-25110</v>
      </c>
      <c r="I43" s="184">
        <f>-('[1]5C1C_Intl High'!AL43+'[1]5C1C_Intl High'!AO43)</f>
        <v>0</v>
      </c>
      <c r="J43" s="184">
        <f>-('[1]5C1D_NOMMA'!AL43+'[1]5C1D_NOMMA'!AO43)</f>
        <v>0</v>
      </c>
      <c r="K43" s="184">
        <f>-('[1]5C1E_LFNO'!AL43+'[1]5C1E_LFNO'!AO43)</f>
        <v>0</v>
      </c>
      <c r="L43" s="184">
        <f>-('[1]5C1F_L.C. Charter'!AL43+'[1]5C1F_L.C. Charter'!AO43)</f>
        <v>0</v>
      </c>
      <c r="M43" s="184">
        <f>-('[1]5C1G_JS Clark'!AL43+'[1]5C1G_JS Clark'!AO43)</f>
        <v>0</v>
      </c>
      <c r="N43" s="184">
        <f>-('[1]5C1H_Southwest'!AL43+'[1]5C1H_Southwest'!AO43)</f>
        <v>0</v>
      </c>
      <c r="O43" s="184">
        <f>-('[1]5C1I_LA Key'!AL43+'[1]5C1I_LA Key'!AO43)</f>
        <v>0</v>
      </c>
      <c r="P43" s="184">
        <f>-('[1]5C1J_Jeff Chamber'!AL43+'[1]5C1J_Jeff Chamber'!AO43)</f>
        <v>0</v>
      </c>
      <c r="Q43" s="184">
        <f>-('[1]5C1K_Tallulah'!AL43+'[1]5C1K_Tallulah'!AO43)</f>
        <v>-1932</v>
      </c>
      <c r="R43" s="184">
        <f>-('[1]5C1M_GEO Mid'!AL43+'[1]5C1M_GEO Mid'!AO43)</f>
        <v>0</v>
      </c>
      <c r="S43" s="184">
        <f>-('[1]5C1N_Delta'!AL43+'[1]5C1N_Delta'!AO43)</f>
        <v>-1932</v>
      </c>
      <c r="T43" s="184">
        <f>-('[1]5C1O_Impact'!AL43+'[1]5C1O_Impact'!AO43)</f>
        <v>0</v>
      </c>
      <c r="U43" s="184">
        <f>-('[1]5C1P_Vision'!AL43+'[1]5C1P_Vision'!AO43)</f>
        <v>-227344.5</v>
      </c>
      <c r="V43" s="184">
        <f>-('[1]5C1Q_Advantage'!AL43+'[1]5C1Q_Advantage'!AO43)</f>
        <v>0</v>
      </c>
      <c r="W43" s="184">
        <f>-('[1]5C1R_Iberville'!AL43+'[1]5C1R_Iberville'!AO43)</f>
        <v>0</v>
      </c>
      <c r="X43" s="184">
        <f>-('[1]5C1S_LC Col Prep'!AL43+'[1]5C1S_LC Col Prep'!AO43)</f>
        <v>0</v>
      </c>
      <c r="Y43" s="184">
        <f>-('[1]5C1T_Northeast'!AL43+'[1]5C1T_Northeast'!AO43)</f>
        <v>0</v>
      </c>
      <c r="Z43" s="184">
        <f>-('[1]5C1U_Acadiana Ren'!AL43+'[1]5C1U_Acadiana Ren'!AO43)</f>
        <v>0</v>
      </c>
      <c r="AA43" s="184">
        <f>-('[1]5C1V_Laf Ren'!AL43+'[1]5C1V_Laf Ren'!AO43)</f>
        <v>0</v>
      </c>
      <c r="AB43" s="184">
        <f>-('[1]5C1W_Willow'!AL43+'[1]5C1W_Willow'!AO43)</f>
        <v>0</v>
      </c>
      <c r="AC43" s="184">
        <f>-('[1]5C1X_Tangi'!AL43+'[1]5C1X_Tangi'!AO43)</f>
        <v>0</v>
      </c>
      <c r="AD43" s="184">
        <f>-('[1]5C1Y_GEO'!AL43+'[1]5C1Y_GEO'!AO43)</f>
        <v>0</v>
      </c>
      <c r="AE43" s="184">
        <f>-('[1]5C1Z_Lincoln Prep'!AL43+'[1]5C1Z_Lincoln Prep'!AO43)</f>
        <v>-44425</v>
      </c>
      <c r="AF43" s="184">
        <f>-('[1]5C1AA_Laurel'!$AL43+'[1]5C1AA_Laurel'!$AO43)</f>
        <v>0</v>
      </c>
      <c r="AG43" s="184">
        <f>-('[1]5C1AB_Apex'!$AL43+'[1]5C1AB_Apex'!$AO43)</f>
        <v>0</v>
      </c>
      <c r="AH43" s="184">
        <f>-('[1]5C1AC_Smothers'!$AL43+'[1]5C1AC_Smothers'!$AO43)</f>
        <v>0</v>
      </c>
      <c r="AI43" s="184">
        <f>-('[1]5C1AD_Greater'!$AL43+'[1]5C1AD_Greater'!$AO43)</f>
        <v>0</v>
      </c>
      <c r="AJ43" s="184">
        <f>-('[1]5C1AE_Noble Minds'!$AL43+'[1]5C1AE_Noble Minds'!$AO43)</f>
        <v>0</v>
      </c>
      <c r="AK43" s="184">
        <f>-('[1]5C1AF_JCFA-Laf'!$AL43+'[1]5C1AF_JCFA-Laf'!$AO43)</f>
        <v>0</v>
      </c>
      <c r="AL43" s="184">
        <f>-('[1]5C1AG_Collegiate'!$AL43+'[1]5C1AG_Collegiate'!$AO43)</f>
        <v>0</v>
      </c>
      <c r="AM43" s="184">
        <f>-('[1]5C1AH_BRUP'!$AL43+'[1]5C1AH_BRUP'!$AO43)</f>
        <v>0</v>
      </c>
      <c r="AN43" s="184">
        <f>-('[1]5C2_LAVCA'!AM43+'[1]5C2_LAVCA'!AP43)</f>
        <v>-166668</v>
      </c>
      <c r="AO43" s="184">
        <f>-('[1]5C3_UnvView'!AM43+'[1]5C3_UnvView'!AP43)</f>
        <v>-154548</v>
      </c>
      <c r="AP43" s="228">
        <f t="shared" si="1"/>
        <v>-630106.5</v>
      </c>
      <c r="AQ43" s="186">
        <f t="shared" si="2"/>
        <v>118183860.5</v>
      </c>
    </row>
    <row r="44" spans="1:43" ht="15.6" customHeight="1" x14ac:dyDescent="0.2">
      <c r="A44" s="182">
        <v>38</v>
      </c>
      <c r="B44" s="183" t="s">
        <v>279</v>
      </c>
      <c r="C44" s="184">
        <f>+'2_State Distrib and Adjs'!BF44</f>
        <v>10732434</v>
      </c>
      <c r="D44" s="184">
        <f>-'5A3_OJJ'!P44</f>
        <v>-6497</v>
      </c>
      <c r="E44" s="184"/>
      <c r="F44" s="184"/>
      <c r="G44" s="184">
        <f>-('[1]5C1A_Madison'!AL44+'[1]5C1A_Madison'!AO44)</f>
        <v>0</v>
      </c>
      <c r="H44" s="184">
        <f>-('[1]5C1B_DArbonne'!AL44+'[1]5C1B_DArbonne'!AO44)</f>
        <v>0</v>
      </c>
      <c r="I44" s="184">
        <f>-('[1]5C1C_Intl High'!AL44+'[1]5C1C_Intl High'!AO44)</f>
        <v>-5497</v>
      </c>
      <c r="J44" s="184">
        <f>-('[1]5C1D_NOMMA'!AL44+'[1]5C1D_NOMMA'!AO44)</f>
        <v>-153916</v>
      </c>
      <c r="K44" s="184">
        <f>-('[1]5C1E_LFNO'!AL44+'[1]5C1E_LFNO'!AO44)</f>
        <v>-76958</v>
      </c>
      <c r="L44" s="184">
        <f>-('[1]5C1F_L.C. Charter'!AL44+'[1]5C1F_L.C. Charter'!AO44)</f>
        <v>0</v>
      </c>
      <c r="M44" s="184">
        <f>-('[1]5C1G_JS Clark'!AL44+'[1]5C1G_JS Clark'!AO44)</f>
        <v>0</v>
      </c>
      <c r="N44" s="184">
        <f>-('[1]5C1H_Southwest'!AL44+'[1]5C1H_Southwest'!AO44)</f>
        <v>0</v>
      </c>
      <c r="O44" s="184">
        <f>-('[1]5C1I_LA Key'!AL44+'[1]5C1I_LA Key'!AO44)</f>
        <v>0</v>
      </c>
      <c r="P44" s="184">
        <f>-('[1]5C1J_Jeff Chamber'!AL44+'[1]5C1J_Jeff Chamber'!AO44)</f>
        <v>-27485</v>
      </c>
      <c r="Q44" s="184">
        <f>-('[1]5C1K_Tallulah'!AL44+'[1]5C1K_Tallulah'!AO44)</f>
        <v>0</v>
      </c>
      <c r="R44" s="184">
        <f>-('[1]5C1M_GEO Mid'!AL44+'[1]5C1M_GEO Mid'!AO44)</f>
        <v>0</v>
      </c>
      <c r="S44" s="184">
        <f>-('[1]5C1N_Delta'!AL44+'[1]5C1N_Delta'!AO44)</f>
        <v>-5497</v>
      </c>
      <c r="T44" s="184">
        <f>-('[1]5C1O_Impact'!AL44+'[1]5C1O_Impact'!AO44)</f>
        <v>0</v>
      </c>
      <c r="U44" s="184">
        <f>-('[1]5C1P_Vision'!AL44+'[1]5C1P_Vision'!AO44)</f>
        <v>0</v>
      </c>
      <c r="V44" s="184">
        <f>-('[1]5C1Q_Advantage'!AL44+'[1]5C1Q_Advantage'!AO44)</f>
        <v>0</v>
      </c>
      <c r="W44" s="184">
        <f>-('[1]5C1R_Iberville'!AL44+'[1]5C1R_Iberville'!AO44)</f>
        <v>0</v>
      </c>
      <c r="X44" s="184">
        <f>-('[1]5C1S_LC Col Prep'!AL44+'[1]5C1S_LC Col Prep'!AO44)</f>
        <v>0</v>
      </c>
      <c r="Y44" s="184">
        <f>-('[1]5C1T_Northeast'!AL44+'[1]5C1T_Northeast'!AO44)</f>
        <v>0</v>
      </c>
      <c r="Z44" s="184">
        <f>-('[1]5C1U_Acadiana Ren'!AL44+'[1]5C1U_Acadiana Ren'!AO44)</f>
        <v>0</v>
      </c>
      <c r="AA44" s="184">
        <f>-('[1]5C1V_Laf Ren'!AL44+'[1]5C1V_Laf Ren'!AO44)</f>
        <v>0</v>
      </c>
      <c r="AB44" s="184">
        <f>-('[1]5C1W_Willow'!AL44+'[1]5C1W_Willow'!AO44)</f>
        <v>0</v>
      </c>
      <c r="AC44" s="184">
        <f>-('[1]5C1X_Tangi'!AL44+'[1]5C1X_Tangi'!AO44)</f>
        <v>0</v>
      </c>
      <c r="AD44" s="184">
        <f>-('[1]5C1Y_GEO'!AL44+'[1]5C1Y_GEO'!AO44)</f>
        <v>0</v>
      </c>
      <c r="AE44" s="184">
        <f>-('[1]5C1Z_Lincoln Prep'!AL44+'[1]5C1Z_Lincoln Prep'!AO44)</f>
        <v>0</v>
      </c>
      <c r="AF44" s="184">
        <f>-('[1]5C1AA_Laurel'!$AL44+'[1]5C1AA_Laurel'!$AO44)</f>
        <v>0</v>
      </c>
      <c r="AG44" s="184">
        <f>-('[1]5C1AB_Apex'!$AL44+'[1]5C1AB_Apex'!$AO44)</f>
        <v>0</v>
      </c>
      <c r="AH44" s="184">
        <f>-('[1]5C1AC_Smothers'!$AL44+'[1]5C1AC_Smothers'!$AO44)</f>
        <v>0</v>
      </c>
      <c r="AI44" s="184">
        <f>-('[1]5C1AD_Greater'!$AL44+'[1]5C1AD_Greater'!$AO44)</f>
        <v>0</v>
      </c>
      <c r="AJ44" s="184">
        <f>-('[1]5C1AE_Noble Minds'!$AL44+'[1]5C1AE_Noble Minds'!$AO44)</f>
        <v>0</v>
      </c>
      <c r="AK44" s="184">
        <f>-('[1]5C1AF_JCFA-Laf'!$AL44+'[1]5C1AF_JCFA-Laf'!$AO44)</f>
        <v>0</v>
      </c>
      <c r="AL44" s="184">
        <f>-('[1]5C1AG_Collegiate'!$AL44+'[1]5C1AG_Collegiate'!$AO44)</f>
        <v>0</v>
      </c>
      <c r="AM44" s="184">
        <f>-('[1]5C1AH_BRUP'!$AL44+'[1]5C1AH_BRUP'!$AO44)</f>
        <v>0</v>
      </c>
      <c r="AN44" s="184">
        <f>-('[1]5C2_LAVCA'!AM44+'[1]5C2_LAVCA'!AP44)</f>
        <v>-59367</v>
      </c>
      <c r="AO44" s="184">
        <f>-('[1]5C3_UnvView'!AM44+'[1]5C3_UnvView'!AP44)</f>
        <v>-108841</v>
      </c>
      <c r="AP44" s="228">
        <f t="shared" si="1"/>
        <v>-444058</v>
      </c>
      <c r="AQ44" s="186">
        <f t="shared" si="2"/>
        <v>10288376</v>
      </c>
    </row>
    <row r="45" spans="1:43" ht="15.6" customHeight="1" x14ac:dyDescent="0.2">
      <c r="A45" s="182">
        <v>39</v>
      </c>
      <c r="B45" s="183" t="s">
        <v>280</v>
      </c>
      <c r="C45" s="184">
        <f>+'2_State Distrib and Adjs'!BF45</f>
        <v>11518871</v>
      </c>
      <c r="D45" s="184">
        <f>-'5A3_OJJ'!P45</f>
        <v>0</v>
      </c>
      <c r="E45" s="184"/>
      <c r="F45" s="184"/>
      <c r="G45" s="184">
        <f>-('[1]5C1A_Madison'!AL45+'[1]5C1A_Madison'!AO45)</f>
        <v>0</v>
      </c>
      <c r="H45" s="184">
        <f>-('[1]5C1B_DArbonne'!AL45+'[1]5C1B_DArbonne'!AO45)</f>
        <v>0</v>
      </c>
      <c r="I45" s="184">
        <f>-('[1]5C1C_Intl High'!AL45+'[1]5C1C_Intl High'!AO45)</f>
        <v>0</v>
      </c>
      <c r="J45" s="184">
        <f>-('[1]5C1D_NOMMA'!AL45+'[1]5C1D_NOMMA'!AO45)</f>
        <v>0</v>
      </c>
      <c r="K45" s="184">
        <f>-('[1]5C1E_LFNO'!AL45+'[1]5C1E_LFNO'!AO45)</f>
        <v>0</v>
      </c>
      <c r="L45" s="184">
        <f>-('[1]5C1F_L.C. Charter'!AL45+'[1]5C1F_L.C. Charter'!AO45)</f>
        <v>0</v>
      </c>
      <c r="M45" s="184">
        <f>-('[1]5C1G_JS Clark'!AL45+'[1]5C1G_JS Clark'!AO45)</f>
        <v>0</v>
      </c>
      <c r="N45" s="184">
        <f>-('[1]5C1H_Southwest'!AL45+'[1]5C1H_Southwest'!AO45)</f>
        <v>0</v>
      </c>
      <c r="O45" s="184">
        <f>-('[1]5C1I_LA Key'!AL45+'[1]5C1I_LA Key'!AO45)</f>
        <v>-70161</v>
      </c>
      <c r="P45" s="184">
        <f>-('[1]5C1J_Jeff Chamber'!AL45+'[1]5C1J_Jeff Chamber'!AO45)</f>
        <v>0</v>
      </c>
      <c r="Q45" s="184">
        <f>-('[1]5C1K_Tallulah'!AL45+'[1]5C1K_Tallulah'!AO45)</f>
        <v>0</v>
      </c>
      <c r="R45" s="184">
        <f>-('[1]5C1M_GEO Mid'!AL45+'[1]5C1M_GEO Mid'!AO45)</f>
        <v>0</v>
      </c>
      <c r="S45" s="184">
        <f>-('[1]5C1N_Delta'!AL45+'[1]5C1N_Delta'!AO45)</f>
        <v>0</v>
      </c>
      <c r="T45" s="184">
        <f>-('[1]5C1O_Impact'!AL45+'[1]5C1O_Impact'!AO45)</f>
        <v>0</v>
      </c>
      <c r="U45" s="184">
        <f>-('[1]5C1P_Vision'!AL45+'[1]5C1P_Vision'!AO45)</f>
        <v>0</v>
      </c>
      <c r="V45" s="184">
        <f>-('[1]5C1Q_Advantage'!AL45+'[1]5C1Q_Advantage'!AO45)</f>
        <v>-8096</v>
      </c>
      <c r="W45" s="184">
        <f>-('[1]5C1R_Iberville'!AL45+'[1]5C1R_Iberville'!AO45)</f>
        <v>0</v>
      </c>
      <c r="X45" s="184">
        <f>-('[1]5C1S_LC Col Prep'!AL45+'[1]5C1S_LC Col Prep'!AO45)</f>
        <v>0</v>
      </c>
      <c r="Y45" s="184">
        <f>-('[1]5C1T_Northeast'!AL45+'[1]5C1T_Northeast'!AO45)</f>
        <v>0</v>
      </c>
      <c r="Z45" s="184">
        <f>-('[1]5C1U_Acadiana Ren'!AL45+'[1]5C1U_Acadiana Ren'!AO45)</f>
        <v>0</v>
      </c>
      <c r="AA45" s="184">
        <f>-('[1]5C1V_Laf Ren'!AL45+'[1]5C1V_Laf Ren'!AO45)</f>
        <v>0</v>
      </c>
      <c r="AB45" s="184">
        <f>-('[1]5C1W_Willow'!AL45+'[1]5C1W_Willow'!AO45)</f>
        <v>0</v>
      </c>
      <c r="AC45" s="184">
        <f>-('[1]5C1X_Tangi'!AL45+'[1]5C1X_Tangi'!AO45)</f>
        <v>0</v>
      </c>
      <c r="AD45" s="184">
        <f>-('[1]5C1Y_GEO'!AL45+'[1]5C1Y_GEO'!AO45)</f>
        <v>0</v>
      </c>
      <c r="AE45" s="184">
        <f>-('[1]5C1Z_Lincoln Prep'!AL45+'[1]5C1Z_Lincoln Prep'!AO45)</f>
        <v>0</v>
      </c>
      <c r="AF45" s="184">
        <f>-('[1]5C1AA_Laurel'!$AL45+'[1]5C1AA_Laurel'!$AO45)</f>
        <v>0</v>
      </c>
      <c r="AG45" s="184">
        <f>-('[1]5C1AB_Apex'!$AL45+'[1]5C1AB_Apex'!$AO45)</f>
        <v>0</v>
      </c>
      <c r="AH45" s="184">
        <f>-('[1]5C1AC_Smothers'!$AL45+'[1]5C1AC_Smothers'!$AO45)</f>
        <v>0</v>
      </c>
      <c r="AI45" s="184">
        <f>-('[1]5C1AD_Greater'!$AL45+'[1]5C1AD_Greater'!$AO45)</f>
        <v>0</v>
      </c>
      <c r="AJ45" s="184">
        <f>-('[1]5C1AE_Noble Minds'!$AL45+'[1]5C1AE_Noble Minds'!$AO45)</f>
        <v>0</v>
      </c>
      <c r="AK45" s="184">
        <f>-('[1]5C1AF_JCFA-Laf'!$AL45+'[1]5C1AF_JCFA-Laf'!$AO45)</f>
        <v>0</v>
      </c>
      <c r="AL45" s="184">
        <f>-('[1]5C1AG_Collegiate'!$AL45+'[1]5C1AG_Collegiate'!$AO45)</f>
        <v>0</v>
      </c>
      <c r="AM45" s="184">
        <f>-('[1]5C1AH_BRUP'!$AL45+'[1]5C1AH_BRUP'!$AO45)</f>
        <v>0</v>
      </c>
      <c r="AN45" s="184">
        <f>-('[1]5C2_LAVCA'!AM45+'[1]5C2_LAVCA'!AP45)</f>
        <v>-48573</v>
      </c>
      <c r="AO45" s="184">
        <f>-('[1]5C3_UnvView'!AM45+'[1]5C3_UnvView'!AP45)</f>
        <v>-138434</v>
      </c>
      <c r="AP45" s="228">
        <f t="shared" si="1"/>
        <v>-265264</v>
      </c>
      <c r="AQ45" s="186">
        <f t="shared" si="2"/>
        <v>11253607</v>
      </c>
    </row>
    <row r="46" spans="1:43" ht="15.6" customHeight="1" x14ac:dyDescent="0.2">
      <c r="A46" s="187">
        <v>40</v>
      </c>
      <c r="B46" s="188" t="s">
        <v>281</v>
      </c>
      <c r="C46" s="189">
        <f>+'2_State Distrib and Adjs'!BF46</f>
        <v>133437125</v>
      </c>
      <c r="D46" s="189">
        <f>-'5A3_OJJ'!P46</f>
        <v>-22231</v>
      </c>
      <c r="E46" s="189"/>
      <c r="F46" s="189"/>
      <c r="G46" s="189">
        <f>-('[1]5C1A_Madison'!AL46+'[1]5C1A_Madison'!AO46)</f>
        <v>0</v>
      </c>
      <c r="H46" s="189">
        <f>-('[1]5C1B_DArbonne'!AL46+'[1]5C1B_DArbonne'!AO46)</f>
        <v>0</v>
      </c>
      <c r="I46" s="189">
        <f>-('[1]5C1C_Intl High'!AL46+'[1]5C1C_Intl High'!AO46)</f>
        <v>0</v>
      </c>
      <c r="J46" s="189">
        <f>-('[1]5C1D_NOMMA'!AL46+'[1]5C1D_NOMMA'!AO46)</f>
        <v>0</v>
      </c>
      <c r="K46" s="189">
        <f>-('[1]5C1E_LFNO'!AL46+'[1]5C1E_LFNO'!AO46)</f>
        <v>0</v>
      </c>
      <c r="L46" s="189">
        <f>-('[1]5C1F_L.C. Charter'!AL46+'[1]5C1F_L.C. Charter'!AO46)</f>
        <v>0</v>
      </c>
      <c r="M46" s="189">
        <f>-('[1]5C1G_JS Clark'!AL46+'[1]5C1G_JS Clark'!AO46)</f>
        <v>0</v>
      </c>
      <c r="N46" s="189">
        <f>-('[1]5C1H_Southwest'!AL46+'[1]5C1H_Southwest'!AO46)</f>
        <v>0</v>
      </c>
      <c r="O46" s="189">
        <f>-('[1]5C1I_LA Key'!AL46+'[1]5C1I_LA Key'!AO46)</f>
        <v>0</v>
      </c>
      <c r="P46" s="189">
        <f>-('[1]5C1J_Jeff Chamber'!AL46+'[1]5C1J_Jeff Chamber'!AO46)</f>
        <v>0</v>
      </c>
      <c r="Q46" s="189">
        <f>-('[1]5C1K_Tallulah'!AL46+'[1]5C1K_Tallulah'!AO46)</f>
        <v>-6027</v>
      </c>
      <c r="R46" s="189">
        <f>-('[1]5C1M_GEO Mid'!AL46+'[1]5C1M_GEO Mid'!AO46)</f>
        <v>0</v>
      </c>
      <c r="S46" s="189">
        <f>-('[1]5C1N_Delta'!AL46+'[1]5C1N_Delta'!AO46)</f>
        <v>0</v>
      </c>
      <c r="T46" s="189">
        <f>-('[1]5C1O_Impact'!AL46+'[1]5C1O_Impact'!AO46)</f>
        <v>-2009</v>
      </c>
      <c r="U46" s="189">
        <f>-('[1]5C1P_Vision'!AL46+'[1]5C1P_Vision'!AO46)</f>
        <v>0</v>
      </c>
      <c r="V46" s="189">
        <f>-('[1]5C1Q_Advantage'!AL46+'[1]5C1Q_Advantage'!AO46)</f>
        <v>0</v>
      </c>
      <c r="W46" s="189">
        <f>-('[1]5C1R_Iberville'!AL46+'[1]5C1R_Iberville'!AO46)</f>
        <v>0</v>
      </c>
      <c r="X46" s="189">
        <f>-('[1]5C1S_LC Col Prep'!AL46+'[1]5C1S_LC Col Prep'!AO46)</f>
        <v>0</v>
      </c>
      <c r="Y46" s="189">
        <f>-('[1]5C1T_Northeast'!AL46+'[1]5C1T_Northeast'!AO46)</f>
        <v>0</v>
      </c>
      <c r="Z46" s="189">
        <f>-('[1]5C1U_Acadiana Ren'!AL46+'[1]5C1U_Acadiana Ren'!AO46)</f>
        <v>0</v>
      </c>
      <c r="AA46" s="189">
        <f>-('[1]5C1V_Laf Ren'!AL46+'[1]5C1V_Laf Ren'!AO46)</f>
        <v>0</v>
      </c>
      <c r="AB46" s="189">
        <f>-('[1]5C1W_Willow'!AL46+'[1]5C1W_Willow'!AO46)</f>
        <v>0</v>
      </c>
      <c r="AC46" s="189">
        <f>-('[1]5C1X_Tangi'!AL46+'[1]5C1X_Tangi'!AO46)</f>
        <v>0</v>
      </c>
      <c r="AD46" s="189">
        <f>-('[1]5C1Y_GEO'!AL46+'[1]5C1Y_GEO'!AO46)</f>
        <v>0</v>
      </c>
      <c r="AE46" s="189">
        <f>-('[1]5C1Z_Lincoln Prep'!AL46+'[1]5C1Z_Lincoln Prep'!AO46)</f>
        <v>0</v>
      </c>
      <c r="AF46" s="189">
        <f>-('[1]5C1AA_Laurel'!$AL46+'[1]5C1AA_Laurel'!$AO46)</f>
        <v>0</v>
      </c>
      <c r="AG46" s="189">
        <f>-('[1]5C1AB_Apex'!$AL46+'[1]5C1AB_Apex'!$AO46)</f>
        <v>0</v>
      </c>
      <c r="AH46" s="189">
        <f>-('[1]5C1AC_Smothers'!$AL46+'[1]5C1AC_Smothers'!$AO46)</f>
        <v>0</v>
      </c>
      <c r="AI46" s="189">
        <f>-('[1]5C1AD_Greater'!$AL46+'[1]5C1AD_Greater'!$AO46)</f>
        <v>0</v>
      </c>
      <c r="AJ46" s="189">
        <f>-('[1]5C1AE_Noble Minds'!$AL46+'[1]5C1AE_Noble Minds'!$AO46)</f>
        <v>0</v>
      </c>
      <c r="AK46" s="189">
        <f>-('[1]5C1AF_JCFA-Laf'!$AL46+'[1]5C1AF_JCFA-Laf'!$AO46)</f>
        <v>0</v>
      </c>
      <c r="AL46" s="189">
        <f>-('[1]5C1AG_Collegiate'!$AL46+'[1]5C1AG_Collegiate'!$AO46)</f>
        <v>0</v>
      </c>
      <c r="AM46" s="189">
        <f>-('[1]5C1AH_BRUP'!$AL46+'[1]5C1AH_BRUP'!$AO46)</f>
        <v>0</v>
      </c>
      <c r="AN46" s="189">
        <f>-('[1]5C2_LAVCA'!AM46+'[1]5C2_LAVCA'!AP46)</f>
        <v>-155496</v>
      </c>
      <c r="AO46" s="189">
        <f>-('[1]5C3_UnvView'!AM46+'[1]5C3_UnvView'!AP46)</f>
        <v>-204315</v>
      </c>
      <c r="AP46" s="229">
        <f t="shared" si="1"/>
        <v>-390078</v>
      </c>
      <c r="AQ46" s="191">
        <f t="shared" si="2"/>
        <v>133047047</v>
      </c>
    </row>
    <row r="47" spans="1:43" ht="15.6" customHeight="1" x14ac:dyDescent="0.2">
      <c r="A47" s="223">
        <v>41</v>
      </c>
      <c r="B47" s="224" t="s">
        <v>282</v>
      </c>
      <c r="C47" s="225">
        <f>+'2_State Distrib and Adjs'!BF47</f>
        <v>5130084</v>
      </c>
      <c r="D47" s="225">
        <f>-'5A3_OJJ'!P47</f>
        <v>0</v>
      </c>
      <c r="E47" s="225"/>
      <c r="F47" s="225"/>
      <c r="G47" s="225">
        <f>-('[1]5C1A_Madison'!AL47+'[1]5C1A_Madison'!AO47)</f>
        <v>0</v>
      </c>
      <c r="H47" s="225">
        <f>-('[1]5C1B_DArbonne'!AL47+'[1]5C1B_DArbonne'!AO47)</f>
        <v>0</v>
      </c>
      <c r="I47" s="225">
        <f>-('[1]5C1C_Intl High'!AL47+'[1]5C1C_Intl High'!AO47)</f>
        <v>0</v>
      </c>
      <c r="J47" s="225">
        <f>-('[1]5C1D_NOMMA'!AL47+'[1]5C1D_NOMMA'!AO47)</f>
        <v>0</v>
      </c>
      <c r="K47" s="225">
        <f>-('[1]5C1E_LFNO'!AL47+'[1]5C1E_LFNO'!AO47)</f>
        <v>0</v>
      </c>
      <c r="L47" s="225">
        <f>-('[1]5C1F_L.C. Charter'!AL47+'[1]5C1F_L.C. Charter'!AO47)</f>
        <v>0</v>
      </c>
      <c r="M47" s="225">
        <f>-('[1]5C1G_JS Clark'!AL47+'[1]5C1G_JS Clark'!AO47)</f>
        <v>0</v>
      </c>
      <c r="N47" s="225">
        <f>-('[1]5C1H_Southwest'!AL47+'[1]5C1H_Southwest'!AO47)</f>
        <v>0</v>
      </c>
      <c r="O47" s="225">
        <f>-('[1]5C1I_LA Key'!AL47+'[1]5C1I_LA Key'!AO47)</f>
        <v>0</v>
      </c>
      <c r="P47" s="225">
        <f>-('[1]5C1J_Jeff Chamber'!AL47+'[1]5C1J_Jeff Chamber'!AO47)</f>
        <v>0</v>
      </c>
      <c r="Q47" s="225">
        <f>-('[1]5C1K_Tallulah'!AL47+'[1]5C1K_Tallulah'!AO47)</f>
        <v>0</v>
      </c>
      <c r="R47" s="225">
        <f>-('[1]5C1M_GEO Mid'!AL47+'[1]5C1M_GEO Mid'!AO47)</f>
        <v>0</v>
      </c>
      <c r="S47" s="225">
        <f>-('[1]5C1N_Delta'!AL47+'[1]5C1N_Delta'!AO47)</f>
        <v>0</v>
      </c>
      <c r="T47" s="225">
        <f>-('[1]5C1O_Impact'!AL47+'[1]5C1O_Impact'!AO47)</f>
        <v>0</v>
      </c>
      <c r="U47" s="225">
        <f>-('[1]5C1P_Vision'!AL47+'[1]5C1P_Vision'!AO47)</f>
        <v>0</v>
      </c>
      <c r="V47" s="225">
        <f>-('[1]5C1Q_Advantage'!AL47+'[1]5C1Q_Advantage'!AO47)</f>
        <v>0</v>
      </c>
      <c r="W47" s="225">
        <f>-('[1]5C1R_Iberville'!AL47+'[1]5C1R_Iberville'!AO47)</f>
        <v>0</v>
      </c>
      <c r="X47" s="225">
        <f>-('[1]5C1S_LC Col Prep'!AL47+'[1]5C1S_LC Col Prep'!AO47)</f>
        <v>0</v>
      </c>
      <c r="Y47" s="225">
        <f>-('[1]5C1T_Northeast'!AL47+'[1]5C1T_Northeast'!AO47)</f>
        <v>0</v>
      </c>
      <c r="Z47" s="225">
        <f>-('[1]5C1U_Acadiana Ren'!AL47+'[1]5C1U_Acadiana Ren'!AO47)</f>
        <v>0</v>
      </c>
      <c r="AA47" s="225">
        <f>-('[1]5C1V_Laf Ren'!AL47+'[1]5C1V_Laf Ren'!AO47)</f>
        <v>0</v>
      </c>
      <c r="AB47" s="225">
        <f>-('[1]5C1W_Willow'!AL47+'[1]5C1W_Willow'!AO47)</f>
        <v>0</v>
      </c>
      <c r="AC47" s="225">
        <f>-('[1]5C1X_Tangi'!AL47+'[1]5C1X_Tangi'!AO47)</f>
        <v>0</v>
      </c>
      <c r="AD47" s="225">
        <f>-('[1]5C1Y_GEO'!AL47+'[1]5C1Y_GEO'!AO47)</f>
        <v>0</v>
      </c>
      <c r="AE47" s="225">
        <f>-('[1]5C1Z_Lincoln Prep'!AL47+'[1]5C1Z_Lincoln Prep'!AO47)</f>
        <v>0</v>
      </c>
      <c r="AF47" s="225">
        <f>-('[1]5C1AA_Laurel'!$AL47+'[1]5C1AA_Laurel'!$AO47)</f>
        <v>0</v>
      </c>
      <c r="AG47" s="225">
        <f>-('[1]5C1AB_Apex'!$AL47+'[1]5C1AB_Apex'!$AO47)</f>
        <v>0</v>
      </c>
      <c r="AH47" s="225">
        <f>-('[1]5C1AC_Smothers'!$AL47+'[1]5C1AC_Smothers'!$AO47)</f>
        <v>0</v>
      </c>
      <c r="AI47" s="225">
        <f>-('[1]5C1AD_Greater'!$AL47+'[1]5C1AD_Greater'!$AO47)</f>
        <v>0</v>
      </c>
      <c r="AJ47" s="225">
        <f>-('[1]5C1AE_Noble Minds'!$AL47+'[1]5C1AE_Noble Minds'!$AO47)</f>
        <v>0</v>
      </c>
      <c r="AK47" s="225">
        <f>-('[1]5C1AF_JCFA-Laf'!$AL47+'[1]5C1AF_JCFA-Laf'!$AO47)</f>
        <v>0</v>
      </c>
      <c r="AL47" s="225">
        <f>-('[1]5C1AG_Collegiate'!$AL47+'[1]5C1AG_Collegiate'!$AO47)</f>
        <v>0</v>
      </c>
      <c r="AM47" s="225">
        <f>-('[1]5C1AH_BRUP'!$AL47+'[1]5C1AH_BRUP'!$AO47)</f>
        <v>0</v>
      </c>
      <c r="AN47" s="225">
        <f>-('[1]5C2_LAVCA'!AM47+'[1]5C2_LAVCA'!AP47)</f>
        <v>-31611</v>
      </c>
      <c r="AO47" s="225">
        <f>-('[1]5C3_UnvView'!AM47+'[1]5C3_UnvView'!AP47)</f>
        <v>-31611</v>
      </c>
      <c r="AP47" s="226">
        <f t="shared" si="1"/>
        <v>-63222</v>
      </c>
      <c r="AQ47" s="227">
        <f t="shared" si="2"/>
        <v>5066862</v>
      </c>
    </row>
    <row r="48" spans="1:43" ht="15.6" customHeight="1" x14ac:dyDescent="0.2">
      <c r="A48" s="182">
        <v>42</v>
      </c>
      <c r="B48" s="183" t="s">
        <v>283</v>
      </c>
      <c r="C48" s="184">
        <f>+'2_State Distrib and Adjs'!BF48</f>
        <v>16451977</v>
      </c>
      <c r="D48" s="184">
        <f>-'5A3_OJJ'!P48</f>
        <v>-23428</v>
      </c>
      <c r="E48" s="184"/>
      <c r="F48" s="184"/>
      <c r="G48" s="184">
        <f>-('[1]5C1A_Madison'!AL48+'[1]5C1A_Madison'!AO48)</f>
        <v>0</v>
      </c>
      <c r="H48" s="184">
        <f>-('[1]5C1B_DArbonne'!AL48+'[1]5C1B_DArbonne'!AO48)</f>
        <v>0</v>
      </c>
      <c r="I48" s="184">
        <f>-('[1]5C1C_Intl High'!AL48+'[1]5C1C_Intl High'!AO48)</f>
        <v>0</v>
      </c>
      <c r="J48" s="184">
        <f>-('[1]5C1D_NOMMA'!AL48+'[1]5C1D_NOMMA'!AO48)</f>
        <v>0</v>
      </c>
      <c r="K48" s="184">
        <f>-('[1]5C1E_LFNO'!AL48+'[1]5C1E_LFNO'!AO48)</f>
        <v>0</v>
      </c>
      <c r="L48" s="184">
        <f>-('[1]5C1F_L.C. Charter'!AL48+'[1]5C1F_L.C. Charter'!AO48)</f>
        <v>0</v>
      </c>
      <c r="M48" s="184">
        <f>-('[1]5C1G_JS Clark'!AL48+'[1]5C1G_JS Clark'!AO48)</f>
        <v>0</v>
      </c>
      <c r="N48" s="184">
        <f>-('[1]5C1H_Southwest'!AL48+'[1]5C1H_Southwest'!AO48)</f>
        <v>0</v>
      </c>
      <c r="O48" s="184">
        <f>-('[1]5C1I_LA Key'!AL48+'[1]5C1I_LA Key'!AO48)</f>
        <v>0</v>
      </c>
      <c r="P48" s="184">
        <f>-('[1]5C1J_Jeff Chamber'!AL48+'[1]5C1J_Jeff Chamber'!AO48)</f>
        <v>0</v>
      </c>
      <c r="Q48" s="184">
        <f>-('[1]5C1K_Tallulah'!AL48+'[1]5C1K_Tallulah'!AO48)</f>
        <v>0</v>
      </c>
      <c r="R48" s="184">
        <f>-('[1]5C1M_GEO Mid'!AL48+'[1]5C1M_GEO Mid'!AO48)</f>
        <v>0</v>
      </c>
      <c r="S48" s="184">
        <f>-('[1]5C1N_Delta'!AL48+'[1]5C1N_Delta'!AO48)</f>
        <v>0</v>
      </c>
      <c r="T48" s="184">
        <f>-('[1]5C1O_Impact'!AL48+'[1]5C1O_Impact'!AO48)</f>
        <v>0</v>
      </c>
      <c r="U48" s="184">
        <f>-('[1]5C1P_Vision'!AL48+'[1]5C1P_Vision'!AO48)</f>
        <v>0</v>
      </c>
      <c r="V48" s="184">
        <f>-('[1]5C1Q_Advantage'!AL48+'[1]5C1Q_Advantage'!AO48)</f>
        <v>0</v>
      </c>
      <c r="W48" s="184">
        <f>-('[1]5C1R_Iberville'!AL48+'[1]5C1R_Iberville'!AO48)</f>
        <v>0</v>
      </c>
      <c r="X48" s="184">
        <f>-('[1]5C1S_LC Col Prep'!AL48+'[1]5C1S_LC Col Prep'!AO48)</f>
        <v>0</v>
      </c>
      <c r="Y48" s="184">
        <f>-('[1]5C1T_Northeast'!AL48+'[1]5C1T_Northeast'!AO48)</f>
        <v>0</v>
      </c>
      <c r="Z48" s="184">
        <f>-('[1]5C1U_Acadiana Ren'!AL48+'[1]5C1U_Acadiana Ren'!AO48)</f>
        <v>0</v>
      </c>
      <c r="AA48" s="184">
        <f>-('[1]5C1V_Laf Ren'!AL48+'[1]5C1V_Laf Ren'!AO48)</f>
        <v>0</v>
      </c>
      <c r="AB48" s="184">
        <f>-('[1]5C1W_Willow'!AL48+'[1]5C1W_Willow'!AO48)</f>
        <v>0</v>
      </c>
      <c r="AC48" s="184">
        <f>-('[1]5C1X_Tangi'!AL48+'[1]5C1X_Tangi'!AO48)</f>
        <v>0</v>
      </c>
      <c r="AD48" s="184">
        <f>-('[1]5C1Y_GEO'!AL48+'[1]5C1Y_GEO'!AO48)</f>
        <v>0</v>
      </c>
      <c r="AE48" s="184">
        <f>-('[1]5C1Z_Lincoln Prep'!AL48+'[1]5C1Z_Lincoln Prep'!AO48)</f>
        <v>0</v>
      </c>
      <c r="AF48" s="184">
        <f>-('[1]5C1AA_Laurel'!$AL48+'[1]5C1AA_Laurel'!$AO48)</f>
        <v>0</v>
      </c>
      <c r="AG48" s="184">
        <f>-('[1]5C1AB_Apex'!$AL48+'[1]5C1AB_Apex'!$AO48)</f>
        <v>0</v>
      </c>
      <c r="AH48" s="184">
        <f>-('[1]5C1AC_Smothers'!$AL48+'[1]5C1AC_Smothers'!$AO48)</f>
        <v>0</v>
      </c>
      <c r="AI48" s="184">
        <f>-('[1]5C1AD_Greater'!$AL48+'[1]5C1AD_Greater'!$AO48)</f>
        <v>0</v>
      </c>
      <c r="AJ48" s="184">
        <f>-('[1]5C1AE_Noble Minds'!$AL48+'[1]5C1AE_Noble Minds'!$AO48)</f>
        <v>0</v>
      </c>
      <c r="AK48" s="184">
        <f>-('[1]5C1AF_JCFA-Laf'!$AL48+'[1]5C1AF_JCFA-Laf'!$AO48)</f>
        <v>0</v>
      </c>
      <c r="AL48" s="184">
        <f>-('[1]5C1AG_Collegiate'!$AL48+'[1]5C1AG_Collegiate'!$AO48)</f>
        <v>0</v>
      </c>
      <c r="AM48" s="184">
        <f>-('[1]5C1AH_BRUP'!$AL48+'[1]5C1AH_BRUP'!$AO48)</f>
        <v>0</v>
      </c>
      <c r="AN48" s="184">
        <f>-('[1]5C2_LAVCA'!AM48+'[1]5C2_LAVCA'!AP48)</f>
        <v>-40720</v>
      </c>
      <c r="AO48" s="184">
        <f>-('[1]5C3_UnvView'!AM48+'[1]5C3_UnvView'!AP48)</f>
        <v>-40721</v>
      </c>
      <c r="AP48" s="228">
        <f t="shared" si="1"/>
        <v>-104869</v>
      </c>
      <c r="AQ48" s="186">
        <f t="shared" si="2"/>
        <v>16347108</v>
      </c>
    </row>
    <row r="49" spans="1:43" ht="15.6" customHeight="1" x14ac:dyDescent="0.2">
      <c r="A49" s="182">
        <v>43</v>
      </c>
      <c r="B49" s="183" t="s">
        <v>284</v>
      </c>
      <c r="C49" s="184">
        <f>+'2_State Distrib and Adjs'!BF49</f>
        <v>27254839</v>
      </c>
      <c r="D49" s="184">
        <f>-'5A3_OJJ'!P49</f>
        <v>-5834</v>
      </c>
      <c r="E49" s="184"/>
      <c r="F49" s="184"/>
      <c r="G49" s="184">
        <f>-('[1]5C1A_Madison'!AL49+'[1]5C1A_Madison'!AO49)</f>
        <v>0</v>
      </c>
      <c r="H49" s="184">
        <f>-('[1]5C1B_DArbonne'!AL49+'[1]5C1B_DArbonne'!AO49)</f>
        <v>0</v>
      </c>
      <c r="I49" s="184">
        <f>-('[1]5C1C_Intl High'!AL49+'[1]5C1C_Intl High'!AO49)</f>
        <v>0</v>
      </c>
      <c r="J49" s="184">
        <f>-('[1]5C1D_NOMMA'!AL49+'[1]5C1D_NOMMA'!AO49)</f>
        <v>0</v>
      </c>
      <c r="K49" s="184">
        <f>-('[1]5C1E_LFNO'!AL49+'[1]5C1E_LFNO'!AO49)</f>
        <v>0</v>
      </c>
      <c r="L49" s="184">
        <f>-('[1]5C1F_L.C. Charter'!AL49+'[1]5C1F_L.C. Charter'!AO49)</f>
        <v>0</v>
      </c>
      <c r="M49" s="184">
        <f>-('[1]5C1G_JS Clark'!AL49+'[1]5C1G_JS Clark'!AO49)</f>
        <v>0</v>
      </c>
      <c r="N49" s="184">
        <f>-('[1]5C1H_Southwest'!AL49+'[1]5C1H_Southwest'!AO49)</f>
        <v>0</v>
      </c>
      <c r="O49" s="184">
        <f>-('[1]5C1I_LA Key'!AL49+'[1]5C1I_LA Key'!AO49)</f>
        <v>0</v>
      </c>
      <c r="P49" s="184">
        <f>-('[1]5C1J_Jeff Chamber'!AL49+'[1]5C1J_Jeff Chamber'!AO49)</f>
        <v>0</v>
      </c>
      <c r="Q49" s="184">
        <f>-('[1]5C1K_Tallulah'!AL49+'[1]5C1K_Tallulah'!AO49)</f>
        <v>0</v>
      </c>
      <c r="R49" s="184">
        <f>-('[1]5C1M_GEO Mid'!AL49+'[1]5C1M_GEO Mid'!AO49)</f>
        <v>0</v>
      </c>
      <c r="S49" s="184">
        <f>-('[1]5C1N_Delta'!AL49+'[1]5C1N_Delta'!AO49)</f>
        <v>0</v>
      </c>
      <c r="T49" s="184">
        <f>-('[1]5C1O_Impact'!AL49+'[1]5C1O_Impact'!AO49)</f>
        <v>0</v>
      </c>
      <c r="U49" s="184">
        <f>-('[1]5C1P_Vision'!AL49+'[1]5C1P_Vision'!AO49)</f>
        <v>0</v>
      </c>
      <c r="V49" s="184">
        <f>-('[1]5C1Q_Advantage'!AL49+'[1]5C1Q_Advantage'!AO49)</f>
        <v>0</v>
      </c>
      <c r="W49" s="184">
        <f>-('[1]5C1R_Iberville'!AL49+'[1]5C1R_Iberville'!AO49)</f>
        <v>0</v>
      </c>
      <c r="X49" s="184">
        <f>-('[1]5C1S_LC Col Prep'!AL49+'[1]5C1S_LC Col Prep'!AO49)</f>
        <v>0</v>
      </c>
      <c r="Y49" s="184">
        <f>-('[1]5C1T_Northeast'!AL49+'[1]5C1T_Northeast'!AO49)</f>
        <v>0</v>
      </c>
      <c r="Z49" s="184">
        <f>-('[1]5C1U_Acadiana Ren'!AL49+'[1]5C1U_Acadiana Ren'!AO49)</f>
        <v>0</v>
      </c>
      <c r="AA49" s="184">
        <f>-('[1]5C1V_Laf Ren'!AL49+'[1]5C1V_Laf Ren'!AO49)</f>
        <v>0</v>
      </c>
      <c r="AB49" s="184">
        <f>-('[1]5C1W_Willow'!AL49+'[1]5C1W_Willow'!AO49)</f>
        <v>0</v>
      </c>
      <c r="AC49" s="184">
        <f>-('[1]5C1X_Tangi'!AL49+'[1]5C1X_Tangi'!AO49)</f>
        <v>0</v>
      </c>
      <c r="AD49" s="184">
        <f>-('[1]5C1Y_GEO'!AL49+'[1]5C1Y_GEO'!AO49)</f>
        <v>0</v>
      </c>
      <c r="AE49" s="184">
        <f>-('[1]5C1Z_Lincoln Prep'!AL49+'[1]5C1Z_Lincoln Prep'!AO49)</f>
        <v>0</v>
      </c>
      <c r="AF49" s="184">
        <f>-('[1]5C1AA_Laurel'!$AL49+'[1]5C1AA_Laurel'!$AO49)</f>
        <v>0</v>
      </c>
      <c r="AG49" s="184">
        <f>-('[1]5C1AB_Apex'!$AL49+'[1]5C1AB_Apex'!$AO49)</f>
        <v>0</v>
      </c>
      <c r="AH49" s="184">
        <f>-('[1]5C1AC_Smothers'!$AL49+'[1]5C1AC_Smothers'!$AO49)</f>
        <v>0</v>
      </c>
      <c r="AI49" s="184">
        <f>-('[1]5C1AD_Greater'!$AL49+'[1]5C1AD_Greater'!$AO49)</f>
        <v>0</v>
      </c>
      <c r="AJ49" s="184">
        <f>-('[1]5C1AE_Noble Minds'!$AL49+'[1]5C1AE_Noble Minds'!$AO49)</f>
        <v>0</v>
      </c>
      <c r="AK49" s="184">
        <f>-('[1]5C1AF_JCFA-Laf'!$AL49+'[1]5C1AF_JCFA-Laf'!$AO49)</f>
        <v>0</v>
      </c>
      <c r="AL49" s="184">
        <f>-('[1]5C1AG_Collegiate'!$AL49+'[1]5C1AG_Collegiate'!$AO49)</f>
        <v>0</v>
      </c>
      <c r="AM49" s="184">
        <f>-('[1]5C1AH_BRUP'!$AL49+'[1]5C1AH_BRUP'!$AO49)</f>
        <v>0</v>
      </c>
      <c r="AN49" s="184">
        <f>-('[1]5C2_LAVCA'!AM49+'[1]5C2_LAVCA'!AP49)</f>
        <v>-32347</v>
      </c>
      <c r="AO49" s="184">
        <f>-('[1]5C3_UnvView'!AM49+'[1]5C3_UnvView'!AP49)</f>
        <v>-24646</v>
      </c>
      <c r="AP49" s="228">
        <f t="shared" si="1"/>
        <v>-62827</v>
      </c>
      <c r="AQ49" s="186">
        <f t="shared" si="2"/>
        <v>27192012</v>
      </c>
    </row>
    <row r="50" spans="1:43" ht="15.6" customHeight="1" x14ac:dyDescent="0.2">
      <c r="A50" s="182">
        <v>44</v>
      </c>
      <c r="B50" s="183" t="s">
        <v>285</v>
      </c>
      <c r="C50" s="184">
        <f>+'2_State Distrib and Adjs'!BF50</f>
        <v>43775081</v>
      </c>
      <c r="D50" s="184">
        <f>-'5A3_OJJ'!P50</f>
        <v>-5464</v>
      </c>
      <c r="E50" s="184"/>
      <c r="F50" s="184"/>
      <c r="G50" s="184">
        <f>-('[1]5C1A_Madison'!AL50+'[1]5C1A_Madison'!AO50)</f>
        <v>0</v>
      </c>
      <c r="H50" s="184">
        <f>-('[1]5C1B_DArbonne'!AL50+'[1]5C1B_DArbonne'!AO50)</f>
        <v>0</v>
      </c>
      <c r="I50" s="184">
        <f>-('[1]5C1C_Intl High'!AL50+'[1]5C1C_Intl High'!AO50)</f>
        <v>-5711</v>
      </c>
      <c r="J50" s="184">
        <f>-('[1]5C1D_NOMMA'!AL50+'[1]5C1D_NOMMA'!AO50)</f>
        <v>-15228</v>
      </c>
      <c r="K50" s="184">
        <f>-('[1]5C1E_LFNO'!AL50+'[1]5C1E_LFNO'!AO50)</f>
        <v>-3807</v>
      </c>
      <c r="L50" s="184">
        <f>-('[1]5C1F_L.C. Charter'!AL50+'[1]5C1F_L.C. Charter'!AO50)</f>
        <v>0</v>
      </c>
      <c r="M50" s="184">
        <f>-('[1]5C1G_JS Clark'!AL50+'[1]5C1G_JS Clark'!AO50)</f>
        <v>0</v>
      </c>
      <c r="N50" s="184">
        <f>-('[1]5C1H_Southwest'!AL50+'[1]5C1H_Southwest'!AO50)</f>
        <v>0</v>
      </c>
      <c r="O50" s="184">
        <f>-('[1]5C1I_LA Key'!AL50+'[1]5C1I_LA Key'!AO50)</f>
        <v>0</v>
      </c>
      <c r="P50" s="184">
        <f>-('[1]5C1J_Jeff Chamber'!AL50+'[1]5C1J_Jeff Chamber'!AO50)</f>
        <v>0</v>
      </c>
      <c r="Q50" s="184">
        <f>-('[1]5C1K_Tallulah'!AL50+'[1]5C1K_Tallulah'!AO50)</f>
        <v>0</v>
      </c>
      <c r="R50" s="184">
        <f>-('[1]5C1M_GEO Mid'!AL50+'[1]5C1M_GEO Mid'!AO50)</f>
        <v>0</v>
      </c>
      <c r="S50" s="184">
        <f>-('[1]5C1N_Delta'!AL50+'[1]5C1N_Delta'!AO50)</f>
        <v>0</v>
      </c>
      <c r="T50" s="184">
        <f>-('[1]5C1O_Impact'!AL50+'[1]5C1O_Impact'!AO50)</f>
        <v>0</v>
      </c>
      <c r="U50" s="184">
        <f>-('[1]5C1P_Vision'!AL50+'[1]5C1P_Vision'!AO50)</f>
        <v>0</v>
      </c>
      <c r="V50" s="184">
        <f>-('[1]5C1Q_Advantage'!AL50+'[1]5C1Q_Advantage'!AO50)</f>
        <v>0</v>
      </c>
      <c r="W50" s="184">
        <f>-('[1]5C1R_Iberville'!AL50+'[1]5C1R_Iberville'!AO50)</f>
        <v>0</v>
      </c>
      <c r="X50" s="184">
        <f>-('[1]5C1S_LC Col Prep'!AL50+'[1]5C1S_LC Col Prep'!AO50)</f>
        <v>0</v>
      </c>
      <c r="Y50" s="184">
        <f>-('[1]5C1T_Northeast'!AL50+'[1]5C1T_Northeast'!AO50)</f>
        <v>0</v>
      </c>
      <c r="Z50" s="184">
        <f>-('[1]5C1U_Acadiana Ren'!AL50+'[1]5C1U_Acadiana Ren'!AO50)</f>
        <v>0</v>
      </c>
      <c r="AA50" s="184">
        <f>-('[1]5C1V_Laf Ren'!AL50+'[1]5C1V_Laf Ren'!AO50)</f>
        <v>0</v>
      </c>
      <c r="AB50" s="184">
        <f>-('[1]5C1W_Willow'!AL50+'[1]5C1W_Willow'!AO50)</f>
        <v>0</v>
      </c>
      <c r="AC50" s="184">
        <f>-('[1]5C1X_Tangi'!AL50+'[1]5C1X_Tangi'!AO50)</f>
        <v>0</v>
      </c>
      <c r="AD50" s="184">
        <f>-('[1]5C1Y_GEO'!AL50+'[1]5C1Y_GEO'!AO50)</f>
        <v>0</v>
      </c>
      <c r="AE50" s="184">
        <f>-('[1]5C1Z_Lincoln Prep'!AL50+'[1]5C1Z_Lincoln Prep'!AO50)</f>
        <v>0</v>
      </c>
      <c r="AF50" s="184">
        <f>-('[1]5C1AA_Laurel'!$AL50+'[1]5C1AA_Laurel'!$AO50)</f>
        <v>0</v>
      </c>
      <c r="AG50" s="184">
        <f>-('[1]5C1AB_Apex'!$AL50+'[1]5C1AB_Apex'!$AO50)</f>
        <v>0</v>
      </c>
      <c r="AH50" s="184">
        <f>-('[1]5C1AC_Smothers'!$AL50+'[1]5C1AC_Smothers'!$AO50)</f>
        <v>-15228</v>
      </c>
      <c r="AI50" s="184">
        <f>-('[1]5C1AD_Greater'!$AL50+'[1]5C1AD_Greater'!$AO50)</f>
        <v>0</v>
      </c>
      <c r="AJ50" s="184">
        <f>-('[1]5C1AE_Noble Minds'!$AL50+'[1]5C1AE_Noble Minds'!$AO50)</f>
        <v>-3807</v>
      </c>
      <c r="AK50" s="184">
        <f>-('[1]5C1AF_JCFA-Laf'!$AL50+'[1]5C1AF_JCFA-Laf'!$AO50)</f>
        <v>0</v>
      </c>
      <c r="AL50" s="184">
        <f>-('[1]5C1AG_Collegiate'!$AL50+'[1]5C1AG_Collegiate'!$AO50)</f>
        <v>0</v>
      </c>
      <c r="AM50" s="184">
        <f>-('[1]5C1AH_BRUP'!$AL50+'[1]5C1AH_BRUP'!$AO50)</f>
        <v>0</v>
      </c>
      <c r="AN50" s="184">
        <f>-('[1]5C2_LAVCA'!AM50+'[1]5C2_LAVCA'!AP50)</f>
        <v>-82231</v>
      </c>
      <c r="AO50" s="184">
        <f>-('[1]5C3_UnvView'!AM50+'[1]5C3_UnvView'!AP50)</f>
        <v>-61673</v>
      </c>
      <c r="AP50" s="228">
        <f t="shared" si="1"/>
        <v>-193149</v>
      </c>
      <c r="AQ50" s="186">
        <f t="shared" si="2"/>
        <v>43581932</v>
      </c>
    </row>
    <row r="51" spans="1:43" ht="15.6" customHeight="1" x14ac:dyDescent="0.2">
      <c r="A51" s="187">
        <v>45</v>
      </c>
      <c r="B51" s="188" t="s">
        <v>286</v>
      </c>
      <c r="C51" s="189">
        <f>+'2_State Distrib and Adjs'!BF51</f>
        <v>30711686</v>
      </c>
      <c r="D51" s="189">
        <f>-'5A3_OJJ'!P51</f>
        <v>-29234</v>
      </c>
      <c r="E51" s="189"/>
      <c r="F51" s="189"/>
      <c r="G51" s="189">
        <f>-('[1]5C1A_Madison'!AL51+'[1]5C1A_Madison'!AO51)</f>
        <v>0</v>
      </c>
      <c r="H51" s="189">
        <f>-('[1]5C1B_DArbonne'!AL51+'[1]5C1B_DArbonne'!AO51)</f>
        <v>0</v>
      </c>
      <c r="I51" s="189">
        <f>-('[1]5C1C_Intl High'!AL51+'[1]5C1C_Intl High'!AO51)</f>
        <v>0</v>
      </c>
      <c r="J51" s="189">
        <f>-('[1]5C1D_NOMMA'!AL51+'[1]5C1D_NOMMA'!AO51)</f>
        <v>0</v>
      </c>
      <c r="K51" s="189">
        <f>-('[1]5C1E_LFNO'!AL51+'[1]5C1E_LFNO'!AO51)</f>
        <v>-37497</v>
      </c>
      <c r="L51" s="189">
        <f>-('[1]5C1F_L.C. Charter'!AL51+'[1]5C1F_L.C. Charter'!AO51)</f>
        <v>-6250</v>
      </c>
      <c r="M51" s="189">
        <f>-('[1]5C1G_JS Clark'!AL51+'[1]5C1G_JS Clark'!AO51)</f>
        <v>0</v>
      </c>
      <c r="N51" s="189">
        <f>-('[1]5C1H_Southwest'!AL51+'[1]5C1H_Southwest'!AO51)</f>
        <v>0</v>
      </c>
      <c r="O51" s="189">
        <f>-('[1]5C1I_LA Key'!AL51+'[1]5C1I_LA Key'!AO51)</f>
        <v>0</v>
      </c>
      <c r="P51" s="189">
        <f>-('[1]5C1J_Jeff Chamber'!AL51+'[1]5C1J_Jeff Chamber'!AO51)</f>
        <v>-12499</v>
      </c>
      <c r="Q51" s="189">
        <f>-('[1]5C1K_Tallulah'!AL51+'[1]5C1K_Tallulah'!AO51)</f>
        <v>0</v>
      </c>
      <c r="R51" s="189">
        <f>-('[1]5C1M_GEO Mid'!AL51+'[1]5C1M_GEO Mid'!AO51)</f>
        <v>0</v>
      </c>
      <c r="S51" s="189">
        <f>-('[1]5C1N_Delta'!AL51+'[1]5C1N_Delta'!AO51)</f>
        <v>0</v>
      </c>
      <c r="T51" s="189">
        <f>-('[1]5C1O_Impact'!AL51+'[1]5C1O_Impact'!AO51)</f>
        <v>0</v>
      </c>
      <c r="U51" s="189">
        <f>-('[1]5C1P_Vision'!AL51+'[1]5C1P_Vision'!AO51)</f>
        <v>0</v>
      </c>
      <c r="V51" s="189">
        <f>-('[1]5C1Q_Advantage'!AL51+'[1]5C1Q_Advantage'!AO51)</f>
        <v>0</v>
      </c>
      <c r="W51" s="189">
        <f>-('[1]5C1R_Iberville'!AL51+'[1]5C1R_Iberville'!AO51)</f>
        <v>0</v>
      </c>
      <c r="X51" s="189">
        <f>-('[1]5C1S_LC Col Prep'!AL51+'[1]5C1S_LC Col Prep'!AO51)</f>
        <v>0</v>
      </c>
      <c r="Y51" s="189">
        <f>-('[1]5C1T_Northeast'!AL51+'[1]5C1T_Northeast'!AO51)</f>
        <v>0</v>
      </c>
      <c r="Z51" s="189">
        <f>-('[1]5C1U_Acadiana Ren'!AL51+'[1]5C1U_Acadiana Ren'!AO51)</f>
        <v>0</v>
      </c>
      <c r="AA51" s="189">
        <f>-('[1]5C1V_Laf Ren'!AL51+'[1]5C1V_Laf Ren'!AO51)</f>
        <v>0</v>
      </c>
      <c r="AB51" s="189">
        <f>-('[1]5C1W_Willow'!AL51+'[1]5C1W_Willow'!AO51)</f>
        <v>0</v>
      </c>
      <c r="AC51" s="189">
        <f>-('[1]5C1X_Tangi'!AL51+'[1]5C1X_Tangi'!AO51)</f>
        <v>0</v>
      </c>
      <c r="AD51" s="189">
        <f>-('[1]5C1Y_GEO'!AL51+'[1]5C1Y_GEO'!AO51)</f>
        <v>0</v>
      </c>
      <c r="AE51" s="189">
        <f>-('[1]5C1Z_Lincoln Prep'!AL51+'[1]5C1Z_Lincoln Prep'!AO51)</f>
        <v>0</v>
      </c>
      <c r="AF51" s="189">
        <f>-('[1]5C1AA_Laurel'!$AL51+'[1]5C1AA_Laurel'!$AO51)</f>
        <v>0</v>
      </c>
      <c r="AG51" s="189">
        <f>-('[1]5C1AB_Apex'!$AL51+'[1]5C1AB_Apex'!$AO51)</f>
        <v>0</v>
      </c>
      <c r="AH51" s="189">
        <f>-('[1]5C1AC_Smothers'!$AL51+'[1]5C1AC_Smothers'!$AO51)</f>
        <v>-31248</v>
      </c>
      <c r="AI51" s="189">
        <f>-('[1]5C1AD_Greater'!$AL51+'[1]5C1AD_Greater'!$AO51)</f>
        <v>0</v>
      </c>
      <c r="AJ51" s="189">
        <f>-('[1]5C1AE_Noble Minds'!$AL51+'[1]5C1AE_Noble Minds'!$AO51)</f>
        <v>0</v>
      </c>
      <c r="AK51" s="189">
        <f>-('[1]5C1AF_JCFA-Laf'!$AL51+'[1]5C1AF_JCFA-Laf'!$AO51)</f>
        <v>0</v>
      </c>
      <c r="AL51" s="189">
        <f>-('[1]5C1AG_Collegiate'!$AL51+'[1]5C1AG_Collegiate'!$AO51)</f>
        <v>0</v>
      </c>
      <c r="AM51" s="189">
        <f>-('[1]5C1AH_BRUP'!$AL51+'[1]5C1AH_BRUP'!$AO51)</f>
        <v>0</v>
      </c>
      <c r="AN51" s="189">
        <f>-('[1]5C2_LAVCA'!AM51+'[1]5C2_LAVCA'!AP51)</f>
        <v>-185774.7</v>
      </c>
      <c r="AO51" s="189">
        <f>-('[1]5C3_UnvView'!AM51+'[1]5C3_UnvView'!AP51)</f>
        <v>-95617</v>
      </c>
      <c r="AP51" s="229">
        <f t="shared" si="1"/>
        <v>-398119.7</v>
      </c>
      <c r="AQ51" s="191">
        <f t="shared" si="2"/>
        <v>30313566.300000001</v>
      </c>
    </row>
    <row r="52" spans="1:43" ht="15.6" customHeight="1" x14ac:dyDescent="0.2">
      <c r="A52" s="223">
        <v>46</v>
      </c>
      <c r="B52" s="224" t="s">
        <v>287</v>
      </c>
      <c r="C52" s="225">
        <f>+'2_State Distrib and Adjs'!BF52</f>
        <v>8695990</v>
      </c>
      <c r="D52" s="225">
        <f>-'5A3_OJJ'!P52</f>
        <v>0</v>
      </c>
      <c r="E52" s="225"/>
      <c r="F52" s="225"/>
      <c r="G52" s="225">
        <f>-('[1]5C1A_Madison'!AL52+'[1]5C1A_Madison'!AO52)</f>
        <v>0</v>
      </c>
      <c r="H52" s="225">
        <f>-('[1]5C1B_DArbonne'!AL52+'[1]5C1B_DArbonne'!AO52)</f>
        <v>0</v>
      </c>
      <c r="I52" s="225">
        <f>-('[1]5C1C_Intl High'!AL52+'[1]5C1C_Intl High'!AO52)</f>
        <v>0</v>
      </c>
      <c r="J52" s="225">
        <f>-('[1]5C1D_NOMMA'!AL52+'[1]5C1D_NOMMA'!AO52)</f>
        <v>0</v>
      </c>
      <c r="K52" s="225">
        <f>-('[1]5C1E_LFNO'!AL52+'[1]5C1E_LFNO'!AO52)</f>
        <v>0</v>
      </c>
      <c r="L52" s="225">
        <f>-('[1]5C1F_L.C. Charter'!AL52+'[1]5C1F_L.C. Charter'!AO52)</f>
        <v>0</v>
      </c>
      <c r="M52" s="225">
        <f>-('[1]5C1G_JS Clark'!AL52+'[1]5C1G_JS Clark'!AO52)</f>
        <v>0</v>
      </c>
      <c r="N52" s="225">
        <f>-('[1]5C1H_Southwest'!AL52+'[1]5C1H_Southwest'!AO52)</f>
        <v>0</v>
      </c>
      <c r="O52" s="225">
        <f>-('[1]5C1I_LA Key'!AL52+'[1]5C1I_LA Key'!AO52)</f>
        <v>0</v>
      </c>
      <c r="P52" s="225">
        <f>-('[1]5C1J_Jeff Chamber'!AL52+'[1]5C1J_Jeff Chamber'!AO52)</f>
        <v>0</v>
      </c>
      <c r="Q52" s="225">
        <f>-('[1]5C1K_Tallulah'!AL52+'[1]5C1K_Tallulah'!AO52)</f>
        <v>0</v>
      </c>
      <c r="R52" s="225">
        <f>-('[1]5C1M_GEO Mid'!AL52+'[1]5C1M_GEO Mid'!AO52)</f>
        <v>0</v>
      </c>
      <c r="S52" s="225">
        <f>-('[1]5C1N_Delta'!AL52+'[1]5C1N_Delta'!AO52)</f>
        <v>0</v>
      </c>
      <c r="T52" s="225">
        <f>-('[1]5C1O_Impact'!AL52+'[1]5C1O_Impact'!AO52)</f>
        <v>0</v>
      </c>
      <c r="U52" s="225">
        <f>-('[1]5C1P_Vision'!AL52+'[1]5C1P_Vision'!AO52)</f>
        <v>0</v>
      </c>
      <c r="V52" s="225">
        <f>-('[1]5C1Q_Advantage'!AL52+'[1]5C1Q_Advantage'!AO52)</f>
        <v>-6226</v>
      </c>
      <c r="W52" s="225">
        <f>-('[1]5C1R_Iberville'!AL52+'[1]5C1R_Iberville'!AO52)</f>
        <v>0</v>
      </c>
      <c r="X52" s="225">
        <f>-('[1]5C1S_LC Col Prep'!AL52+'[1]5C1S_LC Col Prep'!AO52)</f>
        <v>0</v>
      </c>
      <c r="Y52" s="225">
        <f>-('[1]5C1T_Northeast'!AL52+'[1]5C1T_Northeast'!AO52)</f>
        <v>0</v>
      </c>
      <c r="Z52" s="225">
        <f>-('[1]5C1U_Acadiana Ren'!AL52+'[1]5C1U_Acadiana Ren'!AO52)</f>
        <v>0</v>
      </c>
      <c r="AA52" s="225">
        <f>-('[1]5C1V_Laf Ren'!AL52+'[1]5C1V_Laf Ren'!AO52)</f>
        <v>0</v>
      </c>
      <c r="AB52" s="225">
        <f>-('[1]5C1W_Willow'!AL52+'[1]5C1W_Willow'!AO52)</f>
        <v>0</v>
      </c>
      <c r="AC52" s="225">
        <f>-('[1]5C1X_Tangi'!AL52+'[1]5C1X_Tangi'!AO52)</f>
        <v>-14009</v>
      </c>
      <c r="AD52" s="225">
        <f>-('[1]5C1Y_GEO'!AL52+'[1]5C1Y_GEO'!AO52)</f>
        <v>0</v>
      </c>
      <c r="AE52" s="225">
        <f>-('[1]5C1Z_Lincoln Prep'!AL52+'[1]5C1Z_Lincoln Prep'!AO52)</f>
        <v>0</v>
      </c>
      <c r="AF52" s="225">
        <f>-('[1]5C1AA_Laurel'!$AL52+'[1]5C1AA_Laurel'!$AO52)</f>
        <v>0</v>
      </c>
      <c r="AG52" s="225">
        <f>-('[1]5C1AB_Apex'!$AL52+'[1]5C1AB_Apex'!$AO52)</f>
        <v>0</v>
      </c>
      <c r="AH52" s="225">
        <f>-('[1]5C1AC_Smothers'!$AL52+'[1]5C1AC_Smothers'!$AO52)</f>
        <v>0</v>
      </c>
      <c r="AI52" s="225">
        <f>-('[1]5C1AD_Greater'!$AL52+'[1]5C1AD_Greater'!$AO52)</f>
        <v>0</v>
      </c>
      <c r="AJ52" s="225">
        <f>-('[1]5C1AE_Noble Minds'!$AL52+'[1]5C1AE_Noble Minds'!$AO52)</f>
        <v>0</v>
      </c>
      <c r="AK52" s="225">
        <f>-('[1]5C1AF_JCFA-Laf'!$AL52+'[1]5C1AF_JCFA-Laf'!$AO52)</f>
        <v>0</v>
      </c>
      <c r="AL52" s="225">
        <f>-('[1]5C1AG_Collegiate'!$AL52+'[1]5C1AG_Collegiate'!$AO52)</f>
        <v>0</v>
      </c>
      <c r="AM52" s="225">
        <f>-('[1]5C1AH_BRUP'!$AL52+'[1]5C1AH_BRUP'!$AO52)</f>
        <v>0</v>
      </c>
      <c r="AN52" s="225">
        <f>-('[1]5C2_LAVCA'!AM52+'[1]5C2_LAVCA'!AP52)</f>
        <v>-44828</v>
      </c>
      <c r="AO52" s="225">
        <f>-('[1]5C3_UnvView'!AM52+'[1]5C3_UnvView'!AP52)</f>
        <v>-56034</v>
      </c>
      <c r="AP52" s="226">
        <f t="shared" si="1"/>
        <v>-121097</v>
      </c>
      <c r="AQ52" s="227">
        <f t="shared" si="2"/>
        <v>8574893</v>
      </c>
    </row>
    <row r="53" spans="1:43" ht="15.6" customHeight="1" x14ac:dyDescent="0.2">
      <c r="A53" s="182">
        <v>47</v>
      </c>
      <c r="B53" s="183" t="s">
        <v>288</v>
      </c>
      <c r="C53" s="184">
        <f>+'2_State Distrib and Adjs'!BF53</f>
        <v>12579391</v>
      </c>
      <c r="D53" s="184">
        <f>-'5A3_OJJ'!P53</f>
        <v>0</v>
      </c>
      <c r="E53" s="184"/>
      <c r="F53" s="184"/>
      <c r="G53" s="184">
        <f>-('[1]5C1A_Madison'!AL53+'[1]5C1A_Madison'!AO53)</f>
        <v>0</v>
      </c>
      <c r="H53" s="184">
        <f>-('[1]5C1B_DArbonne'!AL53+'[1]5C1B_DArbonne'!AO53)</f>
        <v>0</v>
      </c>
      <c r="I53" s="184">
        <f>-('[1]5C1C_Intl High'!AL53+'[1]5C1C_Intl High'!AO53)</f>
        <v>0</v>
      </c>
      <c r="J53" s="184">
        <f>-('[1]5C1D_NOMMA'!AL53+'[1]5C1D_NOMMA'!AO53)</f>
        <v>0</v>
      </c>
      <c r="K53" s="184">
        <f>-('[1]5C1E_LFNO'!AL53+'[1]5C1E_LFNO'!AO53)</f>
        <v>0</v>
      </c>
      <c r="L53" s="184">
        <f>-('[1]5C1F_L.C. Charter'!AL53+'[1]5C1F_L.C. Charter'!AO53)</f>
        <v>0</v>
      </c>
      <c r="M53" s="184">
        <f>-('[1]5C1G_JS Clark'!AL53+'[1]5C1G_JS Clark'!AO53)</f>
        <v>0</v>
      </c>
      <c r="N53" s="184">
        <f>-('[1]5C1H_Southwest'!AL53+'[1]5C1H_Southwest'!AO53)</f>
        <v>0</v>
      </c>
      <c r="O53" s="184">
        <f>-('[1]5C1I_LA Key'!AL53+'[1]5C1I_LA Key'!AO53)</f>
        <v>0</v>
      </c>
      <c r="P53" s="184">
        <f>-('[1]5C1J_Jeff Chamber'!AL53+'[1]5C1J_Jeff Chamber'!AO53)</f>
        <v>0</v>
      </c>
      <c r="Q53" s="184">
        <f>-('[1]5C1K_Tallulah'!AL53+'[1]5C1K_Tallulah'!AO53)</f>
        <v>0</v>
      </c>
      <c r="R53" s="184">
        <f>-('[1]5C1M_GEO Mid'!AL53+'[1]5C1M_GEO Mid'!AO53)</f>
        <v>0</v>
      </c>
      <c r="S53" s="184">
        <f>-('[1]5C1N_Delta'!AL53+'[1]5C1N_Delta'!AO53)</f>
        <v>0</v>
      </c>
      <c r="T53" s="184">
        <f>-('[1]5C1O_Impact'!AL53+'[1]5C1O_Impact'!AO53)</f>
        <v>0</v>
      </c>
      <c r="U53" s="184">
        <f>-('[1]5C1P_Vision'!AL53+'[1]5C1P_Vision'!AO53)</f>
        <v>0</v>
      </c>
      <c r="V53" s="184">
        <f>-('[1]5C1Q_Advantage'!AL53+'[1]5C1Q_Advantage'!AO53)</f>
        <v>0</v>
      </c>
      <c r="W53" s="184">
        <f>-('[1]5C1R_Iberville'!AL53+'[1]5C1R_Iberville'!AO53)</f>
        <v>0</v>
      </c>
      <c r="X53" s="184">
        <f>-('[1]5C1S_LC Col Prep'!AL53+'[1]5C1S_LC Col Prep'!AO53)</f>
        <v>0</v>
      </c>
      <c r="Y53" s="184">
        <f>-('[1]5C1T_Northeast'!AL53+'[1]5C1T_Northeast'!AO53)</f>
        <v>0</v>
      </c>
      <c r="Z53" s="184">
        <f>-('[1]5C1U_Acadiana Ren'!AL53+'[1]5C1U_Acadiana Ren'!AO53)</f>
        <v>0</v>
      </c>
      <c r="AA53" s="184">
        <f>-('[1]5C1V_Laf Ren'!AL53+'[1]5C1V_Laf Ren'!AO53)</f>
        <v>0</v>
      </c>
      <c r="AB53" s="184">
        <f>-('[1]5C1W_Willow'!AL53+'[1]5C1W_Willow'!AO53)</f>
        <v>0</v>
      </c>
      <c r="AC53" s="184">
        <f>-('[1]5C1X_Tangi'!AL53+'[1]5C1X_Tangi'!AO53)</f>
        <v>0</v>
      </c>
      <c r="AD53" s="184">
        <f>-('[1]5C1Y_GEO'!AL53+'[1]5C1Y_GEO'!AO53)</f>
        <v>0</v>
      </c>
      <c r="AE53" s="184">
        <f>-('[1]5C1Z_Lincoln Prep'!AL53+'[1]5C1Z_Lincoln Prep'!AO53)</f>
        <v>0</v>
      </c>
      <c r="AF53" s="184">
        <f>-('[1]5C1AA_Laurel'!$AL53+'[1]5C1AA_Laurel'!$AO53)</f>
        <v>0</v>
      </c>
      <c r="AG53" s="184">
        <f>-('[1]5C1AB_Apex'!$AL53+'[1]5C1AB_Apex'!$AO53)</f>
        <v>0</v>
      </c>
      <c r="AH53" s="184">
        <f>-('[1]5C1AC_Smothers'!$AL53+'[1]5C1AC_Smothers'!$AO53)</f>
        <v>0</v>
      </c>
      <c r="AI53" s="184">
        <f>-('[1]5C1AD_Greater'!$AL53+'[1]5C1AD_Greater'!$AO53)</f>
        <v>-795428</v>
      </c>
      <c r="AJ53" s="184">
        <f>-('[1]5C1AE_Noble Minds'!$AL53+'[1]5C1AE_Noble Minds'!$AO53)</f>
        <v>0</v>
      </c>
      <c r="AK53" s="184">
        <f>-('[1]5C1AF_JCFA-Laf'!$AL53+'[1]5C1AF_JCFA-Laf'!$AO53)</f>
        <v>0</v>
      </c>
      <c r="AL53" s="184">
        <f>-('[1]5C1AG_Collegiate'!$AL53+'[1]5C1AG_Collegiate'!$AO53)</f>
        <v>0</v>
      </c>
      <c r="AM53" s="184">
        <f>-('[1]5C1AH_BRUP'!$AL53+'[1]5C1AH_BRUP'!$AO53)</f>
        <v>0</v>
      </c>
      <c r="AN53" s="184">
        <f>-('[1]5C2_LAVCA'!AM53+'[1]5C2_LAVCA'!AP53)</f>
        <v>-20601</v>
      </c>
      <c r="AO53" s="184">
        <f>-('[1]5C3_UnvView'!AM53+'[1]5C3_UnvView'!AP53)</f>
        <v>-15451</v>
      </c>
      <c r="AP53" s="228">
        <f t="shared" si="1"/>
        <v>-831480</v>
      </c>
      <c r="AQ53" s="186">
        <f t="shared" si="2"/>
        <v>11747911</v>
      </c>
    </row>
    <row r="54" spans="1:43" ht="15.6" customHeight="1" x14ac:dyDescent="0.2">
      <c r="A54" s="182">
        <v>48</v>
      </c>
      <c r="B54" s="183" t="s">
        <v>289</v>
      </c>
      <c r="C54" s="184">
        <f>+'2_State Distrib and Adjs'!BF54</f>
        <v>27852177</v>
      </c>
      <c r="D54" s="184">
        <f>-'5A3_OJJ'!P54</f>
        <v>-2103</v>
      </c>
      <c r="E54" s="184"/>
      <c r="F54" s="184"/>
      <c r="G54" s="184">
        <f>-('[1]5C1A_Madison'!AL54+'[1]5C1A_Madison'!AO54)</f>
        <v>0</v>
      </c>
      <c r="H54" s="184">
        <f>-('[1]5C1B_DArbonne'!AL54+'[1]5C1B_DArbonne'!AO54)</f>
        <v>0</v>
      </c>
      <c r="I54" s="184">
        <f>-('[1]5C1C_Intl High'!AL54+'[1]5C1C_Intl High'!AO54)</f>
        <v>0</v>
      </c>
      <c r="J54" s="184">
        <f>-('[1]5C1D_NOMMA'!AL54+'[1]5C1D_NOMMA'!AO54)</f>
        <v>0</v>
      </c>
      <c r="K54" s="184">
        <f>-('[1]5C1E_LFNO'!AL54+'[1]5C1E_LFNO'!AO54)</f>
        <v>-13284</v>
      </c>
      <c r="L54" s="184">
        <f>-('[1]5C1F_L.C. Charter'!AL54+'[1]5C1F_L.C. Charter'!AO54)</f>
        <v>0</v>
      </c>
      <c r="M54" s="184">
        <f>-('[1]5C1G_JS Clark'!AL54+'[1]5C1G_JS Clark'!AO54)</f>
        <v>0</v>
      </c>
      <c r="N54" s="184">
        <f>-('[1]5C1H_Southwest'!AL54+'[1]5C1H_Southwest'!AO54)</f>
        <v>0</v>
      </c>
      <c r="O54" s="184">
        <f>-('[1]5C1I_LA Key'!AL54+'[1]5C1I_LA Key'!AO54)</f>
        <v>0</v>
      </c>
      <c r="P54" s="184">
        <f>-('[1]5C1J_Jeff Chamber'!AL54+'[1]5C1J_Jeff Chamber'!AO54)</f>
        <v>-23247</v>
      </c>
      <c r="Q54" s="184">
        <f>-('[1]5C1K_Tallulah'!AL54+'[1]5C1K_Tallulah'!AO54)</f>
        <v>0</v>
      </c>
      <c r="R54" s="184">
        <f>-('[1]5C1M_GEO Mid'!AL54+'[1]5C1M_GEO Mid'!AO54)</f>
        <v>0</v>
      </c>
      <c r="S54" s="184">
        <f>-('[1]5C1N_Delta'!AL54+'[1]5C1N_Delta'!AO54)</f>
        <v>0</v>
      </c>
      <c r="T54" s="184">
        <f>-('[1]5C1O_Impact'!AL54+'[1]5C1O_Impact'!AO54)</f>
        <v>0</v>
      </c>
      <c r="U54" s="184">
        <f>-('[1]5C1P_Vision'!AL54+'[1]5C1P_Vision'!AO54)</f>
        <v>0</v>
      </c>
      <c r="V54" s="184">
        <f>-('[1]5C1Q_Advantage'!AL54+'[1]5C1Q_Advantage'!AO54)</f>
        <v>0</v>
      </c>
      <c r="W54" s="184">
        <f>-('[1]5C1R_Iberville'!AL54+'[1]5C1R_Iberville'!AO54)</f>
        <v>0</v>
      </c>
      <c r="X54" s="184">
        <f>-('[1]5C1S_LC Col Prep'!AL54+'[1]5C1S_LC Col Prep'!AO54)</f>
        <v>0</v>
      </c>
      <c r="Y54" s="184">
        <f>-('[1]5C1T_Northeast'!AL54+'[1]5C1T_Northeast'!AO54)</f>
        <v>0</v>
      </c>
      <c r="Z54" s="184">
        <f>-('[1]5C1U_Acadiana Ren'!AL54+'[1]5C1U_Acadiana Ren'!AO54)</f>
        <v>0</v>
      </c>
      <c r="AA54" s="184">
        <f>-('[1]5C1V_Laf Ren'!AL54+'[1]5C1V_Laf Ren'!AO54)</f>
        <v>0</v>
      </c>
      <c r="AB54" s="184">
        <f>-('[1]5C1W_Willow'!AL54+'[1]5C1W_Willow'!AO54)</f>
        <v>0</v>
      </c>
      <c r="AC54" s="184">
        <f>-('[1]5C1X_Tangi'!AL54+'[1]5C1X_Tangi'!AO54)</f>
        <v>0</v>
      </c>
      <c r="AD54" s="184">
        <f>-('[1]5C1Y_GEO'!AL54+'[1]5C1Y_GEO'!AO54)</f>
        <v>0</v>
      </c>
      <c r="AE54" s="184">
        <f>-('[1]5C1Z_Lincoln Prep'!AL54+'[1]5C1Z_Lincoln Prep'!AO54)</f>
        <v>0</v>
      </c>
      <c r="AF54" s="184">
        <f>-('[1]5C1AA_Laurel'!$AL54+'[1]5C1AA_Laurel'!$AO54)</f>
        <v>0</v>
      </c>
      <c r="AG54" s="184">
        <f>-('[1]5C1AB_Apex'!$AL54+'[1]5C1AB_Apex'!$AO54)</f>
        <v>0</v>
      </c>
      <c r="AH54" s="184">
        <f>-('[1]5C1AC_Smothers'!$AL54+'[1]5C1AC_Smothers'!$AO54)</f>
        <v>-36531</v>
      </c>
      <c r="AI54" s="184">
        <f>-('[1]5C1AD_Greater'!$AL54+'[1]5C1AD_Greater'!$AO54)</f>
        <v>-73062</v>
      </c>
      <c r="AJ54" s="184">
        <f>-('[1]5C1AE_Noble Minds'!$AL54+'[1]5C1AE_Noble Minds'!$AO54)</f>
        <v>0</v>
      </c>
      <c r="AK54" s="184">
        <f>-('[1]5C1AF_JCFA-Laf'!$AL54+'[1]5C1AF_JCFA-Laf'!$AO54)</f>
        <v>0</v>
      </c>
      <c r="AL54" s="184">
        <f>-('[1]5C1AG_Collegiate'!$AL54+'[1]5C1AG_Collegiate'!$AO54)</f>
        <v>0</v>
      </c>
      <c r="AM54" s="184">
        <f>-('[1]5C1AH_BRUP'!$AL54+'[1]5C1AH_BRUP'!$AO54)</f>
        <v>0</v>
      </c>
      <c r="AN54" s="184">
        <f>-('[1]5C2_LAVCA'!AM54+'[1]5C2_LAVCA'!AP54)</f>
        <v>-95644</v>
      </c>
      <c r="AO54" s="184">
        <f>-('[1]5C3_UnvView'!AM54+'[1]5C3_UnvView'!AP54)</f>
        <v>-245090</v>
      </c>
      <c r="AP54" s="228">
        <f t="shared" si="1"/>
        <v>-488961</v>
      </c>
      <c r="AQ54" s="186">
        <f t="shared" si="2"/>
        <v>27363216</v>
      </c>
    </row>
    <row r="55" spans="1:43" ht="15.6" customHeight="1" x14ac:dyDescent="0.2">
      <c r="A55" s="182">
        <v>49</v>
      </c>
      <c r="B55" s="183" t="s">
        <v>290</v>
      </c>
      <c r="C55" s="184">
        <f>+'2_State Distrib and Adjs'!BF55</f>
        <v>76594449</v>
      </c>
      <c r="D55" s="184">
        <f>-'5A3_OJJ'!P55</f>
        <v>-6548</v>
      </c>
      <c r="E55" s="184"/>
      <c r="F55" s="184"/>
      <c r="G55" s="184">
        <f>-('[1]5C1A_Madison'!AL55+'[1]5C1A_Madison'!AO55)</f>
        <v>0</v>
      </c>
      <c r="H55" s="184">
        <f>-('[1]5C1B_DArbonne'!AL55+'[1]5C1B_DArbonne'!AO55)</f>
        <v>0</v>
      </c>
      <c r="I55" s="184">
        <f>-('[1]5C1C_Intl High'!AL55+'[1]5C1C_Intl High'!AO55)</f>
        <v>0</v>
      </c>
      <c r="J55" s="184">
        <f>-('[1]5C1D_NOMMA'!AL55+'[1]5C1D_NOMMA'!AO55)</f>
        <v>0</v>
      </c>
      <c r="K55" s="184">
        <f>-('[1]5C1E_LFNO'!AL55+'[1]5C1E_LFNO'!AO55)</f>
        <v>0</v>
      </c>
      <c r="L55" s="184">
        <f>-('[1]5C1F_L.C. Charter'!AL55+'[1]5C1F_L.C. Charter'!AO55)</f>
        <v>0</v>
      </c>
      <c r="M55" s="184">
        <f>-('[1]5C1G_JS Clark'!AL55+'[1]5C1G_JS Clark'!AO55)</f>
        <v>-638785.5</v>
      </c>
      <c r="N55" s="184">
        <f>-('[1]5C1H_Southwest'!AL55+'[1]5C1H_Southwest'!AO55)</f>
        <v>0</v>
      </c>
      <c r="O55" s="184">
        <f>-('[1]5C1I_LA Key'!AL55+'[1]5C1I_LA Key'!AO55)</f>
        <v>0</v>
      </c>
      <c r="P55" s="184">
        <f>-('[1]5C1J_Jeff Chamber'!AL55+'[1]5C1J_Jeff Chamber'!AO55)</f>
        <v>0</v>
      </c>
      <c r="Q55" s="184">
        <f>-('[1]5C1K_Tallulah'!AL55+'[1]5C1K_Tallulah'!AO55)</f>
        <v>0</v>
      </c>
      <c r="R55" s="184">
        <f>-('[1]5C1M_GEO Mid'!AL55+'[1]5C1M_GEO Mid'!AO55)</f>
        <v>0</v>
      </c>
      <c r="S55" s="184">
        <f>-('[1]5C1N_Delta'!AL55+'[1]5C1N_Delta'!AO55)</f>
        <v>0</v>
      </c>
      <c r="T55" s="184">
        <f>-('[1]5C1O_Impact'!AL55+'[1]5C1O_Impact'!AO55)</f>
        <v>0</v>
      </c>
      <c r="U55" s="184">
        <f>-('[1]5C1P_Vision'!AL55+'[1]5C1P_Vision'!AO55)</f>
        <v>0</v>
      </c>
      <c r="V55" s="184">
        <f>-('[1]5C1Q_Advantage'!AL55+'[1]5C1Q_Advantage'!AO55)</f>
        <v>0</v>
      </c>
      <c r="W55" s="184">
        <f>-('[1]5C1R_Iberville'!AL55+'[1]5C1R_Iberville'!AO55)</f>
        <v>0</v>
      </c>
      <c r="X55" s="184">
        <f>-('[1]5C1S_LC Col Prep'!AL55+'[1]5C1S_LC Col Prep'!AO55)</f>
        <v>0</v>
      </c>
      <c r="Y55" s="184">
        <f>-('[1]5C1T_Northeast'!AL55+'[1]5C1T_Northeast'!AO55)</f>
        <v>0</v>
      </c>
      <c r="Z55" s="184">
        <f>-('[1]5C1U_Acadiana Ren'!AL55+'[1]5C1U_Acadiana Ren'!AO55)</f>
        <v>-2618</v>
      </c>
      <c r="AA55" s="184">
        <f>-('[1]5C1V_Laf Ren'!AL55+'[1]5C1V_Laf Ren'!AO55)</f>
        <v>-313464</v>
      </c>
      <c r="AB55" s="184">
        <f>-('[1]5C1W_Willow'!AL55+'[1]5C1W_Willow'!AO55)</f>
        <v>-37696</v>
      </c>
      <c r="AC55" s="184">
        <f>-('[1]5C1X_Tangi'!AL55+'[1]5C1X_Tangi'!AO55)</f>
        <v>0</v>
      </c>
      <c r="AD55" s="184">
        <f>-('[1]5C1Y_GEO'!AL55+'[1]5C1Y_GEO'!AO55)</f>
        <v>0</v>
      </c>
      <c r="AE55" s="184">
        <f>-('[1]5C1Z_Lincoln Prep'!AL55+'[1]5C1Z_Lincoln Prep'!AO55)</f>
        <v>0</v>
      </c>
      <c r="AF55" s="184">
        <f>-('[1]5C1AA_Laurel'!$AL55+'[1]5C1AA_Laurel'!$AO55)</f>
        <v>0</v>
      </c>
      <c r="AG55" s="184">
        <f>-('[1]5C1AB_Apex'!$AL55+'[1]5C1AB_Apex'!$AO55)</f>
        <v>0</v>
      </c>
      <c r="AH55" s="184">
        <f>-('[1]5C1AC_Smothers'!$AL55+'[1]5C1AC_Smothers'!$AO55)</f>
        <v>0</v>
      </c>
      <c r="AI55" s="184">
        <f>-('[1]5C1AD_Greater'!$AL55+'[1]5C1AD_Greater'!$AO55)</f>
        <v>0</v>
      </c>
      <c r="AJ55" s="184">
        <f>-('[1]5C1AE_Noble Minds'!$AL55+'[1]5C1AE_Noble Minds'!$AO55)</f>
        <v>0</v>
      </c>
      <c r="AK55" s="184">
        <f>-('[1]5C1AF_JCFA-Laf'!$AL55+'[1]5C1AF_JCFA-Laf'!$AO55)</f>
        <v>-2618</v>
      </c>
      <c r="AL55" s="184">
        <f>-('[1]5C1AG_Collegiate'!$AL55+'[1]5C1AG_Collegiate'!$AO55)</f>
        <v>0</v>
      </c>
      <c r="AM55" s="184">
        <f>-('[1]5C1AH_BRUP'!$AL55+'[1]5C1AH_BRUP'!$AO55)</f>
        <v>0</v>
      </c>
      <c r="AN55" s="184">
        <f>-('[1]5C2_LAVCA'!AM55+'[1]5C2_LAVCA'!AP55)</f>
        <v>-173918.7</v>
      </c>
      <c r="AO55" s="184">
        <f>-('[1]5C3_UnvView'!AM55+'[1]5C3_UnvView'!AP55)</f>
        <v>-94248</v>
      </c>
      <c r="AP55" s="228">
        <f t="shared" si="1"/>
        <v>-1269896.2</v>
      </c>
      <c r="AQ55" s="186">
        <f t="shared" si="2"/>
        <v>75324552.799999997</v>
      </c>
    </row>
    <row r="56" spans="1:43" ht="15.6" customHeight="1" x14ac:dyDescent="0.2">
      <c r="A56" s="187">
        <v>50</v>
      </c>
      <c r="B56" s="188" t="s">
        <v>291</v>
      </c>
      <c r="C56" s="189">
        <f>+'2_State Distrib and Adjs'!BF56</f>
        <v>45078407</v>
      </c>
      <c r="D56" s="189">
        <f>-'5A3_OJJ'!P56</f>
        <v>-9384</v>
      </c>
      <c r="E56" s="189"/>
      <c r="F56" s="189"/>
      <c r="G56" s="189">
        <f>-('[1]5C1A_Madison'!AL56+'[1]5C1A_Madison'!AO56)</f>
        <v>0</v>
      </c>
      <c r="H56" s="189">
        <f>-('[1]5C1B_DArbonne'!AL56+'[1]5C1B_DArbonne'!AO56)</f>
        <v>0</v>
      </c>
      <c r="I56" s="189">
        <f>-('[1]5C1C_Intl High'!AL56+'[1]5C1C_Intl High'!AO56)</f>
        <v>0</v>
      </c>
      <c r="J56" s="189">
        <f>-('[1]5C1D_NOMMA'!AL56+'[1]5C1D_NOMMA'!AO56)</f>
        <v>0</v>
      </c>
      <c r="K56" s="189">
        <f>-('[1]5C1E_LFNO'!AL56+'[1]5C1E_LFNO'!AO56)</f>
        <v>0</v>
      </c>
      <c r="L56" s="189">
        <f>-('[1]5C1F_L.C. Charter'!AL56+'[1]5C1F_L.C. Charter'!AO56)</f>
        <v>0</v>
      </c>
      <c r="M56" s="189">
        <f>-('[1]5C1G_JS Clark'!AL56+'[1]5C1G_JS Clark'!AO56)</f>
        <v>0</v>
      </c>
      <c r="N56" s="189">
        <f>-('[1]5C1H_Southwest'!AL56+'[1]5C1H_Southwest'!AO56)</f>
        <v>0</v>
      </c>
      <c r="O56" s="189">
        <f>-('[1]5C1I_LA Key'!AL56+'[1]5C1I_LA Key'!AO56)</f>
        <v>0</v>
      </c>
      <c r="P56" s="189">
        <f>-('[1]5C1J_Jeff Chamber'!AL56+'[1]5C1J_Jeff Chamber'!AO56)</f>
        <v>0</v>
      </c>
      <c r="Q56" s="189">
        <f>-('[1]5C1K_Tallulah'!AL56+'[1]5C1K_Tallulah'!AO56)</f>
        <v>0</v>
      </c>
      <c r="R56" s="189">
        <f>-('[1]5C1M_GEO Mid'!AL56+'[1]5C1M_GEO Mid'!AO56)</f>
        <v>0</v>
      </c>
      <c r="S56" s="189">
        <f>-('[1]5C1N_Delta'!AL56+'[1]5C1N_Delta'!AO56)</f>
        <v>0</v>
      </c>
      <c r="T56" s="189">
        <f>-('[1]5C1O_Impact'!AL56+'[1]5C1O_Impact'!AO56)</f>
        <v>0</v>
      </c>
      <c r="U56" s="189">
        <f>-('[1]5C1P_Vision'!AL56+'[1]5C1P_Vision'!AO56)</f>
        <v>0</v>
      </c>
      <c r="V56" s="189">
        <f>-('[1]5C1Q_Advantage'!AL56+'[1]5C1Q_Advantage'!AO56)</f>
        <v>0</v>
      </c>
      <c r="W56" s="189">
        <f>-('[1]5C1R_Iberville'!AL56+'[1]5C1R_Iberville'!AO56)</f>
        <v>0</v>
      </c>
      <c r="X56" s="189">
        <f>-('[1]5C1S_LC Col Prep'!AL56+'[1]5C1S_LC Col Prep'!AO56)</f>
        <v>0</v>
      </c>
      <c r="Y56" s="189">
        <f>-('[1]5C1T_Northeast'!AL56+'[1]5C1T_Northeast'!AO56)</f>
        <v>0</v>
      </c>
      <c r="Z56" s="189">
        <f>-('[1]5C1U_Acadiana Ren'!AL56+'[1]5C1U_Acadiana Ren'!AO56)</f>
        <v>-126686</v>
      </c>
      <c r="AA56" s="189">
        <f>-('[1]5C1V_Laf Ren'!AL56+'[1]5C1V_Laf Ren'!AO56)</f>
        <v>-194765</v>
      </c>
      <c r="AB56" s="189">
        <f>-('[1]5C1W_Willow'!AL56+'[1]5C1W_Willow'!AO56)</f>
        <v>-128403</v>
      </c>
      <c r="AC56" s="189">
        <f>-('[1]5C1X_Tangi'!AL56+'[1]5C1X_Tangi'!AO56)</f>
        <v>0</v>
      </c>
      <c r="AD56" s="189">
        <f>-('[1]5C1Y_GEO'!AL56+'[1]5C1Y_GEO'!AO56)</f>
        <v>0</v>
      </c>
      <c r="AE56" s="189">
        <f>-('[1]5C1Z_Lincoln Prep'!AL56+'[1]5C1Z_Lincoln Prep'!AO56)</f>
        <v>0</v>
      </c>
      <c r="AF56" s="189">
        <f>-('[1]5C1AA_Laurel'!$AL56+'[1]5C1AA_Laurel'!$AO56)</f>
        <v>0</v>
      </c>
      <c r="AG56" s="189">
        <f>-('[1]5C1AB_Apex'!$AL56+'[1]5C1AB_Apex'!$AO56)</f>
        <v>0</v>
      </c>
      <c r="AH56" s="189">
        <f>-('[1]5C1AC_Smothers'!$AL56+'[1]5C1AC_Smothers'!$AO56)</f>
        <v>0</v>
      </c>
      <c r="AI56" s="189">
        <f>-('[1]5C1AD_Greater'!$AL56+'[1]5C1AD_Greater'!$AO56)</f>
        <v>0</v>
      </c>
      <c r="AJ56" s="189">
        <f>-('[1]5C1AE_Noble Minds'!$AL56+'[1]5C1AE_Noble Minds'!$AO56)</f>
        <v>0</v>
      </c>
      <c r="AK56" s="189">
        <f>-('[1]5C1AF_JCFA-Laf'!$AL56+'[1]5C1AF_JCFA-Laf'!$AO56)</f>
        <v>-3434</v>
      </c>
      <c r="AL56" s="189">
        <f>-('[1]5C1AG_Collegiate'!$AL56+'[1]5C1AG_Collegiate'!$AO56)</f>
        <v>0</v>
      </c>
      <c r="AM56" s="189">
        <f>-('[1]5C1AH_BRUP'!$AL56+'[1]5C1AH_BRUP'!$AO56)</f>
        <v>0</v>
      </c>
      <c r="AN56" s="189">
        <f>-('[1]5C2_LAVCA'!AM56+'[1]5C2_LAVCA'!AP56)</f>
        <v>-72629</v>
      </c>
      <c r="AO56" s="189">
        <f>-('[1]5C3_UnvView'!AM56+'[1]5C3_UnvView'!AP56)</f>
        <v>-67993</v>
      </c>
      <c r="AP56" s="229">
        <f t="shared" si="1"/>
        <v>-603294</v>
      </c>
      <c r="AQ56" s="191">
        <f t="shared" si="2"/>
        <v>44475113</v>
      </c>
    </row>
    <row r="57" spans="1:43" ht="15.6" customHeight="1" x14ac:dyDescent="0.2">
      <c r="A57" s="223">
        <v>51</v>
      </c>
      <c r="B57" s="224" t="s">
        <v>292</v>
      </c>
      <c r="C57" s="225">
        <f>+'2_State Distrib and Adjs'!BF57</f>
        <v>46315856</v>
      </c>
      <c r="D57" s="225">
        <f>-'5A3_OJJ'!P57</f>
        <v>-4579</v>
      </c>
      <c r="E57" s="225"/>
      <c r="F57" s="225"/>
      <c r="G57" s="225">
        <f>-('[1]5C1A_Madison'!AL57+'[1]5C1A_Madison'!AO57)</f>
        <v>0</v>
      </c>
      <c r="H57" s="225">
        <f>-('[1]5C1B_DArbonne'!AL57+'[1]5C1B_DArbonne'!AO57)</f>
        <v>0</v>
      </c>
      <c r="I57" s="225">
        <f>-('[1]5C1C_Intl High'!AL57+'[1]5C1C_Intl High'!AO57)</f>
        <v>0</v>
      </c>
      <c r="J57" s="225">
        <f>-('[1]5C1D_NOMMA'!AL57+'[1]5C1D_NOMMA'!AO57)</f>
        <v>0</v>
      </c>
      <c r="K57" s="225">
        <f>-('[1]5C1E_LFNO'!AL57+'[1]5C1E_LFNO'!AO57)</f>
        <v>0</v>
      </c>
      <c r="L57" s="225">
        <f>-('[1]5C1F_L.C. Charter'!AL57+'[1]5C1F_L.C. Charter'!AO57)</f>
        <v>0</v>
      </c>
      <c r="M57" s="225">
        <f>-('[1]5C1G_JS Clark'!AL57+'[1]5C1G_JS Clark'!AO57)</f>
        <v>0</v>
      </c>
      <c r="N57" s="225">
        <f>-('[1]5C1H_Southwest'!AL57+'[1]5C1H_Southwest'!AO57)</f>
        <v>0</v>
      </c>
      <c r="O57" s="225">
        <f>-('[1]5C1I_LA Key'!AL57+'[1]5C1I_LA Key'!AO57)</f>
        <v>0</v>
      </c>
      <c r="P57" s="225">
        <f>-('[1]5C1J_Jeff Chamber'!AL57+'[1]5C1J_Jeff Chamber'!AO57)</f>
        <v>0</v>
      </c>
      <c r="Q57" s="225">
        <f>-('[1]5C1K_Tallulah'!AL57+'[1]5C1K_Tallulah'!AO57)</f>
        <v>0</v>
      </c>
      <c r="R57" s="225">
        <f>-('[1]5C1M_GEO Mid'!AL57+'[1]5C1M_GEO Mid'!AO57)</f>
        <v>0</v>
      </c>
      <c r="S57" s="225">
        <f>-('[1]5C1N_Delta'!AL57+'[1]5C1N_Delta'!AO57)</f>
        <v>0</v>
      </c>
      <c r="T57" s="225">
        <f>-('[1]5C1O_Impact'!AL57+'[1]5C1O_Impact'!AO57)</f>
        <v>0</v>
      </c>
      <c r="U57" s="225">
        <f>-('[1]5C1P_Vision'!AL57+'[1]5C1P_Vision'!AO57)</f>
        <v>0</v>
      </c>
      <c r="V57" s="225">
        <f>-('[1]5C1Q_Advantage'!AL57+'[1]5C1Q_Advantage'!AO57)</f>
        <v>0</v>
      </c>
      <c r="W57" s="225">
        <f>-('[1]5C1R_Iberville'!AL57+'[1]5C1R_Iberville'!AO57)</f>
        <v>0</v>
      </c>
      <c r="X57" s="225">
        <f>-('[1]5C1S_LC Col Prep'!AL57+'[1]5C1S_LC Col Prep'!AO57)</f>
        <v>0</v>
      </c>
      <c r="Y57" s="225">
        <f>-('[1]5C1T_Northeast'!AL57+'[1]5C1T_Northeast'!AO57)</f>
        <v>0</v>
      </c>
      <c r="Z57" s="225">
        <f>-('[1]5C1U_Acadiana Ren'!AL57+'[1]5C1U_Acadiana Ren'!AO57)</f>
        <v>-4537</v>
      </c>
      <c r="AA57" s="225">
        <f>-('[1]5C1V_Laf Ren'!AL57+'[1]5C1V_Laf Ren'!AO57)</f>
        <v>9022</v>
      </c>
      <c r="AB57" s="225">
        <f>-('[1]5C1W_Willow'!AL57+'[1]5C1W_Willow'!AO57)</f>
        <v>0</v>
      </c>
      <c r="AC57" s="225">
        <f>-('[1]5C1X_Tangi'!AL57+'[1]5C1X_Tangi'!AO57)</f>
        <v>0</v>
      </c>
      <c r="AD57" s="225">
        <f>-('[1]5C1Y_GEO'!AL57+'[1]5C1Y_GEO'!AO57)</f>
        <v>0</v>
      </c>
      <c r="AE57" s="225">
        <f>-('[1]5C1Z_Lincoln Prep'!AL57+'[1]5C1Z_Lincoln Prep'!AO57)</f>
        <v>0</v>
      </c>
      <c r="AF57" s="225">
        <f>-('[1]5C1AA_Laurel'!$AL57+'[1]5C1AA_Laurel'!$AO57)</f>
        <v>0</v>
      </c>
      <c r="AG57" s="225">
        <f>-('[1]5C1AB_Apex'!$AL57+'[1]5C1AB_Apex'!$AO57)</f>
        <v>0</v>
      </c>
      <c r="AH57" s="225">
        <f>-('[1]5C1AC_Smothers'!$AL57+'[1]5C1AC_Smothers'!$AO57)</f>
        <v>0</v>
      </c>
      <c r="AI57" s="225">
        <f>-('[1]5C1AD_Greater'!$AL57+'[1]5C1AD_Greater'!$AO57)</f>
        <v>0</v>
      </c>
      <c r="AJ57" s="225">
        <f>-('[1]5C1AE_Noble Minds'!$AL57+'[1]5C1AE_Noble Minds'!$AO57)</f>
        <v>0</v>
      </c>
      <c r="AK57" s="225">
        <f>-('[1]5C1AF_JCFA-Laf'!$AL57+'[1]5C1AF_JCFA-Laf'!$AO57)</f>
        <v>-4537</v>
      </c>
      <c r="AL57" s="225">
        <f>-('[1]5C1AG_Collegiate'!$AL57+'[1]5C1AG_Collegiate'!$AO57)</f>
        <v>0</v>
      </c>
      <c r="AM57" s="225">
        <f>-('[1]5C1AH_BRUP'!$AL57+'[1]5C1AH_BRUP'!$AO57)</f>
        <v>0</v>
      </c>
      <c r="AN57" s="225">
        <f>-('[1]5C2_LAVCA'!AM57+'[1]5C2_LAVCA'!AP57)</f>
        <v>-38791</v>
      </c>
      <c r="AO57" s="225">
        <f>-('[1]5C3_UnvView'!AM57+'[1]5C3_UnvView'!AP57)</f>
        <v>-54697</v>
      </c>
      <c r="AP57" s="226">
        <f t="shared" si="1"/>
        <v>-98119</v>
      </c>
      <c r="AQ57" s="227">
        <f t="shared" si="2"/>
        <v>46217737</v>
      </c>
    </row>
    <row r="58" spans="1:43" ht="15.6" customHeight="1" x14ac:dyDescent="0.2">
      <c r="A58" s="182">
        <v>52</v>
      </c>
      <c r="B58" s="183" t="s">
        <v>293</v>
      </c>
      <c r="C58" s="184">
        <f>+'2_State Distrib and Adjs'!BF58</f>
        <v>215597271</v>
      </c>
      <c r="D58" s="184">
        <f>-'5A3_OJJ'!P58</f>
        <v>-18039</v>
      </c>
      <c r="E58" s="184"/>
      <c r="F58" s="184"/>
      <c r="G58" s="184">
        <f>-('[1]5C1A_Madison'!AL58+'[1]5C1A_Madison'!AO58)</f>
        <v>0</v>
      </c>
      <c r="H58" s="184">
        <f>-('[1]5C1B_DArbonne'!AL58+'[1]5C1B_DArbonne'!AO58)</f>
        <v>0</v>
      </c>
      <c r="I58" s="184">
        <f>-('[1]5C1C_Intl High'!AL58+'[1]5C1C_Intl High'!AO58)</f>
        <v>-11782</v>
      </c>
      <c r="J58" s="184">
        <f>-('[1]5C1D_NOMMA'!AL58+'[1]5C1D_NOMMA'!AO58)</f>
        <v>-17673</v>
      </c>
      <c r="K58" s="184">
        <f>-('[1]5C1E_LFNO'!AL58+'[1]5C1E_LFNO'!AO58)</f>
        <v>-23564</v>
      </c>
      <c r="L58" s="184">
        <f>-('[1]5C1F_L.C. Charter'!AL58+'[1]5C1F_L.C. Charter'!AO58)</f>
        <v>0</v>
      </c>
      <c r="M58" s="184">
        <f>-('[1]5C1G_JS Clark'!AL58+'[1]5C1G_JS Clark'!AO58)</f>
        <v>0</v>
      </c>
      <c r="N58" s="184">
        <f>-('[1]5C1H_Southwest'!AL58+'[1]5C1H_Southwest'!AO58)</f>
        <v>0</v>
      </c>
      <c r="O58" s="184">
        <f>-('[1]5C1I_LA Key'!AL58+'[1]5C1I_LA Key'!AO58)</f>
        <v>0</v>
      </c>
      <c r="P58" s="184">
        <f>-('[1]5C1J_Jeff Chamber'!AL58+'[1]5C1J_Jeff Chamber'!AO58)</f>
        <v>-8837</v>
      </c>
      <c r="Q58" s="184">
        <f>-('[1]5C1K_Tallulah'!AL58+'[1]5C1K_Tallulah'!AO58)</f>
        <v>0</v>
      </c>
      <c r="R58" s="184">
        <f>-('[1]5C1M_GEO Mid'!AL58+'[1]5C1M_GEO Mid'!AO58)</f>
        <v>0</v>
      </c>
      <c r="S58" s="184">
        <f>-('[1]5C1N_Delta'!AL58+'[1]5C1N_Delta'!AO58)</f>
        <v>0</v>
      </c>
      <c r="T58" s="184">
        <f>-('[1]5C1O_Impact'!AL58+'[1]5C1O_Impact'!AO58)</f>
        <v>0</v>
      </c>
      <c r="U58" s="184">
        <f>-('[1]5C1P_Vision'!AL58+'[1]5C1P_Vision'!AO58)</f>
        <v>0</v>
      </c>
      <c r="V58" s="184">
        <f>-('[1]5C1Q_Advantage'!AL58+'[1]5C1Q_Advantage'!AO58)</f>
        <v>0</v>
      </c>
      <c r="W58" s="184">
        <f>-('[1]5C1R_Iberville'!AL58+'[1]5C1R_Iberville'!AO58)</f>
        <v>0</v>
      </c>
      <c r="X58" s="184">
        <f>-('[1]5C1S_LC Col Prep'!AL58+'[1]5C1S_LC Col Prep'!AO58)</f>
        <v>0</v>
      </c>
      <c r="Y58" s="184">
        <f>-('[1]5C1T_Northeast'!AL58+'[1]5C1T_Northeast'!AO58)</f>
        <v>0</v>
      </c>
      <c r="Z58" s="184">
        <f>-('[1]5C1U_Acadiana Ren'!AL58+'[1]5C1U_Acadiana Ren'!AO58)</f>
        <v>0</v>
      </c>
      <c r="AA58" s="184">
        <f>-('[1]5C1V_Laf Ren'!AL58+'[1]5C1V_Laf Ren'!AO58)</f>
        <v>0</v>
      </c>
      <c r="AB58" s="184">
        <f>-('[1]5C1W_Willow'!AL58+'[1]5C1W_Willow'!AO58)</f>
        <v>0</v>
      </c>
      <c r="AC58" s="184">
        <f>-('[1]5C1X_Tangi'!AL58+'[1]5C1X_Tangi'!AO58)</f>
        <v>-8837</v>
      </c>
      <c r="AD58" s="184">
        <f>-('[1]5C1Y_GEO'!AL58+'[1]5C1Y_GEO'!AO58)</f>
        <v>0</v>
      </c>
      <c r="AE58" s="184">
        <f>-('[1]5C1Z_Lincoln Prep'!AL58+'[1]5C1Z_Lincoln Prep'!AO58)</f>
        <v>0</v>
      </c>
      <c r="AF58" s="184">
        <f>-('[1]5C1AA_Laurel'!$AL58+'[1]5C1AA_Laurel'!$AO58)</f>
        <v>0</v>
      </c>
      <c r="AG58" s="184">
        <f>-('[1]5C1AB_Apex'!$AL58+'[1]5C1AB_Apex'!$AO58)</f>
        <v>0</v>
      </c>
      <c r="AH58" s="184">
        <f>-('[1]5C1AC_Smothers'!$AL58+'[1]5C1AC_Smothers'!$AO58)</f>
        <v>-5891</v>
      </c>
      <c r="AI58" s="184">
        <f>-('[1]5C1AD_Greater'!$AL58+'[1]5C1AD_Greater'!$AO58)</f>
        <v>0</v>
      </c>
      <c r="AJ58" s="184">
        <f>-('[1]5C1AE_Noble Minds'!$AL58+'[1]5C1AE_Noble Minds'!$AO58)</f>
        <v>0</v>
      </c>
      <c r="AK58" s="184">
        <f>-('[1]5C1AF_JCFA-Laf'!$AL58+'[1]5C1AF_JCFA-Laf'!$AO58)</f>
        <v>0</v>
      </c>
      <c r="AL58" s="184">
        <f>-('[1]5C1AG_Collegiate'!$AL58+'[1]5C1AG_Collegiate'!$AO58)</f>
        <v>0</v>
      </c>
      <c r="AM58" s="184">
        <f>-('[1]5C1AH_BRUP'!$AL58+'[1]5C1AH_BRUP'!$AO58)</f>
        <v>0</v>
      </c>
      <c r="AN58" s="184">
        <f>-('[1]5C2_LAVCA'!AM58+'[1]5C2_LAVCA'!AP58)</f>
        <v>-577535</v>
      </c>
      <c r="AO58" s="184">
        <f>-('[1]5C3_UnvView'!AM58+'[1]5C3_UnvView'!AP58)</f>
        <v>-846110.95</v>
      </c>
      <c r="AP58" s="228">
        <f t="shared" si="1"/>
        <v>-1518268.95</v>
      </c>
      <c r="AQ58" s="186">
        <f t="shared" si="2"/>
        <v>214079002.05000001</v>
      </c>
    </row>
    <row r="59" spans="1:43" ht="15.6" customHeight="1" x14ac:dyDescent="0.2">
      <c r="A59" s="182">
        <v>53</v>
      </c>
      <c r="B59" s="183" t="s">
        <v>294</v>
      </c>
      <c r="C59" s="184">
        <f>+'2_State Distrib and Adjs'!BF59</f>
        <v>111480361</v>
      </c>
      <c r="D59" s="184">
        <f>-'5A3_OJJ'!P59</f>
        <v>-12988</v>
      </c>
      <c r="E59" s="184"/>
      <c r="F59" s="184"/>
      <c r="G59" s="184">
        <f>-('[1]5C1A_Madison'!AL59+'[1]5C1A_Madison'!AO59)</f>
        <v>0</v>
      </c>
      <c r="H59" s="184">
        <f>-('[1]5C1B_DArbonne'!AL59+'[1]5C1B_DArbonne'!AO59)</f>
        <v>0</v>
      </c>
      <c r="I59" s="184">
        <f>-('[1]5C1C_Intl High'!AL59+'[1]5C1C_Intl High'!AO59)</f>
        <v>0</v>
      </c>
      <c r="J59" s="184">
        <f>-('[1]5C1D_NOMMA'!AL59+'[1]5C1D_NOMMA'!AO59)</f>
        <v>0</v>
      </c>
      <c r="K59" s="184">
        <f>-('[1]5C1E_LFNO'!AL59+'[1]5C1E_LFNO'!AO59)</f>
        <v>0</v>
      </c>
      <c r="L59" s="184">
        <f>-('[1]5C1F_L.C. Charter'!AL59+'[1]5C1F_L.C. Charter'!AO59)</f>
        <v>0</v>
      </c>
      <c r="M59" s="184">
        <f>-('[1]5C1G_JS Clark'!AL59+'[1]5C1G_JS Clark'!AO59)</f>
        <v>0</v>
      </c>
      <c r="N59" s="184">
        <f>-('[1]5C1H_Southwest'!AL59+'[1]5C1H_Southwest'!AO59)</f>
        <v>0</v>
      </c>
      <c r="O59" s="184">
        <f>-('[1]5C1I_LA Key'!AL59+'[1]5C1I_LA Key'!AO59)</f>
        <v>-2658</v>
      </c>
      <c r="P59" s="184">
        <f>-('[1]5C1J_Jeff Chamber'!AL59+'[1]5C1J_Jeff Chamber'!AO59)</f>
        <v>0</v>
      </c>
      <c r="Q59" s="184">
        <f>-('[1]5C1K_Tallulah'!AL59+'[1]5C1K_Tallulah'!AO59)</f>
        <v>0</v>
      </c>
      <c r="R59" s="184">
        <f>-('[1]5C1M_GEO Mid'!AL59+'[1]5C1M_GEO Mid'!AO59)</f>
        <v>0</v>
      </c>
      <c r="S59" s="184">
        <f>-('[1]5C1N_Delta'!AL59+'[1]5C1N_Delta'!AO59)</f>
        <v>0</v>
      </c>
      <c r="T59" s="184">
        <f>-('[1]5C1O_Impact'!AL59+'[1]5C1O_Impact'!AO59)</f>
        <v>0</v>
      </c>
      <c r="U59" s="184">
        <f>-('[1]5C1P_Vision'!AL59+'[1]5C1P_Vision'!AO59)</f>
        <v>0</v>
      </c>
      <c r="V59" s="184">
        <f>-('[1]5C1Q_Advantage'!AL59+'[1]5C1Q_Advantage'!AO59)</f>
        <v>0</v>
      </c>
      <c r="W59" s="184">
        <f>-('[1]5C1R_Iberville'!AL59+'[1]5C1R_Iberville'!AO59)</f>
        <v>0</v>
      </c>
      <c r="X59" s="184">
        <f>-('[1]5C1S_LC Col Prep'!AL59+'[1]5C1S_LC Col Prep'!AO59)</f>
        <v>0</v>
      </c>
      <c r="Y59" s="184">
        <f>-('[1]5C1T_Northeast'!AL59+'[1]5C1T_Northeast'!AO59)</f>
        <v>0</v>
      </c>
      <c r="Z59" s="184">
        <f>-('[1]5C1U_Acadiana Ren'!AL59+'[1]5C1U_Acadiana Ren'!AO59)</f>
        <v>0</v>
      </c>
      <c r="AA59" s="184">
        <f>-('[1]5C1V_Laf Ren'!AL59+'[1]5C1V_Laf Ren'!AO59)</f>
        <v>0</v>
      </c>
      <c r="AB59" s="184">
        <f>-('[1]5C1W_Willow'!AL59+'[1]5C1W_Willow'!AO59)</f>
        <v>0</v>
      </c>
      <c r="AC59" s="184">
        <f>-('[1]5C1X_Tangi'!AL59+'[1]5C1X_Tangi'!AO59)</f>
        <v>-829653</v>
      </c>
      <c r="AD59" s="184">
        <f>-('[1]5C1Y_GEO'!AL59+'[1]5C1Y_GEO'!AO59)</f>
        <v>0</v>
      </c>
      <c r="AE59" s="184">
        <f>-('[1]5C1Z_Lincoln Prep'!AL59+'[1]5C1Z_Lincoln Prep'!AO59)</f>
        <v>0</v>
      </c>
      <c r="AF59" s="184">
        <f>-('[1]5C1AA_Laurel'!$AL59+'[1]5C1AA_Laurel'!$AO59)</f>
        <v>0</v>
      </c>
      <c r="AG59" s="184">
        <f>-('[1]5C1AB_Apex'!$AL59+'[1]5C1AB_Apex'!$AO59)</f>
        <v>0</v>
      </c>
      <c r="AH59" s="184">
        <f>-('[1]5C1AC_Smothers'!$AL59+'[1]5C1AC_Smothers'!$AO59)</f>
        <v>0</v>
      </c>
      <c r="AI59" s="184">
        <f>-('[1]5C1AD_Greater'!$AL59+'[1]5C1AD_Greater'!$AO59)</f>
        <v>0</v>
      </c>
      <c r="AJ59" s="184">
        <f>-('[1]5C1AE_Noble Minds'!$AL59+'[1]5C1AE_Noble Minds'!$AO59)</f>
        <v>0</v>
      </c>
      <c r="AK59" s="184">
        <f>-('[1]5C1AF_JCFA-Laf'!$AL59+'[1]5C1AF_JCFA-Laf'!$AO59)</f>
        <v>0</v>
      </c>
      <c r="AL59" s="184">
        <f>-('[1]5C1AG_Collegiate'!$AL59+'[1]5C1AG_Collegiate'!$AO59)</f>
        <v>0</v>
      </c>
      <c r="AM59" s="184">
        <f>-('[1]5C1AH_BRUP'!$AL59+'[1]5C1AH_BRUP'!$AO59)</f>
        <v>0</v>
      </c>
      <c r="AN59" s="184">
        <f>-('[1]5C2_LAVCA'!AM59+'[1]5C2_LAVCA'!AP59)</f>
        <v>-166168</v>
      </c>
      <c r="AO59" s="184">
        <f>-('[1]5C3_UnvView'!AM59+'[1]5C3_UnvView'!AP59)</f>
        <v>-392321</v>
      </c>
      <c r="AP59" s="228">
        <f t="shared" si="1"/>
        <v>-1403788</v>
      </c>
      <c r="AQ59" s="186">
        <f t="shared" si="2"/>
        <v>110076573</v>
      </c>
    </row>
    <row r="60" spans="1:43" ht="15.6" customHeight="1" x14ac:dyDescent="0.2">
      <c r="A60" s="182">
        <v>54</v>
      </c>
      <c r="B60" s="183" t="s">
        <v>295</v>
      </c>
      <c r="C60" s="184">
        <f>+'2_State Distrib and Adjs'!BF60</f>
        <v>3712259</v>
      </c>
      <c r="D60" s="184">
        <f>-'5A3_OJJ'!P60</f>
        <v>-4232</v>
      </c>
      <c r="E60" s="184"/>
      <c r="F60" s="184"/>
      <c r="G60" s="184">
        <f>-('[1]5C1A_Madison'!AL60+'[1]5C1A_Madison'!AO60)</f>
        <v>0</v>
      </c>
      <c r="H60" s="184">
        <f>-('[1]5C1B_DArbonne'!AL60+'[1]5C1B_DArbonne'!AO60)</f>
        <v>0</v>
      </c>
      <c r="I60" s="184">
        <f>-('[1]5C1C_Intl High'!AL60+'[1]5C1C_Intl High'!AO60)</f>
        <v>0</v>
      </c>
      <c r="J60" s="184">
        <f>-('[1]5C1D_NOMMA'!AL60+'[1]5C1D_NOMMA'!AO60)</f>
        <v>0</v>
      </c>
      <c r="K60" s="184">
        <f>-('[1]5C1E_LFNO'!AL60+'[1]5C1E_LFNO'!AO60)</f>
        <v>0</v>
      </c>
      <c r="L60" s="184">
        <f>-('[1]5C1F_L.C. Charter'!AL60+'[1]5C1F_L.C. Charter'!AO60)</f>
        <v>0</v>
      </c>
      <c r="M60" s="184">
        <f>-('[1]5C1G_JS Clark'!AL60+'[1]5C1G_JS Clark'!AO60)</f>
        <v>0</v>
      </c>
      <c r="N60" s="184">
        <f>-('[1]5C1H_Southwest'!AL60+'[1]5C1H_Southwest'!AO60)</f>
        <v>0</v>
      </c>
      <c r="O60" s="184">
        <f>-('[1]5C1I_LA Key'!AL60+'[1]5C1I_LA Key'!AO60)</f>
        <v>0</v>
      </c>
      <c r="P60" s="184">
        <f>-('[1]5C1J_Jeff Chamber'!AL60+'[1]5C1J_Jeff Chamber'!AO60)</f>
        <v>0</v>
      </c>
      <c r="Q60" s="184">
        <f>-('[1]5C1K_Tallulah'!AL60+'[1]5C1K_Tallulah'!AO60)</f>
        <v>-10262</v>
      </c>
      <c r="R60" s="184">
        <f>-('[1]5C1M_GEO Mid'!AL60+'[1]5C1M_GEO Mid'!AO60)</f>
        <v>0</v>
      </c>
      <c r="S60" s="184">
        <f>-('[1]5C1N_Delta'!AL60+'[1]5C1N_Delta'!AO60)</f>
        <v>-112882</v>
      </c>
      <c r="T60" s="184">
        <f>-('[1]5C1O_Impact'!AL60+'[1]5C1O_Impact'!AO60)</f>
        <v>0</v>
      </c>
      <c r="U60" s="184">
        <f>-('[1]5C1P_Vision'!AL60+'[1]5C1P_Vision'!AO60)</f>
        <v>0</v>
      </c>
      <c r="V60" s="184">
        <f>-('[1]5C1Q_Advantage'!AL60+'[1]5C1Q_Advantage'!AO60)</f>
        <v>0</v>
      </c>
      <c r="W60" s="184">
        <f>-('[1]5C1R_Iberville'!AL60+'[1]5C1R_Iberville'!AO60)</f>
        <v>0</v>
      </c>
      <c r="X60" s="184">
        <f>-('[1]5C1S_LC Col Prep'!AL60+'[1]5C1S_LC Col Prep'!AO60)</f>
        <v>0</v>
      </c>
      <c r="Y60" s="184">
        <f>-('[1]5C1T_Northeast'!AL60+'[1]5C1T_Northeast'!AO60)</f>
        <v>0</v>
      </c>
      <c r="Z60" s="184">
        <f>-('[1]5C1U_Acadiana Ren'!AL60+'[1]5C1U_Acadiana Ren'!AO60)</f>
        <v>0</v>
      </c>
      <c r="AA60" s="184">
        <f>-('[1]5C1V_Laf Ren'!AL60+'[1]5C1V_Laf Ren'!AO60)</f>
        <v>0</v>
      </c>
      <c r="AB60" s="184">
        <f>-('[1]5C1W_Willow'!AL60+'[1]5C1W_Willow'!AO60)</f>
        <v>0</v>
      </c>
      <c r="AC60" s="184">
        <f>-('[1]5C1X_Tangi'!AL60+'[1]5C1X_Tangi'!AO60)</f>
        <v>0</v>
      </c>
      <c r="AD60" s="184">
        <f>-('[1]5C1Y_GEO'!AL60+'[1]5C1Y_GEO'!AO60)</f>
        <v>0</v>
      </c>
      <c r="AE60" s="184">
        <f>-('[1]5C1Z_Lincoln Prep'!AL60+'[1]5C1Z_Lincoln Prep'!AO60)</f>
        <v>0</v>
      </c>
      <c r="AF60" s="184">
        <f>-('[1]5C1AA_Laurel'!$AL60+'[1]5C1AA_Laurel'!$AO60)</f>
        <v>0</v>
      </c>
      <c r="AG60" s="184">
        <f>-('[1]5C1AB_Apex'!$AL60+'[1]5C1AB_Apex'!$AO60)</f>
        <v>0</v>
      </c>
      <c r="AH60" s="184">
        <f>-('[1]5C1AC_Smothers'!$AL60+'[1]5C1AC_Smothers'!$AO60)</f>
        <v>0</v>
      </c>
      <c r="AI60" s="184">
        <f>-('[1]5C1AD_Greater'!$AL60+'[1]5C1AD_Greater'!$AO60)</f>
        <v>0</v>
      </c>
      <c r="AJ60" s="184">
        <f>-('[1]5C1AE_Noble Minds'!$AL60+'[1]5C1AE_Noble Minds'!$AO60)</f>
        <v>0</v>
      </c>
      <c r="AK60" s="184">
        <f>-('[1]5C1AF_JCFA-Laf'!$AL60+'[1]5C1AF_JCFA-Laf'!$AO60)</f>
        <v>0</v>
      </c>
      <c r="AL60" s="184">
        <f>-('[1]5C1AG_Collegiate'!$AL60+'[1]5C1AG_Collegiate'!$AO60)</f>
        <v>0</v>
      </c>
      <c r="AM60" s="184">
        <f>-('[1]5C1AH_BRUP'!$AL60+'[1]5C1AH_BRUP'!$AO60)</f>
        <v>0</v>
      </c>
      <c r="AN60" s="184">
        <f>-('[1]5C2_LAVCA'!AM60+'[1]5C2_LAVCA'!AP60)</f>
        <v>-9236</v>
      </c>
      <c r="AO60" s="184">
        <f>-('[1]5C3_UnvView'!AM60+'[1]5C3_UnvView'!AP60)</f>
        <v>-18472</v>
      </c>
      <c r="AP60" s="228">
        <f t="shared" si="1"/>
        <v>-155084</v>
      </c>
      <c r="AQ60" s="186">
        <f t="shared" si="2"/>
        <v>3557175</v>
      </c>
    </row>
    <row r="61" spans="1:43" ht="15.6" customHeight="1" x14ac:dyDescent="0.2">
      <c r="A61" s="187">
        <v>55</v>
      </c>
      <c r="B61" s="188" t="s">
        <v>296</v>
      </c>
      <c r="C61" s="189">
        <f>+'2_State Distrib and Adjs'!BF61</f>
        <v>93593958</v>
      </c>
      <c r="D61" s="189">
        <f>-'5A3_OJJ'!P61</f>
        <v>-33985</v>
      </c>
      <c r="E61" s="189"/>
      <c r="F61" s="189"/>
      <c r="G61" s="189">
        <f>-('[1]5C1A_Madison'!AL61+'[1]5C1A_Madison'!AO61)</f>
        <v>0</v>
      </c>
      <c r="H61" s="189">
        <f>-('[1]5C1B_DArbonne'!AL61+'[1]5C1B_DArbonne'!AO61)</f>
        <v>0</v>
      </c>
      <c r="I61" s="189">
        <f>-('[1]5C1C_Intl High'!AL61+'[1]5C1C_Intl High'!AO61)</f>
        <v>0</v>
      </c>
      <c r="J61" s="189">
        <f>-('[1]5C1D_NOMMA'!AL61+'[1]5C1D_NOMMA'!AO61)</f>
        <v>0</v>
      </c>
      <c r="K61" s="189">
        <f>-('[1]5C1E_LFNO'!AL61+'[1]5C1E_LFNO'!AO61)</f>
        <v>0</v>
      </c>
      <c r="L61" s="189">
        <f>-('[1]5C1F_L.C. Charter'!AL61+'[1]5C1F_L.C. Charter'!AO61)</f>
        <v>0</v>
      </c>
      <c r="M61" s="189">
        <f>-('[1]5C1G_JS Clark'!AL61+'[1]5C1G_JS Clark'!AO61)</f>
        <v>0</v>
      </c>
      <c r="N61" s="189">
        <f>-('[1]5C1H_Southwest'!AL61+'[1]5C1H_Southwest'!AO61)</f>
        <v>0</v>
      </c>
      <c r="O61" s="189">
        <f>-('[1]5C1I_LA Key'!AL61+'[1]5C1I_LA Key'!AO61)</f>
        <v>0</v>
      </c>
      <c r="P61" s="189">
        <f>-('[1]5C1J_Jeff Chamber'!AL61+'[1]5C1J_Jeff Chamber'!AO61)</f>
        <v>0</v>
      </c>
      <c r="Q61" s="189">
        <f>-('[1]5C1K_Tallulah'!AL61+'[1]5C1K_Tallulah'!AO61)</f>
        <v>0</v>
      </c>
      <c r="R61" s="189">
        <f>-('[1]5C1M_GEO Mid'!AL61+'[1]5C1M_GEO Mid'!AO61)</f>
        <v>0</v>
      </c>
      <c r="S61" s="189">
        <f>-('[1]5C1N_Delta'!AL61+'[1]5C1N_Delta'!AO61)</f>
        <v>0</v>
      </c>
      <c r="T61" s="189">
        <f>-('[1]5C1O_Impact'!AL61+'[1]5C1O_Impact'!AO61)</f>
        <v>0</v>
      </c>
      <c r="U61" s="189">
        <f>-('[1]5C1P_Vision'!AL61+'[1]5C1P_Vision'!AO61)</f>
        <v>0</v>
      </c>
      <c r="V61" s="189">
        <f>-('[1]5C1Q_Advantage'!AL61+'[1]5C1Q_Advantage'!AO61)</f>
        <v>0</v>
      </c>
      <c r="W61" s="189">
        <f>-('[1]5C1R_Iberville'!AL61+'[1]5C1R_Iberville'!AO61)</f>
        <v>0</v>
      </c>
      <c r="X61" s="189">
        <f>-('[1]5C1S_LC Col Prep'!AL61+'[1]5C1S_LC Col Prep'!AO61)</f>
        <v>0</v>
      </c>
      <c r="Y61" s="189">
        <f>-('[1]5C1T_Northeast'!AL61+'[1]5C1T_Northeast'!AO61)</f>
        <v>0</v>
      </c>
      <c r="Z61" s="189">
        <f>-('[1]5C1U_Acadiana Ren'!AL61+'[1]5C1U_Acadiana Ren'!AO61)</f>
        <v>0</v>
      </c>
      <c r="AA61" s="189">
        <f>-('[1]5C1V_Laf Ren'!AL61+'[1]5C1V_Laf Ren'!AO61)</f>
        <v>0</v>
      </c>
      <c r="AB61" s="189">
        <f>-('[1]5C1W_Willow'!AL61+'[1]5C1W_Willow'!AO61)</f>
        <v>0</v>
      </c>
      <c r="AC61" s="189">
        <f>-('[1]5C1X_Tangi'!AL61+'[1]5C1X_Tangi'!AO61)</f>
        <v>0</v>
      </c>
      <c r="AD61" s="189">
        <f>-('[1]5C1Y_GEO'!AL61+'[1]5C1Y_GEO'!AO61)</f>
        <v>0</v>
      </c>
      <c r="AE61" s="189">
        <f>-('[1]5C1Z_Lincoln Prep'!AL61+'[1]5C1Z_Lincoln Prep'!AO61)</f>
        <v>0</v>
      </c>
      <c r="AF61" s="189">
        <f>-('[1]5C1AA_Laurel'!$AL61+'[1]5C1AA_Laurel'!$AO61)</f>
        <v>0</v>
      </c>
      <c r="AG61" s="189">
        <f>-('[1]5C1AB_Apex'!$AL61+'[1]5C1AB_Apex'!$AO61)</f>
        <v>0</v>
      </c>
      <c r="AH61" s="189">
        <f>-('[1]5C1AC_Smothers'!$AL61+'[1]5C1AC_Smothers'!$AO61)</f>
        <v>0</v>
      </c>
      <c r="AI61" s="189">
        <f>-('[1]5C1AD_Greater'!$AL61+'[1]5C1AD_Greater'!$AO61)</f>
        <v>0</v>
      </c>
      <c r="AJ61" s="189">
        <f>-('[1]5C1AE_Noble Minds'!$AL61+'[1]5C1AE_Noble Minds'!$AO61)</f>
        <v>0</v>
      </c>
      <c r="AK61" s="189">
        <f>-('[1]5C1AF_JCFA-Laf'!$AL61+'[1]5C1AF_JCFA-Laf'!$AO61)</f>
        <v>0</v>
      </c>
      <c r="AL61" s="189">
        <f>-('[1]5C1AG_Collegiate'!$AL61+'[1]5C1AG_Collegiate'!$AO61)</f>
        <v>0</v>
      </c>
      <c r="AM61" s="189">
        <f>-('[1]5C1AH_BRUP'!$AL61+'[1]5C1AH_BRUP'!$AO61)</f>
        <v>0</v>
      </c>
      <c r="AN61" s="189">
        <f>-('[1]5C2_LAVCA'!AM61+'[1]5C2_LAVCA'!AP61)</f>
        <v>-180031</v>
      </c>
      <c r="AO61" s="189">
        <f>-('[1]5C3_UnvView'!AM61+'[1]5C3_UnvView'!AP61)</f>
        <v>-368247</v>
      </c>
      <c r="AP61" s="229">
        <f t="shared" si="1"/>
        <v>-582263</v>
      </c>
      <c r="AQ61" s="191">
        <f t="shared" si="2"/>
        <v>93011695</v>
      </c>
    </row>
    <row r="62" spans="1:43" ht="15.6" customHeight="1" x14ac:dyDescent="0.2">
      <c r="A62" s="223">
        <v>56</v>
      </c>
      <c r="B62" s="224" t="s">
        <v>297</v>
      </c>
      <c r="C62" s="225">
        <f>+'2_State Distrib and Adjs'!BF62</f>
        <v>13408781</v>
      </c>
      <c r="D62" s="225">
        <f>-'5A3_OJJ'!P62</f>
        <v>-3425</v>
      </c>
      <c r="E62" s="225"/>
      <c r="F62" s="225"/>
      <c r="G62" s="225">
        <f>-('[1]5C1A_Madison'!AL62+'[1]5C1A_Madison'!AO62)</f>
        <v>0</v>
      </c>
      <c r="H62" s="225">
        <f>-('[1]5C1B_DArbonne'!AL62+'[1]5C1B_DArbonne'!AO62)</f>
        <v>-3618621</v>
      </c>
      <c r="I62" s="225">
        <f>-('[1]5C1C_Intl High'!AL62+'[1]5C1C_Intl High'!AO62)</f>
        <v>0</v>
      </c>
      <c r="J62" s="225">
        <f>-('[1]5C1D_NOMMA'!AL62+'[1]5C1D_NOMMA'!AO62)</f>
        <v>0</v>
      </c>
      <c r="K62" s="225">
        <f>-('[1]5C1E_LFNO'!AL62+'[1]5C1E_LFNO'!AO62)</f>
        <v>0</v>
      </c>
      <c r="L62" s="225">
        <f>-('[1]5C1F_L.C. Charter'!AL62+'[1]5C1F_L.C. Charter'!AO62)</f>
        <v>0</v>
      </c>
      <c r="M62" s="225">
        <f>-('[1]5C1G_JS Clark'!AL62+'[1]5C1G_JS Clark'!AO62)</f>
        <v>0</v>
      </c>
      <c r="N62" s="225">
        <f>-('[1]5C1H_Southwest'!AL62+'[1]5C1H_Southwest'!AO62)</f>
        <v>0</v>
      </c>
      <c r="O62" s="225">
        <f>-('[1]5C1I_LA Key'!AL62+'[1]5C1I_LA Key'!AO62)</f>
        <v>0</v>
      </c>
      <c r="P62" s="225">
        <f>-('[1]5C1J_Jeff Chamber'!AL62+'[1]5C1J_Jeff Chamber'!AO62)</f>
        <v>0</v>
      </c>
      <c r="Q62" s="225">
        <f>-('[1]5C1K_Tallulah'!AL62+'[1]5C1K_Tallulah'!AO62)</f>
        <v>0</v>
      </c>
      <c r="R62" s="225">
        <f>-('[1]5C1M_GEO Mid'!AL62+'[1]5C1M_GEO Mid'!AO62)</f>
        <v>0</v>
      </c>
      <c r="S62" s="225">
        <f>-('[1]5C1N_Delta'!AL62+'[1]5C1N_Delta'!AO62)</f>
        <v>0</v>
      </c>
      <c r="T62" s="225">
        <f>-('[1]5C1O_Impact'!AL62+'[1]5C1O_Impact'!AO62)</f>
        <v>0</v>
      </c>
      <c r="U62" s="225">
        <f>-('[1]5C1P_Vision'!AL62+'[1]5C1P_Vision'!AO62)</f>
        <v>0</v>
      </c>
      <c r="V62" s="225">
        <f>-('[1]5C1Q_Advantage'!AL62+'[1]5C1Q_Advantage'!AO62)</f>
        <v>0</v>
      </c>
      <c r="W62" s="225">
        <f>-('[1]5C1R_Iberville'!AL62+'[1]5C1R_Iberville'!AO62)</f>
        <v>0</v>
      </c>
      <c r="X62" s="225">
        <f>-('[1]5C1S_LC Col Prep'!AL62+'[1]5C1S_LC Col Prep'!AO62)</f>
        <v>0</v>
      </c>
      <c r="Y62" s="225">
        <f>-('[1]5C1T_Northeast'!AL62+'[1]5C1T_Northeast'!AO62)</f>
        <v>-593298</v>
      </c>
      <c r="Z62" s="225">
        <f>-('[1]5C1U_Acadiana Ren'!AL62+'[1]5C1U_Acadiana Ren'!AO62)</f>
        <v>0</v>
      </c>
      <c r="AA62" s="225">
        <f>-('[1]5C1V_Laf Ren'!AL62+'[1]5C1V_Laf Ren'!AO62)</f>
        <v>0</v>
      </c>
      <c r="AB62" s="225">
        <f>-('[1]5C1W_Willow'!AL62+'[1]5C1W_Willow'!AO62)</f>
        <v>0</v>
      </c>
      <c r="AC62" s="225">
        <f>-('[1]5C1X_Tangi'!AL62+'[1]5C1X_Tangi'!AO62)</f>
        <v>0</v>
      </c>
      <c r="AD62" s="225">
        <f>-('[1]5C1Y_GEO'!AL62+'[1]5C1Y_GEO'!AO62)</f>
        <v>0</v>
      </c>
      <c r="AE62" s="225">
        <f>-('[1]5C1Z_Lincoln Prep'!AL62+'[1]5C1Z_Lincoln Prep'!AO62)</f>
        <v>-160560</v>
      </c>
      <c r="AF62" s="225">
        <f>-('[1]5C1AA_Laurel'!$AL62+'[1]5C1AA_Laurel'!$AO62)</f>
        <v>0</v>
      </c>
      <c r="AG62" s="225">
        <f>-('[1]5C1AB_Apex'!$AL62+'[1]5C1AB_Apex'!$AO62)</f>
        <v>0</v>
      </c>
      <c r="AH62" s="225">
        <f>-('[1]5C1AC_Smothers'!$AL62+'[1]5C1AC_Smothers'!$AO62)</f>
        <v>0</v>
      </c>
      <c r="AI62" s="225">
        <f>-('[1]5C1AD_Greater'!$AL62+'[1]5C1AD_Greater'!$AO62)</f>
        <v>0</v>
      </c>
      <c r="AJ62" s="225">
        <f>-('[1]5C1AE_Noble Minds'!$AL62+'[1]5C1AE_Noble Minds'!$AO62)</f>
        <v>0</v>
      </c>
      <c r="AK62" s="225">
        <f>-('[1]5C1AF_JCFA-Laf'!$AL62+'[1]5C1AF_JCFA-Laf'!$AO62)</f>
        <v>0</v>
      </c>
      <c r="AL62" s="225">
        <f>-('[1]5C1AG_Collegiate'!$AL62+'[1]5C1AG_Collegiate'!$AO62)</f>
        <v>0</v>
      </c>
      <c r="AM62" s="225">
        <f>-('[1]5C1AH_BRUP'!$AL62+'[1]5C1AH_BRUP'!$AO62)</f>
        <v>0</v>
      </c>
      <c r="AN62" s="225">
        <f>-('[1]5C2_LAVCA'!AM62+'[1]5C2_LAVCA'!AP62)</f>
        <v>-23482</v>
      </c>
      <c r="AO62" s="225">
        <f>-('[1]5C3_UnvView'!AM62+'[1]5C3_UnvView'!AP62)</f>
        <v>-34320</v>
      </c>
      <c r="AP62" s="226">
        <f t="shared" si="1"/>
        <v>-4433706</v>
      </c>
      <c r="AQ62" s="227">
        <f t="shared" si="2"/>
        <v>8975075</v>
      </c>
    </row>
    <row r="63" spans="1:43" ht="15.6" customHeight="1" x14ac:dyDescent="0.2">
      <c r="A63" s="182">
        <v>57</v>
      </c>
      <c r="B63" s="183" t="s">
        <v>298</v>
      </c>
      <c r="C63" s="184">
        <f>+'2_State Distrib and Adjs'!BF63</f>
        <v>54240870</v>
      </c>
      <c r="D63" s="184">
        <f>-'5A3_OJJ'!P63</f>
        <v>-10999</v>
      </c>
      <c r="E63" s="184"/>
      <c r="F63" s="184"/>
      <c r="G63" s="184">
        <f>-('[1]5C1A_Madison'!AL63+'[1]5C1A_Madison'!AO63)</f>
        <v>0</v>
      </c>
      <c r="H63" s="184">
        <f>-('[1]5C1B_DArbonne'!AL63+'[1]5C1B_DArbonne'!AO63)</f>
        <v>0</v>
      </c>
      <c r="I63" s="184">
        <f>-('[1]5C1C_Intl High'!AL63+'[1]5C1C_Intl High'!AO63)</f>
        <v>0</v>
      </c>
      <c r="J63" s="184">
        <f>-('[1]5C1D_NOMMA'!AL63+'[1]5C1D_NOMMA'!AO63)</f>
        <v>0</v>
      </c>
      <c r="K63" s="184">
        <f>-('[1]5C1E_LFNO'!AL63+'[1]5C1E_LFNO'!AO63)</f>
        <v>0</v>
      </c>
      <c r="L63" s="184">
        <f>-('[1]5C1F_L.C. Charter'!AL63+'[1]5C1F_L.C. Charter'!AO63)</f>
        <v>0</v>
      </c>
      <c r="M63" s="184">
        <f>-('[1]5C1G_JS Clark'!AL63+'[1]5C1G_JS Clark'!AO63)</f>
        <v>0</v>
      </c>
      <c r="N63" s="184">
        <f>-('[1]5C1H_Southwest'!AL63+'[1]5C1H_Southwest'!AO63)</f>
        <v>0</v>
      </c>
      <c r="O63" s="184">
        <f>-('[1]5C1I_LA Key'!AL63+'[1]5C1I_LA Key'!AO63)</f>
        <v>0</v>
      </c>
      <c r="P63" s="184">
        <f>-('[1]5C1J_Jeff Chamber'!AL63+'[1]5C1J_Jeff Chamber'!AO63)</f>
        <v>0</v>
      </c>
      <c r="Q63" s="184">
        <f>-('[1]5C1K_Tallulah'!AL63+'[1]5C1K_Tallulah'!AO63)</f>
        <v>-1387</v>
      </c>
      <c r="R63" s="184">
        <f>-('[1]5C1M_GEO Mid'!AL63+'[1]5C1M_GEO Mid'!AO63)</f>
        <v>0</v>
      </c>
      <c r="S63" s="184">
        <f>-('[1]5C1N_Delta'!AL63+'[1]5C1N_Delta'!AO63)</f>
        <v>0</v>
      </c>
      <c r="T63" s="184">
        <f>-('[1]5C1O_Impact'!AL63+'[1]5C1O_Impact'!AO63)</f>
        <v>0</v>
      </c>
      <c r="U63" s="184">
        <f>-('[1]5C1P_Vision'!AL63+'[1]5C1P_Vision'!AO63)</f>
        <v>0</v>
      </c>
      <c r="V63" s="184">
        <f>-('[1]5C1Q_Advantage'!AL63+'[1]5C1Q_Advantage'!AO63)</f>
        <v>0</v>
      </c>
      <c r="W63" s="184">
        <f>-('[1]5C1R_Iberville'!AL63+'[1]5C1R_Iberville'!AO63)</f>
        <v>0</v>
      </c>
      <c r="X63" s="184">
        <f>-('[1]5C1S_LC Col Prep'!AL63+'[1]5C1S_LC Col Prep'!AO63)</f>
        <v>0</v>
      </c>
      <c r="Y63" s="184">
        <f>-('[1]5C1T_Northeast'!AL63+'[1]5C1T_Northeast'!AO63)</f>
        <v>0</v>
      </c>
      <c r="Z63" s="184">
        <f>-('[1]5C1U_Acadiana Ren'!AL63+'[1]5C1U_Acadiana Ren'!AO63)</f>
        <v>-67939</v>
      </c>
      <c r="AA63" s="184">
        <f>-('[1]5C1V_Laf Ren'!AL63+'[1]5C1V_Laf Ren'!AO63)</f>
        <v>-15795</v>
      </c>
      <c r="AB63" s="184">
        <f>-('[1]5C1W_Willow'!AL63+'[1]5C1W_Willow'!AO63)</f>
        <v>6632</v>
      </c>
      <c r="AC63" s="184">
        <f>-('[1]5C1X_Tangi'!AL63+'[1]5C1X_Tangi'!AO63)</f>
        <v>0</v>
      </c>
      <c r="AD63" s="184">
        <f>-('[1]5C1Y_GEO'!AL63+'[1]5C1Y_GEO'!AO63)</f>
        <v>0</v>
      </c>
      <c r="AE63" s="184">
        <f>-('[1]5C1Z_Lincoln Prep'!AL63+'[1]5C1Z_Lincoln Prep'!AO63)</f>
        <v>0</v>
      </c>
      <c r="AF63" s="184">
        <f>-('[1]5C1AA_Laurel'!$AL63+'[1]5C1AA_Laurel'!$AO63)</f>
        <v>0</v>
      </c>
      <c r="AG63" s="184">
        <f>-('[1]5C1AB_Apex'!$AL63+'[1]5C1AB_Apex'!$AO63)</f>
        <v>0</v>
      </c>
      <c r="AH63" s="184">
        <f>-('[1]5C1AC_Smothers'!$AL63+'[1]5C1AC_Smothers'!$AO63)</f>
        <v>0</v>
      </c>
      <c r="AI63" s="184">
        <f>-('[1]5C1AD_Greater'!$AL63+'[1]5C1AD_Greater'!$AO63)</f>
        <v>0</v>
      </c>
      <c r="AJ63" s="184">
        <f>-('[1]5C1AE_Noble Minds'!$AL63+'[1]5C1AE_Noble Minds'!$AO63)</f>
        <v>0</v>
      </c>
      <c r="AK63" s="184">
        <f>-('[1]5C1AF_JCFA-Laf'!$AL63+'[1]5C1AF_JCFA-Laf'!$AO63)</f>
        <v>-1387</v>
      </c>
      <c r="AL63" s="184">
        <f>-('[1]5C1AG_Collegiate'!$AL63+'[1]5C1AG_Collegiate'!$AO63)</f>
        <v>0</v>
      </c>
      <c r="AM63" s="184">
        <f>-('[1]5C1AH_BRUP'!$AL63+'[1]5C1AH_BRUP'!$AO63)</f>
        <v>0</v>
      </c>
      <c r="AN63" s="184">
        <f>-('[1]5C2_LAVCA'!AM63+'[1]5C2_LAVCA'!AP63)</f>
        <v>-76119</v>
      </c>
      <c r="AO63" s="184">
        <f>-('[1]5C3_UnvView'!AM63+'[1]5C3_UnvView'!AP63)</f>
        <v>-53658</v>
      </c>
      <c r="AP63" s="228">
        <f t="shared" si="1"/>
        <v>-220652</v>
      </c>
      <c r="AQ63" s="186">
        <f t="shared" si="2"/>
        <v>54020218</v>
      </c>
    </row>
    <row r="64" spans="1:43" ht="15.6" customHeight="1" x14ac:dyDescent="0.2">
      <c r="A64" s="182">
        <v>58</v>
      </c>
      <c r="B64" s="183" t="s">
        <v>299</v>
      </c>
      <c r="C64" s="184">
        <f>+'2_State Distrib and Adjs'!BF64</f>
        <v>54813754</v>
      </c>
      <c r="D64" s="184">
        <f>-'5A3_OJJ'!P64</f>
        <v>-5592</v>
      </c>
      <c r="E64" s="184"/>
      <c r="F64" s="184"/>
      <c r="G64" s="184">
        <f>-('[1]5C1A_Madison'!AL64+'[1]5C1A_Madison'!AO64)</f>
        <v>0</v>
      </c>
      <c r="H64" s="184">
        <f>-('[1]5C1B_DArbonne'!AL64+'[1]5C1B_DArbonne'!AO64)</f>
        <v>0</v>
      </c>
      <c r="I64" s="184">
        <f>-('[1]5C1C_Intl High'!AL64+'[1]5C1C_Intl High'!AO64)</f>
        <v>0</v>
      </c>
      <c r="J64" s="184">
        <f>-('[1]5C1D_NOMMA'!AL64+'[1]5C1D_NOMMA'!AO64)</f>
        <v>0</v>
      </c>
      <c r="K64" s="184">
        <f>-('[1]5C1E_LFNO'!AL64+'[1]5C1E_LFNO'!AO64)</f>
        <v>0</v>
      </c>
      <c r="L64" s="184">
        <f>-('[1]5C1F_L.C. Charter'!AL64+'[1]5C1F_L.C. Charter'!AO64)</f>
        <v>0</v>
      </c>
      <c r="M64" s="184">
        <f>-('[1]5C1G_JS Clark'!AL64+'[1]5C1G_JS Clark'!AO64)</f>
        <v>0</v>
      </c>
      <c r="N64" s="184">
        <f>-('[1]5C1H_Southwest'!AL64+'[1]5C1H_Southwest'!AO64)</f>
        <v>0</v>
      </c>
      <c r="O64" s="184">
        <f>-('[1]5C1I_LA Key'!AL64+'[1]5C1I_LA Key'!AO64)</f>
        <v>0</v>
      </c>
      <c r="P64" s="184">
        <f>-('[1]5C1J_Jeff Chamber'!AL64+'[1]5C1J_Jeff Chamber'!AO64)</f>
        <v>0</v>
      </c>
      <c r="Q64" s="184">
        <f>-('[1]5C1K_Tallulah'!AL64+'[1]5C1K_Tallulah'!AO64)</f>
        <v>0</v>
      </c>
      <c r="R64" s="184">
        <f>-('[1]5C1M_GEO Mid'!AL64+'[1]5C1M_GEO Mid'!AO64)</f>
        <v>0</v>
      </c>
      <c r="S64" s="184">
        <f>-('[1]5C1N_Delta'!AL64+'[1]5C1N_Delta'!AO64)</f>
        <v>0</v>
      </c>
      <c r="T64" s="184">
        <f>-('[1]5C1O_Impact'!AL64+'[1]5C1O_Impact'!AO64)</f>
        <v>0</v>
      </c>
      <c r="U64" s="184">
        <f>-('[1]5C1P_Vision'!AL64+'[1]5C1P_Vision'!AO64)</f>
        <v>0</v>
      </c>
      <c r="V64" s="184">
        <f>-('[1]5C1Q_Advantage'!AL64+'[1]5C1Q_Advantage'!AO64)</f>
        <v>0</v>
      </c>
      <c r="W64" s="184">
        <f>-('[1]5C1R_Iberville'!AL64+'[1]5C1R_Iberville'!AO64)</f>
        <v>0</v>
      </c>
      <c r="X64" s="184">
        <f>-('[1]5C1S_LC Col Prep'!AL64+'[1]5C1S_LC Col Prep'!AO64)</f>
        <v>0</v>
      </c>
      <c r="Y64" s="184">
        <f>-('[1]5C1T_Northeast'!AL64+'[1]5C1T_Northeast'!AO64)</f>
        <v>0</v>
      </c>
      <c r="Z64" s="184">
        <f>-('[1]5C1U_Acadiana Ren'!AL64+'[1]5C1U_Acadiana Ren'!AO64)</f>
        <v>0</v>
      </c>
      <c r="AA64" s="184">
        <f>-('[1]5C1V_Laf Ren'!AL64+'[1]5C1V_Laf Ren'!AO64)</f>
        <v>0</v>
      </c>
      <c r="AB64" s="184">
        <f>-('[1]5C1W_Willow'!AL64+'[1]5C1W_Willow'!AO64)</f>
        <v>0</v>
      </c>
      <c r="AC64" s="184">
        <f>-('[1]5C1X_Tangi'!AL64+'[1]5C1X_Tangi'!AO64)</f>
        <v>0</v>
      </c>
      <c r="AD64" s="184">
        <f>-('[1]5C1Y_GEO'!AL64+'[1]5C1Y_GEO'!AO64)</f>
        <v>0</v>
      </c>
      <c r="AE64" s="184">
        <f>-('[1]5C1Z_Lincoln Prep'!AL64+'[1]5C1Z_Lincoln Prep'!AO64)</f>
        <v>0</v>
      </c>
      <c r="AF64" s="184">
        <f>-('[1]5C1AA_Laurel'!$AL64+'[1]5C1AA_Laurel'!$AO64)</f>
        <v>0</v>
      </c>
      <c r="AG64" s="184">
        <f>-('[1]5C1AB_Apex'!$AL64+'[1]5C1AB_Apex'!$AO64)</f>
        <v>0</v>
      </c>
      <c r="AH64" s="184">
        <f>-('[1]5C1AC_Smothers'!$AL64+'[1]5C1AC_Smothers'!$AO64)</f>
        <v>0</v>
      </c>
      <c r="AI64" s="184">
        <f>-('[1]5C1AD_Greater'!$AL64+'[1]5C1AD_Greater'!$AO64)</f>
        <v>0</v>
      </c>
      <c r="AJ64" s="184">
        <f>-('[1]5C1AE_Noble Minds'!$AL64+'[1]5C1AE_Noble Minds'!$AO64)</f>
        <v>0</v>
      </c>
      <c r="AK64" s="184">
        <f>-('[1]5C1AF_JCFA-Laf'!$AL64+'[1]5C1AF_JCFA-Laf'!$AO64)</f>
        <v>0</v>
      </c>
      <c r="AL64" s="184">
        <f>-('[1]5C1AG_Collegiate'!$AL64+'[1]5C1AG_Collegiate'!$AO64)</f>
        <v>0</v>
      </c>
      <c r="AM64" s="184">
        <f>-('[1]5C1AH_BRUP'!$AL64+'[1]5C1AH_BRUP'!$AO64)</f>
        <v>0</v>
      </c>
      <c r="AN64" s="184">
        <f>-('[1]5C2_LAVCA'!AM64+'[1]5C2_LAVCA'!AP64)</f>
        <v>-63476</v>
      </c>
      <c r="AO64" s="184">
        <f>-('[1]5C3_UnvView'!AM64+'[1]5C3_UnvView'!AP64)</f>
        <v>-27204</v>
      </c>
      <c r="AP64" s="228">
        <f t="shared" si="1"/>
        <v>-96272</v>
      </c>
      <c r="AQ64" s="186">
        <f t="shared" si="2"/>
        <v>54717482</v>
      </c>
    </row>
    <row r="65" spans="1:43" ht="15.6" customHeight="1" x14ac:dyDescent="0.2">
      <c r="A65" s="182">
        <v>59</v>
      </c>
      <c r="B65" s="183" t="s">
        <v>300</v>
      </c>
      <c r="C65" s="184">
        <f>+'2_State Distrib and Adjs'!BF65</f>
        <v>36874606</v>
      </c>
      <c r="D65" s="184">
        <f>-'5A3_OJJ'!P65</f>
        <v>-1895</v>
      </c>
      <c r="E65" s="184"/>
      <c r="F65" s="184"/>
      <c r="G65" s="184">
        <f>-('[1]5C1A_Madison'!AL65+'[1]5C1A_Madison'!AO65)</f>
        <v>0</v>
      </c>
      <c r="H65" s="184">
        <f>-('[1]5C1B_DArbonne'!AL65+'[1]5C1B_DArbonne'!AO65)</f>
        <v>0</v>
      </c>
      <c r="I65" s="184">
        <f>-('[1]5C1C_Intl High'!AL65+'[1]5C1C_Intl High'!AO65)</f>
        <v>0</v>
      </c>
      <c r="J65" s="184">
        <f>-('[1]5C1D_NOMMA'!AL65+'[1]5C1D_NOMMA'!AO65)</f>
        <v>0</v>
      </c>
      <c r="K65" s="184">
        <f>-('[1]5C1E_LFNO'!AL65+'[1]5C1E_LFNO'!AO65)</f>
        <v>0</v>
      </c>
      <c r="L65" s="184">
        <f>-('[1]5C1F_L.C. Charter'!AL65+'[1]5C1F_L.C. Charter'!AO65)</f>
        <v>0</v>
      </c>
      <c r="M65" s="184">
        <f>-('[1]5C1G_JS Clark'!AL65+'[1]5C1G_JS Clark'!AO65)</f>
        <v>0</v>
      </c>
      <c r="N65" s="184">
        <f>-('[1]5C1H_Southwest'!AL65+'[1]5C1H_Southwest'!AO65)</f>
        <v>0</v>
      </c>
      <c r="O65" s="184">
        <f>-('[1]5C1I_LA Key'!AL65+'[1]5C1I_LA Key'!AO65)</f>
        <v>0</v>
      </c>
      <c r="P65" s="184">
        <f>-('[1]5C1J_Jeff Chamber'!AL65+'[1]5C1J_Jeff Chamber'!AO65)</f>
        <v>0</v>
      </c>
      <c r="Q65" s="184">
        <f>-('[1]5C1K_Tallulah'!AL65+'[1]5C1K_Tallulah'!AO65)</f>
        <v>0</v>
      </c>
      <c r="R65" s="184">
        <f>-('[1]5C1M_GEO Mid'!AL65+'[1]5C1M_GEO Mid'!AO65)</f>
        <v>0</v>
      </c>
      <c r="S65" s="184">
        <f>-('[1]5C1N_Delta'!AL65+'[1]5C1N_Delta'!AO65)</f>
        <v>0</v>
      </c>
      <c r="T65" s="184">
        <f>-('[1]5C1O_Impact'!AL65+'[1]5C1O_Impact'!AO65)</f>
        <v>0</v>
      </c>
      <c r="U65" s="184">
        <f>-('[1]5C1P_Vision'!AL65+'[1]5C1P_Vision'!AO65)</f>
        <v>0</v>
      </c>
      <c r="V65" s="184">
        <f>-('[1]5C1Q_Advantage'!AL65+'[1]5C1Q_Advantage'!AO65)</f>
        <v>0</v>
      </c>
      <c r="W65" s="184">
        <f>-('[1]5C1R_Iberville'!AL65+'[1]5C1R_Iberville'!AO65)</f>
        <v>0</v>
      </c>
      <c r="X65" s="184">
        <f>-('[1]5C1S_LC Col Prep'!AL65+'[1]5C1S_LC Col Prep'!AO65)</f>
        <v>0</v>
      </c>
      <c r="Y65" s="184">
        <f>-('[1]5C1T_Northeast'!AL65+'[1]5C1T_Northeast'!AO65)</f>
        <v>0</v>
      </c>
      <c r="Z65" s="184">
        <f>-('[1]5C1U_Acadiana Ren'!AL65+'[1]5C1U_Acadiana Ren'!AO65)</f>
        <v>0</v>
      </c>
      <c r="AA65" s="184">
        <f>-('[1]5C1V_Laf Ren'!AL65+'[1]5C1V_Laf Ren'!AO65)</f>
        <v>0</v>
      </c>
      <c r="AB65" s="184">
        <f>-('[1]5C1W_Willow'!AL65+'[1]5C1W_Willow'!AO65)</f>
        <v>0</v>
      </c>
      <c r="AC65" s="184">
        <f>-('[1]5C1X_Tangi'!AL65+'[1]5C1X_Tangi'!AO65)</f>
        <v>0</v>
      </c>
      <c r="AD65" s="184">
        <f>-('[1]5C1Y_GEO'!AL65+'[1]5C1Y_GEO'!AO65)</f>
        <v>0</v>
      </c>
      <c r="AE65" s="184">
        <f>-('[1]5C1Z_Lincoln Prep'!AL65+'[1]5C1Z_Lincoln Prep'!AO65)</f>
        <v>0</v>
      </c>
      <c r="AF65" s="184">
        <f>-('[1]5C1AA_Laurel'!$AL65+'[1]5C1AA_Laurel'!$AO65)</f>
        <v>0</v>
      </c>
      <c r="AG65" s="184">
        <f>-('[1]5C1AB_Apex'!$AL65+'[1]5C1AB_Apex'!$AO65)</f>
        <v>0</v>
      </c>
      <c r="AH65" s="184">
        <f>-('[1]5C1AC_Smothers'!$AL65+'[1]5C1AC_Smothers'!$AO65)</f>
        <v>0</v>
      </c>
      <c r="AI65" s="184">
        <f>-('[1]5C1AD_Greater'!$AL65+'[1]5C1AD_Greater'!$AO65)</f>
        <v>0</v>
      </c>
      <c r="AJ65" s="184">
        <f>-('[1]5C1AE_Noble Minds'!$AL65+'[1]5C1AE_Noble Minds'!$AO65)</f>
        <v>0</v>
      </c>
      <c r="AK65" s="184">
        <f>-('[1]5C1AF_JCFA-Laf'!$AL65+'[1]5C1AF_JCFA-Laf'!$AO65)</f>
        <v>0</v>
      </c>
      <c r="AL65" s="184">
        <f>-('[1]5C1AG_Collegiate'!$AL65+'[1]5C1AG_Collegiate'!$AO65)</f>
        <v>0</v>
      </c>
      <c r="AM65" s="184">
        <f>-('[1]5C1AH_BRUP'!$AL65+'[1]5C1AH_BRUP'!$AO65)</f>
        <v>0</v>
      </c>
      <c r="AN65" s="184">
        <f>-('[1]5C2_LAVCA'!AM65+'[1]5C2_LAVCA'!AP65)</f>
        <v>-23593</v>
      </c>
      <c r="AO65" s="184">
        <f>-('[1]5C3_UnvView'!AM65+'[1]5C3_UnvView'!AP65)</f>
        <v>-32613</v>
      </c>
      <c r="AP65" s="228">
        <f t="shared" si="1"/>
        <v>-58101</v>
      </c>
      <c r="AQ65" s="186">
        <f t="shared" si="2"/>
        <v>36816505</v>
      </c>
    </row>
    <row r="66" spans="1:43" ht="15.6" customHeight="1" x14ac:dyDescent="0.2">
      <c r="A66" s="187">
        <v>60</v>
      </c>
      <c r="B66" s="188" t="s">
        <v>301</v>
      </c>
      <c r="C66" s="189">
        <f>+'2_State Distrib and Adjs'!BF66</f>
        <v>37840794</v>
      </c>
      <c r="D66" s="189">
        <f>-'5A3_OJJ'!P66</f>
        <v>-16421</v>
      </c>
      <c r="E66" s="189"/>
      <c r="F66" s="189"/>
      <c r="G66" s="189">
        <f>-('[1]5C1A_Madison'!AL66+'[1]5C1A_Madison'!AO66)</f>
        <v>0</v>
      </c>
      <c r="H66" s="189">
        <f>-('[1]5C1B_DArbonne'!AL66+'[1]5C1B_DArbonne'!AO66)</f>
        <v>0</v>
      </c>
      <c r="I66" s="189">
        <f>-('[1]5C1C_Intl High'!AL66+'[1]5C1C_Intl High'!AO66)</f>
        <v>0</v>
      </c>
      <c r="J66" s="189">
        <f>-('[1]5C1D_NOMMA'!AL66+'[1]5C1D_NOMMA'!AO66)</f>
        <v>0</v>
      </c>
      <c r="K66" s="189">
        <f>-('[1]5C1E_LFNO'!AL66+'[1]5C1E_LFNO'!AO66)</f>
        <v>0</v>
      </c>
      <c r="L66" s="189">
        <f>-('[1]5C1F_L.C. Charter'!AL66+'[1]5C1F_L.C. Charter'!AO66)</f>
        <v>0</v>
      </c>
      <c r="M66" s="189">
        <f>-('[1]5C1G_JS Clark'!AL66+'[1]5C1G_JS Clark'!AO66)</f>
        <v>0</v>
      </c>
      <c r="N66" s="189">
        <f>-('[1]5C1H_Southwest'!AL66+'[1]5C1H_Southwest'!AO66)</f>
        <v>0</v>
      </c>
      <c r="O66" s="189">
        <f>-('[1]5C1I_LA Key'!AL66+'[1]5C1I_LA Key'!AO66)</f>
        <v>0</v>
      </c>
      <c r="P66" s="189">
        <f>-('[1]5C1J_Jeff Chamber'!AL66+'[1]5C1J_Jeff Chamber'!AO66)</f>
        <v>0</v>
      </c>
      <c r="Q66" s="189">
        <f>-('[1]5C1K_Tallulah'!AL66+'[1]5C1K_Tallulah'!AO66)</f>
        <v>0</v>
      </c>
      <c r="R66" s="189">
        <f>-('[1]5C1M_GEO Mid'!AL66+'[1]5C1M_GEO Mid'!AO66)</f>
        <v>0</v>
      </c>
      <c r="S66" s="189">
        <f>-('[1]5C1N_Delta'!AL66+'[1]5C1N_Delta'!AO66)</f>
        <v>0</v>
      </c>
      <c r="T66" s="189">
        <f>-('[1]5C1O_Impact'!AL66+'[1]5C1O_Impact'!AO66)</f>
        <v>0</v>
      </c>
      <c r="U66" s="189">
        <f>-('[1]5C1P_Vision'!AL66+'[1]5C1P_Vision'!AO66)</f>
        <v>0</v>
      </c>
      <c r="V66" s="189">
        <f>-('[1]5C1Q_Advantage'!AL66+'[1]5C1Q_Advantage'!AO66)</f>
        <v>0</v>
      </c>
      <c r="W66" s="189">
        <f>-('[1]5C1R_Iberville'!AL66+'[1]5C1R_Iberville'!AO66)</f>
        <v>0</v>
      </c>
      <c r="X66" s="189">
        <f>-('[1]5C1S_LC Col Prep'!AL66+'[1]5C1S_LC Col Prep'!AO66)</f>
        <v>0</v>
      </c>
      <c r="Y66" s="189">
        <f>-('[1]5C1T_Northeast'!AL66+'[1]5C1T_Northeast'!AO66)</f>
        <v>0</v>
      </c>
      <c r="Z66" s="189">
        <f>-('[1]5C1U_Acadiana Ren'!AL66+'[1]5C1U_Acadiana Ren'!AO66)</f>
        <v>0</v>
      </c>
      <c r="AA66" s="189">
        <f>-('[1]5C1V_Laf Ren'!AL66+'[1]5C1V_Laf Ren'!AO66)</f>
        <v>0</v>
      </c>
      <c r="AB66" s="189">
        <f>-('[1]5C1W_Willow'!AL66+'[1]5C1W_Willow'!AO66)</f>
        <v>0</v>
      </c>
      <c r="AC66" s="189">
        <f>-('[1]5C1X_Tangi'!AL66+'[1]5C1X_Tangi'!AO66)</f>
        <v>0</v>
      </c>
      <c r="AD66" s="189">
        <f>-('[1]5C1Y_GEO'!AL66+'[1]5C1Y_GEO'!AO66)</f>
        <v>0</v>
      </c>
      <c r="AE66" s="189">
        <f>-('[1]5C1Z_Lincoln Prep'!AL66+'[1]5C1Z_Lincoln Prep'!AO66)</f>
        <v>-13927</v>
      </c>
      <c r="AF66" s="189">
        <f>-('[1]5C1AA_Laurel'!$AL66+'[1]5C1AA_Laurel'!$AO66)</f>
        <v>0</v>
      </c>
      <c r="AG66" s="189">
        <f>-('[1]5C1AB_Apex'!$AL66+'[1]5C1AB_Apex'!$AO66)</f>
        <v>0</v>
      </c>
      <c r="AH66" s="189">
        <f>-('[1]5C1AC_Smothers'!$AL66+'[1]5C1AC_Smothers'!$AO66)</f>
        <v>0</v>
      </c>
      <c r="AI66" s="189">
        <f>-('[1]5C1AD_Greater'!$AL66+'[1]5C1AD_Greater'!$AO66)</f>
        <v>0</v>
      </c>
      <c r="AJ66" s="189">
        <f>-('[1]5C1AE_Noble Minds'!$AL66+'[1]5C1AE_Noble Minds'!$AO66)</f>
        <v>0</v>
      </c>
      <c r="AK66" s="189">
        <f>-('[1]5C1AF_JCFA-Laf'!$AL66+'[1]5C1AF_JCFA-Laf'!$AO66)</f>
        <v>0</v>
      </c>
      <c r="AL66" s="189">
        <f>-('[1]5C1AG_Collegiate'!$AL66+'[1]5C1AG_Collegiate'!$AO66)</f>
        <v>0</v>
      </c>
      <c r="AM66" s="189">
        <f>-('[1]5C1AH_BRUP'!$AL66+'[1]5C1AH_BRUP'!$AO66)</f>
        <v>0</v>
      </c>
      <c r="AN66" s="189">
        <f>-('[1]5C2_LAVCA'!AM66+'[1]5C2_LAVCA'!AP66)</f>
        <v>-48345</v>
      </c>
      <c r="AO66" s="189">
        <f>-('[1]5C3_UnvView'!AM66+'[1]5C3_UnvView'!AP66)</f>
        <v>-109223</v>
      </c>
      <c r="AP66" s="229">
        <f t="shared" si="1"/>
        <v>-187916</v>
      </c>
      <c r="AQ66" s="191">
        <f t="shared" si="2"/>
        <v>37652878</v>
      </c>
    </row>
    <row r="67" spans="1:43" ht="15.6" customHeight="1" x14ac:dyDescent="0.2">
      <c r="A67" s="223">
        <v>61</v>
      </c>
      <c r="B67" s="224" t="s">
        <v>302</v>
      </c>
      <c r="C67" s="225">
        <f>+'2_State Distrib and Adjs'!BF67</f>
        <v>12861725</v>
      </c>
      <c r="D67" s="225">
        <f>-'5A3_OJJ'!P67</f>
        <v>-5280</v>
      </c>
      <c r="E67" s="225"/>
      <c r="F67" s="225"/>
      <c r="G67" s="225">
        <f>-('[1]5C1A_Madison'!AL67+'[1]5C1A_Madison'!AO67)</f>
        <v>-34470</v>
      </c>
      <c r="H67" s="225">
        <f>-('[1]5C1B_DArbonne'!AL67+'[1]5C1B_DArbonne'!AO67)</f>
        <v>0</v>
      </c>
      <c r="I67" s="225">
        <f>-('[1]5C1C_Intl High'!AL67+'[1]5C1C_Intl High'!AO67)</f>
        <v>0</v>
      </c>
      <c r="J67" s="225">
        <f>-('[1]5C1D_NOMMA'!AL67+'[1]5C1D_NOMMA'!AO67)</f>
        <v>0</v>
      </c>
      <c r="K67" s="225">
        <f>-('[1]5C1E_LFNO'!AL67+'[1]5C1E_LFNO'!AO67)</f>
        <v>0</v>
      </c>
      <c r="L67" s="225">
        <f>-('[1]5C1F_L.C. Charter'!AL67+'[1]5C1F_L.C. Charter'!AO67)</f>
        <v>0</v>
      </c>
      <c r="M67" s="225">
        <f>-('[1]5C1G_JS Clark'!AL67+'[1]5C1G_JS Clark'!AO67)</f>
        <v>0</v>
      </c>
      <c r="N67" s="225">
        <f>-('[1]5C1H_Southwest'!AL67+'[1]5C1H_Southwest'!AO67)</f>
        <v>0</v>
      </c>
      <c r="O67" s="225">
        <f>-('[1]5C1I_LA Key'!AL67+'[1]5C1I_LA Key'!AO67)</f>
        <v>-114900</v>
      </c>
      <c r="P67" s="225">
        <f>-('[1]5C1J_Jeff Chamber'!AL67+'[1]5C1J_Jeff Chamber'!AO67)</f>
        <v>0</v>
      </c>
      <c r="Q67" s="225">
        <f>-('[1]5C1K_Tallulah'!AL67+'[1]5C1K_Tallulah'!AO67)</f>
        <v>0</v>
      </c>
      <c r="R67" s="225">
        <f>-('[1]5C1M_GEO Mid'!AL67+'[1]5C1M_GEO Mid'!AO67)</f>
        <v>-7660</v>
      </c>
      <c r="S67" s="225">
        <f>-('[1]5C1N_Delta'!AL67+'[1]5C1N_Delta'!AO67)</f>
        <v>0</v>
      </c>
      <c r="T67" s="225">
        <f>-('[1]5C1O_Impact'!AL67+'[1]5C1O_Impact'!AO67)</f>
        <v>0</v>
      </c>
      <c r="U67" s="225">
        <f>-('[1]5C1P_Vision'!AL67+'[1]5C1P_Vision'!AO67)</f>
        <v>0</v>
      </c>
      <c r="V67" s="225">
        <f>-('[1]5C1Q_Advantage'!AL67+'[1]5C1Q_Advantage'!AO67)</f>
        <v>-45960</v>
      </c>
      <c r="W67" s="225">
        <f>-('[1]5C1R_Iberville'!AL67+'[1]5C1R_Iberville'!AO67)</f>
        <v>-360020</v>
      </c>
      <c r="X67" s="225">
        <f>-('[1]5C1S_LC Col Prep'!AL67+'[1]5C1S_LC Col Prep'!AO67)</f>
        <v>0</v>
      </c>
      <c r="Y67" s="225">
        <f>-('[1]5C1T_Northeast'!AL67+'[1]5C1T_Northeast'!AO67)</f>
        <v>0</v>
      </c>
      <c r="Z67" s="225">
        <f>-('[1]5C1U_Acadiana Ren'!AL67+'[1]5C1U_Acadiana Ren'!AO67)</f>
        <v>0</v>
      </c>
      <c r="AA67" s="225">
        <f>-('[1]5C1V_Laf Ren'!AL67+'[1]5C1V_Laf Ren'!AO67)</f>
        <v>0</v>
      </c>
      <c r="AB67" s="225">
        <f>-('[1]5C1W_Willow'!AL67+'[1]5C1W_Willow'!AO67)</f>
        <v>0</v>
      </c>
      <c r="AC67" s="225">
        <f>-('[1]5C1X_Tangi'!AL67+'[1]5C1X_Tangi'!AO67)</f>
        <v>0</v>
      </c>
      <c r="AD67" s="225">
        <f>-('[1]5C1Y_GEO'!AL67+'[1]5C1Y_GEO'!AO67)</f>
        <v>-19150</v>
      </c>
      <c r="AE67" s="225">
        <f>-('[1]5C1Z_Lincoln Prep'!AL67+'[1]5C1Z_Lincoln Prep'!AO67)</f>
        <v>0</v>
      </c>
      <c r="AF67" s="225">
        <f>-('[1]5C1AA_Laurel'!$AL67+'[1]5C1AA_Laurel'!$AO67)</f>
        <v>0</v>
      </c>
      <c r="AG67" s="225">
        <f>-('[1]5C1AB_Apex'!$AL67+'[1]5C1AB_Apex'!$AO67)</f>
        <v>-7660</v>
      </c>
      <c r="AH67" s="225">
        <f>-('[1]5C1AC_Smothers'!$AL67+'[1]5C1AC_Smothers'!$AO67)</f>
        <v>0</v>
      </c>
      <c r="AI67" s="225">
        <f>-('[1]5C1AD_Greater'!$AL67+'[1]5C1AD_Greater'!$AO67)</f>
        <v>0</v>
      </c>
      <c r="AJ67" s="225">
        <f>-('[1]5C1AE_Noble Minds'!$AL67+'[1]5C1AE_Noble Minds'!$AO67)</f>
        <v>0</v>
      </c>
      <c r="AK67" s="225">
        <f>-('[1]5C1AF_JCFA-Laf'!$AL67+'[1]5C1AF_JCFA-Laf'!$AO67)</f>
        <v>0</v>
      </c>
      <c r="AL67" s="225">
        <f>-('[1]5C1AG_Collegiate'!$AL67+'[1]5C1AG_Collegiate'!$AO67)</f>
        <v>0</v>
      </c>
      <c r="AM67" s="225">
        <f>-('[1]5C1AH_BRUP'!$AL67+'[1]5C1AH_BRUP'!$AO67)</f>
        <v>0</v>
      </c>
      <c r="AN67" s="225">
        <f>-('[1]5C2_LAVCA'!AM67+'[1]5C2_LAVCA'!AP67)</f>
        <v>-58599</v>
      </c>
      <c r="AO67" s="225">
        <f>-('[1]5C3_UnvView'!AM67+'[1]5C3_UnvView'!AP67)</f>
        <v>-99963</v>
      </c>
      <c r="AP67" s="226">
        <f t="shared" si="1"/>
        <v>-753662</v>
      </c>
      <c r="AQ67" s="227">
        <f t="shared" si="2"/>
        <v>12108063</v>
      </c>
    </row>
    <row r="68" spans="1:43" ht="15.6" customHeight="1" x14ac:dyDescent="0.2">
      <c r="A68" s="182">
        <v>62</v>
      </c>
      <c r="B68" s="183" t="s">
        <v>303</v>
      </c>
      <c r="C68" s="184">
        <f>+'2_State Distrib and Adjs'!BF68</f>
        <v>13459344</v>
      </c>
      <c r="D68" s="184">
        <f>-'5A3_OJJ'!P68</f>
        <v>-3777</v>
      </c>
      <c r="E68" s="184"/>
      <c r="F68" s="184"/>
      <c r="G68" s="184">
        <f>-('[1]5C1A_Madison'!AL68+'[1]5C1A_Madison'!AO68)</f>
        <v>0</v>
      </c>
      <c r="H68" s="184">
        <f>-('[1]5C1B_DArbonne'!AL68+'[1]5C1B_DArbonne'!AO68)</f>
        <v>0</v>
      </c>
      <c r="I68" s="184">
        <f>-('[1]5C1C_Intl High'!AL68+'[1]5C1C_Intl High'!AO68)</f>
        <v>0</v>
      </c>
      <c r="J68" s="184">
        <f>-('[1]5C1D_NOMMA'!AL68+'[1]5C1D_NOMMA'!AO68)</f>
        <v>0</v>
      </c>
      <c r="K68" s="184">
        <f>-('[1]5C1E_LFNO'!AL68+'[1]5C1E_LFNO'!AO68)</f>
        <v>0</v>
      </c>
      <c r="L68" s="184">
        <f>-('[1]5C1F_L.C. Charter'!AL68+'[1]5C1F_L.C. Charter'!AO68)</f>
        <v>0</v>
      </c>
      <c r="M68" s="184">
        <f>-('[1]5C1G_JS Clark'!AL68+'[1]5C1G_JS Clark'!AO68)</f>
        <v>0</v>
      </c>
      <c r="N68" s="184">
        <f>-('[1]5C1H_Southwest'!AL68+'[1]5C1H_Southwest'!AO68)</f>
        <v>0</v>
      </c>
      <c r="O68" s="184">
        <f>-('[1]5C1I_LA Key'!AL68+'[1]5C1I_LA Key'!AO68)</f>
        <v>0</v>
      </c>
      <c r="P68" s="184">
        <f>-('[1]5C1J_Jeff Chamber'!AL68+'[1]5C1J_Jeff Chamber'!AO68)</f>
        <v>0</v>
      </c>
      <c r="Q68" s="184">
        <f>-('[1]5C1K_Tallulah'!AL68+'[1]5C1K_Tallulah'!AO68)</f>
        <v>0</v>
      </c>
      <c r="R68" s="184">
        <f>-('[1]5C1M_GEO Mid'!AL68+'[1]5C1M_GEO Mid'!AO68)</f>
        <v>0</v>
      </c>
      <c r="S68" s="184">
        <f>-('[1]5C1N_Delta'!AL68+'[1]5C1N_Delta'!AO68)</f>
        <v>0</v>
      </c>
      <c r="T68" s="184">
        <f>-('[1]5C1O_Impact'!AL68+'[1]5C1O_Impact'!AO68)</f>
        <v>0</v>
      </c>
      <c r="U68" s="184">
        <f>-('[1]5C1P_Vision'!AL68+'[1]5C1P_Vision'!AO68)</f>
        <v>0</v>
      </c>
      <c r="V68" s="184">
        <f>-('[1]5C1Q_Advantage'!AL68+'[1]5C1Q_Advantage'!AO68)</f>
        <v>0</v>
      </c>
      <c r="W68" s="184">
        <f>-('[1]5C1R_Iberville'!AL68+'[1]5C1R_Iberville'!AO68)</f>
        <v>0</v>
      </c>
      <c r="X68" s="184">
        <f>-('[1]5C1S_LC Col Prep'!AL68+'[1]5C1S_LC Col Prep'!AO68)</f>
        <v>0</v>
      </c>
      <c r="Y68" s="184">
        <f>-('[1]5C1T_Northeast'!AL68+'[1]5C1T_Northeast'!AO68)</f>
        <v>0</v>
      </c>
      <c r="Z68" s="184">
        <f>-('[1]5C1U_Acadiana Ren'!AL68+'[1]5C1U_Acadiana Ren'!AO68)</f>
        <v>0</v>
      </c>
      <c r="AA68" s="184">
        <f>-('[1]5C1V_Laf Ren'!AL68+'[1]5C1V_Laf Ren'!AO68)</f>
        <v>0</v>
      </c>
      <c r="AB68" s="184">
        <f>-('[1]5C1W_Willow'!AL68+'[1]5C1W_Willow'!AO68)</f>
        <v>0</v>
      </c>
      <c r="AC68" s="184">
        <f>-('[1]5C1X_Tangi'!AL68+'[1]5C1X_Tangi'!AO68)</f>
        <v>0</v>
      </c>
      <c r="AD68" s="184">
        <f>-('[1]5C1Y_GEO'!AL68+'[1]5C1Y_GEO'!AO68)</f>
        <v>0</v>
      </c>
      <c r="AE68" s="184">
        <f>-('[1]5C1Z_Lincoln Prep'!AL68+'[1]5C1Z_Lincoln Prep'!AO68)</f>
        <v>0</v>
      </c>
      <c r="AF68" s="184">
        <f>-('[1]5C1AA_Laurel'!$AL68+'[1]5C1AA_Laurel'!$AO68)</f>
        <v>0</v>
      </c>
      <c r="AG68" s="184">
        <f>-('[1]5C1AB_Apex'!$AL68+'[1]5C1AB_Apex'!$AO68)</f>
        <v>0</v>
      </c>
      <c r="AH68" s="184">
        <f>-('[1]5C1AC_Smothers'!$AL68+'[1]5C1AC_Smothers'!$AO68)</f>
        <v>0</v>
      </c>
      <c r="AI68" s="184">
        <f>-('[1]5C1AD_Greater'!$AL68+'[1]5C1AD_Greater'!$AO68)</f>
        <v>0</v>
      </c>
      <c r="AJ68" s="184">
        <f>-('[1]5C1AE_Noble Minds'!$AL68+'[1]5C1AE_Noble Minds'!$AO68)</f>
        <v>0</v>
      </c>
      <c r="AK68" s="184">
        <f>-('[1]5C1AF_JCFA-Laf'!$AL68+'[1]5C1AF_JCFA-Laf'!$AO68)</f>
        <v>0</v>
      </c>
      <c r="AL68" s="184">
        <f>-('[1]5C1AG_Collegiate'!$AL68+'[1]5C1AG_Collegiate'!$AO68)</f>
        <v>0</v>
      </c>
      <c r="AM68" s="184">
        <f>-('[1]5C1AH_BRUP'!$AL68+'[1]5C1AH_BRUP'!$AO68)</f>
        <v>0</v>
      </c>
      <c r="AN68" s="184">
        <f>-('[1]5C2_LAVCA'!AM68+'[1]5C2_LAVCA'!AP68)</f>
        <v>-3712</v>
      </c>
      <c r="AO68" s="184">
        <f>-('[1]5C3_UnvView'!AM68+'[1]5C3_UnvView'!AP68)</f>
        <v>-16702</v>
      </c>
      <c r="AP68" s="228">
        <f t="shared" si="1"/>
        <v>-24191</v>
      </c>
      <c r="AQ68" s="186">
        <f t="shared" si="2"/>
        <v>13435153</v>
      </c>
    </row>
    <row r="69" spans="1:43" ht="15.6" customHeight="1" x14ac:dyDescent="0.2">
      <c r="A69" s="182">
        <v>63</v>
      </c>
      <c r="B69" s="183" t="s">
        <v>304</v>
      </c>
      <c r="C69" s="184">
        <f>+'2_State Distrib and Adjs'!BF69</f>
        <v>10543896</v>
      </c>
      <c r="D69" s="184">
        <f>-'5A3_OJJ'!P69</f>
        <v>0</v>
      </c>
      <c r="E69" s="184"/>
      <c r="F69" s="184"/>
      <c r="G69" s="184">
        <f>-('[1]5C1A_Madison'!AL69+'[1]5C1A_Madison'!AO69)</f>
        <v>0</v>
      </c>
      <c r="H69" s="184">
        <f>-('[1]5C1B_DArbonne'!AL69+'[1]5C1B_DArbonne'!AO69)</f>
        <v>0</v>
      </c>
      <c r="I69" s="184">
        <f>-('[1]5C1C_Intl High'!AL69+'[1]5C1C_Intl High'!AO69)</f>
        <v>0</v>
      </c>
      <c r="J69" s="184">
        <f>-('[1]5C1D_NOMMA'!AL69+'[1]5C1D_NOMMA'!AO69)</f>
        <v>0</v>
      </c>
      <c r="K69" s="184">
        <f>-('[1]5C1E_LFNO'!AL69+'[1]5C1E_LFNO'!AO69)</f>
        <v>0</v>
      </c>
      <c r="L69" s="184">
        <f>-('[1]5C1F_L.C. Charter'!AL69+'[1]5C1F_L.C. Charter'!AO69)</f>
        <v>0</v>
      </c>
      <c r="M69" s="184">
        <f>-('[1]5C1G_JS Clark'!AL69+'[1]5C1G_JS Clark'!AO69)</f>
        <v>0</v>
      </c>
      <c r="N69" s="184">
        <f>-('[1]5C1H_Southwest'!AL69+'[1]5C1H_Southwest'!AO69)</f>
        <v>0</v>
      </c>
      <c r="O69" s="184">
        <f>-('[1]5C1I_LA Key'!AL69+'[1]5C1I_LA Key'!AO69)</f>
        <v>0</v>
      </c>
      <c r="P69" s="184">
        <f>-('[1]5C1J_Jeff Chamber'!AL69+'[1]5C1J_Jeff Chamber'!AO69)</f>
        <v>0</v>
      </c>
      <c r="Q69" s="184">
        <f>-('[1]5C1K_Tallulah'!AL69+'[1]5C1K_Tallulah'!AO69)</f>
        <v>0</v>
      </c>
      <c r="R69" s="184">
        <f>-('[1]5C1M_GEO Mid'!AL69+'[1]5C1M_GEO Mid'!AO69)</f>
        <v>0</v>
      </c>
      <c r="S69" s="184">
        <f>-('[1]5C1N_Delta'!AL69+'[1]5C1N_Delta'!AO69)</f>
        <v>0</v>
      </c>
      <c r="T69" s="184">
        <f>-('[1]5C1O_Impact'!AL69+'[1]5C1O_Impact'!AO69)</f>
        <v>0</v>
      </c>
      <c r="U69" s="184">
        <f>-('[1]5C1P_Vision'!AL69+'[1]5C1P_Vision'!AO69)</f>
        <v>0</v>
      </c>
      <c r="V69" s="184">
        <f>-('[1]5C1Q_Advantage'!AL69+'[1]5C1Q_Advantage'!AO69)</f>
        <v>-8165</v>
      </c>
      <c r="W69" s="184">
        <f>-('[1]5C1R_Iberville'!AL69+'[1]5C1R_Iberville'!AO69)</f>
        <v>0</v>
      </c>
      <c r="X69" s="184">
        <f>-('[1]5C1S_LC Col Prep'!AL69+'[1]5C1S_LC Col Prep'!AO69)</f>
        <v>0</v>
      </c>
      <c r="Y69" s="184">
        <f>-('[1]5C1T_Northeast'!AL69+'[1]5C1T_Northeast'!AO69)</f>
        <v>0</v>
      </c>
      <c r="Z69" s="184">
        <f>-('[1]5C1U_Acadiana Ren'!AL69+'[1]5C1U_Acadiana Ren'!AO69)</f>
        <v>0</v>
      </c>
      <c r="AA69" s="184">
        <f>-('[1]5C1V_Laf Ren'!AL69+'[1]5C1V_Laf Ren'!AO69)</f>
        <v>0</v>
      </c>
      <c r="AB69" s="184">
        <f>-('[1]5C1W_Willow'!AL69+'[1]5C1W_Willow'!AO69)</f>
        <v>0</v>
      </c>
      <c r="AC69" s="184">
        <f>-('[1]5C1X_Tangi'!AL69+'[1]5C1X_Tangi'!AO69)</f>
        <v>0</v>
      </c>
      <c r="AD69" s="184">
        <f>-('[1]5C1Y_GEO'!AL69+'[1]5C1Y_GEO'!AO69)</f>
        <v>0</v>
      </c>
      <c r="AE69" s="184">
        <f>-('[1]5C1Z_Lincoln Prep'!AL69+'[1]5C1Z_Lincoln Prep'!AO69)</f>
        <v>0</v>
      </c>
      <c r="AF69" s="184">
        <f>-('[1]5C1AA_Laurel'!$AL69+'[1]5C1AA_Laurel'!$AO69)</f>
        <v>0</v>
      </c>
      <c r="AG69" s="184">
        <f>-('[1]5C1AB_Apex'!$AL69+'[1]5C1AB_Apex'!$AO69)</f>
        <v>0</v>
      </c>
      <c r="AH69" s="184">
        <f>-('[1]5C1AC_Smothers'!$AL69+'[1]5C1AC_Smothers'!$AO69)</f>
        <v>0</v>
      </c>
      <c r="AI69" s="184">
        <f>-('[1]5C1AD_Greater'!$AL69+'[1]5C1AD_Greater'!$AO69)</f>
        <v>0</v>
      </c>
      <c r="AJ69" s="184">
        <f>-('[1]5C1AE_Noble Minds'!$AL69+'[1]5C1AE_Noble Minds'!$AO69)</f>
        <v>0</v>
      </c>
      <c r="AK69" s="184">
        <f>-('[1]5C1AF_JCFA-Laf'!$AL69+'[1]5C1AF_JCFA-Laf'!$AO69)</f>
        <v>0</v>
      </c>
      <c r="AL69" s="184">
        <f>-('[1]5C1AG_Collegiate'!$AL69+'[1]5C1AG_Collegiate'!$AO69)</f>
        <v>0</v>
      </c>
      <c r="AM69" s="184">
        <f>-('[1]5C1AH_BRUP'!$AL69+'[1]5C1AH_BRUP'!$AO69)</f>
        <v>0</v>
      </c>
      <c r="AN69" s="184">
        <f>-('[1]5C2_LAVCA'!AM69+'[1]5C2_LAVCA'!AP69)</f>
        <v>-25720</v>
      </c>
      <c r="AO69" s="184">
        <f>-('[1]5C3_UnvView'!AM69+'[1]5C3_UnvView'!AP69)</f>
        <v>-25720</v>
      </c>
      <c r="AP69" s="228">
        <f t="shared" si="1"/>
        <v>-59605</v>
      </c>
      <c r="AQ69" s="186">
        <f t="shared" si="2"/>
        <v>10484291</v>
      </c>
    </row>
    <row r="70" spans="1:43" ht="15.6" customHeight="1" x14ac:dyDescent="0.2">
      <c r="A70" s="182">
        <v>64</v>
      </c>
      <c r="B70" s="183" t="s">
        <v>305</v>
      </c>
      <c r="C70" s="184">
        <f>+'2_State Distrib and Adjs'!BF70</f>
        <v>15489472</v>
      </c>
      <c r="D70" s="184">
        <f>-'5A3_OJJ'!P70</f>
        <v>0</v>
      </c>
      <c r="E70" s="184"/>
      <c r="F70" s="184"/>
      <c r="G70" s="184">
        <f>-('[1]5C1A_Madison'!AL70+'[1]5C1A_Madison'!AO70)</f>
        <v>0</v>
      </c>
      <c r="H70" s="184">
        <f>-('[1]5C1B_DArbonne'!AL70+'[1]5C1B_DArbonne'!AO70)</f>
        <v>0</v>
      </c>
      <c r="I70" s="184">
        <f>-('[1]5C1C_Intl High'!AL70+'[1]5C1C_Intl High'!AO70)</f>
        <v>0</v>
      </c>
      <c r="J70" s="184">
        <f>-('[1]5C1D_NOMMA'!AL70+'[1]5C1D_NOMMA'!AO70)</f>
        <v>0</v>
      </c>
      <c r="K70" s="184">
        <f>-('[1]5C1E_LFNO'!AL70+'[1]5C1E_LFNO'!AO70)</f>
        <v>0</v>
      </c>
      <c r="L70" s="184">
        <f>-('[1]5C1F_L.C. Charter'!AL70+'[1]5C1F_L.C. Charter'!AO70)</f>
        <v>0</v>
      </c>
      <c r="M70" s="184">
        <f>-('[1]5C1G_JS Clark'!AL70+'[1]5C1G_JS Clark'!AO70)</f>
        <v>0</v>
      </c>
      <c r="N70" s="184">
        <f>-('[1]5C1H_Southwest'!AL70+'[1]5C1H_Southwest'!AO70)</f>
        <v>0</v>
      </c>
      <c r="O70" s="184">
        <f>-('[1]5C1I_LA Key'!AL70+'[1]5C1I_LA Key'!AO70)</f>
        <v>0</v>
      </c>
      <c r="P70" s="184">
        <f>-('[1]5C1J_Jeff Chamber'!AL70+'[1]5C1J_Jeff Chamber'!AO70)</f>
        <v>0</v>
      </c>
      <c r="Q70" s="184">
        <f>-('[1]5C1K_Tallulah'!AL70+'[1]5C1K_Tallulah'!AO70)</f>
        <v>0</v>
      </c>
      <c r="R70" s="184">
        <f>-('[1]5C1M_GEO Mid'!AL70+'[1]5C1M_GEO Mid'!AO70)</f>
        <v>0</v>
      </c>
      <c r="S70" s="184">
        <f>-('[1]5C1N_Delta'!AL70+'[1]5C1N_Delta'!AO70)</f>
        <v>0</v>
      </c>
      <c r="T70" s="184">
        <f>-('[1]5C1O_Impact'!AL70+'[1]5C1O_Impact'!AO70)</f>
        <v>0</v>
      </c>
      <c r="U70" s="184">
        <f>-('[1]5C1P_Vision'!AL70+'[1]5C1P_Vision'!AO70)</f>
        <v>0</v>
      </c>
      <c r="V70" s="184">
        <f>-('[1]5C1Q_Advantage'!AL70+'[1]5C1Q_Advantage'!AO70)</f>
        <v>0</v>
      </c>
      <c r="W70" s="184">
        <f>-('[1]5C1R_Iberville'!AL70+'[1]5C1R_Iberville'!AO70)</f>
        <v>0</v>
      </c>
      <c r="X70" s="184">
        <f>-('[1]5C1S_LC Col Prep'!AL70+'[1]5C1S_LC Col Prep'!AO70)</f>
        <v>0</v>
      </c>
      <c r="Y70" s="184">
        <f>-('[1]5C1T_Northeast'!AL70+'[1]5C1T_Northeast'!AO70)</f>
        <v>0</v>
      </c>
      <c r="Z70" s="184">
        <f>-('[1]5C1U_Acadiana Ren'!AL70+'[1]5C1U_Acadiana Ren'!AO70)</f>
        <v>0</v>
      </c>
      <c r="AA70" s="184">
        <f>-('[1]5C1V_Laf Ren'!AL70+'[1]5C1V_Laf Ren'!AO70)</f>
        <v>0</v>
      </c>
      <c r="AB70" s="184">
        <f>-('[1]5C1W_Willow'!AL70+'[1]5C1W_Willow'!AO70)</f>
        <v>0</v>
      </c>
      <c r="AC70" s="184">
        <f>-('[1]5C1X_Tangi'!AL70+'[1]5C1X_Tangi'!AO70)</f>
        <v>0</v>
      </c>
      <c r="AD70" s="184">
        <f>-('[1]5C1Y_GEO'!AL70+'[1]5C1Y_GEO'!AO70)</f>
        <v>0</v>
      </c>
      <c r="AE70" s="184">
        <f>-('[1]5C1Z_Lincoln Prep'!AL70+'[1]5C1Z_Lincoln Prep'!AO70)</f>
        <v>0</v>
      </c>
      <c r="AF70" s="184">
        <f>-('[1]5C1AA_Laurel'!$AL70+'[1]5C1AA_Laurel'!$AO70)</f>
        <v>0</v>
      </c>
      <c r="AG70" s="184">
        <f>-('[1]5C1AB_Apex'!$AL70+'[1]5C1AB_Apex'!$AO70)</f>
        <v>0</v>
      </c>
      <c r="AH70" s="184">
        <f>-('[1]5C1AC_Smothers'!$AL70+'[1]5C1AC_Smothers'!$AO70)</f>
        <v>0</v>
      </c>
      <c r="AI70" s="184">
        <f>-('[1]5C1AD_Greater'!$AL70+'[1]5C1AD_Greater'!$AO70)</f>
        <v>0</v>
      </c>
      <c r="AJ70" s="184">
        <f>-('[1]5C1AE_Noble Minds'!$AL70+'[1]5C1AE_Noble Minds'!$AO70)</f>
        <v>0</v>
      </c>
      <c r="AK70" s="184">
        <f>-('[1]5C1AF_JCFA-Laf'!$AL70+'[1]5C1AF_JCFA-Laf'!$AO70)</f>
        <v>0</v>
      </c>
      <c r="AL70" s="184">
        <f>-('[1]5C1AG_Collegiate'!$AL70+'[1]5C1AG_Collegiate'!$AO70)</f>
        <v>0</v>
      </c>
      <c r="AM70" s="184">
        <f>-('[1]5C1AH_BRUP'!$AL70+'[1]5C1AH_BRUP'!$AO70)</f>
        <v>0</v>
      </c>
      <c r="AN70" s="184">
        <f>-('[1]5C2_LAVCA'!AM70+'[1]5C2_LAVCA'!AP70)</f>
        <v>-2738</v>
      </c>
      <c r="AO70" s="184">
        <f>-('[1]5C3_UnvView'!AM70+'[1]5C3_UnvView'!AP70)</f>
        <v>0</v>
      </c>
      <c r="AP70" s="228">
        <f t="shared" si="1"/>
        <v>-2738</v>
      </c>
      <c r="AQ70" s="186">
        <f t="shared" si="2"/>
        <v>15486734</v>
      </c>
    </row>
    <row r="71" spans="1:43" ht="15.6" customHeight="1" x14ac:dyDescent="0.2">
      <c r="A71" s="187">
        <v>65</v>
      </c>
      <c r="B71" s="188" t="s">
        <v>306</v>
      </c>
      <c r="C71" s="189">
        <f>+'2_State Distrib and Adjs'!BF71</f>
        <v>45238997</v>
      </c>
      <c r="D71" s="189">
        <f>-'5A3_OJJ'!P71</f>
        <v>-18807</v>
      </c>
      <c r="E71" s="189"/>
      <c r="F71" s="189"/>
      <c r="G71" s="189">
        <f>-('[1]5C1A_Madison'!AL71+'[1]5C1A_Madison'!AO71)</f>
        <v>0</v>
      </c>
      <c r="H71" s="189">
        <f>-('[1]5C1B_DArbonne'!AL71+'[1]5C1B_DArbonne'!AO71)</f>
        <v>-16455</v>
      </c>
      <c r="I71" s="189">
        <f>-('[1]5C1C_Intl High'!AL71+'[1]5C1C_Intl High'!AO71)</f>
        <v>0</v>
      </c>
      <c r="J71" s="189">
        <f>-('[1]5C1D_NOMMA'!AL71+'[1]5C1D_NOMMA'!AO71)</f>
        <v>0</v>
      </c>
      <c r="K71" s="189">
        <f>-('[1]5C1E_LFNO'!AL71+'[1]5C1E_LFNO'!AO71)</f>
        <v>0</v>
      </c>
      <c r="L71" s="189">
        <f>-('[1]5C1F_L.C. Charter'!AL71+'[1]5C1F_L.C. Charter'!AO71)</f>
        <v>0</v>
      </c>
      <c r="M71" s="189">
        <f>-('[1]5C1G_JS Clark'!AL71+'[1]5C1G_JS Clark'!AO71)</f>
        <v>0</v>
      </c>
      <c r="N71" s="189">
        <f>-('[1]5C1H_Southwest'!AL71+'[1]5C1H_Southwest'!AO71)</f>
        <v>0</v>
      </c>
      <c r="O71" s="189">
        <f>-('[1]5C1I_LA Key'!AL71+'[1]5C1I_LA Key'!AO71)</f>
        <v>0</v>
      </c>
      <c r="P71" s="189">
        <f>-('[1]5C1J_Jeff Chamber'!AL71+'[1]5C1J_Jeff Chamber'!AO71)</f>
        <v>0</v>
      </c>
      <c r="Q71" s="189">
        <f>-('[1]5C1K_Tallulah'!AL71+'[1]5C1K_Tallulah'!AO71)</f>
        <v>-5485</v>
      </c>
      <c r="R71" s="189">
        <f>-('[1]5C1M_GEO Mid'!AL71+'[1]5C1M_GEO Mid'!AO71)</f>
        <v>0</v>
      </c>
      <c r="S71" s="189">
        <f>-('[1]5C1N_Delta'!AL71+'[1]5C1N_Delta'!AO71)</f>
        <v>0</v>
      </c>
      <c r="T71" s="189">
        <f>-('[1]5C1O_Impact'!AL71+'[1]5C1O_Impact'!AO71)</f>
        <v>0</v>
      </c>
      <c r="U71" s="189">
        <f>-('[1]5C1P_Vision'!AL71+'[1]5C1P_Vision'!AO71)</f>
        <v>-431787.5</v>
      </c>
      <c r="V71" s="189">
        <f>-('[1]5C1Q_Advantage'!AL71+'[1]5C1Q_Advantage'!AO71)</f>
        <v>0</v>
      </c>
      <c r="W71" s="189">
        <f>-('[1]5C1R_Iberville'!AL71+'[1]5C1R_Iberville'!AO71)</f>
        <v>0</v>
      </c>
      <c r="X71" s="189">
        <f>-('[1]5C1S_LC Col Prep'!AL71+'[1]5C1S_LC Col Prep'!AO71)</f>
        <v>0</v>
      </c>
      <c r="Y71" s="189">
        <f>-('[1]5C1T_Northeast'!AL71+'[1]5C1T_Northeast'!AO71)</f>
        <v>0</v>
      </c>
      <c r="Z71" s="189">
        <f>-('[1]5C1U_Acadiana Ren'!AL71+'[1]5C1U_Acadiana Ren'!AO71)</f>
        <v>0</v>
      </c>
      <c r="AA71" s="189">
        <f>-('[1]5C1V_Laf Ren'!AL71+'[1]5C1V_Laf Ren'!AO71)</f>
        <v>0</v>
      </c>
      <c r="AB71" s="189">
        <f>-('[1]5C1W_Willow'!AL71+'[1]5C1W_Willow'!AO71)</f>
        <v>0</v>
      </c>
      <c r="AC71" s="189">
        <f>-('[1]5C1X_Tangi'!AL71+'[1]5C1X_Tangi'!AO71)</f>
        <v>0</v>
      </c>
      <c r="AD71" s="189">
        <f>-('[1]5C1Y_GEO'!AL71+'[1]5C1Y_GEO'!AO71)</f>
        <v>0</v>
      </c>
      <c r="AE71" s="189">
        <f>-('[1]5C1Z_Lincoln Prep'!AL71+'[1]5C1Z_Lincoln Prep'!AO71)</f>
        <v>0</v>
      </c>
      <c r="AF71" s="189">
        <f>-('[1]5C1AA_Laurel'!$AL71+'[1]5C1AA_Laurel'!$AO71)</f>
        <v>0</v>
      </c>
      <c r="AG71" s="189">
        <f>-('[1]5C1AB_Apex'!$AL71+'[1]5C1AB_Apex'!$AO71)</f>
        <v>0</v>
      </c>
      <c r="AH71" s="189">
        <f>-('[1]5C1AC_Smothers'!$AL71+'[1]5C1AC_Smothers'!$AO71)</f>
        <v>0</v>
      </c>
      <c r="AI71" s="189">
        <f>-('[1]5C1AD_Greater'!$AL71+'[1]5C1AD_Greater'!$AO71)</f>
        <v>0</v>
      </c>
      <c r="AJ71" s="189">
        <f>-('[1]5C1AE_Noble Minds'!$AL71+'[1]5C1AE_Noble Minds'!$AO71)</f>
        <v>0</v>
      </c>
      <c r="AK71" s="189">
        <f>-('[1]5C1AF_JCFA-Laf'!$AL71+'[1]5C1AF_JCFA-Laf'!$AO71)</f>
        <v>0</v>
      </c>
      <c r="AL71" s="189">
        <f>-('[1]5C1AG_Collegiate'!$AL71+'[1]5C1AG_Collegiate'!$AO71)</f>
        <v>0</v>
      </c>
      <c r="AM71" s="189">
        <f>-('[1]5C1AH_BRUP'!$AL71+'[1]5C1AH_BRUP'!$AO71)</f>
        <v>0</v>
      </c>
      <c r="AN71" s="189">
        <f>-('[1]5C2_LAVCA'!AM71+'[1]5C2_LAVCA'!AP71)</f>
        <v>-29442</v>
      </c>
      <c r="AO71" s="189">
        <f>-('[1]5C3_UnvView'!AM71+'[1]5C3_UnvView'!AP71)</f>
        <v>-34556</v>
      </c>
      <c r="AP71" s="229">
        <f t="shared" ref="AP71:AP75" si="3">SUM(D71:AO71)</f>
        <v>-536532.5</v>
      </c>
      <c r="AQ71" s="191">
        <f t="shared" ref="AQ71:AQ107" si="4">SUM(C71:AO71)</f>
        <v>44702464.5</v>
      </c>
    </row>
    <row r="72" spans="1:43" ht="15.6" customHeight="1" x14ac:dyDescent="0.2">
      <c r="A72" s="223">
        <v>66</v>
      </c>
      <c r="B72" s="224" t="s">
        <v>307</v>
      </c>
      <c r="C72" s="225">
        <f>+'2_State Distrib and Adjs'!BF72</f>
        <v>14566994</v>
      </c>
      <c r="D72" s="225">
        <f>-'5A3_OJJ'!P72</f>
        <v>0</v>
      </c>
      <c r="E72" s="225"/>
      <c r="F72" s="225"/>
      <c r="G72" s="225">
        <f>-('[1]5C1A_Madison'!AL72+'[1]5C1A_Madison'!AO72)</f>
        <v>0</v>
      </c>
      <c r="H72" s="225">
        <f>-('[1]5C1B_DArbonne'!AL72+'[1]5C1B_DArbonne'!AO72)</f>
        <v>0</v>
      </c>
      <c r="I72" s="225">
        <f>-('[1]5C1C_Intl High'!AL72+'[1]5C1C_Intl High'!AO72)</f>
        <v>0</v>
      </c>
      <c r="J72" s="225">
        <f>-('[1]5C1D_NOMMA'!AL72+'[1]5C1D_NOMMA'!AO72)</f>
        <v>0</v>
      </c>
      <c r="K72" s="225">
        <f>-('[1]5C1E_LFNO'!AL72+'[1]5C1E_LFNO'!AO72)</f>
        <v>0</v>
      </c>
      <c r="L72" s="225">
        <f>-('[1]5C1F_L.C. Charter'!AL72+'[1]5C1F_L.C. Charter'!AO72)</f>
        <v>0</v>
      </c>
      <c r="M72" s="225">
        <f>-('[1]5C1G_JS Clark'!AL72+'[1]5C1G_JS Clark'!AO72)</f>
        <v>0</v>
      </c>
      <c r="N72" s="225">
        <f>-('[1]5C1H_Southwest'!AL72+'[1]5C1H_Southwest'!AO72)</f>
        <v>0</v>
      </c>
      <c r="O72" s="225">
        <f>-('[1]5C1I_LA Key'!AL72+'[1]5C1I_LA Key'!AO72)</f>
        <v>0</v>
      </c>
      <c r="P72" s="225">
        <f>-('[1]5C1J_Jeff Chamber'!AL72+'[1]5C1J_Jeff Chamber'!AO72)</f>
        <v>0</v>
      </c>
      <c r="Q72" s="225">
        <f>-('[1]5C1K_Tallulah'!AL72+'[1]5C1K_Tallulah'!AO72)</f>
        <v>-1961</v>
      </c>
      <c r="R72" s="225">
        <f>-('[1]5C1M_GEO Mid'!AL72+'[1]5C1M_GEO Mid'!AO72)</f>
        <v>0</v>
      </c>
      <c r="S72" s="225">
        <f>-('[1]5C1N_Delta'!AL72+'[1]5C1N_Delta'!AO72)</f>
        <v>0</v>
      </c>
      <c r="T72" s="225">
        <f>-('[1]5C1O_Impact'!AL72+'[1]5C1O_Impact'!AO72)</f>
        <v>0</v>
      </c>
      <c r="U72" s="225">
        <f>-('[1]5C1P_Vision'!AL72+'[1]5C1P_Vision'!AO72)</f>
        <v>0</v>
      </c>
      <c r="V72" s="225">
        <f>-('[1]5C1Q_Advantage'!AL72+'[1]5C1Q_Advantage'!AO72)</f>
        <v>0</v>
      </c>
      <c r="W72" s="225">
        <f>-('[1]5C1R_Iberville'!AL72+'[1]5C1R_Iberville'!AO72)</f>
        <v>0</v>
      </c>
      <c r="X72" s="225">
        <f>-('[1]5C1S_LC Col Prep'!AL72+'[1]5C1S_LC Col Prep'!AO72)</f>
        <v>0</v>
      </c>
      <c r="Y72" s="225">
        <f>-('[1]5C1T_Northeast'!AL72+'[1]5C1T_Northeast'!AO72)</f>
        <v>0</v>
      </c>
      <c r="Z72" s="225">
        <f>-('[1]5C1U_Acadiana Ren'!AL72+'[1]5C1U_Acadiana Ren'!AO72)</f>
        <v>0</v>
      </c>
      <c r="AA72" s="225">
        <f>-('[1]5C1V_Laf Ren'!AL72+'[1]5C1V_Laf Ren'!AO72)</f>
        <v>0</v>
      </c>
      <c r="AB72" s="225">
        <f>-('[1]5C1W_Willow'!AL72+'[1]5C1W_Willow'!AO72)</f>
        <v>0</v>
      </c>
      <c r="AC72" s="225">
        <f>-('[1]5C1X_Tangi'!AL72+'[1]5C1X_Tangi'!AO72)</f>
        <v>0</v>
      </c>
      <c r="AD72" s="225">
        <f>-('[1]5C1Y_GEO'!AL72+'[1]5C1Y_GEO'!AO72)</f>
        <v>0</v>
      </c>
      <c r="AE72" s="225">
        <f>-('[1]5C1Z_Lincoln Prep'!AL72+'[1]5C1Z_Lincoln Prep'!AO72)</f>
        <v>0</v>
      </c>
      <c r="AF72" s="225">
        <f>-('[1]5C1AA_Laurel'!$AL72+'[1]5C1AA_Laurel'!$AO72)</f>
        <v>0</v>
      </c>
      <c r="AG72" s="225">
        <f>-('[1]5C1AB_Apex'!$AL72+'[1]5C1AB_Apex'!$AO72)</f>
        <v>0</v>
      </c>
      <c r="AH72" s="225">
        <f>-('[1]5C1AC_Smothers'!$AL72+'[1]5C1AC_Smothers'!$AO72)</f>
        <v>0</v>
      </c>
      <c r="AI72" s="225">
        <f>-('[1]5C1AD_Greater'!$AL72+'[1]5C1AD_Greater'!$AO72)</f>
        <v>0</v>
      </c>
      <c r="AJ72" s="225">
        <f>-('[1]5C1AE_Noble Minds'!$AL72+'[1]5C1AE_Noble Minds'!$AO72)</f>
        <v>0</v>
      </c>
      <c r="AK72" s="225">
        <f>-('[1]5C1AF_JCFA-Laf'!$AL72+'[1]5C1AF_JCFA-Laf'!$AO72)</f>
        <v>0</v>
      </c>
      <c r="AL72" s="225">
        <f>-('[1]5C1AG_Collegiate'!$AL72+'[1]5C1AG_Collegiate'!$AO72)</f>
        <v>0</v>
      </c>
      <c r="AM72" s="225">
        <f>-('[1]5C1AH_BRUP'!$AL72+'[1]5C1AH_BRUP'!$AO72)</f>
        <v>0</v>
      </c>
      <c r="AN72" s="225">
        <f>-('[1]5C2_LAVCA'!AM72+'[1]5C2_LAVCA'!AP72)</f>
        <v>-28238</v>
      </c>
      <c r="AO72" s="225">
        <f>-('[1]5C3_UnvView'!AM72+'[1]5C3_UnvView'!AP72)</f>
        <v>-31768</v>
      </c>
      <c r="AP72" s="226">
        <f>SUM(D72:AO72)</f>
        <v>-61967</v>
      </c>
      <c r="AQ72" s="227">
        <f t="shared" si="4"/>
        <v>14505027</v>
      </c>
    </row>
    <row r="73" spans="1:43" ht="15.6" customHeight="1" x14ac:dyDescent="0.2">
      <c r="A73" s="182">
        <v>67</v>
      </c>
      <c r="B73" s="183" t="s">
        <v>308</v>
      </c>
      <c r="C73" s="184">
        <f>+'2_State Distrib and Adjs'!BF73</f>
        <v>32333337</v>
      </c>
      <c r="D73" s="184">
        <f>-'5A3_OJJ'!P73</f>
        <v>-3296</v>
      </c>
      <c r="E73" s="184"/>
      <c r="F73" s="184"/>
      <c r="G73" s="184">
        <f>-('[1]5C1A_Madison'!AL73+'[1]5C1A_Madison'!AO73)</f>
        <v>-19485</v>
      </c>
      <c r="H73" s="184">
        <f>-('[1]5C1B_DArbonne'!AL73+'[1]5C1B_DArbonne'!AO73)</f>
        <v>0</v>
      </c>
      <c r="I73" s="184">
        <f>-('[1]5C1C_Intl High'!AL73+'[1]5C1C_Intl High'!AO73)</f>
        <v>0</v>
      </c>
      <c r="J73" s="184">
        <f>-('[1]5C1D_NOMMA'!AL73+'[1]5C1D_NOMMA'!AO73)</f>
        <v>0</v>
      </c>
      <c r="K73" s="184">
        <f>-('[1]5C1E_LFNO'!AL73+'[1]5C1E_LFNO'!AO73)</f>
        <v>0</v>
      </c>
      <c r="L73" s="184">
        <f>-('[1]5C1F_L.C. Charter'!AL73+'[1]5C1F_L.C. Charter'!AO73)</f>
        <v>0</v>
      </c>
      <c r="M73" s="184">
        <f>-('[1]5C1G_JS Clark'!AL73+'[1]5C1G_JS Clark'!AO73)</f>
        <v>0</v>
      </c>
      <c r="N73" s="184">
        <f>-('[1]5C1H_Southwest'!AL73+'[1]5C1H_Southwest'!AO73)</f>
        <v>0</v>
      </c>
      <c r="O73" s="184">
        <f>-('[1]5C1I_LA Key'!AL73+'[1]5C1I_LA Key'!AO73)</f>
        <v>-38969</v>
      </c>
      <c r="P73" s="184">
        <f>-('[1]5C1J_Jeff Chamber'!AL73+'[1]5C1J_Jeff Chamber'!AO73)</f>
        <v>0</v>
      </c>
      <c r="Q73" s="184">
        <f>-('[1]5C1K_Tallulah'!AL73+'[1]5C1K_Tallulah'!AO73)</f>
        <v>0</v>
      </c>
      <c r="R73" s="184">
        <f>-('[1]5C1M_GEO Mid'!AL73+'[1]5C1M_GEO Mid'!AO73)</f>
        <v>-5567</v>
      </c>
      <c r="S73" s="184">
        <f>-('[1]5C1N_Delta'!AL73+'[1]5C1N_Delta'!AO73)</f>
        <v>0</v>
      </c>
      <c r="T73" s="184">
        <f>-('[1]5C1O_Impact'!AL73+'[1]5C1O_Impact'!AO73)</f>
        <v>-58454</v>
      </c>
      <c r="U73" s="184">
        <f>-('[1]5C1P_Vision'!AL73+'[1]5C1P_Vision'!AO73)</f>
        <v>0</v>
      </c>
      <c r="V73" s="184">
        <f>-('[1]5C1Q_Advantage'!AL73+'[1]5C1Q_Advantage'!AO73)</f>
        <v>-128947</v>
      </c>
      <c r="W73" s="184">
        <f>-('[1]5C1R_Iberville'!AL73+'[1]5C1R_Iberville'!AO73)</f>
        <v>0</v>
      </c>
      <c r="X73" s="184">
        <f>-('[1]5C1S_LC Col Prep'!AL73+'[1]5C1S_LC Col Prep'!AO73)</f>
        <v>0</v>
      </c>
      <c r="Y73" s="184">
        <f>-('[1]5C1T_Northeast'!AL73+'[1]5C1T_Northeast'!AO73)</f>
        <v>0</v>
      </c>
      <c r="Z73" s="184">
        <f>-('[1]5C1U_Acadiana Ren'!AL73+'[1]5C1U_Acadiana Ren'!AO73)</f>
        <v>0</v>
      </c>
      <c r="AA73" s="184">
        <f>-('[1]5C1V_Laf Ren'!AL73+'[1]5C1V_Laf Ren'!AO73)</f>
        <v>0</v>
      </c>
      <c r="AB73" s="184">
        <f>-('[1]5C1W_Willow'!AL73+'[1]5C1W_Willow'!AO73)</f>
        <v>0</v>
      </c>
      <c r="AC73" s="184">
        <f>-('[1]5C1X_Tangi'!AL73+'[1]5C1X_Tangi'!AO73)</f>
        <v>0</v>
      </c>
      <c r="AD73" s="184">
        <f>-('[1]5C1Y_GEO'!AL73+'[1]5C1Y_GEO'!AO73)</f>
        <v>-2784</v>
      </c>
      <c r="AE73" s="184">
        <f>-('[1]5C1Z_Lincoln Prep'!AL73+'[1]5C1Z_Lincoln Prep'!AO73)</f>
        <v>0</v>
      </c>
      <c r="AF73" s="184">
        <f>-('[1]5C1AA_Laurel'!$AL73+'[1]5C1AA_Laurel'!$AO73)</f>
        <v>0</v>
      </c>
      <c r="AG73" s="184">
        <f>-('[1]5C1AB_Apex'!$AL73+'[1]5C1AB_Apex'!$AO73)</f>
        <v>-5567</v>
      </c>
      <c r="AH73" s="184">
        <f>-('[1]5C1AC_Smothers'!$AL73+'[1]5C1AC_Smothers'!$AO73)</f>
        <v>0</v>
      </c>
      <c r="AI73" s="184">
        <f>-('[1]5C1AD_Greater'!$AL73+'[1]5C1AD_Greater'!$AO73)</f>
        <v>0</v>
      </c>
      <c r="AJ73" s="184">
        <f>-('[1]5C1AE_Noble Minds'!$AL73+'[1]5C1AE_Noble Minds'!$AO73)</f>
        <v>0</v>
      </c>
      <c r="AK73" s="184">
        <f>-('[1]5C1AF_JCFA-Laf'!$AL73+'[1]5C1AF_JCFA-Laf'!$AO73)</f>
        <v>0</v>
      </c>
      <c r="AL73" s="184">
        <f>-('[1]5C1AG_Collegiate'!$AL73+'[1]5C1AG_Collegiate'!$AO73)</f>
        <v>-2784</v>
      </c>
      <c r="AM73" s="184">
        <f>-('[1]5C1AH_BRUP'!$AL73+'[1]5C1AH_BRUP'!$AO73)</f>
        <v>0</v>
      </c>
      <c r="AN73" s="184">
        <f>-('[1]5C2_LAVCA'!AM73+'[1]5C2_LAVCA'!AP73)</f>
        <v>-27557</v>
      </c>
      <c r="AO73" s="184">
        <f>-('[1]5C3_UnvView'!AM73+'[1]5C3_UnvView'!AP73)</f>
        <v>-130268</v>
      </c>
      <c r="AP73" s="228">
        <f t="shared" si="3"/>
        <v>-423678</v>
      </c>
      <c r="AQ73" s="186">
        <f t="shared" si="4"/>
        <v>31909659</v>
      </c>
    </row>
    <row r="74" spans="1:43" ht="15.6" customHeight="1" x14ac:dyDescent="0.2">
      <c r="A74" s="182">
        <v>68</v>
      </c>
      <c r="B74" s="183" t="s">
        <v>309</v>
      </c>
      <c r="C74" s="184">
        <f>+'2_State Distrib and Adjs'!BF74</f>
        <v>10111173</v>
      </c>
      <c r="D74" s="184">
        <f>-'5A3_OJJ'!P74</f>
        <v>-4289</v>
      </c>
      <c r="E74" s="184"/>
      <c r="F74" s="184"/>
      <c r="G74" s="184">
        <f>-('[1]5C1A_Madison'!AL74+'[1]5C1A_Madison'!AO74)</f>
        <v>-27873</v>
      </c>
      <c r="H74" s="184">
        <f>-('[1]5C1B_DArbonne'!AL74+'[1]5C1B_DArbonne'!AO74)</f>
        <v>0</v>
      </c>
      <c r="I74" s="184">
        <f>-('[1]5C1C_Intl High'!AL74+'[1]5C1C_Intl High'!AO74)</f>
        <v>0</v>
      </c>
      <c r="J74" s="184">
        <f>-('[1]5C1D_NOMMA'!AL74+'[1]5C1D_NOMMA'!AO74)</f>
        <v>0</v>
      </c>
      <c r="K74" s="184">
        <f>-('[1]5C1E_LFNO'!AL74+'[1]5C1E_LFNO'!AO74)</f>
        <v>0</v>
      </c>
      <c r="L74" s="184">
        <f>-('[1]5C1F_L.C. Charter'!AL74+'[1]5C1F_L.C. Charter'!AO74)</f>
        <v>0</v>
      </c>
      <c r="M74" s="184">
        <f>-('[1]5C1G_JS Clark'!AL74+'[1]5C1G_JS Clark'!AO74)</f>
        <v>0</v>
      </c>
      <c r="N74" s="184">
        <f>-('[1]5C1H_Southwest'!AL74+'[1]5C1H_Southwest'!AO74)</f>
        <v>0</v>
      </c>
      <c r="O74" s="184">
        <f>-('[1]5C1I_LA Key'!AL74+'[1]5C1I_LA Key'!AO74)</f>
        <v>-22005</v>
      </c>
      <c r="P74" s="184">
        <f>-('[1]5C1J_Jeff Chamber'!AL74+'[1]5C1J_Jeff Chamber'!AO74)</f>
        <v>0</v>
      </c>
      <c r="Q74" s="184">
        <f>-('[1]5C1K_Tallulah'!AL74+'[1]5C1K_Tallulah'!AO74)</f>
        <v>0</v>
      </c>
      <c r="R74" s="184">
        <f>-('[1]5C1M_GEO Mid'!AL74+'[1]5C1M_GEO Mid'!AO74)</f>
        <v>-32274</v>
      </c>
      <c r="S74" s="184">
        <f>-('[1]5C1N_Delta'!AL74+'[1]5C1N_Delta'!AO74)</f>
        <v>0</v>
      </c>
      <c r="T74" s="184">
        <f>-('[1]5C1O_Impact'!AL74+'[1]5C1O_Impact'!AO74)</f>
        <v>-471115</v>
      </c>
      <c r="U74" s="184">
        <f>-('[1]5C1P_Vision'!AL74+'[1]5C1P_Vision'!AO74)</f>
        <v>0</v>
      </c>
      <c r="V74" s="184">
        <f>-('[1]5C1Q_Advantage'!AL74+'[1]5C1Q_Advantage'!AO74)</f>
        <v>-957639</v>
      </c>
      <c r="W74" s="184">
        <f>-('[1]5C1R_Iberville'!AL74+'[1]5C1R_Iberville'!AO74)</f>
        <v>0</v>
      </c>
      <c r="X74" s="184">
        <f>-('[1]5C1S_LC Col Prep'!AL74+'[1]5C1S_LC Col Prep'!AO74)</f>
        <v>0</v>
      </c>
      <c r="Y74" s="184">
        <f>-('[1]5C1T_Northeast'!AL74+'[1]5C1T_Northeast'!AO74)</f>
        <v>0</v>
      </c>
      <c r="Z74" s="184">
        <f>-('[1]5C1U_Acadiana Ren'!AL74+'[1]5C1U_Acadiana Ren'!AO74)</f>
        <v>0</v>
      </c>
      <c r="AA74" s="184">
        <f>-('[1]5C1V_Laf Ren'!AL74+'[1]5C1V_Laf Ren'!AO74)</f>
        <v>0</v>
      </c>
      <c r="AB74" s="184">
        <f>-('[1]5C1W_Willow'!AL74+'[1]5C1W_Willow'!AO74)</f>
        <v>0</v>
      </c>
      <c r="AC74" s="184">
        <f>-('[1]5C1X_Tangi'!AL74+'[1]5C1X_Tangi'!AO74)</f>
        <v>0</v>
      </c>
      <c r="AD74" s="184">
        <f>-('[1]5C1Y_GEO'!AL74+'[1]5C1Y_GEO'!AO74)</f>
        <v>-38142</v>
      </c>
      <c r="AE74" s="184">
        <f>-('[1]5C1Z_Lincoln Prep'!AL74+'[1]5C1Z_Lincoln Prep'!AO74)</f>
        <v>0</v>
      </c>
      <c r="AF74" s="184">
        <f>-('[1]5C1AA_Laurel'!$AL74+'[1]5C1AA_Laurel'!$AO74)</f>
        <v>0</v>
      </c>
      <c r="AG74" s="184">
        <f>-('[1]5C1AB_Apex'!$AL74+'[1]5C1AB_Apex'!$AO74)</f>
        <v>-24939</v>
      </c>
      <c r="AH74" s="184">
        <f>-('[1]5C1AC_Smothers'!$AL74+'[1]5C1AC_Smothers'!$AO74)</f>
        <v>0</v>
      </c>
      <c r="AI74" s="184">
        <f>-('[1]5C1AD_Greater'!$AL74+'[1]5C1AD_Greater'!$AO74)</f>
        <v>0</v>
      </c>
      <c r="AJ74" s="184">
        <f>-('[1]5C1AE_Noble Minds'!$AL74+'[1]5C1AE_Noble Minds'!$AO74)</f>
        <v>0</v>
      </c>
      <c r="AK74" s="184">
        <f>-('[1]5C1AF_JCFA-Laf'!$AL74+'[1]5C1AF_JCFA-Laf'!$AO74)</f>
        <v>0</v>
      </c>
      <c r="AL74" s="184">
        <f>-('[1]5C1AG_Collegiate'!$AL74+'[1]5C1AG_Collegiate'!$AO74)</f>
        <v>-16137</v>
      </c>
      <c r="AM74" s="184">
        <f>-('[1]5C1AH_BRUP'!$AL74+'[1]5C1AH_BRUP'!$AO74)</f>
        <v>-2934</v>
      </c>
      <c r="AN74" s="184">
        <f>-('[1]5C2_LAVCA'!AM74+'[1]5C2_LAVCA'!AP74)</f>
        <v>-15844</v>
      </c>
      <c r="AO74" s="184">
        <f>-('[1]5C3_UnvView'!AM74+'[1]5C3_UnvView'!AP74)</f>
        <v>-14524</v>
      </c>
      <c r="AP74" s="228">
        <f t="shared" si="3"/>
        <v>-1627715</v>
      </c>
      <c r="AQ74" s="186">
        <f t="shared" si="4"/>
        <v>8483458</v>
      </c>
    </row>
    <row r="75" spans="1:43" ht="15.6" customHeight="1" x14ac:dyDescent="0.2">
      <c r="A75" s="194">
        <v>69</v>
      </c>
      <c r="B75" s="195" t="s">
        <v>310</v>
      </c>
      <c r="C75" s="196">
        <f>+'2_State Distrib and Adjs'!BF75</f>
        <v>30860153</v>
      </c>
      <c r="D75" s="196">
        <f>-'5A3_OJJ'!P75</f>
        <v>-2550</v>
      </c>
      <c r="E75" s="196"/>
      <c r="F75" s="196"/>
      <c r="G75" s="196">
        <f>-('[1]5C1A_Madison'!AL75+'[1]5C1A_Madison'!AO75)</f>
        <v>-11955</v>
      </c>
      <c r="H75" s="196">
        <f>-('[1]5C1B_DArbonne'!AL75+'[1]5C1B_DArbonne'!AO75)</f>
        <v>0</v>
      </c>
      <c r="I75" s="196">
        <f>-('[1]5C1C_Intl High'!AL75+'[1]5C1C_Intl High'!AO75)</f>
        <v>0</v>
      </c>
      <c r="J75" s="196">
        <f>-('[1]5C1D_NOMMA'!AL75+'[1]5C1D_NOMMA'!AO75)</f>
        <v>0</v>
      </c>
      <c r="K75" s="196">
        <f>-('[1]5C1E_LFNO'!AL75+'[1]5C1E_LFNO'!AO75)</f>
        <v>0</v>
      </c>
      <c r="L75" s="196">
        <f>-('[1]5C1F_L.C. Charter'!AL75+'[1]5C1F_L.C. Charter'!AO75)</f>
        <v>0</v>
      </c>
      <c r="M75" s="196">
        <f>-('[1]5C1G_JS Clark'!AL75+'[1]5C1G_JS Clark'!AO75)</f>
        <v>0</v>
      </c>
      <c r="N75" s="196">
        <f>-('[1]5C1H_Southwest'!AL75+'[1]5C1H_Southwest'!AO75)</f>
        <v>0</v>
      </c>
      <c r="O75" s="196">
        <f>-('[1]5C1I_LA Key'!AL75+'[1]5C1I_LA Key'!AO75)</f>
        <v>-49813</v>
      </c>
      <c r="P75" s="196">
        <f>-('[1]5C1J_Jeff Chamber'!AL75+'[1]5C1J_Jeff Chamber'!AO75)</f>
        <v>0</v>
      </c>
      <c r="Q75" s="196">
        <f>-('[1]5C1K_Tallulah'!AL75+'[1]5C1K_Tallulah'!AO75)</f>
        <v>0</v>
      </c>
      <c r="R75" s="196">
        <f>-('[1]5C1M_GEO Mid'!AL75+'[1]5C1M_GEO Mid'!AO75)</f>
        <v>-15940</v>
      </c>
      <c r="S75" s="196">
        <f>-('[1]5C1N_Delta'!AL75+'[1]5C1N_Delta'!AO75)</f>
        <v>0</v>
      </c>
      <c r="T75" s="196">
        <f>-('[1]5C1O_Impact'!AL75+'[1]5C1O_Impact'!AO75)</f>
        <v>-3985</v>
      </c>
      <c r="U75" s="196">
        <f>-('[1]5C1P_Vision'!AL75+'[1]5C1P_Vision'!AO75)</f>
        <v>0</v>
      </c>
      <c r="V75" s="196">
        <f>-('[1]5C1Q_Advantage'!AL75+'[1]5C1Q_Advantage'!AO75)</f>
        <v>-7395</v>
      </c>
      <c r="W75" s="196">
        <f>-('[1]5C1R_Iberville'!AL75+'[1]5C1R_Iberville'!AO75)</f>
        <v>0</v>
      </c>
      <c r="X75" s="196">
        <f>-('[1]5C1S_LC Col Prep'!AL75+'[1]5C1S_LC Col Prep'!AO75)</f>
        <v>0</v>
      </c>
      <c r="Y75" s="196">
        <f>-('[1]5C1T_Northeast'!AL75+'[1]5C1T_Northeast'!AO75)</f>
        <v>0</v>
      </c>
      <c r="Z75" s="196">
        <f>-('[1]5C1U_Acadiana Ren'!AL75+'[1]5C1U_Acadiana Ren'!AO75)</f>
        <v>0</v>
      </c>
      <c r="AA75" s="196">
        <f>-('[1]5C1V_Laf Ren'!AL75+'[1]5C1V_Laf Ren'!AO75)</f>
        <v>0</v>
      </c>
      <c r="AB75" s="196">
        <f>-('[1]5C1W_Willow'!AL75+'[1]5C1W_Willow'!AO75)</f>
        <v>0</v>
      </c>
      <c r="AC75" s="196">
        <f>-('[1]5C1X_Tangi'!AL75+'[1]5C1X_Tangi'!AO75)</f>
        <v>0</v>
      </c>
      <c r="AD75" s="196">
        <f>-('[1]5C1Y_GEO'!AL75+'[1]5C1Y_GEO'!AO75)</f>
        <v>-21918</v>
      </c>
      <c r="AE75" s="196">
        <f>-('[1]5C1Z_Lincoln Prep'!$AL75+'[1]5C1Z_Lincoln Prep'!$AO75)</f>
        <v>0</v>
      </c>
      <c r="AF75" s="196">
        <f>-('[1]5C1AA_Laurel'!$AL75+'[1]5C1AA_Laurel'!$AO75)</f>
        <v>0</v>
      </c>
      <c r="AG75" s="196">
        <f>-('[1]5C1AB_Apex'!$AL75+'[1]5C1AB_Apex'!$AO75)</f>
        <v>0</v>
      </c>
      <c r="AH75" s="196">
        <f>-('[1]5C1AC_Smothers'!$AL75+'[1]5C1AC_Smothers'!$AO75)</f>
        <v>0</v>
      </c>
      <c r="AI75" s="196">
        <f>-('[1]5C1AD_Greater'!$AL75+'[1]5C1AD_Greater'!$AO75)</f>
        <v>0</v>
      </c>
      <c r="AJ75" s="196">
        <f>-('[1]5C1AE_Noble Minds'!$AL75+'[1]5C1AE_Noble Minds'!$AO75)</f>
        <v>0</v>
      </c>
      <c r="AK75" s="196">
        <f>-('[1]5C1AF_JCFA-Laf'!$AL75+'[1]5C1AF_JCFA-Laf'!$AO75)</f>
        <v>0</v>
      </c>
      <c r="AL75" s="196">
        <f>-('[1]5C1AG_Collegiate'!$AL75+'[1]5C1AG_Collegiate'!$AO75)</f>
        <v>0</v>
      </c>
      <c r="AM75" s="196">
        <f>-('[1]5C1AH_BRUP'!$AL75+'[1]5C1AH_BRUP'!$AO75)</f>
        <v>0</v>
      </c>
      <c r="AN75" s="196">
        <f>-('[1]5C2_LAVCA'!AM75+'[1]5C2_LAVCA'!AP75)</f>
        <v>-34072</v>
      </c>
      <c r="AO75" s="196">
        <f>-('[1]5C3_UnvView'!AM75+'[1]5C3_UnvView'!AP75)</f>
        <v>-86076</v>
      </c>
      <c r="AP75" s="230">
        <f t="shared" si="3"/>
        <v>-233704</v>
      </c>
      <c r="AQ75" s="199">
        <f t="shared" si="4"/>
        <v>30626449</v>
      </c>
    </row>
    <row r="76" spans="1:43" ht="15.6" customHeight="1" x14ac:dyDescent="0.2">
      <c r="A76" s="231"/>
      <c r="B76" s="232" t="s">
        <v>311</v>
      </c>
      <c r="C76" s="233">
        <f t="shared" ref="C76:AM76" si="5">SUM(C7:C75)</f>
        <v>3367706161</v>
      </c>
      <c r="D76" s="233">
        <f>SUM(D7:D75)</f>
        <v>-893305</v>
      </c>
      <c r="E76" s="233">
        <f t="shared" si="5"/>
        <v>-128306080.96097292</v>
      </c>
      <c r="F76" s="233">
        <f t="shared" si="5"/>
        <v>-106687595.54283279</v>
      </c>
      <c r="G76" s="233">
        <f t="shared" si="5"/>
        <v>-4312619</v>
      </c>
      <c r="H76" s="233">
        <f t="shared" si="5"/>
        <v>-3951575</v>
      </c>
      <c r="I76" s="233">
        <f t="shared" si="5"/>
        <v>-2980087</v>
      </c>
      <c r="J76" s="233">
        <f t="shared" si="5"/>
        <v>-4273840</v>
      </c>
      <c r="K76" s="233">
        <f t="shared" si="5"/>
        <v>-4571611</v>
      </c>
      <c r="L76" s="233">
        <f t="shared" si="5"/>
        <v>-5699616</v>
      </c>
      <c r="M76" s="233">
        <f t="shared" si="5"/>
        <v>-661970.5</v>
      </c>
      <c r="N76" s="233">
        <f t="shared" si="5"/>
        <v>-3611195</v>
      </c>
      <c r="O76" s="233">
        <f t="shared" si="5"/>
        <v>-2376868</v>
      </c>
      <c r="P76" s="233">
        <f t="shared" si="5"/>
        <v>-1472414.5</v>
      </c>
      <c r="Q76" s="233">
        <f t="shared" si="5"/>
        <v>-1509735</v>
      </c>
      <c r="R76" s="233">
        <f t="shared" si="5"/>
        <v>-5127274</v>
      </c>
      <c r="S76" s="233">
        <f t="shared" si="5"/>
        <v>-1436057</v>
      </c>
      <c r="T76" s="233">
        <f t="shared" si="5"/>
        <v>-2127290</v>
      </c>
      <c r="U76" s="233">
        <f t="shared" si="5"/>
        <v>-661965</v>
      </c>
      <c r="V76" s="233">
        <f t="shared" si="5"/>
        <v>-3032224</v>
      </c>
      <c r="W76" s="233">
        <f t="shared" si="5"/>
        <v>-2812707</v>
      </c>
      <c r="X76" s="233">
        <f t="shared" si="5"/>
        <v>-2957587</v>
      </c>
      <c r="Y76" s="233">
        <f t="shared" si="5"/>
        <v>-665453</v>
      </c>
      <c r="Z76" s="233">
        <f t="shared" si="5"/>
        <v>-4758182</v>
      </c>
      <c r="AA76" s="233">
        <f t="shared" si="5"/>
        <v>-4262186</v>
      </c>
      <c r="AB76" s="233">
        <f t="shared" si="5"/>
        <v>-2396690</v>
      </c>
      <c r="AC76" s="233">
        <f>SUM(AC7:AC75)</f>
        <v>-873289</v>
      </c>
      <c r="AD76" s="233">
        <f t="shared" si="5"/>
        <v>-2117843</v>
      </c>
      <c r="AE76" s="233">
        <f t="shared" si="5"/>
        <v>-2451381</v>
      </c>
      <c r="AF76" s="233">
        <f t="shared" si="5"/>
        <v>-549676</v>
      </c>
      <c r="AG76" s="233">
        <f t="shared" si="5"/>
        <v>-897995</v>
      </c>
      <c r="AH76" s="233">
        <f t="shared" si="5"/>
        <v>-2386204</v>
      </c>
      <c r="AI76" s="233">
        <f t="shared" si="5"/>
        <v>-915206</v>
      </c>
      <c r="AJ76" s="233">
        <f t="shared" si="5"/>
        <v>-211302</v>
      </c>
      <c r="AK76" s="233">
        <f t="shared" si="5"/>
        <v>-220726</v>
      </c>
      <c r="AL76" s="233">
        <f t="shared" si="5"/>
        <v>-945441</v>
      </c>
      <c r="AM76" s="233">
        <f t="shared" si="5"/>
        <v>-2084570.5</v>
      </c>
      <c r="AN76" s="233">
        <f>SUM(AN7:AN75)</f>
        <v>-8272070.6000000006</v>
      </c>
      <c r="AO76" s="233">
        <f>SUM(AO7:AO75)</f>
        <v>-10222286.15</v>
      </c>
      <c r="AP76" s="234">
        <f>SUM(AP7:AP75)</f>
        <v>-333694117.7538057</v>
      </c>
      <c r="AQ76" s="235">
        <f>SUM(AQ7:AQ75)</f>
        <v>3034012043.2461944</v>
      </c>
    </row>
    <row r="77" spans="1:43" x14ac:dyDescent="0.2">
      <c r="B77" s="5" t="s">
        <v>312</v>
      </c>
      <c r="C77" s="233">
        <v>3367481926</v>
      </c>
      <c r="D77" s="233">
        <v>-893305</v>
      </c>
      <c r="E77" s="233">
        <v>-128306080.96097292</v>
      </c>
      <c r="F77" s="233">
        <v>-106546112.04283279</v>
      </c>
      <c r="G77" s="233">
        <v>-4312617.5</v>
      </c>
      <c r="H77" s="233">
        <v>-3951573.5</v>
      </c>
      <c r="I77" s="233">
        <v>-2980086.5</v>
      </c>
      <c r="J77" s="233">
        <v>-4273840</v>
      </c>
      <c r="K77" s="233">
        <v>-4571610.5</v>
      </c>
      <c r="L77" s="233">
        <v>-5699615</v>
      </c>
      <c r="M77" s="233">
        <v>-661970</v>
      </c>
      <c r="N77" s="233">
        <v>-3611195</v>
      </c>
      <c r="O77" s="233">
        <v>-2376867.5</v>
      </c>
      <c r="P77" s="233">
        <v>-1472414</v>
      </c>
      <c r="Q77" s="233">
        <v>-1509733.5</v>
      </c>
      <c r="R77" s="233">
        <v>-5127274</v>
      </c>
      <c r="S77" s="233">
        <v>-1436056</v>
      </c>
      <c r="T77" s="233">
        <v>-2127289.5</v>
      </c>
      <c r="U77" s="233">
        <v>-661964.5</v>
      </c>
      <c r="V77" s="233">
        <v>-3032222.5</v>
      </c>
      <c r="W77" s="233">
        <v>-2399754</v>
      </c>
      <c r="X77" s="233">
        <v>-2957586.5</v>
      </c>
      <c r="Y77" s="233">
        <v>-665453</v>
      </c>
      <c r="Z77" s="233">
        <v>-4758181</v>
      </c>
      <c r="AA77" s="233">
        <v>-4262185</v>
      </c>
      <c r="AB77" s="233">
        <v>-2396689.5</v>
      </c>
      <c r="AC77" s="233">
        <v>-873288</v>
      </c>
      <c r="AD77" s="233">
        <v>-2117841.5</v>
      </c>
      <c r="AE77" s="233">
        <v>-2451379.5</v>
      </c>
      <c r="AF77" s="233">
        <v>-549676</v>
      </c>
      <c r="AG77" s="233">
        <v>-897994.5</v>
      </c>
      <c r="AH77" s="233">
        <v>-2386203</v>
      </c>
      <c r="AI77" s="233">
        <v>-915205.5</v>
      </c>
      <c r="AJ77" s="233">
        <v>-211301.5</v>
      </c>
      <c r="AK77" s="233">
        <v>-220725.5</v>
      </c>
      <c r="AL77" s="233">
        <v>-945440.5</v>
      </c>
      <c r="AM77" s="233">
        <v>-2084570.5</v>
      </c>
      <c r="AN77" s="233">
        <v>-8272067.1500000004</v>
      </c>
      <c r="AO77" s="233">
        <v>-10222279.399999999</v>
      </c>
      <c r="AP77" s="234">
        <v>-333139649.05380565</v>
      </c>
      <c r="AQ77" s="235">
        <v>3034342276.9461937</v>
      </c>
    </row>
    <row r="78" spans="1:43" x14ac:dyDescent="0.2">
      <c r="C78" s="210">
        <f>C76-C77</f>
        <v>224235</v>
      </c>
      <c r="D78" s="210">
        <f t="shared" ref="D78:AP78" si="6">D76-D77</f>
        <v>0</v>
      </c>
      <c r="E78" s="210">
        <f t="shared" si="6"/>
        <v>0</v>
      </c>
      <c r="F78" s="210">
        <f t="shared" si="6"/>
        <v>-141483.5</v>
      </c>
      <c r="G78" s="210">
        <f t="shared" si="6"/>
        <v>-1.5</v>
      </c>
      <c r="H78" s="210">
        <f t="shared" si="6"/>
        <v>-1.5</v>
      </c>
      <c r="I78" s="210">
        <f t="shared" si="6"/>
        <v>-0.5</v>
      </c>
      <c r="J78" s="210">
        <f t="shared" si="6"/>
        <v>0</v>
      </c>
      <c r="K78" s="210">
        <f t="shared" si="6"/>
        <v>-0.5</v>
      </c>
      <c r="L78" s="210">
        <f t="shared" si="6"/>
        <v>-1</v>
      </c>
      <c r="M78" s="210">
        <f t="shared" si="6"/>
        <v>-0.5</v>
      </c>
      <c r="N78" s="210">
        <f t="shared" si="6"/>
        <v>0</v>
      </c>
      <c r="O78" s="210">
        <f t="shared" si="6"/>
        <v>-0.5</v>
      </c>
      <c r="P78" s="210">
        <f t="shared" si="6"/>
        <v>-0.5</v>
      </c>
      <c r="Q78" s="210">
        <f t="shared" si="6"/>
        <v>-1.5</v>
      </c>
      <c r="R78" s="210">
        <f t="shared" si="6"/>
        <v>0</v>
      </c>
      <c r="S78" s="210">
        <f t="shared" si="6"/>
        <v>-1</v>
      </c>
      <c r="T78" s="210">
        <f t="shared" si="6"/>
        <v>-0.5</v>
      </c>
      <c r="U78" s="210">
        <f t="shared" si="6"/>
        <v>-0.5</v>
      </c>
      <c r="V78" s="210">
        <f t="shared" si="6"/>
        <v>-1.5</v>
      </c>
      <c r="W78" s="210">
        <f t="shared" si="6"/>
        <v>-412953</v>
      </c>
      <c r="X78" s="210">
        <f t="shared" si="6"/>
        <v>-0.5</v>
      </c>
      <c r="Y78" s="210">
        <f t="shared" si="6"/>
        <v>0</v>
      </c>
      <c r="Z78" s="210">
        <f t="shared" si="6"/>
        <v>-1</v>
      </c>
      <c r="AA78" s="210">
        <f t="shared" si="6"/>
        <v>-1</v>
      </c>
      <c r="AB78" s="210">
        <f t="shared" si="6"/>
        <v>-0.5</v>
      </c>
      <c r="AC78" s="210">
        <f t="shared" si="6"/>
        <v>-1</v>
      </c>
      <c r="AD78" s="210">
        <f t="shared" si="6"/>
        <v>-1.5</v>
      </c>
      <c r="AE78" s="210">
        <f t="shared" si="6"/>
        <v>-1.5</v>
      </c>
      <c r="AF78" s="210">
        <f t="shared" si="6"/>
        <v>0</v>
      </c>
      <c r="AG78" s="210">
        <f t="shared" si="6"/>
        <v>-0.5</v>
      </c>
      <c r="AH78" s="210">
        <f t="shared" si="6"/>
        <v>-1</v>
      </c>
      <c r="AI78" s="210">
        <f t="shared" si="6"/>
        <v>-0.5</v>
      </c>
      <c r="AJ78" s="210">
        <f t="shared" si="6"/>
        <v>-0.5</v>
      </c>
      <c r="AK78" s="210">
        <f t="shared" si="6"/>
        <v>-0.5</v>
      </c>
      <c r="AL78" s="210">
        <f t="shared" si="6"/>
        <v>-0.5</v>
      </c>
      <c r="AM78" s="210">
        <f t="shared" si="6"/>
        <v>0</v>
      </c>
      <c r="AN78" s="210">
        <f t="shared" si="6"/>
        <v>-3.4500000001862645</v>
      </c>
      <c r="AO78" s="210">
        <f t="shared" si="6"/>
        <v>-6.7500000018626451</v>
      </c>
      <c r="AP78" s="210">
        <f t="shared" si="6"/>
        <v>-554468.70000004768</v>
      </c>
      <c r="AQ78" s="210">
        <f>AQ79-AQ77</f>
        <v>-330233.69999933243</v>
      </c>
    </row>
    <row r="79" spans="1:43" x14ac:dyDescent="0.2">
      <c r="AP79" s="206" t="s">
        <v>315</v>
      </c>
      <c r="AQ79" s="235">
        <f>SUM(C76:AO76)</f>
        <v>3034012043.2461944</v>
      </c>
    </row>
    <row r="80" spans="1:43" ht="15" x14ac:dyDescent="0.2">
      <c r="AP80" s="214" t="str">
        <f>IF(AQ80=0,"P","X")</f>
        <v>P</v>
      </c>
      <c r="AQ80" s="210">
        <f>AQ76-AQ79</f>
        <v>0</v>
      </c>
    </row>
  </sheetData>
  <sheetProtection formatCells="0" formatColumns="0" formatRows="0" sort="0"/>
  <mergeCells count="8">
    <mergeCell ref="AK1:AP1"/>
    <mergeCell ref="AQ1:AQ2"/>
    <mergeCell ref="A1:B2"/>
    <mergeCell ref="C1:C2"/>
    <mergeCell ref="D1:J1"/>
    <mergeCell ref="K1:S1"/>
    <mergeCell ref="T1:AB1"/>
    <mergeCell ref="AC1:AJ1"/>
  </mergeCells>
  <printOptions horizontalCentered="1"/>
  <pageMargins left="0.35" right="0.35" top="1.1499999999999999" bottom="0.5" header="0.5" footer="0.25"/>
  <pageSetup paperSize="5" scale="73" firstPageNumber="7" fitToWidth="0" orientation="portrait" r:id="rId1"/>
  <headerFooter>
    <oddHeader xml:space="preserve">&amp;L&amp;"Arial,Bold"&amp;18&amp;K000000Table 2A-1:  FY2017-18 Budget Letter 
MFP Transfer Amount (Annual) 
</oddHeader>
    <oddFooter>&amp;R&amp;P</oddFooter>
  </headerFooter>
  <colBreaks count="4" manualBreakCount="4">
    <brk id="10" max="1048575" man="1"/>
    <brk id="19" max="1048575" man="1"/>
    <brk id="28" max="1048575" man="1"/>
    <brk id="36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78"/>
  <sheetViews>
    <sheetView view="pageBreakPreview" zoomScaleNormal="100" zoomScaleSheetLayoutView="100" workbookViewId="0">
      <pane xSplit="2" ySplit="6" topLeftCell="C7" activePane="bottomRight" state="frozen"/>
      <selection activeCell="I1" sqref="I1:J1048576"/>
      <selection pane="topRight" activeCell="I1" sqref="I1:J1048576"/>
      <selection pane="bottomLeft" activeCell="I1" sqref="I1:J1048576"/>
      <selection pane="bottomRight" activeCell="I1" sqref="I1:J1048576"/>
    </sheetView>
  </sheetViews>
  <sheetFormatPr defaultColWidth="8.85546875" defaultRowHeight="12.75" x14ac:dyDescent="0.2"/>
  <cols>
    <col min="1" max="1" width="3.42578125" style="3" bestFit="1" customWidth="1"/>
    <col min="2" max="2" width="18.140625" style="3" customWidth="1"/>
    <col min="3" max="3" width="13.7109375" style="3" customWidth="1"/>
    <col min="4" max="4" width="12.7109375" style="3" customWidth="1"/>
    <col min="5" max="6" width="14" style="3" customWidth="1"/>
    <col min="7" max="41" width="12.7109375" style="3" customWidth="1"/>
    <col min="42" max="42" width="25.28515625" style="3" customWidth="1"/>
    <col min="43" max="43" width="15.5703125" style="3" customWidth="1"/>
    <col min="44" max="45" width="15.7109375" style="3" customWidth="1"/>
    <col min="46" max="47" width="15.85546875" style="3" customWidth="1"/>
    <col min="48" max="73" width="12.28515625" style="3" customWidth="1"/>
    <col min="74" max="83" width="13.28515625" style="3" customWidth="1"/>
    <col min="84" max="84" width="15.140625" style="3" customWidth="1"/>
    <col min="85" max="85" width="17.7109375" style="3" customWidth="1"/>
    <col min="86" max="86" width="18.42578125" style="3" customWidth="1"/>
    <col min="87" max="16384" width="8.85546875" style="3"/>
  </cols>
  <sheetData>
    <row r="1" spans="1:85" ht="28.15" customHeight="1" x14ac:dyDescent="0.2">
      <c r="A1" s="215" t="s">
        <v>129</v>
      </c>
      <c r="B1" s="215"/>
      <c r="C1" s="236" t="s">
        <v>368</v>
      </c>
      <c r="D1" s="216" t="s">
        <v>369</v>
      </c>
      <c r="E1" s="216"/>
      <c r="F1" s="216"/>
      <c r="G1" s="216"/>
      <c r="H1" s="216"/>
      <c r="I1" s="216"/>
      <c r="J1" s="216"/>
      <c r="K1" s="216" t="s">
        <v>369</v>
      </c>
      <c r="L1" s="216"/>
      <c r="M1" s="216"/>
      <c r="N1" s="216"/>
      <c r="O1" s="216"/>
      <c r="P1" s="216"/>
      <c r="Q1" s="216"/>
      <c r="R1" s="216" t="s">
        <v>369</v>
      </c>
      <c r="S1" s="216"/>
      <c r="T1" s="216"/>
      <c r="U1" s="216"/>
      <c r="V1" s="216"/>
      <c r="W1" s="216"/>
      <c r="X1" s="216"/>
      <c r="Y1" s="216"/>
      <c r="Z1" s="216" t="s">
        <v>369</v>
      </c>
      <c r="AA1" s="216"/>
      <c r="AB1" s="216"/>
      <c r="AC1" s="216"/>
      <c r="AD1" s="216"/>
      <c r="AE1" s="216"/>
      <c r="AF1" s="216"/>
      <c r="AG1" s="216"/>
      <c r="AH1" s="237" t="s">
        <v>370</v>
      </c>
      <c r="AI1" s="237"/>
      <c r="AJ1" s="237"/>
      <c r="AK1" s="237"/>
      <c r="AL1" s="237"/>
      <c r="AM1" s="237"/>
      <c r="AN1" s="237"/>
      <c r="AO1" s="237"/>
      <c r="AP1" s="237"/>
      <c r="AQ1" s="237"/>
      <c r="AR1" s="217" t="s">
        <v>371</v>
      </c>
      <c r="AS1" s="221" t="s">
        <v>372</v>
      </c>
      <c r="AT1" s="238" t="s">
        <v>373</v>
      </c>
      <c r="AU1" s="239" t="s">
        <v>374</v>
      </c>
      <c r="AV1" s="240"/>
      <c r="AW1" s="240"/>
      <c r="AX1" s="240"/>
      <c r="AY1" s="240"/>
      <c r="AZ1" s="240"/>
      <c r="BA1" s="241"/>
      <c r="BB1" s="239" t="s">
        <v>374</v>
      </c>
      <c r="BC1" s="240"/>
      <c r="BD1" s="240"/>
      <c r="BE1" s="240"/>
      <c r="BF1" s="240"/>
      <c r="BG1" s="240"/>
      <c r="BH1" s="240"/>
      <c r="BI1" s="240"/>
      <c r="BJ1" s="241"/>
      <c r="BK1" s="239" t="s">
        <v>374</v>
      </c>
      <c r="BL1" s="240"/>
      <c r="BM1" s="240"/>
      <c r="BN1" s="240"/>
      <c r="BO1" s="240"/>
      <c r="BP1" s="240"/>
      <c r="BQ1" s="240"/>
      <c r="BR1" s="240"/>
      <c r="BS1" s="240"/>
      <c r="BT1" s="241"/>
      <c r="BU1" s="242" t="s">
        <v>374</v>
      </c>
      <c r="BV1" s="243"/>
      <c r="BW1" s="243"/>
      <c r="BX1" s="243"/>
      <c r="BY1" s="243"/>
      <c r="BZ1" s="243"/>
      <c r="CA1" s="243"/>
      <c r="CB1" s="243"/>
      <c r="CC1" s="243"/>
      <c r="CD1" s="243"/>
      <c r="CE1" s="244"/>
      <c r="CF1" s="245" t="s">
        <v>375</v>
      </c>
      <c r="CG1" s="246" t="s">
        <v>376</v>
      </c>
    </row>
    <row r="2" spans="1:85" ht="89.25" x14ac:dyDescent="0.2">
      <c r="A2" s="215"/>
      <c r="B2" s="215"/>
      <c r="C2" s="236"/>
      <c r="D2" s="218" t="s">
        <v>321</v>
      </c>
      <c r="E2" s="219" t="s">
        <v>144</v>
      </c>
      <c r="F2" s="219" t="s">
        <v>145</v>
      </c>
      <c r="G2" s="219" t="s">
        <v>146</v>
      </c>
      <c r="H2" s="219" t="s">
        <v>147</v>
      </c>
      <c r="I2" s="219" t="s">
        <v>148</v>
      </c>
      <c r="J2" s="219" t="s">
        <v>149</v>
      </c>
      <c r="K2" s="219" t="s">
        <v>150</v>
      </c>
      <c r="L2" s="219" t="s">
        <v>151</v>
      </c>
      <c r="M2" s="219" t="s">
        <v>152</v>
      </c>
      <c r="N2" s="219" t="s">
        <v>153</v>
      </c>
      <c r="O2" s="219" t="s">
        <v>154</v>
      </c>
      <c r="P2" s="219" t="s">
        <v>155</v>
      </c>
      <c r="Q2" s="219" t="s">
        <v>156</v>
      </c>
      <c r="R2" s="219" t="s">
        <v>157</v>
      </c>
      <c r="S2" s="219" t="s">
        <v>158</v>
      </c>
      <c r="T2" s="219" t="s">
        <v>159</v>
      </c>
      <c r="U2" s="219" t="s">
        <v>160</v>
      </c>
      <c r="V2" s="219" t="s">
        <v>161</v>
      </c>
      <c r="W2" s="219" t="s">
        <v>162</v>
      </c>
      <c r="X2" s="219" t="s">
        <v>163</v>
      </c>
      <c r="Y2" s="219" t="s">
        <v>164</v>
      </c>
      <c r="Z2" s="219" t="s">
        <v>165</v>
      </c>
      <c r="AA2" s="219" t="s">
        <v>166</v>
      </c>
      <c r="AB2" s="219" t="s">
        <v>167</v>
      </c>
      <c r="AC2" s="218" t="s">
        <v>168</v>
      </c>
      <c r="AD2" s="218" t="s">
        <v>322</v>
      </c>
      <c r="AE2" s="218" t="s">
        <v>170</v>
      </c>
      <c r="AF2" s="218" t="s">
        <v>171</v>
      </c>
      <c r="AG2" s="218" t="s">
        <v>172</v>
      </c>
      <c r="AH2" s="218" t="s">
        <v>173</v>
      </c>
      <c r="AI2" s="218" t="s">
        <v>174</v>
      </c>
      <c r="AJ2" s="218" t="s">
        <v>377</v>
      </c>
      <c r="AK2" s="218" t="s">
        <v>378</v>
      </c>
      <c r="AL2" s="218" t="s">
        <v>379</v>
      </c>
      <c r="AM2" s="218" t="s">
        <v>380</v>
      </c>
      <c r="AN2" s="219" t="s">
        <v>176</v>
      </c>
      <c r="AO2" s="219" t="s">
        <v>177</v>
      </c>
      <c r="AP2" s="219" t="s">
        <v>381</v>
      </c>
      <c r="AQ2" s="218" t="s">
        <v>382</v>
      </c>
      <c r="AR2" s="217"/>
      <c r="AS2" s="221" t="s">
        <v>383</v>
      </c>
      <c r="AT2" s="238"/>
      <c r="AU2" s="247" t="s">
        <v>144</v>
      </c>
      <c r="AV2" s="219" t="s">
        <v>145</v>
      </c>
      <c r="AW2" s="247" t="s">
        <v>146</v>
      </c>
      <c r="AX2" s="247" t="s">
        <v>147</v>
      </c>
      <c r="AY2" s="247" t="s">
        <v>148</v>
      </c>
      <c r="AZ2" s="247" t="s">
        <v>149</v>
      </c>
      <c r="BA2" s="247" t="s">
        <v>150</v>
      </c>
      <c r="BB2" s="247" t="s">
        <v>151</v>
      </c>
      <c r="BC2" s="247" t="s">
        <v>152</v>
      </c>
      <c r="BD2" s="247" t="s">
        <v>153</v>
      </c>
      <c r="BE2" s="247" t="s">
        <v>154</v>
      </c>
      <c r="BF2" s="247" t="s">
        <v>155</v>
      </c>
      <c r="BG2" s="247" t="s">
        <v>156</v>
      </c>
      <c r="BH2" s="247" t="s">
        <v>157</v>
      </c>
      <c r="BI2" s="247" t="s">
        <v>158</v>
      </c>
      <c r="BJ2" s="247" t="s">
        <v>159</v>
      </c>
      <c r="BK2" s="247" t="s">
        <v>160</v>
      </c>
      <c r="BL2" s="247" t="s">
        <v>161</v>
      </c>
      <c r="BM2" s="247" t="s">
        <v>162</v>
      </c>
      <c r="BN2" s="247" t="s">
        <v>163</v>
      </c>
      <c r="BO2" s="247" t="s">
        <v>164</v>
      </c>
      <c r="BP2" s="247" t="s">
        <v>165</v>
      </c>
      <c r="BQ2" s="247" t="s">
        <v>166</v>
      </c>
      <c r="BR2" s="247" t="s">
        <v>167</v>
      </c>
      <c r="BS2" s="248" t="s">
        <v>168</v>
      </c>
      <c r="BT2" s="248" t="s">
        <v>322</v>
      </c>
      <c r="BU2" s="218" t="s">
        <v>170</v>
      </c>
      <c r="BV2" s="218" t="s">
        <v>171</v>
      </c>
      <c r="BW2" s="218" t="s">
        <v>172</v>
      </c>
      <c r="BX2" s="218" t="s">
        <v>173</v>
      </c>
      <c r="BY2" s="218" t="s">
        <v>174</v>
      </c>
      <c r="BZ2" s="218" t="s">
        <v>377</v>
      </c>
      <c r="CA2" s="218" t="s">
        <v>378</v>
      </c>
      <c r="CB2" s="218" t="s">
        <v>379</v>
      </c>
      <c r="CC2" s="218" t="s">
        <v>380</v>
      </c>
      <c r="CD2" s="247" t="s">
        <v>176</v>
      </c>
      <c r="CE2" s="247" t="s">
        <v>177</v>
      </c>
      <c r="CF2" s="245"/>
      <c r="CG2" s="246"/>
    </row>
    <row r="3" spans="1:85" hidden="1" x14ac:dyDescent="0.2">
      <c r="A3" s="220"/>
      <c r="B3" s="220"/>
      <c r="C3" s="249"/>
      <c r="D3" s="218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9"/>
      <c r="AO3" s="219"/>
      <c r="AP3" s="219"/>
      <c r="AQ3" s="218"/>
      <c r="AR3" s="221"/>
      <c r="AS3" s="221"/>
      <c r="AT3" s="248"/>
      <c r="AU3" s="247"/>
      <c r="AV3" s="219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7"/>
      <c r="BR3" s="247"/>
      <c r="BS3" s="248"/>
      <c r="BT3" s="248"/>
      <c r="BU3" s="218"/>
      <c r="BV3" s="218"/>
      <c r="BW3" s="218"/>
      <c r="BX3" s="218"/>
      <c r="BY3" s="218"/>
      <c r="BZ3" s="218"/>
      <c r="CA3" s="218"/>
      <c r="CB3" s="218"/>
      <c r="CC3" s="218"/>
      <c r="CD3" s="247"/>
      <c r="CE3" s="247"/>
      <c r="CF3" s="247"/>
      <c r="CG3" s="250"/>
    </row>
    <row r="4" spans="1:85" s="171" customFormat="1" x14ac:dyDescent="0.2">
      <c r="A4" s="168"/>
      <c r="B4" s="169"/>
      <c r="C4" s="170">
        <v>1</v>
      </c>
      <c r="D4" s="170">
        <f>+C4+1</f>
        <v>2</v>
      </c>
      <c r="E4" s="170">
        <f>+D4+1</f>
        <v>3</v>
      </c>
      <c r="F4" s="170">
        <f>+E4+1</f>
        <v>4</v>
      </c>
      <c r="G4" s="170">
        <f t="shared" ref="G4:AS4" si="0">F4+1</f>
        <v>5</v>
      </c>
      <c r="H4" s="170">
        <f t="shared" si="0"/>
        <v>6</v>
      </c>
      <c r="I4" s="170">
        <f t="shared" si="0"/>
        <v>7</v>
      </c>
      <c r="J4" s="170">
        <f t="shared" si="0"/>
        <v>8</v>
      </c>
      <c r="K4" s="170">
        <f t="shared" si="0"/>
        <v>9</v>
      </c>
      <c r="L4" s="170">
        <f t="shared" si="0"/>
        <v>10</v>
      </c>
      <c r="M4" s="170">
        <f t="shared" si="0"/>
        <v>11</v>
      </c>
      <c r="N4" s="170">
        <f t="shared" si="0"/>
        <v>12</v>
      </c>
      <c r="O4" s="170">
        <f t="shared" si="0"/>
        <v>13</v>
      </c>
      <c r="P4" s="170">
        <f t="shared" si="0"/>
        <v>14</v>
      </c>
      <c r="Q4" s="170">
        <f t="shared" si="0"/>
        <v>15</v>
      </c>
      <c r="R4" s="170">
        <f t="shared" si="0"/>
        <v>16</v>
      </c>
      <c r="S4" s="170">
        <f t="shared" si="0"/>
        <v>17</v>
      </c>
      <c r="T4" s="170">
        <f t="shared" si="0"/>
        <v>18</v>
      </c>
      <c r="U4" s="170">
        <f t="shared" si="0"/>
        <v>19</v>
      </c>
      <c r="V4" s="170">
        <f t="shared" si="0"/>
        <v>20</v>
      </c>
      <c r="W4" s="170">
        <f t="shared" si="0"/>
        <v>21</v>
      </c>
      <c r="X4" s="170">
        <f t="shared" si="0"/>
        <v>22</v>
      </c>
      <c r="Y4" s="170">
        <f t="shared" si="0"/>
        <v>23</v>
      </c>
      <c r="Z4" s="170">
        <f t="shared" si="0"/>
        <v>24</v>
      </c>
      <c r="AA4" s="170">
        <f t="shared" si="0"/>
        <v>25</v>
      </c>
      <c r="AB4" s="170">
        <f t="shared" si="0"/>
        <v>26</v>
      </c>
      <c r="AC4" s="170">
        <f t="shared" si="0"/>
        <v>27</v>
      </c>
      <c r="AD4" s="170">
        <f t="shared" si="0"/>
        <v>28</v>
      </c>
      <c r="AE4" s="170">
        <f t="shared" si="0"/>
        <v>29</v>
      </c>
      <c r="AF4" s="170">
        <f t="shared" si="0"/>
        <v>30</v>
      </c>
      <c r="AG4" s="170">
        <f t="shared" si="0"/>
        <v>31</v>
      </c>
      <c r="AH4" s="170">
        <f t="shared" si="0"/>
        <v>32</v>
      </c>
      <c r="AI4" s="170">
        <f t="shared" si="0"/>
        <v>33</v>
      </c>
      <c r="AJ4" s="170">
        <f t="shared" si="0"/>
        <v>34</v>
      </c>
      <c r="AK4" s="170">
        <f t="shared" si="0"/>
        <v>35</v>
      </c>
      <c r="AL4" s="170">
        <f t="shared" si="0"/>
        <v>36</v>
      </c>
      <c r="AM4" s="170">
        <f t="shared" si="0"/>
        <v>37</v>
      </c>
      <c r="AN4" s="170">
        <f t="shared" si="0"/>
        <v>38</v>
      </c>
      <c r="AO4" s="170">
        <f t="shared" si="0"/>
        <v>39</v>
      </c>
      <c r="AP4" s="170">
        <f t="shared" si="0"/>
        <v>40</v>
      </c>
      <c r="AQ4" s="170">
        <f t="shared" si="0"/>
        <v>41</v>
      </c>
      <c r="AR4" s="170">
        <f t="shared" si="0"/>
        <v>42</v>
      </c>
      <c r="AS4" s="170">
        <f t="shared" si="0"/>
        <v>43</v>
      </c>
      <c r="AT4" s="170">
        <f>AS4+1</f>
        <v>44</v>
      </c>
      <c r="AU4" s="170">
        <f t="shared" ref="AU4:CG4" si="1">AT4+1</f>
        <v>45</v>
      </c>
      <c r="AV4" s="170">
        <f t="shared" si="1"/>
        <v>46</v>
      </c>
      <c r="AW4" s="170">
        <f t="shared" si="1"/>
        <v>47</v>
      </c>
      <c r="AX4" s="170">
        <f t="shared" si="1"/>
        <v>48</v>
      </c>
      <c r="AY4" s="170">
        <f t="shared" si="1"/>
        <v>49</v>
      </c>
      <c r="AZ4" s="170">
        <f t="shared" si="1"/>
        <v>50</v>
      </c>
      <c r="BA4" s="170">
        <f t="shared" si="1"/>
        <v>51</v>
      </c>
      <c r="BB4" s="170">
        <f t="shared" si="1"/>
        <v>52</v>
      </c>
      <c r="BC4" s="170">
        <f t="shared" si="1"/>
        <v>53</v>
      </c>
      <c r="BD4" s="170">
        <f t="shared" si="1"/>
        <v>54</v>
      </c>
      <c r="BE4" s="170">
        <f t="shared" si="1"/>
        <v>55</v>
      </c>
      <c r="BF4" s="170">
        <f t="shared" si="1"/>
        <v>56</v>
      </c>
      <c r="BG4" s="170">
        <f t="shared" si="1"/>
        <v>57</v>
      </c>
      <c r="BH4" s="170">
        <f t="shared" si="1"/>
        <v>58</v>
      </c>
      <c r="BI4" s="170">
        <f t="shared" si="1"/>
        <v>59</v>
      </c>
      <c r="BJ4" s="170">
        <f t="shared" si="1"/>
        <v>60</v>
      </c>
      <c r="BK4" s="170">
        <f t="shared" si="1"/>
        <v>61</v>
      </c>
      <c r="BL4" s="170">
        <f t="shared" si="1"/>
        <v>62</v>
      </c>
      <c r="BM4" s="170">
        <f t="shared" si="1"/>
        <v>63</v>
      </c>
      <c r="BN4" s="170">
        <f t="shared" si="1"/>
        <v>64</v>
      </c>
      <c r="BO4" s="170">
        <f t="shared" si="1"/>
        <v>65</v>
      </c>
      <c r="BP4" s="170">
        <f t="shared" si="1"/>
        <v>66</v>
      </c>
      <c r="BQ4" s="170">
        <f t="shared" si="1"/>
        <v>67</v>
      </c>
      <c r="BR4" s="170">
        <f t="shared" si="1"/>
        <v>68</v>
      </c>
      <c r="BS4" s="170">
        <f t="shared" si="1"/>
        <v>69</v>
      </c>
      <c r="BT4" s="170">
        <f t="shared" si="1"/>
        <v>70</v>
      </c>
      <c r="BU4" s="170">
        <f t="shared" si="1"/>
        <v>71</v>
      </c>
      <c r="BV4" s="170">
        <f t="shared" si="1"/>
        <v>72</v>
      </c>
      <c r="BW4" s="170">
        <f t="shared" si="1"/>
        <v>73</v>
      </c>
      <c r="BX4" s="170">
        <f t="shared" si="1"/>
        <v>74</v>
      </c>
      <c r="BY4" s="170">
        <f t="shared" si="1"/>
        <v>75</v>
      </c>
      <c r="BZ4" s="170">
        <f t="shared" si="1"/>
        <v>76</v>
      </c>
      <c r="CA4" s="170">
        <f t="shared" si="1"/>
        <v>77</v>
      </c>
      <c r="CB4" s="170">
        <f t="shared" si="1"/>
        <v>78</v>
      </c>
      <c r="CC4" s="170">
        <f t="shared" si="1"/>
        <v>79</v>
      </c>
      <c r="CD4" s="170">
        <f t="shared" si="1"/>
        <v>80</v>
      </c>
      <c r="CE4" s="170">
        <f t="shared" si="1"/>
        <v>81</v>
      </c>
      <c r="CF4" s="170">
        <f t="shared" si="1"/>
        <v>82</v>
      </c>
      <c r="CG4" s="170">
        <f t="shared" si="1"/>
        <v>83</v>
      </c>
    </row>
    <row r="5" spans="1:85" s="171" customFormat="1" ht="25.5" hidden="1" x14ac:dyDescent="0.2">
      <c r="A5" s="168"/>
      <c r="B5" s="169"/>
      <c r="C5" s="170" t="s">
        <v>191</v>
      </c>
      <c r="D5" s="170" t="s">
        <v>191</v>
      </c>
      <c r="E5" s="170" t="s">
        <v>191</v>
      </c>
      <c r="F5" s="170" t="s">
        <v>191</v>
      </c>
      <c r="G5" s="170" t="s">
        <v>191</v>
      </c>
      <c r="H5" s="170" t="s">
        <v>191</v>
      </c>
      <c r="I5" s="170" t="s">
        <v>191</v>
      </c>
      <c r="J5" s="170" t="s">
        <v>191</v>
      </c>
      <c r="K5" s="170" t="s">
        <v>191</v>
      </c>
      <c r="L5" s="170" t="s">
        <v>191</v>
      </c>
      <c r="M5" s="170" t="s">
        <v>191</v>
      </c>
      <c r="N5" s="170" t="s">
        <v>191</v>
      </c>
      <c r="O5" s="170" t="s">
        <v>191</v>
      </c>
      <c r="P5" s="170" t="s">
        <v>191</v>
      </c>
      <c r="Q5" s="170" t="s">
        <v>191</v>
      </c>
      <c r="R5" s="170" t="s">
        <v>191</v>
      </c>
      <c r="S5" s="170" t="s">
        <v>191</v>
      </c>
      <c r="T5" s="170" t="s">
        <v>191</v>
      </c>
      <c r="U5" s="170" t="s">
        <v>191</v>
      </c>
      <c r="V5" s="170" t="s">
        <v>191</v>
      </c>
      <c r="W5" s="170" t="s">
        <v>191</v>
      </c>
      <c r="X5" s="170" t="s">
        <v>191</v>
      </c>
      <c r="Y5" s="170" t="s">
        <v>191</v>
      </c>
      <c r="Z5" s="170" t="s">
        <v>191</v>
      </c>
      <c r="AA5" s="170" t="s">
        <v>191</v>
      </c>
      <c r="AB5" s="170" t="s">
        <v>191</v>
      </c>
      <c r="AC5" s="170" t="s">
        <v>191</v>
      </c>
      <c r="AD5" s="170" t="s">
        <v>191</v>
      </c>
      <c r="AE5" s="170" t="s">
        <v>191</v>
      </c>
      <c r="AF5" s="170" t="s">
        <v>191</v>
      </c>
      <c r="AG5" s="170" t="s">
        <v>191</v>
      </c>
      <c r="AH5" s="170" t="s">
        <v>191</v>
      </c>
      <c r="AI5" s="170" t="s">
        <v>191</v>
      </c>
      <c r="AJ5" s="170" t="s">
        <v>191</v>
      </c>
      <c r="AK5" s="170" t="s">
        <v>191</v>
      </c>
      <c r="AL5" s="170" t="s">
        <v>191</v>
      </c>
      <c r="AM5" s="170" t="s">
        <v>191</v>
      </c>
      <c r="AN5" s="170" t="s">
        <v>191</v>
      </c>
      <c r="AO5" s="170" t="s">
        <v>191</v>
      </c>
      <c r="AP5" s="170"/>
      <c r="AQ5" s="170" t="s">
        <v>192</v>
      </c>
      <c r="AR5" s="170" t="s">
        <v>192</v>
      </c>
      <c r="AS5" s="170"/>
      <c r="AT5" s="251" t="s">
        <v>384</v>
      </c>
      <c r="AU5" s="251" t="s">
        <v>385</v>
      </c>
      <c r="AV5" s="170" t="s">
        <v>386</v>
      </c>
      <c r="AW5" s="251" t="s">
        <v>387</v>
      </c>
      <c r="AX5" s="251" t="s">
        <v>388</v>
      </c>
      <c r="AY5" s="251" t="s">
        <v>389</v>
      </c>
      <c r="AZ5" s="251" t="s">
        <v>390</v>
      </c>
      <c r="BA5" s="251" t="s">
        <v>391</v>
      </c>
      <c r="BB5" s="251" t="s">
        <v>392</v>
      </c>
      <c r="BC5" s="251" t="s">
        <v>393</v>
      </c>
      <c r="BD5" s="251" t="s">
        <v>394</v>
      </c>
      <c r="BE5" s="251" t="s">
        <v>395</v>
      </c>
      <c r="BF5" s="251" t="s">
        <v>396</v>
      </c>
      <c r="BG5" s="251" t="s">
        <v>397</v>
      </c>
      <c r="BH5" s="251" t="s">
        <v>398</v>
      </c>
      <c r="BI5" s="251" t="s">
        <v>399</v>
      </c>
      <c r="BJ5" s="251" t="s">
        <v>400</v>
      </c>
      <c r="BK5" s="251" t="s">
        <v>401</v>
      </c>
      <c r="BL5" s="251" t="s">
        <v>402</v>
      </c>
      <c r="BM5" s="251" t="s">
        <v>403</v>
      </c>
      <c r="BN5" s="251" t="s">
        <v>404</v>
      </c>
      <c r="BO5" s="251" t="s">
        <v>405</v>
      </c>
      <c r="BP5" s="251" t="s">
        <v>406</v>
      </c>
      <c r="BQ5" s="251" t="s">
        <v>407</v>
      </c>
      <c r="BR5" s="251" t="s">
        <v>408</v>
      </c>
      <c r="BS5" s="251" t="s">
        <v>409</v>
      </c>
      <c r="BT5" s="251" t="s">
        <v>410</v>
      </c>
      <c r="BU5" s="251" t="s">
        <v>411</v>
      </c>
      <c r="BV5" s="251" t="s">
        <v>412</v>
      </c>
      <c r="BW5" s="251" t="s">
        <v>413</v>
      </c>
      <c r="BX5" s="251" t="s">
        <v>414</v>
      </c>
      <c r="BY5" s="251" t="s">
        <v>415</v>
      </c>
      <c r="BZ5" s="251" t="s">
        <v>416</v>
      </c>
      <c r="CA5" s="251" t="s">
        <v>417</v>
      </c>
      <c r="CB5" s="251" t="s">
        <v>418</v>
      </c>
      <c r="CC5" s="251" t="s">
        <v>419</v>
      </c>
      <c r="CD5" s="251" t="s">
        <v>420</v>
      </c>
      <c r="CE5" s="251" t="s">
        <v>421</v>
      </c>
      <c r="CF5" s="252" t="s">
        <v>192</v>
      </c>
      <c r="CG5" s="252" t="s">
        <v>192</v>
      </c>
    </row>
    <row r="6" spans="1:85" s="255" customFormat="1" ht="25.5" hidden="1" x14ac:dyDescent="0.2">
      <c r="A6" s="253"/>
      <c r="B6" s="254"/>
      <c r="C6" s="251" t="s">
        <v>422</v>
      </c>
      <c r="D6" s="251" t="s">
        <v>423</v>
      </c>
      <c r="E6" s="251" t="s">
        <v>424</v>
      </c>
      <c r="F6" s="251" t="s">
        <v>425</v>
      </c>
      <c r="G6" s="251" t="s">
        <v>426</v>
      </c>
      <c r="H6" s="251" t="s">
        <v>427</v>
      </c>
      <c r="I6" s="251" t="s">
        <v>428</v>
      </c>
      <c r="J6" s="251" t="s">
        <v>429</v>
      </c>
      <c r="K6" s="251" t="s">
        <v>430</v>
      </c>
      <c r="L6" s="251" t="s">
        <v>431</v>
      </c>
      <c r="M6" s="251" t="s">
        <v>432</v>
      </c>
      <c r="N6" s="251" t="s">
        <v>433</v>
      </c>
      <c r="O6" s="251" t="s">
        <v>434</v>
      </c>
      <c r="P6" s="251" t="s">
        <v>435</v>
      </c>
      <c r="Q6" s="251" t="s">
        <v>436</v>
      </c>
      <c r="R6" s="251" t="s">
        <v>437</v>
      </c>
      <c r="S6" s="251" t="s">
        <v>438</v>
      </c>
      <c r="T6" s="251" t="s">
        <v>439</v>
      </c>
      <c r="U6" s="251" t="s">
        <v>440</v>
      </c>
      <c r="V6" s="251" t="s">
        <v>441</v>
      </c>
      <c r="W6" s="251" t="s">
        <v>442</v>
      </c>
      <c r="X6" s="251" t="s">
        <v>443</v>
      </c>
      <c r="Y6" s="251" t="s">
        <v>444</v>
      </c>
      <c r="Z6" s="251" t="s">
        <v>445</v>
      </c>
      <c r="AA6" s="251" t="s">
        <v>446</v>
      </c>
      <c r="AB6" s="251" t="s">
        <v>447</v>
      </c>
      <c r="AC6" s="251" t="s">
        <v>448</v>
      </c>
      <c r="AD6" s="251" t="s">
        <v>449</v>
      </c>
      <c r="AE6" s="251" t="s">
        <v>450</v>
      </c>
      <c r="AF6" s="251" t="s">
        <v>451</v>
      </c>
      <c r="AG6" s="251" t="s">
        <v>452</v>
      </c>
      <c r="AH6" s="251" t="s">
        <v>453</v>
      </c>
      <c r="AI6" s="251" t="s">
        <v>454</v>
      </c>
      <c r="AJ6" s="251" t="s">
        <v>455</v>
      </c>
      <c r="AK6" s="251" t="s">
        <v>456</v>
      </c>
      <c r="AL6" s="251" t="s">
        <v>457</v>
      </c>
      <c r="AM6" s="251" t="s">
        <v>458</v>
      </c>
      <c r="AN6" s="251" t="s">
        <v>459</v>
      </c>
      <c r="AO6" s="251" t="s">
        <v>460</v>
      </c>
      <c r="AP6" s="251"/>
      <c r="AQ6" s="251" t="s">
        <v>461</v>
      </c>
      <c r="AR6" s="251" t="s">
        <v>462</v>
      </c>
      <c r="AS6" s="251"/>
      <c r="AT6" s="251" t="s">
        <v>463</v>
      </c>
      <c r="AU6" s="251" t="s">
        <v>464</v>
      </c>
      <c r="AV6" s="251" t="s">
        <v>465</v>
      </c>
      <c r="AW6" s="251" t="s">
        <v>466</v>
      </c>
      <c r="AX6" s="251" t="s">
        <v>467</v>
      </c>
      <c r="AY6" s="251" t="s">
        <v>468</v>
      </c>
      <c r="AZ6" s="251" t="s">
        <v>469</v>
      </c>
      <c r="BA6" s="251" t="s">
        <v>470</v>
      </c>
      <c r="BB6" s="251" t="s">
        <v>471</v>
      </c>
      <c r="BC6" s="251" t="s">
        <v>472</v>
      </c>
      <c r="BD6" s="251" t="s">
        <v>473</v>
      </c>
      <c r="BE6" s="251" t="s">
        <v>474</v>
      </c>
      <c r="BF6" s="251" t="s">
        <v>475</v>
      </c>
      <c r="BG6" s="251" t="s">
        <v>476</v>
      </c>
      <c r="BH6" s="251" t="s">
        <v>477</v>
      </c>
      <c r="BI6" s="251" t="s">
        <v>478</v>
      </c>
      <c r="BJ6" s="251" t="s">
        <v>479</v>
      </c>
      <c r="BK6" s="251" t="s">
        <v>480</v>
      </c>
      <c r="BL6" s="251" t="s">
        <v>481</v>
      </c>
      <c r="BM6" s="251" t="s">
        <v>482</v>
      </c>
      <c r="BN6" s="251" t="s">
        <v>483</v>
      </c>
      <c r="BO6" s="251" t="s">
        <v>484</v>
      </c>
      <c r="BP6" s="251" t="s">
        <v>485</v>
      </c>
      <c r="BQ6" s="251" t="s">
        <v>486</v>
      </c>
      <c r="BR6" s="251" t="s">
        <v>487</v>
      </c>
      <c r="BS6" s="251" t="s">
        <v>488</v>
      </c>
      <c r="BT6" s="251" t="s">
        <v>489</v>
      </c>
      <c r="BU6" s="251" t="s">
        <v>490</v>
      </c>
      <c r="BV6" s="251" t="s">
        <v>491</v>
      </c>
      <c r="BW6" s="251" t="s">
        <v>492</v>
      </c>
      <c r="BX6" s="251" t="s">
        <v>493</v>
      </c>
      <c r="BY6" s="251" t="s">
        <v>494</v>
      </c>
      <c r="BZ6" s="251" t="s">
        <v>495</v>
      </c>
      <c r="CA6" s="251" t="s">
        <v>496</v>
      </c>
      <c r="CB6" s="251" t="s">
        <v>497</v>
      </c>
      <c r="CC6" s="251" t="s">
        <v>498</v>
      </c>
      <c r="CD6" s="251" t="s">
        <v>499</v>
      </c>
      <c r="CE6" s="251" t="s">
        <v>500</v>
      </c>
      <c r="CF6" s="170" t="s">
        <v>501</v>
      </c>
      <c r="CG6" s="251" t="s">
        <v>502</v>
      </c>
    </row>
    <row r="7" spans="1:85" s="5" customFormat="1" ht="15.6" customHeight="1" x14ac:dyDescent="0.2">
      <c r="A7" s="177">
        <v>1</v>
      </c>
      <c r="B7" s="178" t="s">
        <v>242</v>
      </c>
      <c r="C7" s="179">
        <f>'2_State Distrib and Adjs'!BA7</f>
        <v>4436757</v>
      </c>
      <c r="D7" s="179">
        <f>-'5A3_OJJ'!S7</f>
        <v>-231</v>
      </c>
      <c r="E7" s="179"/>
      <c r="F7" s="179"/>
      <c r="G7" s="179">
        <f>-'[1]5C1A_Madison'!AS7</f>
        <v>0</v>
      </c>
      <c r="H7" s="179">
        <f>-'[1]5C1B_DArbonne'!AS7</f>
        <v>0</v>
      </c>
      <c r="I7" s="179">
        <f>-'[1]5C1C_Intl High'!AS7</f>
        <v>0</v>
      </c>
      <c r="J7" s="179">
        <f>-'[1]5C1D_NOMMA'!AS7</f>
        <v>0</v>
      </c>
      <c r="K7" s="179">
        <f>-'[1]5C1E_LFNO'!AS7</f>
        <v>0</v>
      </c>
      <c r="L7" s="179">
        <f>-'[1]5C1F_L.C. Charter'!AS7</f>
        <v>0</v>
      </c>
      <c r="M7" s="179">
        <f>-'[1]5C1G_JS Clark'!AS7</f>
        <v>0</v>
      </c>
      <c r="N7" s="179">
        <f>-'[1]5C1H_Southwest'!AS7</f>
        <v>0</v>
      </c>
      <c r="O7" s="179">
        <f>-'[1]5C1I_LA Key'!AS7</f>
        <v>0</v>
      </c>
      <c r="P7" s="179">
        <f>-'[1]5C1J_Jeff Chamber'!AS7</f>
        <v>0</v>
      </c>
      <c r="Q7" s="179">
        <f>-'[1]5C1K_Tallulah'!AS7</f>
        <v>0</v>
      </c>
      <c r="R7" s="179">
        <f>-'[1]5C1M_GEO Mid'!AS7</f>
        <v>0</v>
      </c>
      <c r="S7" s="179">
        <f>-'[1]5C1N_Delta'!AS7</f>
        <v>0</v>
      </c>
      <c r="T7" s="179">
        <f>-'[1]5C1O_Impact'!AS7</f>
        <v>0</v>
      </c>
      <c r="U7" s="179">
        <f>-'[1]5C1P_Vision'!AS7</f>
        <v>0</v>
      </c>
      <c r="V7" s="179">
        <f>-'[1]5C1Q_Advantage'!AS7</f>
        <v>0</v>
      </c>
      <c r="W7" s="179">
        <f>-'[1]5C1R_Iberville'!AS7</f>
        <v>0</v>
      </c>
      <c r="X7" s="179">
        <f>-'[1]5C1S_LC Col Prep'!AS7</f>
        <v>0</v>
      </c>
      <c r="Y7" s="179">
        <f>-'[1]5C1T_Northeast'!AS7</f>
        <v>0</v>
      </c>
      <c r="Z7" s="179">
        <f>-'[1]5C1U_Acadiana Ren'!AS7</f>
        <v>-1771</v>
      </c>
      <c r="AA7" s="179">
        <f>-'[1]5C1V_Laf Ren'!AS7</f>
        <v>-10195</v>
      </c>
      <c r="AB7" s="179">
        <f>-'[1]5C1W_Willow'!AS7</f>
        <v>-16076</v>
      </c>
      <c r="AC7" s="179">
        <f>-'[1]5C1X_Tangi'!AS7</f>
        <v>0</v>
      </c>
      <c r="AD7" s="179">
        <f>-'[1]5C1Y_GEO'!AS7</f>
        <v>0</v>
      </c>
      <c r="AE7" s="179">
        <f>-'[1]5C1Z_Lincoln Prep'!$AS7</f>
        <v>0</v>
      </c>
      <c r="AF7" s="179">
        <f>-'[1]5C1AA_Laurel'!$AS7</f>
        <v>0</v>
      </c>
      <c r="AG7" s="179">
        <f>-'[1]5C1AB_Apex'!$AS7</f>
        <v>0</v>
      </c>
      <c r="AH7" s="179">
        <f>-'[1]5C1AC_Smothers'!$AS7</f>
        <v>0</v>
      </c>
      <c r="AI7" s="179">
        <f>-'[1]5C1AD_Greater'!$AS7</f>
        <v>0</v>
      </c>
      <c r="AJ7" s="179">
        <f>-'[1]5C1AE_Noble Minds'!$AS7</f>
        <v>0</v>
      </c>
      <c r="AK7" s="179">
        <f>-'[1]5C1AF_JCFA-Laf'!$AS7</f>
        <v>-15</v>
      </c>
      <c r="AL7" s="179">
        <f>-'[1]5C1AG_Collegiate'!$AS7</f>
        <v>0</v>
      </c>
      <c r="AM7" s="179">
        <f>-'[1]5C1AH_BRUP'!$AS7</f>
        <v>0</v>
      </c>
      <c r="AN7" s="179">
        <f>-'[1]5C2_LAVCA'!AT7</f>
        <v>342</v>
      </c>
      <c r="AO7" s="179">
        <f>-'[1]5C3_UnvView'!AT7</f>
        <v>-8263</v>
      </c>
      <c r="AP7" s="179">
        <f>(-[5]Diff!$AO7*3)+[6]Local_Noble!$Z4+'[6]Local_JCFA-Laf'!$W4-[7]Diff!$AL7-'[8]2A-2_EFT (Monthly)'!$AS7-'[8]2A-2_EFT (Monthly)'!$AV7</f>
        <v>-573</v>
      </c>
      <c r="AQ7" s="256">
        <f>SUM(D7:AP7)</f>
        <v>-36782</v>
      </c>
      <c r="AR7" s="181">
        <f t="shared" ref="AR7:AR70" si="2">C7+AQ7</f>
        <v>4399975</v>
      </c>
      <c r="AS7" s="181">
        <f>-'[9]2A-2_EFT (Monthly)'!$BG7+'[9]5C1AE_Noble Minds'!$AM7+'[9]5C1AF_JCFA-Laf'!$AM7+'[9]5C1AG_Collegiate'!$AM7+'[9]5C1AH_BRUP'!$AM7</f>
        <v>-6</v>
      </c>
      <c r="AT7" s="179"/>
      <c r="AU7" s="179"/>
      <c r="AV7" s="179"/>
      <c r="AW7" s="179">
        <f>'[1]5C1A_Madison'!AY7</f>
        <v>0</v>
      </c>
      <c r="AX7" s="179">
        <f>'[1]5C1B_DArbonne'!AY7</f>
        <v>0</v>
      </c>
      <c r="AY7" s="179">
        <f>'[1]5C1C_Intl High'!AY7</f>
        <v>0</v>
      </c>
      <c r="AZ7" s="179">
        <f>'[1]5C1D_NOMMA'!AY7</f>
        <v>0</v>
      </c>
      <c r="BA7" s="179">
        <f>'[1]5C1E_LFNO'!AY7</f>
        <v>0</v>
      </c>
      <c r="BB7" s="179">
        <f>'[1]5C1F_L.C. Charter'!AY7</f>
        <v>0</v>
      </c>
      <c r="BC7" s="179">
        <f>'[1]5C1G_JS Clark'!AY7</f>
        <v>0</v>
      </c>
      <c r="BD7" s="179">
        <f>'[1]5C1H_Southwest'!AY7</f>
        <v>0</v>
      </c>
      <c r="BE7" s="179">
        <f>'[1]5C1I_LA Key'!AY7</f>
        <v>0</v>
      </c>
      <c r="BF7" s="179">
        <f>'[1]5C1J_Jeff Chamber'!AY7</f>
        <v>0</v>
      </c>
      <c r="BG7" s="179">
        <f>'[1]5C1K_Tallulah'!AY7</f>
        <v>0</v>
      </c>
      <c r="BH7" s="179">
        <f>'[1]5C1M_GEO Mid'!AY7</f>
        <v>0</v>
      </c>
      <c r="BI7" s="179">
        <f>'[1]5C1N_Delta'!AY7</f>
        <v>0</v>
      </c>
      <c r="BJ7" s="179">
        <f>'[1]5C1O_Impact'!AY7</f>
        <v>0</v>
      </c>
      <c r="BK7" s="179">
        <f>'[1]5C1P_Vision'!AY7</f>
        <v>0</v>
      </c>
      <c r="BL7" s="179">
        <f>'[1]5C1Q_Advantage'!AY7</f>
        <v>0</v>
      </c>
      <c r="BM7" s="179">
        <f>'[1]5C1R_Iberville'!AY7</f>
        <v>0</v>
      </c>
      <c r="BN7" s="179">
        <f>'[1]5C1S_LC Col Prep'!AY7</f>
        <v>0</v>
      </c>
      <c r="BO7" s="179">
        <f>'[1]5C1T_Northeast'!AY7</f>
        <v>0</v>
      </c>
      <c r="BP7" s="179">
        <f>'[1]5C1U_Acadiana Ren'!AY7</f>
        <v>13</v>
      </c>
      <c r="BQ7" s="179">
        <f>'[1]5C1V_Laf Ren'!AY7</f>
        <v>-99</v>
      </c>
      <c r="BR7" s="179">
        <f>'[1]5C1W_Willow'!AY7</f>
        <v>-38</v>
      </c>
      <c r="BS7" s="179">
        <f>'[1]5C1X_Tangi'!AY7</f>
        <v>0</v>
      </c>
      <c r="BT7" s="179">
        <f>'[1]5C1Y_GEO'!AY7</f>
        <v>0</v>
      </c>
      <c r="BU7" s="179">
        <f>'[1]5C1Z_Lincoln Prep'!AY7</f>
        <v>0</v>
      </c>
      <c r="BV7" s="179">
        <f>'[1]5C1AA_Laurel'!AY7</f>
        <v>0</v>
      </c>
      <c r="BW7" s="179">
        <f>'[1]5C1AB_Apex'!AY7</f>
        <v>0</v>
      </c>
      <c r="BX7" s="179">
        <f>'[1]5C1AC_Smothers'!AY7</f>
        <v>0</v>
      </c>
      <c r="BY7" s="179">
        <f>'[1]5C1AD_Greater'!AY7</f>
        <v>0</v>
      </c>
      <c r="BZ7" s="179">
        <f>'[1]5C1AE_Noble Minds'!AY7</f>
        <v>0</v>
      </c>
      <c r="CA7" s="179">
        <f>'[1]5C1AF_JCFA-Laf'!AY7</f>
        <v>3</v>
      </c>
      <c r="CB7" s="179">
        <f>'[1]5C1AG_Collegiate'!AY7</f>
        <v>0</v>
      </c>
      <c r="CC7" s="179">
        <f>'[1]5C1AH_BRUP'!AY7</f>
        <v>0</v>
      </c>
      <c r="CD7" s="179">
        <f>'[1]5C2_LAVCA'!AZ7</f>
        <v>28</v>
      </c>
      <c r="CE7" s="179">
        <f>'[1]5C3_UnvView'!AZ7</f>
        <v>-19</v>
      </c>
      <c r="CF7" s="179">
        <f t="shared" ref="CF7:CF70" si="3">SUM(AU7:CE7)</f>
        <v>-112</v>
      </c>
      <c r="CG7" s="181">
        <f t="shared" ref="CG7:CG70" si="4">SUM(AR7:CE7)</f>
        <v>4399857</v>
      </c>
    </row>
    <row r="8" spans="1:85" s="5" customFormat="1" ht="15.6" customHeight="1" x14ac:dyDescent="0.2">
      <c r="A8" s="177">
        <v>2</v>
      </c>
      <c r="B8" s="178" t="s">
        <v>243</v>
      </c>
      <c r="C8" s="179">
        <f>'2_State Distrib and Adjs'!BA8</f>
        <v>2444786</v>
      </c>
      <c r="D8" s="179">
        <f>-'5A3_OJJ'!S8</f>
        <v>-213</v>
      </c>
      <c r="E8" s="179"/>
      <c r="F8" s="179"/>
      <c r="G8" s="179">
        <f>-'[1]5C1A_Madison'!AS8</f>
        <v>0</v>
      </c>
      <c r="H8" s="179">
        <f>-'[1]5C1B_DArbonne'!AS8</f>
        <v>0</v>
      </c>
      <c r="I8" s="179">
        <f>-'[1]5C1C_Intl High'!AS8</f>
        <v>0</v>
      </c>
      <c r="J8" s="179">
        <f>-'[1]5C1D_NOMMA'!AS8</f>
        <v>0</v>
      </c>
      <c r="K8" s="179">
        <f>-'[1]5C1E_LFNO'!AS8</f>
        <v>0</v>
      </c>
      <c r="L8" s="179">
        <f>-'[1]5C1F_L.C. Charter'!AS8</f>
        <v>-1093</v>
      </c>
      <c r="M8" s="179">
        <f>-'[1]5C1G_JS Clark'!AS8</f>
        <v>0</v>
      </c>
      <c r="N8" s="179">
        <f>-'[1]5C1H_Southwest'!AS8</f>
        <v>0</v>
      </c>
      <c r="O8" s="179">
        <f>-'[1]5C1I_LA Key'!AS8</f>
        <v>0</v>
      </c>
      <c r="P8" s="179">
        <f>-'[1]5C1J_Jeff Chamber'!AS8</f>
        <v>0</v>
      </c>
      <c r="Q8" s="179">
        <f>-'[1]5C1K_Tallulah'!AS8</f>
        <v>0</v>
      </c>
      <c r="R8" s="179">
        <f>-'[1]5C1M_GEO Mid'!AS8</f>
        <v>0</v>
      </c>
      <c r="S8" s="179">
        <f>-'[1]5C1N_Delta'!AS8</f>
        <v>0</v>
      </c>
      <c r="T8" s="179">
        <f>-'[1]5C1O_Impact'!AS8</f>
        <v>0</v>
      </c>
      <c r="U8" s="179">
        <f>-'[1]5C1P_Vision'!AS8</f>
        <v>0</v>
      </c>
      <c r="V8" s="179">
        <f>-'[1]5C1Q_Advantage'!AS8</f>
        <v>0</v>
      </c>
      <c r="W8" s="179">
        <f>-'[1]5C1R_Iberville'!AS8</f>
        <v>0</v>
      </c>
      <c r="X8" s="179">
        <f>-'[1]5C1S_LC Col Prep'!AS8</f>
        <v>468</v>
      </c>
      <c r="Y8" s="179">
        <f>-'[1]5C1T_Northeast'!AS8</f>
        <v>0</v>
      </c>
      <c r="Z8" s="179">
        <f>-'[1]5C1U_Acadiana Ren'!AS8</f>
        <v>0</v>
      </c>
      <c r="AA8" s="179">
        <f>-'[1]5C1V_Laf Ren'!AS8</f>
        <v>0</v>
      </c>
      <c r="AB8" s="179">
        <f>-'[1]5C1W_Willow'!AS8</f>
        <v>0</v>
      </c>
      <c r="AC8" s="179">
        <f>-'[1]5C1X_Tangi'!AS8</f>
        <v>0</v>
      </c>
      <c r="AD8" s="179">
        <f>-'[1]5C1Y_GEO'!AS8</f>
        <v>0</v>
      </c>
      <c r="AE8" s="179">
        <f>-'[1]5C1Z_Lincoln Prep'!AS8</f>
        <v>0</v>
      </c>
      <c r="AF8" s="179">
        <f>-'[1]5C1AA_Laurel'!$AS8</f>
        <v>0</v>
      </c>
      <c r="AG8" s="179">
        <f>-'[1]5C1AB_Apex'!$AS8</f>
        <v>0</v>
      </c>
      <c r="AH8" s="179">
        <f>-'[1]5C1AC_Smothers'!$AS8</f>
        <v>0</v>
      </c>
      <c r="AI8" s="179">
        <f>-'[1]5C1AD_Greater'!$AS8</f>
        <v>0</v>
      </c>
      <c r="AJ8" s="179">
        <f>-'[1]5C1AE_Noble Minds'!$AS8</f>
        <v>0</v>
      </c>
      <c r="AK8" s="179">
        <f>-'[1]5C1AF_JCFA-Laf'!$AS8</f>
        <v>0</v>
      </c>
      <c r="AL8" s="179">
        <f>-'[1]5C1AG_Collegiate'!$AS8</f>
        <v>0</v>
      </c>
      <c r="AM8" s="179">
        <f>-'[1]5C1AH_BRUP'!$AS8</f>
        <v>0</v>
      </c>
      <c r="AN8" s="179">
        <f>-'[1]5C2_LAVCA'!AT8</f>
        <v>-716</v>
      </c>
      <c r="AO8" s="179">
        <f>-'[1]5C3_UnvView'!AT8</f>
        <v>1252</v>
      </c>
      <c r="AP8" s="179">
        <f>(-[5]Diff!$AO8*3)+[6]Local_Noble!$Z5+'[6]Local_JCFA-Laf'!$W5-[7]Diff!$AL8-'[8]2A-2_EFT (Monthly)'!$AS8-'[8]2A-2_EFT (Monthly)'!$AV8</f>
        <v>-192</v>
      </c>
      <c r="AQ8" s="256">
        <f t="shared" ref="AQ8:AQ71" si="5">SUM(D8:AP8)</f>
        <v>-494</v>
      </c>
      <c r="AR8" s="181">
        <f t="shared" si="2"/>
        <v>2444292</v>
      </c>
      <c r="AS8" s="181">
        <f>-'[9]2A-2_EFT (Monthly)'!$BG8+'[9]5C1AE_Noble Minds'!$AM8+'[9]5C1AF_JCFA-Laf'!$AM8+'[9]5C1AG_Collegiate'!$AM8+'[9]5C1AH_BRUP'!$AM8</f>
        <v>0</v>
      </c>
      <c r="AT8" s="179"/>
      <c r="AU8" s="179"/>
      <c r="AV8" s="179"/>
      <c r="AW8" s="179">
        <f>'[1]5C1A_Madison'!AY8</f>
        <v>0</v>
      </c>
      <c r="AX8" s="179">
        <f>'[1]5C1B_DArbonne'!AY8</f>
        <v>0</v>
      </c>
      <c r="AY8" s="179">
        <f>'[1]5C1C_Intl High'!AY8</f>
        <v>0</v>
      </c>
      <c r="AZ8" s="179">
        <f>'[1]5C1D_NOMMA'!AY8</f>
        <v>0</v>
      </c>
      <c r="BA8" s="179">
        <f>'[1]5C1E_LFNO'!AY8</f>
        <v>0</v>
      </c>
      <c r="BB8" s="179">
        <f>'[1]5C1F_L.C. Charter'!AY8</f>
        <v>-11</v>
      </c>
      <c r="BC8" s="179">
        <f>'[1]5C1G_JS Clark'!AY8</f>
        <v>0</v>
      </c>
      <c r="BD8" s="179">
        <f>'[1]5C1H_Southwest'!AY8</f>
        <v>0</v>
      </c>
      <c r="BE8" s="179">
        <f>'[1]5C1I_LA Key'!AY8</f>
        <v>0</v>
      </c>
      <c r="BF8" s="179">
        <f>'[1]5C1J_Jeff Chamber'!AY8</f>
        <v>0</v>
      </c>
      <c r="BG8" s="179">
        <f>'[1]5C1K_Tallulah'!AY8</f>
        <v>0</v>
      </c>
      <c r="BH8" s="179">
        <f>'[1]5C1M_GEO Mid'!AY8</f>
        <v>0</v>
      </c>
      <c r="BI8" s="179">
        <f>'[1]5C1N_Delta'!AY8</f>
        <v>0</v>
      </c>
      <c r="BJ8" s="179">
        <f>'[1]5C1O_Impact'!AY8</f>
        <v>0</v>
      </c>
      <c r="BK8" s="179">
        <f>'[1]5C1P_Vision'!AY8</f>
        <v>0</v>
      </c>
      <c r="BL8" s="179">
        <f>'[1]5C1Q_Advantage'!AY8</f>
        <v>0</v>
      </c>
      <c r="BM8" s="179">
        <f>'[1]5C1R_Iberville'!AY8</f>
        <v>0</v>
      </c>
      <c r="BN8" s="179">
        <f>'[1]5C1S_LC Col Prep'!AY8</f>
        <v>7</v>
      </c>
      <c r="BO8" s="179">
        <f>'[1]5C1T_Northeast'!AY8</f>
        <v>0</v>
      </c>
      <c r="BP8" s="179">
        <f>'[1]5C1U_Acadiana Ren'!AY8</f>
        <v>0</v>
      </c>
      <c r="BQ8" s="179">
        <f>'[1]5C1V_Laf Ren'!AY8</f>
        <v>0</v>
      </c>
      <c r="BR8" s="179">
        <f>'[1]5C1W_Willow'!AY8</f>
        <v>0</v>
      </c>
      <c r="BS8" s="179">
        <f>'[1]5C1X_Tangi'!AY8</f>
        <v>0</v>
      </c>
      <c r="BT8" s="179">
        <f>'[1]5C1Y_GEO'!AY8</f>
        <v>0</v>
      </c>
      <c r="BU8" s="179">
        <f>'[1]5C1Z_Lincoln Prep'!AY8</f>
        <v>0</v>
      </c>
      <c r="BV8" s="179">
        <f>'[1]5C1AA_Laurel'!AY8</f>
        <v>0</v>
      </c>
      <c r="BW8" s="179">
        <f>'[1]5C1AB_Apex'!AY8</f>
        <v>0</v>
      </c>
      <c r="BX8" s="179">
        <f>'[1]5C1AC_Smothers'!AY8</f>
        <v>0</v>
      </c>
      <c r="BY8" s="179">
        <f>'[1]5C1AD_Greater'!AY8</f>
        <v>0</v>
      </c>
      <c r="BZ8" s="179">
        <f>'[1]5C1AE_Noble Minds'!AY8</f>
        <v>0</v>
      </c>
      <c r="CA8" s="179">
        <f>'[1]5C1AF_JCFA-Laf'!AY8</f>
        <v>0</v>
      </c>
      <c r="CB8" s="179">
        <f>'[1]5C1AG_Collegiate'!AY8</f>
        <v>0</v>
      </c>
      <c r="CC8" s="179">
        <f>'[1]5C1AH_BRUP'!AY8</f>
        <v>0</v>
      </c>
      <c r="CD8" s="179">
        <f>'[1]5C2_LAVCA'!AZ8</f>
        <v>4</v>
      </c>
      <c r="CE8" s="179">
        <f>'[1]5C3_UnvView'!AZ8</f>
        <v>37</v>
      </c>
      <c r="CF8" s="179">
        <f t="shared" si="3"/>
        <v>37</v>
      </c>
      <c r="CG8" s="181">
        <f t="shared" si="4"/>
        <v>2444329</v>
      </c>
    </row>
    <row r="9" spans="1:85" s="5" customFormat="1" ht="15.6" customHeight="1" x14ac:dyDescent="0.2">
      <c r="A9" s="177">
        <v>3</v>
      </c>
      <c r="B9" s="178" t="s">
        <v>244</v>
      </c>
      <c r="C9" s="179">
        <f>'2_State Distrib and Adjs'!BA9</f>
        <v>8504157</v>
      </c>
      <c r="D9" s="179">
        <f>-'5A3_OJJ'!S9</f>
        <v>-703</v>
      </c>
      <c r="E9" s="179"/>
      <c r="F9" s="179"/>
      <c r="G9" s="179">
        <f>-'[1]5C1A_Madison'!AS9</f>
        <v>-3716</v>
      </c>
      <c r="H9" s="179">
        <f>-'[1]5C1B_DArbonne'!AS9</f>
        <v>0</v>
      </c>
      <c r="I9" s="179">
        <f>-'[1]5C1C_Intl High'!AS9</f>
        <v>0</v>
      </c>
      <c r="J9" s="179">
        <f>-'[1]5C1D_NOMMA'!AS9</f>
        <v>0</v>
      </c>
      <c r="K9" s="179">
        <f>-'[1]5C1E_LFNO'!AS9</f>
        <v>0</v>
      </c>
      <c r="L9" s="179">
        <f>-'[1]5C1F_L.C. Charter'!AS9</f>
        <v>0</v>
      </c>
      <c r="M9" s="179">
        <f>-'[1]5C1G_JS Clark'!AS9</f>
        <v>0</v>
      </c>
      <c r="N9" s="179">
        <f>-'[1]5C1H_Southwest'!AS9</f>
        <v>0</v>
      </c>
      <c r="O9" s="179">
        <f>-'[1]5C1I_LA Key'!AS9</f>
        <v>-7944</v>
      </c>
      <c r="P9" s="179">
        <f>-'[1]5C1J_Jeff Chamber'!AS9</f>
        <v>0</v>
      </c>
      <c r="Q9" s="179">
        <f>-'[1]5C1K_Tallulah'!AS9</f>
        <v>0</v>
      </c>
      <c r="R9" s="179">
        <f>-'[1]5C1M_GEO Mid'!AS9</f>
        <v>-236</v>
      </c>
      <c r="S9" s="179">
        <f>-'[1]5C1N_Delta'!AS9</f>
        <v>0</v>
      </c>
      <c r="T9" s="179">
        <f>-'[1]5C1O_Impact'!AS9</f>
        <v>0</v>
      </c>
      <c r="U9" s="179">
        <f>-'[1]5C1P_Vision'!AS9</f>
        <v>0</v>
      </c>
      <c r="V9" s="179">
        <f>-'[1]5C1Q_Advantage'!AS9</f>
        <v>0</v>
      </c>
      <c r="W9" s="179">
        <f>-'[1]5C1R_Iberville'!AS9</f>
        <v>-4707</v>
      </c>
      <c r="X9" s="179">
        <f>-'[1]5C1S_LC Col Prep'!AS9</f>
        <v>0</v>
      </c>
      <c r="Y9" s="179">
        <f>-'[1]5C1T_Northeast'!AS9</f>
        <v>0</v>
      </c>
      <c r="Z9" s="179">
        <f>-'[1]5C1U_Acadiana Ren'!AS9</f>
        <v>0</v>
      </c>
      <c r="AA9" s="179">
        <f>-'[1]5C1V_Laf Ren'!AS9</f>
        <v>0</v>
      </c>
      <c r="AB9" s="179">
        <f>-'[1]5C1W_Willow'!AS9</f>
        <v>0</v>
      </c>
      <c r="AC9" s="179">
        <f>-'[1]5C1X_Tangi'!AS9</f>
        <v>0</v>
      </c>
      <c r="AD9" s="179">
        <f>-'[1]5C1Y_GEO'!AS9</f>
        <v>-572</v>
      </c>
      <c r="AE9" s="179">
        <f>-'[1]5C1Z_Lincoln Prep'!AS9</f>
        <v>0</v>
      </c>
      <c r="AF9" s="179">
        <f>-'[1]5C1AA_Laurel'!$AS9</f>
        <v>0</v>
      </c>
      <c r="AG9" s="179">
        <f>-'[1]5C1AB_Apex'!$AS9</f>
        <v>0</v>
      </c>
      <c r="AH9" s="179">
        <f>-'[1]5C1AC_Smothers'!$AS9</f>
        <v>0</v>
      </c>
      <c r="AI9" s="179">
        <f>-'[1]5C1AD_Greater'!$AS9</f>
        <v>2578</v>
      </c>
      <c r="AJ9" s="179">
        <f>-'[1]5C1AE_Noble Minds'!$AS9</f>
        <v>0</v>
      </c>
      <c r="AK9" s="179">
        <f>-'[1]5C1AF_JCFA-Laf'!$AS9</f>
        <v>0</v>
      </c>
      <c r="AL9" s="179">
        <f>-'[1]5C1AG_Collegiate'!$AS9</f>
        <v>0</v>
      </c>
      <c r="AM9" s="179">
        <f>-'[1]5C1AH_BRUP'!$AS9</f>
        <v>0</v>
      </c>
      <c r="AN9" s="179">
        <f>-'[1]5C2_LAVCA'!AT9</f>
        <v>-30647</v>
      </c>
      <c r="AO9" s="179">
        <f>-'[1]5C3_UnvView'!AT9</f>
        <v>-40915</v>
      </c>
      <c r="AP9" s="179">
        <f>(-[5]Diff!$AO9*3)+[6]Local_Noble!$Z6+'[6]Local_JCFA-Laf'!$W6-[7]Diff!$AL9-'[8]2A-2_EFT (Monthly)'!$AS9-'[8]2A-2_EFT (Monthly)'!$AV9</f>
        <v>-2187</v>
      </c>
      <c r="AQ9" s="256">
        <f t="shared" si="5"/>
        <v>-89049</v>
      </c>
      <c r="AR9" s="181">
        <f t="shared" si="2"/>
        <v>8415108</v>
      </c>
      <c r="AS9" s="181">
        <f>-'[9]2A-2_EFT (Monthly)'!$BG9+'[9]5C1AE_Noble Minds'!$AM9+'[9]5C1AF_JCFA-Laf'!$AM9+'[9]5C1AG_Collegiate'!$AM9+'[9]5C1AH_BRUP'!$AM9</f>
        <v>0</v>
      </c>
      <c r="AT9" s="179"/>
      <c r="AU9" s="179"/>
      <c r="AV9" s="179"/>
      <c r="AW9" s="179">
        <f>'[1]5C1A_Madison'!AY9</f>
        <v>-32</v>
      </c>
      <c r="AX9" s="179">
        <f>'[1]5C1B_DArbonne'!AY9</f>
        <v>0</v>
      </c>
      <c r="AY9" s="179">
        <f>'[1]5C1C_Intl High'!AY9</f>
        <v>0</v>
      </c>
      <c r="AZ9" s="179">
        <f>'[1]5C1D_NOMMA'!AY9</f>
        <v>0</v>
      </c>
      <c r="BA9" s="179">
        <f>'[1]5C1E_LFNO'!AY9</f>
        <v>0</v>
      </c>
      <c r="BB9" s="179">
        <f>'[1]5C1F_L.C. Charter'!AY9</f>
        <v>0</v>
      </c>
      <c r="BC9" s="179">
        <f>'[1]5C1G_JS Clark'!AY9</f>
        <v>0</v>
      </c>
      <c r="BD9" s="179">
        <f>'[1]5C1H_Southwest'!AY9</f>
        <v>0</v>
      </c>
      <c r="BE9" s="179">
        <f>'[1]5C1I_LA Key'!AY9</f>
        <v>12</v>
      </c>
      <c r="BF9" s="179">
        <f>'[1]5C1J_Jeff Chamber'!AY9</f>
        <v>0</v>
      </c>
      <c r="BG9" s="179">
        <f>'[1]5C1K_Tallulah'!AY9</f>
        <v>0</v>
      </c>
      <c r="BH9" s="179">
        <f>'[1]5C1M_GEO Mid'!AY9</f>
        <v>9</v>
      </c>
      <c r="BI9" s="179">
        <f>'[1]5C1N_Delta'!AY9</f>
        <v>0</v>
      </c>
      <c r="BJ9" s="179">
        <f>'[1]5C1O_Impact'!AY9</f>
        <v>0</v>
      </c>
      <c r="BK9" s="179">
        <f>'[1]5C1P_Vision'!AY9</f>
        <v>0</v>
      </c>
      <c r="BL9" s="179">
        <f>'[1]5C1Q_Advantage'!AY9</f>
        <v>0</v>
      </c>
      <c r="BM9" s="179">
        <f>'[1]5C1R_Iberville'!AY9</f>
        <v>-14</v>
      </c>
      <c r="BN9" s="179">
        <f>'[1]5C1S_LC Col Prep'!AY9</f>
        <v>0</v>
      </c>
      <c r="BO9" s="179">
        <f>'[1]5C1T_Northeast'!AY9</f>
        <v>0</v>
      </c>
      <c r="BP9" s="179">
        <f>'[1]5C1U_Acadiana Ren'!AY9</f>
        <v>0</v>
      </c>
      <c r="BQ9" s="179">
        <f>'[1]5C1V_Laf Ren'!AY9</f>
        <v>0</v>
      </c>
      <c r="BR9" s="179">
        <f>'[1]5C1W_Willow'!AY9</f>
        <v>0</v>
      </c>
      <c r="BS9" s="179">
        <f>'[1]5C1X_Tangi'!AY9</f>
        <v>0</v>
      </c>
      <c r="BT9" s="179">
        <f>'[1]5C1Y_GEO'!AY9</f>
        <v>-16</v>
      </c>
      <c r="BU9" s="179">
        <f>'[1]5C1Z_Lincoln Prep'!AY9</f>
        <v>0</v>
      </c>
      <c r="BV9" s="179">
        <f>'[1]5C1AA_Laurel'!AY9</f>
        <v>0</v>
      </c>
      <c r="BW9" s="179">
        <f>'[1]5C1AB_Apex'!AY9</f>
        <v>0</v>
      </c>
      <c r="BX9" s="179">
        <f>'[1]5C1AC_Smothers'!AY9</f>
        <v>0</v>
      </c>
      <c r="BY9" s="179">
        <f>'[1]5C1AD_Greater'!AY9</f>
        <v>91</v>
      </c>
      <c r="BZ9" s="179">
        <f>'[1]5C1AE_Noble Minds'!AY9</f>
        <v>0</v>
      </c>
      <c r="CA9" s="179">
        <f>'[1]5C1AF_JCFA-Laf'!AY9</f>
        <v>0</v>
      </c>
      <c r="CB9" s="179">
        <f>'[1]5C1AG_Collegiate'!AY9</f>
        <v>0</v>
      </c>
      <c r="CC9" s="179">
        <f>'[1]5C1AH_BRUP'!AY9</f>
        <v>0</v>
      </c>
      <c r="CD9" s="179">
        <f>'[1]5C2_LAVCA'!AZ9</f>
        <v>54</v>
      </c>
      <c r="CE9" s="179">
        <f>'[1]5C3_UnvView'!AZ9</f>
        <v>-201</v>
      </c>
      <c r="CF9" s="179">
        <f t="shared" si="3"/>
        <v>-97</v>
      </c>
      <c r="CG9" s="181">
        <f t="shared" si="4"/>
        <v>8415011</v>
      </c>
    </row>
    <row r="10" spans="1:85" s="5" customFormat="1" ht="15.6" customHeight="1" x14ac:dyDescent="0.2">
      <c r="A10" s="177">
        <v>4</v>
      </c>
      <c r="B10" s="178" t="s">
        <v>245</v>
      </c>
      <c r="C10" s="179">
        <f>'2_State Distrib and Adjs'!BA10</f>
        <v>1655880</v>
      </c>
      <c r="D10" s="179">
        <f>-'5A3_OJJ'!S10</f>
        <v>0</v>
      </c>
      <c r="E10" s="179"/>
      <c r="F10" s="179"/>
      <c r="G10" s="179">
        <f>-'[1]5C1A_Madison'!AS10</f>
        <v>0</v>
      </c>
      <c r="H10" s="179">
        <f>-'[1]5C1B_DArbonne'!AS10</f>
        <v>-480</v>
      </c>
      <c r="I10" s="179">
        <f>-'[1]5C1C_Intl High'!AS10</f>
        <v>0</v>
      </c>
      <c r="J10" s="179">
        <f>-'[1]5C1D_NOMMA'!AS10</f>
        <v>0</v>
      </c>
      <c r="K10" s="179">
        <f>-'[1]5C1E_LFNO'!AS10</f>
        <v>0</v>
      </c>
      <c r="L10" s="179">
        <f>-'[1]5C1F_L.C. Charter'!AS10</f>
        <v>0</v>
      </c>
      <c r="M10" s="179">
        <f>-'[1]5C1G_JS Clark'!AS10</f>
        <v>0</v>
      </c>
      <c r="N10" s="179">
        <f>-'[1]5C1H_Southwest'!AS10</f>
        <v>0</v>
      </c>
      <c r="O10" s="179">
        <f>-'[1]5C1I_LA Key'!AS10</f>
        <v>0</v>
      </c>
      <c r="P10" s="179">
        <f>-'[1]5C1J_Jeff Chamber'!AS10</f>
        <v>0</v>
      </c>
      <c r="Q10" s="179">
        <f>-'[1]5C1K_Tallulah'!AS10</f>
        <v>0</v>
      </c>
      <c r="R10" s="179">
        <f>-'[1]5C1M_GEO Mid'!AS10</f>
        <v>0</v>
      </c>
      <c r="S10" s="179">
        <f>-'[1]5C1N_Delta'!AS10</f>
        <v>0</v>
      </c>
      <c r="T10" s="179">
        <f>-'[1]5C1O_Impact'!AS10</f>
        <v>0</v>
      </c>
      <c r="U10" s="179">
        <f>-'[1]5C1P_Vision'!AS10</f>
        <v>0</v>
      </c>
      <c r="V10" s="179">
        <f>-'[1]5C1Q_Advantage'!AS10</f>
        <v>0</v>
      </c>
      <c r="W10" s="179">
        <f>-'[1]5C1R_Iberville'!AS10</f>
        <v>-960</v>
      </c>
      <c r="X10" s="179">
        <f>-'[1]5C1S_LC Col Prep'!AS10</f>
        <v>0</v>
      </c>
      <c r="Y10" s="179">
        <f>-'[1]5C1T_Northeast'!AS10</f>
        <v>0</v>
      </c>
      <c r="Z10" s="179">
        <f>-'[1]5C1U_Acadiana Ren'!AS10</f>
        <v>0</v>
      </c>
      <c r="AA10" s="179">
        <f>-'[1]5C1V_Laf Ren'!AS10</f>
        <v>0</v>
      </c>
      <c r="AB10" s="179">
        <f>-'[1]5C1W_Willow'!AS10</f>
        <v>0</v>
      </c>
      <c r="AC10" s="179">
        <f>-'[1]5C1X_Tangi'!AS10</f>
        <v>0</v>
      </c>
      <c r="AD10" s="179">
        <f>-'[1]5C1Y_GEO'!AS10</f>
        <v>0</v>
      </c>
      <c r="AE10" s="179">
        <f>-'[1]5C1Z_Lincoln Prep'!AS10</f>
        <v>0</v>
      </c>
      <c r="AF10" s="179">
        <f>-'[1]5C1AA_Laurel'!$AS10</f>
        <v>0</v>
      </c>
      <c r="AG10" s="179">
        <f>-'[1]5C1AB_Apex'!$AS10</f>
        <v>0</v>
      </c>
      <c r="AH10" s="179">
        <f>-'[1]5C1AC_Smothers'!$AS10</f>
        <v>0</v>
      </c>
      <c r="AI10" s="179">
        <f>-'[1]5C1AD_Greater'!$AS10</f>
        <v>0</v>
      </c>
      <c r="AJ10" s="179">
        <f>-'[1]5C1AE_Noble Minds'!$AS10</f>
        <v>0</v>
      </c>
      <c r="AK10" s="179">
        <f>-'[1]5C1AF_JCFA-Laf'!$AS10</f>
        <v>0</v>
      </c>
      <c r="AL10" s="179">
        <f>-'[1]5C1AG_Collegiate'!$AS10</f>
        <v>0</v>
      </c>
      <c r="AM10" s="179">
        <f>-'[1]5C1AH_BRUP'!$AS10</f>
        <v>0</v>
      </c>
      <c r="AN10" s="179">
        <f>-'[1]5C2_LAVCA'!AT10</f>
        <v>-3080</v>
      </c>
      <c r="AO10" s="179">
        <f>-'[1]5C3_UnvView'!AT10</f>
        <v>-6650</v>
      </c>
      <c r="AP10" s="179">
        <f>(-[5]Diff!$AO10*3)+[6]Local_Noble!$Z7+'[6]Local_JCFA-Laf'!$W7-[7]Diff!$AL10-'[8]2A-2_EFT (Monthly)'!$AS10-'[8]2A-2_EFT (Monthly)'!$AV10</f>
        <v>-1485</v>
      </c>
      <c r="AQ10" s="256">
        <f t="shared" si="5"/>
        <v>-12655</v>
      </c>
      <c r="AR10" s="181">
        <f t="shared" si="2"/>
        <v>1643225</v>
      </c>
      <c r="AS10" s="181">
        <f>-'[9]2A-2_EFT (Monthly)'!$BG10+'[9]5C1AE_Noble Minds'!$AM10+'[9]5C1AF_JCFA-Laf'!$AM10+'[9]5C1AG_Collegiate'!$AM10+'[9]5C1AH_BRUP'!$AM10</f>
        <v>0</v>
      </c>
      <c r="AT10" s="179"/>
      <c r="AU10" s="179"/>
      <c r="AV10" s="179"/>
      <c r="AW10" s="179">
        <f>'[1]5C1A_Madison'!AY10</f>
        <v>0</v>
      </c>
      <c r="AX10" s="179">
        <f>'[1]5C1B_DArbonne'!AY10</f>
        <v>-5</v>
      </c>
      <c r="AY10" s="179">
        <f>'[1]5C1C_Intl High'!AY10</f>
        <v>0</v>
      </c>
      <c r="AZ10" s="179">
        <f>'[1]5C1D_NOMMA'!AY10</f>
        <v>0</v>
      </c>
      <c r="BA10" s="179">
        <f>'[1]5C1E_LFNO'!AY10</f>
        <v>0</v>
      </c>
      <c r="BB10" s="179">
        <f>'[1]5C1F_L.C. Charter'!AY10</f>
        <v>0</v>
      </c>
      <c r="BC10" s="179">
        <f>'[1]5C1G_JS Clark'!AY10</f>
        <v>0</v>
      </c>
      <c r="BD10" s="179">
        <f>'[1]5C1H_Southwest'!AY10</f>
        <v>0</v>
      </c>
      <c r="BE10" s="179">
        <f>'[1]5C1I_LA Key'!AY10</f>
        <v>0</v>
      </c>
      <c r="BF10" s="179">
        <f>'[1]5C1J_Jeff Chamber'!AY10</f>
        <v>0</v>
      </c>
      <c r="BG10" s="179">
        <f>'[1]5C1K_Tallulah'!AY10</f>
        <v>0</v>
      </c>
      <c r="BH10" s="179">
        <f>'[1]5C1M_GEO Mid'!AY10</f>
        <v>0</v>
      </c>
      <c r="BI10" s="179">
        <f>'[1]5C1N_Delta'!AY10</f>
        <v>0</v>
      </c>
      <c r="BJ10" s="179">
        <f>'[1]5C1O_Impact'!AY10</f>
        <v>0</v>
      </c>
      <c r="BK10" s="179">
        <f>'[1]5C1P_Vision'!AY10</f>
        <v>0</v>
      </c>
      <c r="BL10" s="179">
        <f>'[1]5C1Q_Advantage'!AY10</f>
        <v>0</v>
      </c>
      <c r="BM10" s="179">
        <f>'[1]5C1R_Iberville'!AY10</f>
        <v>-10</v>
      </c>
      <c r="BN10" s="179">
        <f>'[1]5C1S_LC Col Prep'!AY10</f>
        <v>0</v>
      </c>
      <c r="BO10" s="179">
        <f>'[1]5C1T_Northeast'!AY10</f>
        <v>0</v>
      </c>
      <c r="BP10" s="179">
        <f>'[1]5C1U_Acadiana Ren'!AY10</f>
        <v>0</v>
      </c>
      <c r="BQ10" s="179">
        <f>'[1]5C1V_Laf Ren'!AY10</f>
        <v>0</v>
      </c>
      <c r="BR10" s="179">
        <f>'[1]5C1W_Willow'!AY10</f>
        <v>0</v>
      </c>
      <c r="BS10" s="179">
        <f>'[1]5C1X_Tangi'!AY10</f>
        <v>0</v>
      </c>
      <c r="BT10" s="179">
        <f>'[1]5C1Y_GEO'!AY10</f>
        <v>0</v>
      </c>
      <c r="BU10" s="179">
        <f>'[1]5C1Z_Lincoln Prep'!AY10</f>
        <v>0</v>
      </c>
      <c r="BV10" s="179">
        <f>'[1]5C1AA_Laurel'!AY10</f>
        <v>0</v>
      </c>
      <c r="BW10" s="179">
        <f>'[1]5C1AB_Apex'!AY10</f>
        <v>0</v>
      </c>
      <c r="BX10" s="179">
        <f>'[1]5C1AC_Smothers'!AY10</f>
        <v>0</v>
      </c>
      <c r="BY10" s="179">
        <f>'[1]5C1AD_Greater'!AY10</f>
        <v>0</v>
      </c>
      <c r="BZ10" s="179">
        <f>'[1]5C1AE_Noble Minds'!AY10</f>
        <v>0</v>
      </c>
      <c r="CA10" s="179">
        <f>'[1]5C1AF_JCFA-Laf'!AY10</f>
        <v>0</v>
      </c>
      <c r="CB10" s="179">
        <f>'[1]5C1AG_Collegiate'!AY10</f>
        <v>0</v>
      </c>
      <c r="CC10" s="179">
        <f>'[1]5C1AH_BRUP'!AY10</f>
        <v>0</v>
      </c>
      <c r="CD10" s="179">
        <f>'[1]5C2_LAVCA'!AZ10</f>
        <v>-17</v>
      </c>
      <c r="CE10" s="179">
        <f>'[1]5C3_UnvView'!AZ10</f>
        <v>-66</v>
      </c>
      <c r="CF10" s="179">
        <f t="shared" si="3"/>
        <v>-98</v>
      </c>
      <c r="CG10" s="181">
        <f t="shared" si="4"/>
        <v>1643127</v>
      </c>
    </row>
    <row r="11" spans="1:85" s="5" customFormat="1" ht="15.6" customHeight="1" x14ac:dyDescent="0.2">
      <c r="A11" s="187">
        <v>5</v>
      </c>
      <c r="B11" s="188" t="s">
        <v>246</v>
      </c>
      <c r="C11" s="189">
        <f>'2_State Distrib and Adjs'!BA11</f>
        <v>2493088</v>
      </c>
      <c r="D11" s="189">
        <f>-'5A3_OJJ'!S11</f>
        <v>-481</v>
      </c>
      <c r="E11" s="189"/>
      <c r="F11" s="189"/>
      <c r="G11" s="189">
        <f>-'[1]5C1A_Madison'!AS11</f>
        <v>0</v>
      </c>
      <c r="H11" s="189">
        <f>-'[1]5C1B_DArbonne'!AS11</f>
        <v>0</v>
      </c>
      <c r="I11" s="189">
        <f>-'[1]5C1C_Intl High'!AS11</f>
        <v>0</v>
      </c>
      <c r="J11" s="189">
        <f>-'[1]5C1D_NOMMA'!AS11</f>
        <v>0</v>
      </c>
      <c r="K11" s="189">
        <f>-'[1]5C1E_LFNO'!AS11</f>
        <v>0</v>
      </c>
      <c r="L11" s="189">
        <f>-'[1]5C1F_L.C. Charter'!AS11</f>
        <v>0</v>
      </c>
      <c r="M11" s="189">
        <f>-'[1]5C1G_JS Clark'!AS11</f>
        <v>2008</v>
      </c>
      <c r="N11" s="189">
        <f>-'[1]5C1H_Southwest'!AS11</f>
        <v>0</v>
      </c>
      <c r="O11" s="189">
        <f>-'[1]5C1I_LA Key'!AS11</f>
        <v>0</v>
      </c>
      <c r="P11" s="189">
        <f>-'[1]5C1J_Jeff Chamber'!AS11</f>
        <v>0</v>
      </c>
      <c r="Q11" s="189">
        <f>-'[1]5C1K_Tallulah'!AS11</f>
        <v>0</v>
      </c>
      <c r="R11" s="189">
        <f>-'[1]5C1M_GEO Mid'!AS11</f>
        <v>0</v>
      </c>
      <c r="S11" s="189">
        <f>-'[1]5C1N_Delta'!AS11</f>
        <v>0</v>
      </c>
      <c r="T11" s="189">
        <f>-'[1]5C1O_Impact'!AS11</f>
        <v>0</v>
      </c>
      <c r="U11" s="189">
        <f>-'[1]5C1P_Vision'!AS11</f>
        <v>0</v>
      </c>
      <c r="V11" s="189">
        <f>-'[1]5C1Q_Advantage'!AS11</f>
        <v>0</v>
      </c>
      <c r="W11" s="189">
        <f>-'[1]5C1R_Iberville'!AS11</f>
        <v>0</v>
      </c>
      <c r="X11" s="189">
        <f>-'[1]5C1S_LC Col Prep'!AS11</f>
        <v>0</v>
      </c>
      <c r="Y11" s="189">
        <f>-'[1]5C1T_Northeast'!AS11</f>
        <v>0</v>
      </c>
      <c r="Z11" s="189">
        <f>-'[1]5C1U_Acadiana Ren'!AS11</f>
        <v>0</v>
      </c>
      <c r="AA11" s="189">
        <f>-'[1]5C1V_Laf Ren'!AS11</f>
        <v>0</v>
      </c>
      <c r="AB11" s="189">
        <f>-'[1]5C1W_Willow'!AS11</f>
        <v>0</v>
      </c>
      <c r="AC11" s="189">
        <f>-'[1]5C1X_Tangi'!AS11</f>
        <v>0</v>
      </c>
      <c r="AD11" s="189">
        <f>-'[1]5C1Y_GEO'!AS11</f>
        <v>0</v>
      </c>
      <c r="AE11" s="189">
        <f>-'[1]5C1Z_Lincoln Prep'!AS11</f>
        <v>0</v>
      </c>
      <c r="AF11" s="189">
        <f>-'[1]5C1AA_Laurel'!$AS11</f>
        <v>0</v>
      </c>
      <c r="AG11" s="189">
        <f>-'[1]5C1AB_Apex'!$AS11</f>
        <v>0</v>
      </c>
      <c r="AH11" s="189">
        <f>-'[1]5C1AC_Smothers'!$AS11</f>
        <v>0</v>
      </c>
      <c r="AI11" s="189">
        <f>-'[1]5C1AD_Greater'!$AS11</f>
        <v>0</v>
      </c>
      <c r="AJ11" s="189">
        <f>-'[1]5C1AE_Noble Minds'!$AS11</f>
        <v>0</v>
      </c>
      <c r="AK11" s="189">
        <f>-'[1]5C1AF_JCFA-Laf'!$AS11</f>
        <v>0</v>
      </c>
      <c r="AL11" s="189">
        <f>-'[1]5C1AG_Collegiate'!$AS11</f>
        <v>0</v>
      </c>
      <c r="AM11" s="189">
        <f>-'[1]5C1AH_BRUP'!$AS11</f>
        <v>0</v>
      </c>
      <c r="AN11" s="189">
        <f>-'[1]5C2_LAVCA'!AT11</f>
        <v>-2783</v>
      </c>
      <c r="AO11" s="189">
        <f>-'[1]5C3_UnvView'!AT11</f>
        <v>-8158</v>
      </c>
      <c r="AP11" s="189">
        <f>(-[5]Diff!$AO11*3)+[6]Local_Noble!$Z8+'[6]Local_JCFA-Laf'!$W8-[7]Diff!$AL11-'[8]2A-2_EFT (Monthly)'!$AS11-'[8]2A-2_EFT (Monthly)'!$AV11</f>
        <v>1146</v>
      </c>
      <c r="AQ11" s="229">
        <f t="shared" si="5"/>
        <v>-8268</v>
      </c>
      <c r="AR11" s="191">
        <f t="shared" si="2"/>
        <v>2484820</v>
      </c>
      <c r="AS11" s="191">
        <f>-'[9]2A-2_EFT (Monthly)'!$BG11+'[9]5C1AE_Noble Minds'!$AM11+'[9]5C1AF_JCFA-Laf'!$AM11+'[9]5C1AG_Collegiate'!$AM11+'[9]5C1AH_BRUP'!$AM11</f>
        <v>0</v>
      </c>
      <c r="AT11" s="189"/>
      <c r="AU11" s="189"/>
      <c r="AV11" s="189"/>
      <c r="AW11" s="189">
        <f>'[1]5C1A_Madison'!AY11</f>
        <v>0</v>
      </c>
      <c r="AX11" s="189">
        <f>'[1]5C1B_DArbonne'!AY11</f>
        <v>0</v>
      </c>
      <c r="AY11" s="189">
        <f>'[1]5C1C_Intl High'!AY11</f>
        <v>0</v>
      </c>
      <c r="AZ11" s="189">
        <f>'[1]5C1D_NOMMA'!AY11</f>
        <v>0</v>
      </c>
      <c r="BA11" s="189">
        <f>'[1]5C1E_LFNO'!AY11</f>
        <v>0</v>
      </c>
      <c r="BB11" s="189">
        <f>'[1]5C1F_L.C. Charter'!AY11</f>
        <v>0</v>
      </c>
      <c r="BC11" s="189">
        <f>'[1]5C1G_JS Clark'!AY11</f>
        <v>0</v>
      </c>
      <c r="BD11" s="189">
        <f>'[1]5C1H_Southwest'!AY11</f>
        <v>0</v>
      </c>
      <c r="BE11" s="189">
        <f>'[1]5C1I_LA Key'!AY11</f>
        <v>0</v>
      </c>
      <c r="BF11" s="189">
        <f>'[1]5C1J_Jeff Chamber'!AY11</f>
        <v>0</v>
      </c>
      <c r="BG11" s="189">
        <f>'[1]5C1K_Tallulah'!AY11</f>
        <v>0</v>
      </c>
      <c r="BH11" s="189">
        <f>'[1]5C1M_GEO Mid'!AY11</f>
        <v>0</v>
      </c>
      <c r="BI11" s="189">
        <f>'[1]5C1N_Delta'!AY11</f>
        <v>0</v>
      </c>
      <c r="BJ11" s="189">
        <f>'[1]5C1O_Impact'!AY11</f>
        <v>0</v>
      </c>
      <c r="BK11" s="189">
        <f>'[1]5C1P_Vision'!AY11</f>
        <v>0</v>
      </c>
      <c r="BL11" s="189">
        <f>'[1]5C1Q_Advantage'!AY11</f>
        <v>0</v>
      </c>
      <c r="BM11" s="189">
        <f>'[1]5C1R_Iberville'!AY11</f>
        <v>0</v>
      </c>
      <c r="BN11" s="189">
        <f>'[1]5C1S_LC Col Prep'!AY11</f>
        <v>0</v>
      </c>
      <c r="BO11" s="189">
        <f>'[1]5C1T_Northeast'!AY11</f>
        <v>0</v>
      </c>
      <c r="BP11" s="189">
        <f>'[1]5C1U_Acadiana Ren'!AY11</f>
        <v>0</v>
      </c>
      <c r="BQ11" s="189">
        <f>'[1]5C1V_Laf Ren'!AY11</f>
        <v>0</v>
      </c>
      <c r="BR11" s="189">
        <f>'[1]5C1W_Willow'!AY11</f>
        <v>0</v>
      </c>
      <c r="BS11" s="189">
        <f>'[1]5C1X_Tangi'!AY11</f>
        <v>0</v>
      </c>
      <c r="BT11" s="189">
        <f>'[1]5C1Y_GEO'!AY11</f>
        <v>0</v>
      </c>
      <c r="BU11" s="189">
        <f>'[1]5C1Z_Lincoln Prep'!AY11</f>
        <v>0</v>
      </c>
      <c r="BV11" s="189">
        <f>'[1]5C1AA_Laurel'!AY11</f>
        <v>0</v>
      </c>
      <c r="BW11" s="189">
        <f>'[1]5C1AB_Apex'!AY11</f>
        <v>0</v>
      </c>
      <c r="BX11" s="189">
        <f>'[1]5C1AC_Smothers'!AY11</f>
        <v>0</v>
      </c>
      <c r="BY11" s="189">
        <f>'[1]5C1AD_Greater'!AY11</f>
        <v>0</v>
      </c>
      <c r="BZ11" s="189">
        <f>'[1]5C1AE_Noble Minds'!AY11</f>
        <v>0</v>
      </c>
      <c r="CA11" s="189">
        <f>'[1]5C1AF_JCFA-Laf'!AY11</f>
        <v>0</v>
      </c>
      <c r="CB11" s="189">
        <f>'[1]5C1AG_Collegiate'!AY11</f>
        <v>0</v>
      </c>
      <c r="CC11" s="189">
        <f>'[1]5C1AH_BRUP'!AY11</f>
        <v>0</v>
      </c>
      <c r="CD11" s="189">
        <f>'[1]5C2_LAVCA'!AZ11</f>
        <v>-13</v>
      </c>
      <c r="CE11" s="189">
        <f>'[1]5C3_UnvView'!AZ11</f>
        <v>-8</v>
      </c>
      <c r="CF11" s="189">
        <f t="shared" si="3"/>
        <v>-21</v>
      </c>
      <c r="CG11" s="191">
        <f t="shared" si="4"/>
        <v>2484799</v>
      </c>
    </row>
    <row r="12" spans="1:85" s="5" customFormat="1" ht="15.6" customHeight="1" x14ac:dyDescent="0.2">
      <c r="A12" s="177">
        <v>6</v>
      </c>
      <c r="B12" s="178" t="s">
        <v>247</v>
      </c>
      <c r="C12" s="179">
        <f>'2_State Distrib and Adjs'!BA12</f>
        <v>3027629</v>
      </c>
      <c r="D12" s="179">
        <f>-'5A3_OJJ'!S12</f>
        <v>-276</v>
      </c>
      <c r="E12" s="179"/>
      <c r="F12" s="179"/>
      <c r="G12" s="179">
        <f>-'[1]5C1A_Madison'!AS12</f>
        <v>0</v>
      </c>
      <c r="H12" s="179">
        <f>-'[1]5C1B_DArbonne'!AS12</f>
        <v>0</v>
      </c>
      <c r="I12" s="179">
        <f>-'[1]5C1C_Intl High'!AS12</f>
        <v>0</v>
      </c>
      <c r="J12" s="179">
        <f>-'[1]5C1D_NOMMA'!AS12</f>
        <v>0</v>
      </c>
      <c r="K12" s="179">
        <f>-'[1]5C1E_LFNO'!AS12</f>
        <v>0</v>
      </c>
      <c r="L12" s="179">
        <f>-'[1]5C1F_L.C. Charter'!AS12</f>
        <v>-1420</v>
      </c>
      <c r="M12" s="179">
        <f>-'[1]5C1G_JS Clark'!AS12</f>
        <v>0</v>
      </c>
      <c r="N12" s="179">
        <f>-'[1]5C1H_Southwest'!AS12</f>
        <v>0</v>
      </c>
      <c r="O12" s="179">
        <f>-'[1]5C1I_LA Key'!AS12</f>
        <v>0</v>
      </c>
      <c r="P12" s="179">
        <f>-'[1]5C1J_Jeff Chamber'!AS12</f>
        <v>0</v>
      </c>
      <c r="Q12" s="179">
        <f>-'[1]5C1K_Tallulah'!AS12</f>
        <v>0</v>
      </c>
      <c r="R12" s="179">
        <f>-'[1]5C1M_GEO Mid'!AS12</f>
        <v>0</v>
      </c>
      <c r="S12" s="179">
        <f>-'[1]5C1N_Delta'!AS12</f>
        <v>0</v>
      </c>
      <c r="T12" s="179">
        <f>-'[1]5C1O_Impact'!AS12</f>
        <v>0</v>
      </c>
      <c r="U12" s="179">
        <f>-'[1]5C1P_Vision'!AS12</f>
        <v>0</v>
      </c>
      <c r="V12" s="179">
        <f>-'[1]5C1Q_Advantage'!AS12</f>
        <v>0</v>
      </c>
      <c r="W12" s="179">
        <f>-'[1]5C1R_Iberville'!AS12</f>
        <v>0</v>
      </c>
      <c r="X12" s="179">
        <f>-'[1]5C1S_LC Col Prep'!AS12</f>
        <v>0</v>
      </c>
      <c r="Y12" s="179">
        <f>-'[1]5C1T_Northeast'!AS12</f>
        <v>0</v>
      </c>
      <c r="Z12" s="179">
        <f>-'[1]5C1U_Acadiana Ren'!AS12</f>
        <v>0</v>
      </c>
      <c r="AA12" s="179">
        <f>-'[1]5C1V_Laf Ren'!AS12</f>
        <v>0</v>
      </c>
      <c r="AB12" s="179">
        <f>-'[1]5C1W_Willow'!AS12</f>
        <v>0</v>
      </c>
      <c r="AC12" s="179">
        <f>-'[1]5C1X_Tangi'!AS12</f>
        <v>0</v>
      </c>
      <c r="AD12" s="179">
        <f>-'[1]5C1Y_GEO'!AS12</f>
        <v>0</v>
      </c>
      <c r="AE12" s="179">
        <f>-'[1]5C1Z_Lincoln Prep'!AS12</f>
        <v>0</v>
      </c>
      <c r="AF12" s="179">
        <f>-'[1]5C1AA_Laurel'!$AS12</f>
        <v>0</v>
      </c>
      <c r="AG12" s="179">
        <f>-'[1]5C1AB_Apex'!$AS12</f>
        <v>0</v>
      </c>
      <c r="AH12" s="179">
        <f>-'[1]5C1AC_Smothers'!$AS12</f>
        <v>0</v>
      </c>
      <c r="AI12" s="179">
        <f>-'[1]5C1AD_Greater'!$AS12</f>
        <v>0</v>
      </c>
      <c r="AJ12" s="179">
        <f>-'[1]5C1AE_Noble Minds'!$AS12</f>
        <v>0</v>
      </c>
      <c r="AK12" s="179">
        <f>-'[1]5C1AF_JCFA-Laf'!$AS12</f>
        <v>0</v>
      </c>
      <c r="AL12" s="179">
        <f>-'[1]5C1AG_Collegiate'!$AS12</f>
        <v>0</v>
      </c>
      <c r="AM12" s="179">
        <f>-'[1]5C1AH_BRUP'!$AS12</f>
        <v>0</v>
      </c>
      <c r="AN12" s="179">
        <f>-'[1]5C2_LAVCA'!AT12</f>
        <v>-2247</v>
      </c>
      <c r="AO12" s="179">
        <f>-'[1]5C3_UnvView'!AT12</f>
        <v>2929</v>
      </c>
      <c r="AP12" s="179">
        <f>(-[5]Diff!$AO12*3)+[6]Local_Noble!$Z9+'[6]Local_JCFA-Laf'!$W9-[7]Diff!$AL12-'[8]2A-2_EFT (Monthly)'!$AS12-'[8]2A-2_EFT (Monthly)'!$AV12</f>
        <v>-1239</v>
      </c>
      <c r="AQ12" s="256">
        <f t="shared" si="5"/>
        <v>-2253</v>
      </c>
      <c r="AR12" s="181">
        <f t="shared" si="2"/>
        <v>3025376</v>
      </c>
      <c r="AS12" s="181">
        <f>-'[9]2A-2_EFT (Monthly)'!$BG12+'[9]5C1AE_Noble Minds'!$AM12+'[9]5C1AF_JCFA-Laf'!$AM12+'[9]5C1AG_Collegiate'!$AM12+'[9]5C1AH_BRUP'!$AM12</f>
        <v>0</v>
      </c>
      <c r="AT12" s="179"/>
      <c r="AU12" s="179"/>
      <c r="AV12" s="179"/>
      <c r="AW12" s="179">
        <f>'[1]5C1A_Madison'!AY12</f>
        <v>0</v>
      </c>
      <c r="AX12" s="179">
        <f>'[1]5C1B_DArbonne'!AY12</f>
        <v>0</v>
      </c>
      <c r="AY12" s="179">
        <f>'[1]5C1C_Intl High'!AY12</f>
        <v>0</v>
      </c>
      <c r="AZ12" s="179">
        <f>'[1]5C1D_NOMMA'!AY12</f>
        <v>0</v>
      </c>
      <c r="BA12" s="179">
        <f>'[1]5C1E_LFNO'!AY12</f>
        <v>0</v>
      </c>
      <c r="BB12" s="179">
        <f>'[1]5C1F_L.C. Charter'!AY12</f>
        <v>-14</v>
      </c>
      <c r="BC12" s="179">
        <f>'[1]5C1G_JS Clark'!AY12</f>
        <v>0</v>
      </c>
      <c r="BD12" s="179">
        <f>'[1]5C1H_Southwest'!AY12</f>
        <v>0</v>
      </c>
      <c r="BE12" s="179">
        <f>'[1]5C1I_LA Key'!AY12</f>
        <v>0</v>
      </c>
      <c r="BF12" s="179">
        <f>'[1]5C1J_Jeff Chamber'!AY12</f>
        <v>0</v>
      </c>
      <c r="BG12" s="179">
        <f>'[1]5C1K_Tallulah'!AY12</f>
        <v>0</v>
      </c>
      <c r="BH12" s="179">
        <f>'[1]5C1M_GEO Mid'!AY12</f>
        <v>0</v>
      </c>
      <c r="BI12" s="179">
        <f>'[1]5C1N_Delta'!AY12</f>
        <v>0</v>
      </c>
      <c r="BJ12" s="179">
        <f>'[1]5C1O_Impact'!AY12</f>
        <v>0</v>
      </c>
      <c r="BK12" s="179">
        <f>'[1]5C1P_Vision'!AY12</f>
        <v>0</v>
      </c>
      <c r="BL12" s="179">
        <f>'[1]5C1Q_Advantage'!AY12</f>
        <v>0</v>
      </c>
      <c r="BM12" s="179">
        <f>'[1]5C1R_Iberville'!AY12</f>
        <v>0</v>
      </c>
      <c r="BN12" s="179">
        <f>'[1]5C1S_LC Col Prep'!AY12</f>
        <v>0</v>
      </c>
      <c r="BO12" s="179">
        <f>'[1]5C1T_Northeast'!AY12</f>
        <v>0</v>
      </c>
      <c r="BP12" s="179">
        <f>'[1]5C1U_Acadiana Ren'!AY12</f>
        <v>0</v>
      </c>
      <c r="BQ12" s="179">
        <f>'[1]5C1V_Laf Ren'!AY12</f>
        <v>0</v>
      </c>
      <c r="BR12" s="179">
        <f>'[1]5C1W_Willow'!AY12</f>
        <v>0</v>
      </c>
      <c r="BS12" s="179">
        <f>'[1]5C1X_Tangi'!AY12</f>
        <v>0</v>
      </c>
      <c r="BT12" s="179">
        <f>'[1]5C1Y_GEO'!AY12</f>
        <v>0</v>
      </c>
      <c r="BU12" s="179">
        <f>'[1]5C1Z_Lincoln Prep'!AY12</f>
        <v>0</v>
      </c>
      <c r="BV12" s="179">
        <f>'[1]5C1AA_Laurel'!AY12</f>
        <v>0</v>
      </c>
      <c r="BW12" s="179">
        <f>'[1]5C1AB_Apex'!AY12</f>
        <v>0</v>
      </c>
      <c r="BX12" s="179">
        <f>'[1]5C1AC_Smothers'!AY12</f>
        <v>0</v>
      </c>
      <c r="BY12" s="179">
        <f>'[1]5C1AD_Greater'!AY12</f>
        <v>0</v>
      </c>
      <c r="BZ12" s="179">
        <f>'[1]5C1AE_Noble Minds'!AY12</f>
        <v>0</v>
      </c>
      <c r="CA12" s="179">
        <f>'[1]5C1AF_JCFA-Laf'!AY12</f>
        <v>0</v>
      </c>
      <c r="CB12" s="179">
        <f>'[1]5C1AG_Collegiate'!AY12</f>
        <v>0</v>
      </c>
      <c r="CC12" s="179">
        <f>'[1]5C1AH_BRUP'!AY12</f>
        <v>0</v>
      </c>
      <c r="CD12" s="179">
        <f>'[1]5C2_LAVCA'!AZ12</f>
        <v>-52</v>
      </c>
      <c r="CE12" s="179">
        <f>'[1]5C3_UnvView'!AZ12</f>
        <v>46</v>
      </c>
      <c r="CF12" s="179">
        <f t="shared" si="3"/>
        <v>-20</v>
      </c>
      <c r="CG12" s="181">
        <f t="shared" si="4"/>
        <v>3025356</v>
      </c>
    </row>
    <row r="13" spans="1:85" s="5" customFormat="1" ht="15.6" customHeight="1" x14ac:dyDescent="0.2">
      <c r="A13" s="177">
        <v>7</v>
      </c>
      <c r="B13" s="178" t="s">
        <v>248</v>
      </c>
      <c r="C13" s="179">
        <f>'2_State Distrib and Adjs'!BA13</f>
        <v>678189</v>
      </c>
      <c r="D13" s="179">
        <f>-'5A3_OJJ'!S13</f>
        <v>-694</v>
      </c>
      <c r="E13" s="179"/>
      <c r="F13" s="179"/>
      <c r="G13" s="179">
        <f>-'[1]5C1A_Madison'!AS13</f>
        <v>0</v>
      </c>
      <c r="H13" s="179">
        <f>-'[1]5C1B_DArbonne'!AS13</f>
        <v>-2733</v>
      </c>
      <c r="I13" s="179">
        <f>-'[1]5C1C_Intl High'!AS13</f>
        <v>0</v>
      </c>
      <c r="J13" s="179">
        <f>-'[1]5C1D_NOMMA'!AS13</f>
        <v>0</v>
      </c>
      <c r="K13" s="179">
        <f>-'[1]5C1E_LFNO'!AS13</f>
        <v>0</v>
      </c>
      <c r="L13" s="179">
        <f>-'[1]5C1F_L.C. Charter'!AS13</f>
        <v>0</v>
      </c>
      <c r="M13" s="179">
        <f>-'[1]5C1G_JS Clark'!AS13</f>
        <v>0</v>
      </c>
      <c r="N13" s="179">
        <f>-'[1]5C1H_Southwest'!AS13</f>
        <v>0</v>
      </c>
      <c r="O13" s="179">
        <f>-'[1]5C1I_LA Key'!AS13</f>
        <v>0</v>
      </c>
      <c r="P13" s="179">
        <f>-'[1]5C1J_Jeff Chamber'!AS13</f>
        <v>0</v>
      </c>
      <c r="Q13" s="179">
        <f>-'[1]5C1K_Tallulah'!AS13</f>
        <v>0</v>
      </c>
      <c r="R13" s="179">
        <f>-'[1]5C1M_GEO Mid'!AS13</f>
        <v>0</v>
      </c>
      <c r="S13" s="179">
        <f>-'[1]5C1N_Delta'!AS13</f>
        <v>0</v>
      </c>
      <c r="T13" s="179">
        <f>-'[1]5C1O_Impact'!AS13</f>
        <v>0</v>
      </c>
      <c r="U13" s="179">
        <f>-'[1]5C1P_Vision'!AS13</f>
        <v>0</v>
      </c>
      <c r="V13" s="179">
        <f>-'[1]5C1Q_Advantage'!AS13</f>
        <v>0</v>
      </c>
      <c r="W13" s="179">
        <f>-'[1]5C1R_Iberville'!AS13</f>
        <v>0</v>
      </c>
      <c r="X13" s="179">
        <f>-'[1]5C1S_LC Col Prep'!AS13</f>
        <v>0</v>
      </c>
      <c r="Y13" s="179">
        <f>-'[1]5C1T_Northeast'!AS13</f>
        <v>0</v>
      </c>
      <c r="Z13" s="179">
        <f>-'[1]5C1U_Acadiana Ren'!AS13</f>
        <v>0</v>
      </c>
      <c r="AA13" s="179">
        <f>-'[1]5C1V_Laf Ren'!AS13</f>
        <v>0</v>
      </c>
      <c r="AB13" s="179">
        <f>-'[1]5C1W_Willow'!AS13</f>
        <v>0</v>
      </c>
      <c r="AC13" s="179">
        <f>-'[1]5C1X_Tangi'!AS13</f>
        <v>0</v>
      </c>
      <c r="AD13" s="179">
        <f>-'[1]5C1Y_GEO'!AS13</f>
        <v>0</v>
      </c>
      <c r="AE13" s="179">
        <f>-'[1]5C1Z_Lincoln Prep'!AS13</f>
        <v>-36981</v>
      </c>
      <c r="AF13" s="179">
        <f>-'[1]5C1AA_Laurel'!$AS13</f>
        <v>0</v>
      </c>
      <c r="AG13" s="179">
        <f>-'[1]5C1AB_Apex'!$AS13</f>
        <v>0</v>
      </c>
      <c r="AH13" s="179">
        <f>-'[1]5C1AC_Smothers'!$AS13</f>
        <v>0</v>
      </c>
      <c r="AI13" s="179">
        <f>-'[1]5C1AD_Greater'!$AS13</f>
        <v>0</v>
      </c>
      <c r="AJ13" s="179">
        <f>-'[1]5C1AE_Noble Minds'!$AS13</f>
        <v>0</v>
      </c>
      <c r="AK13" s="179">
        <f>-'[1]5C1AF_JCFA-Laf'!$AS13</f>
        <v>0</v>
      </c>
      <c r="AL13" s="179">
        <f>-'[1]5C1AG_Collegiate'!$AS13</f>
        <v>0</v>
      </c>
      <c r="AM13" s="179">
        <f>-'[1]5C1AH_BRUP'!$AS13</f>
        <v>0</v>
      </c>
      <c r="AN13" s="179">
        <f>-'[1]5C2_LAVCA'!AT13</f>
        <v>-6266</v>
      </c>
      <c r="AO13" s="179">
        <f>-'[1]5C3_UnvView'!AT13</f>
        <v>2933</v>
      </c>
      <c r="AP13" s="179">
        <f>(-[5]Diff!$AO13*3)+[6]Local_Noble!$Z10+'[6]Local_JCFA-Laf'!$W10-[7]Diff!$AL13-'[8]2A-2_EFT (Monthly)'!$AS13-'[8]2A-2_EFT (Monthly)'!$AV13</f>
        <v>-1803</v>
      </c>
      <c r="AQ13" s="256">
        <f t="shared" si="5"/>
        <v>-45544</v>
      </c>
      <c r="AR13" s="181">
        <f t="shared" si="2"/>
        <v>632645</v>
      </c>
      <c r="AS13" s="181">
        <f>-'[9]2A-2_EFT (Monthly)'!$BG13+'[9]5C1AE_Noble Minds'!$AM13+'[9]5C1AF_JCFA-Laf'!$AM13+'[9]5C1AG_Collegiate'!$AM13+'[9]5C1AH_BRUP'!$AM13</f>
        <v>0</v>
      </c>
      <c r="AT13" s="179"/>
      <c r="AU13" s="179"/>
      <c r="AV13" s="179"/>
      <c r="AW13" s="179">
        <f>'[1]5C1A_Madison'!AY13</f>
        <v>0</v>
      </c>
      <c r="AX13" s="179">
        <f>'[1]5C1B_DArbonne'!AY13</f>
        <v>-27</v>
      </c>
      <c r="AY13" s="179">
        <f>'[1]5C1C_Intl High'!AY13</f>
        <v>0</v>
      </c>
      <c r="AZ13" s="179">
        <f>'[1]5C1D_NOMMA'!AY13</f>
        <v>0</v>
      </c>
      <c r="BA13" s="179">
        <f>'[1]5C1E_LFNO'!AY13</f>
        <v>0</v>
      </c>
      <c r="BB13" s="179">
        <f>'[1]5C1F_L.C. Charter'!AY13</f>
        <v>0</v>
      </c>
      <c r="BC13" s="179">
        <f>'[1]5C1G_JS Clark'!AY13</f>
        <v>0</v>
      </c>
      <c r="BD13" s="179">
        <f>'[1]5C1H_Southwest'!AY13</f>
        <v>0</v>
      </c>
      <c r="BE13" s="179">
        <f>'[1]5C1I_LA Key'!AY13</f>
        <v>0</v>
      </c>
      <c r="BF13" s="179">
        <f>'[1]5C1J_Jeff Chamber'!AY13</f>
        <v>0</v>
      </c>
      <c r="BG13" s="179">
        <f>'[1]5C1K_Tallulah'!AY13</f>
        <v>0</v>
      </c>
      <c r="BH13" s="179">
        <f>'[1]5C1M_GEO Mid'!AY13</f>
        <v>0</v>
      </c>
      <c r="BI13" s="179">
        <f>'[1]5C1N_Delta'!AY13</f>
        <v>0</v>
      </c>
      <c r="BJ13" s="179">
        <f>'[1]5C1O_Impact'!AY13</f>
        <v>0</v>
      </c>
      <c r="BK13" s="179">
        <f>'[1]5C1P_Vision'!AY13</f>
        <v>0</v>
      </c>
      <c r="BL13" s="179">
        <f>'[1]5C1Q_Advantage'!AY13</f>
        <v>0</v>
      </c>
      <c r="BM13" s="179">
        <f>'[1]5C1R_Iberville'!AY13</f>
        <v>0</v>
      </c>
      <c r="BN13" s="179">
        <f>'[1]5C1S_LC Col Prep'!AY13</f>
        <v>0</v>
      </c>
      <c r="BO13" s="179">
        <f>'[1]5C1T_Northeast'!AY13</f>
        <v>0</v>
      </c>
      <c r="BP13" s="179">
        <f>'[1]5C1U_Acadiana Ren'!AY13</f>
        <v>0</v>
      </c>
      <c r="BQ13" s="179">
        <f>'[1]5C1V_Laf Ren'!AY13</f>
        <v>0</v>
      </c>
      <c r="BR13" s="179">
        <f>'[1]5C1W_Willow'!AY13</f>
        <v>0</v>
      </c>
      <c r="BS13" s="179">
        <f>'[1]5C1X_Tangi'!AY13</f>
        <v>0</v>
      </c>
      <c r="BT13" s="179">
        <f>'[1]5C1Y_GEO'!AY13</f>
        <v>0</v>
      </c>
      <c r="BU13" s="179">
        <f>'[1]5C1Z_Lincoln Prep'!AY13</f>
        <v>-435</v>
      </c>
      <c r="BV13" s="179">
        <f>'[1]5C1AA_Laurel'!AY13</f>
        <v>0</v>
      </c>
      <c r="BW13" s="179">
        <f>'[1]5C1AB_Apex'!AY13</f>
        <v>0</v>
      </c>
      <c r="BX13" s="179">
        <f>'[1]5C1AC_Smothers'!AY13</f>
        <v>0</v>
      </c>
      <c r="BY13" s="179">
        <f>'[1]5C1AD_Greater'!AY13</f>
        <v>0</v>
      </c>
      <c r="BZ13" s="179">
        <f>'[1]5C1AE_Noble Minds'!AY13</f>
        <v>0</v>
      </c>
      <c r="CA13" s="179">
        <f>'[1]5C1AF_JCFA-Laf'!AY13</f>
        <v>0</v>
      </c>
      <c r="CB13" s="179">
        <f>'[1]5C1AG_Collegiate'!AY13</f>
        <v>0</v>
      </c>
      <c r="CC13" s="179">
        <f>'[1]5C1AH_BRUP'!AY13</f>
        <v>0</v>
      </c>
      <c r="CD13" s="179">
        <f>'[1]5C2_LAVCA'!AZ13</f>
        <v>-2</v>
      </c>
      <c r="CE13" s="179">
        <f>'[1]5C3_UnvView'!AZ13</f>
        <v>81</v>
      </c>
      <c r="CF13" s="179">
        <f t="shared" si="3"/>
        <v>-383</v>
      </c>
      <c r="CG13" s="181">
        <f t="shared" si="4"/>
        <v>632262</v>
      </c>
    </row>
    <row r="14" spans="1:85" s="5" customFormat="1" ht="15.6" customHeight="1" x14ac:dyDescent="0.2">
      <c r="A14" s="177">
        <v>8</v>
      </c>
      <c r="B14" s="178" t="s">
        <v>249</v>
      </c>
      <c r="C14" s="179">
        <f>'2_State Distrib and Adjs'!BA14</f>
        <v>10860914</v>
      </c>
      <c r="D14" s="179">
        <f>-'5A3_OJJ'!S14</f>
        <v>-777</v>
      </c>
      <c r="E14" s="179"/>
      <c r="F14" s="179"/>
      <c r="G14" s="179">
        <f>-'[1]5C1A_Madison'!AS14</f>
        <v>0</v>
      </c>
      <c r="H14" s="179">
        <f>-'[1]5C1B_DArbonne'!AS14</f>
        <v>1472</v>
      </c>
      <c r="I14" s="179">
        <f>-'[1]5C1C_Intl High'!AS14</f>
        <v>0</v>
      </c>
      <c r="J14" s="179">
        <f>-'[1]5C1D_NOMMA'!AS14</f>
        <v>0</v>
      </c>
      <c r="K14" s="179">
        <f>-'[1]5C1E_LFNO'!AS14</f>
        <v>0</v>
      </c>
      <c r="L14" s="179">
        <f>-'[1]5C1F_L.C. Charter'!AS14</f>
        <v>0</v>
      </c>
      <c r="M14" s="179">
        <f>-'[1]5C1G_JS Clark'!AS14</f>
        <v>0</v>
      </c>
      <c r="N14" s="179">
        <f>-'[1]5C1H_Southwest'!AS14</f>
        <v>0</v>
      </c>
      <c r="O14" s="179">
        <f>-'[1]5C1I_LA Key'!AS14</f>
        <v>0</v>
      </c>
      <c r="P14" s="179">
        <f>-'[1]5C1J_Jeff Chamber'!AS14</f>
        <v>0</v>
      </c>
      <c r="Q14" s="179">
        <f>-'[1]5C1K_Tallulah'!AS14</f>
        <v>0</v>
      </c>
      <c r="R14" s="179">
        <f>-'[1]5C1M_GEO Mid'!AS14</f>
        <v>0</v>
      </c>
      <c r="S14" s="179">
        <f>-'[1]5C1N_Delta'!AS14</f>
        <v>0</v>
      </c>
      <c r="T14" s="179">
        <f>-'[1]5C1O_Impact'!AS14</f>
        <v>0</v>
      </c>
      <c r="U14" s="179">
        <f>-'[1]5C1P_Vision'!AS14</f>
        <v>0</v>
      </c>
      <c r="V14" s="179">
        <f>-'[1]5C1Q_Advantage'!AS14</f>
        <v>0</v>
      </c>
      <c r="W14" s="179">
        <f>-'[1]5C1R_Iberville'!AS14</f>
        <v>0</v>
      </c>
      <c r="X14" s="179">
        <f>-'[1]5C1S_LC Col Prep'!AS14</f>
        <v>0</v>
      </c>
      <c r="Y14" s="179">
        <f>-'[1]5C1T_Northeast'!AS14</f>
        <v>0</v>
      </c>
      <c r="Z14" s="179">
        <f>-'[1]5C1U_Acadiana Ren'!AS14</f>
        <v>0</v>
      </c>
      <c r="AA14" s="179">
        <f>-'[1]5C1V_Laf Ren'!AS14</f>
        <v>0</v>
      </c>
      <c r="AB14" s="179">
        <f>-'[1]5C1W_Willow'!AS14</f>
        <v>0</v>
      </c>
      <c r="AC14" s="179">
        <f>-'[1]5C1X_Tangi'!AS14</f>
        <v>0</v>
      </c>
      <c r="AD14" s="179">
        <f>-'[1]5C1Y_GEO'!AS14</f>
        <v>0</v>
      </c>
      <c r="AE14" s="179">
        <f>-'[1]5C1Z_Lincoln Prep'!AS14</f>
        <v>0</v>
      </c>
      <c r="AF14" s="179">
        <f>-'[1]5C1AA_Laurel'!$AS14</f>
        <v>0</v>
      </c>
      <c r="AG14" s="179">
        <f>-'[1]5C1AB_Apex'!$AS14</f>
        <v>0</v>
      </c>
      <c r="AH14" s="179">
        <f>-'[1]5C1AC_Smothers'!$AS14</f>
        <v>0</v>
      </c>
      <c r="AI14" s="179">
        <f>-'[1]5C1AD_Greater'!$AS14</f>
        <v>0</v>
      </c>
      <c r="AJ14" s="179">
        <f>-'[1]5C1AE_Noble Minds'!$AS14</f>
        <v>0</v>
      </c>
      <c r="AK14" s="179">
        <f>-'[1]5C1AF_JCFA-Laf'!$AS14</f>
        <v>0</v>
      </c>
      <c r="AL14" s="179">
        <f>-'[1]5C1AG_Collegiate'!$AS14</f>
        <v>0</v>
      </c>
      <c r="AM14" s="179">
        <f>-'[1]5C1AH_BRUP'!$AS14</f>
        <v>0</v>
      </c>
      <c r="AN14" s="179">
        <f>-'[1]5C2_LAVCA'!AT14</f>
        <v>-17462</v>
      </c>
      <c r="AO14" s="179">
        <f>-'[1]5C3_UnvView'!AT14</f>
        <v>-25022</v>
      </c>
      <c r="AP14" s="179">
        <f>(-[5]Diff!$AO14*3)+[6]Local_Noble!$Z11+'[6]Local_JCFA-Laf'!$W11-[7]Diff!$AL14-'[8]2A-2_EFT (Monthly)'!$AS14-'[8]2A-2_EFT (Monthly)'!$AV14</f>
        <v>1989</v>
      </c>
      <c r="AQ14" s="256">
        <f t="shared" si="5"/>
        <v>-39800</v>
      </c>
      <c r="AR14" s="181">
        <f t="shared" si="2"/>
        <v>10821114</v>
      </c>
      <c r="AS14" s="181">
        <f>-'[9]2A-2_EFT (Monthly)'!$BG14+'[9]5C1AE_Noble Minds'!$AM14+'[9]5C1AF_JCFA-Laf'!$AM14+'[9]5C1AG_Collegiate'!$AM14+'[9]5C1AH_BRUP'!$AM14</f>
        <v>0</v>
      </c>
      <c r="AT14" s="179"/>
      <c r="AU14" s="179"/>
      <c r="AV14" s="179"/>
      <c r="AW14" s="179">
        <f>'[1]5C1A_Madison'!AY14</f>
        <v>0</v>
      </c>
      <c r="AX14" s="179">
        <f>'[1]5C1B_DArbonne'!AY14</f>
        <v>0</v>
      </c>
      <c r="AY14" s="179">
        <f>'[1]5C1C_Intl High'!AY14</f>
        <v>0</v>
      </c>
      <c r="AZ14" s="179">
        <f>'[1]5C1D_NOMMA'!AY14</f>
        <v>0</v>
      </c>
      <c r="BA14" s="179">
        <f>'[1]5C1E_LFNO'!AY14</f>
        <v>0</v>
      </c>
      <c r="BB14" s="179">
        <f>'[1]5C1F_L.C. Charter'!AY14</f>
        <v>0</v>
      </c>
      <c r="BC14" s="179">
        <f>'[1]5C1G_JS Clark'!AY14</f>
        <v>0</v>
      </c>
      <c r="BD14" s="179">
        <f>'[1]5C1H_Southwest'!AY14</f>
        <v>0</v>
      </c>
      <c r="BE14" s="179">
        <f>'[1]5C1I_LA Key'!AY14</f>
        <v>0</v>
      </c>
      <c r="BF14" s="179">
        <f>'[1]5C1J_Jeff Chamber'!AY14</f>
        <v>0</v>
      </c>
      <c r="BG14" s="179">
        <f>'[1]5C1K_Tallulah'!AY14</f>
        <v>0</v>
      </c>
      <c r="BH14" s="179">
        <f>'[1]5C1M_GEO Mid'!AY14</f>
        <v>0</v>
      </c>
      <c r="BI14" s="179">
        <f>'[1]5C1N_Delta'!AY14</f>
        <v>0</v>
      </c>
      <c r="BJ14" s="179">
        <f>'[1]5C1O_Impact'!AY14</f>
        <v>0</v>
      </c>
      <c r="BK14" s="179">
        <f>'[1]5C1P_Vision'!AY14</f>
        <v>0</v>
      </c>
      <c r="BL14" s="179">
        <f>'[1]5C1Q_Advantage'!AY14</f>
        <v>0</v>
      </c>
      <c r="BM14" s="179">
        <f>'[1]5C1R_Iberville'!AY14</f>
        <v>0</v>
      </c>
      <c r="BN14" s="179">
        <f>'[1]5C1S_LC Col Prep'!AY14</f>
        <v>0</v>
      </c>
      <c r="BO14" s="179">
        <f>'[1]5C1T_Northeast'!AY14</f>
        <v>0</v>
      </c>
      <c r="BP14" s="179">
        <f>'[1]5C1U_Acadiana Ren'!AY14</f>
        <v>0</v>
      </c>
      <c r="BQ14" s="179">
        <f>'[1]5C1V_Laf Ren'!AY14</f>
        <v>0</v>
      </c>
      <c r="BR14" s="179">
        <f>'[1]5C1W_Willow'!AY14</f>
        <v>0</v>
      </c>
      <c r="BS14" s="179">
        <f>'[1]5C1X_Tangi'!AY14</f>
        <v>0</v>
      </c>
      <c r="BT14" s="179">
        <f>'[1]5C1Y_GEO'!AY14</f>
        <v>0</v>
      </c>
      <c r="BU14" s="179">
        <f>'[1]5C1Z_Lincoln Prep'!AY14</f>
        <v>0</v>
      </c>
      <c r="BV14" s="179">
        <f>'[1]5C1AA_Laurel'!AY14</f>
        <v>0</v>
      </c>
      <c r="BW14" s="179">
        <f>'[1]5C1AB_Apex'!AY14</f>
        <v>0</v>
      </c>
      <c r="BX14" s="179">
        <f>'[1]5C1AC_Smothers'!AY14</f>
        <v>0</v>
      </c>
      <c r="BY14" s="179">
        <f>'[1]5C1AD_Greater'!AY14</f>
        <v>0</v>
      </c>
      <c r="BZ14" s="179">
        <f>'[1]5C1AE_Noble Minds'!AY14</f>
        <v>0</v>
      </c>
      <c r="CA14" s="179">
        <f>'[1]5C1AF_JCFA-Laf'!AY14</f>
        <v>0</v>
      </c>
      <c r="CB14" s="179">
        <f>'[1]5C1AG_Collegiate'!AY14</f>
        <v>0</v>
      </c>
      <c r="CC14" s="179">
        <f>'[1]5C1AH_BRUP'!AY14</f>
        <v>0</v>
      </c>
      <c r="CD14" s="179">
        <f>'[1]5C2_LAVCA'!AZ14</f>
        <v>-100</v>
      </c>
      <c r="CE14" s="179">
        <f>'[1]5C3_UnvView'!AZ14</f>
        <v>-54</v>
      </c>
      <c r="CF14" s="179">
        <f t="shared" si="3"/>
        <v>-154</v>
      </c>
      <c r="CG14" s="181">
        <f t="shared" si="4"/>
        <v>10820960</v>
      </c>
    </row>
    <row r="15" spans="1:85" s="5" customFormat="1" ht="15.6" customHeight="1" x14ac:dyDescent="0.2">
      <c r="A15" s="177">
        <v>9</v>
      </c>
      <c r="B15" s="178" t="s">
        <v>250</v>
      </c>
      <c r="C15" s="179">
        <f>'2_State Distrib and Adjs'!BA15</f>
        <v>17905995</v>
      </c>
      <c r="D15" s="179">
        <f>-'5A3_OJJ'!S15</f>
        <v>-7848</v>
      </c>
      <c r="E15" s="179">
        <f>-'5B2_RSD LA'!AT8</f>
        <v>3430</v>
      </c>
      <c r="F15" s="179"/>
      <c r="G15" s="179">
        <f>-'[1]5C1A_Madison'!AS15</f>
        <v>0</v>
      </c>
      <c r="H15" s="179">
        <f>-'[1]5C1B_DArbonne'!AS15</f>
        <v>0</v>
      </c>
      <c r="I15" s="179">
        <f>-'[1]5C1C_Intl High'!AS15</f>
        <v>0</v>
      </c>
      <c r="J15" s="179">
        <f>-'[1]5C1D_NOMMA'!AS15</f>
        <v>0</v>
      </c>
      <c r="K15" s="179">
        <f>-'[1]5C1E_LFNO'!AS15</f>
        <v>0</v>
      </c>
      <c r="L15" s="179">
        <f>-'[1]5C1F_L.C. Charter'!AS15</f>
        <v>0</v>
      </c>
      <c r="M15" s="179">
        <f>-'[1]5C1G_JS Clark'!AS15</f>
        <v>0</v>
      </c>
      <c r="N15" s="179">
        <f>-'[1]5C1H_Southwest'!AS15</f>
        <v>0</v>
      </c>
      <c r="O15" s="179">
        <f>-'[1]5C1I_LA Key'!AS15</f>
        <v>0</v>
      </c>
      <c r="P15" s="179">
        <f>-'[1]5C1J_Jeff Chamber'!AS15</f>
        <v>0</v>
      </c>
      <c r="Q15" s="179">
        <f>-'[1]5C1K_Tallulah'!AS15</f>
        <v>0</v>
      </c>
      <c r="R15" s="179">
        <f>-'[1]5C1M_GEO Mid'!AS15</f>
        <v>0</v>
      </c>
      <c r="S15" s="179">
        <f>-'[1]5C1N_Delta'!AS15</f>
        <v>0</v>
      </c>
      <c r="T15" s="179">
        <f>-'[1]5C1O_Impact'!AS15</f>
        <v>0</v>
      </c>
      <c r="U15" s="179">
        <f>-'[1]5C1P_Vision'!AS15</f>
        <v>5062</v>
      </c>
      <c r="V15" s="179">
        <f>-'[1]5C1Q_Advantage'!AS15</f>
        <v>0</v>
      </c>
      <c r="W15" s="179">
        <f>-'[1]5C1R_Iberville'!AS15</f>
        <v>0</v>
      </c>
      <c r="X15" s="179">
        <f>-'[1]5C1S_LC Col Prep'!AS15</f>
        <v>0</v>
      </c>
      <c r="Y15" s="179">
        <f>-'[1]5C1T_Northeast'!AS15</f>
        <v>0</v>
      </c>
      <c r="Z15" s="179">
        <f>-'[1]5C1U_Acadiana Ren'!AS15</f>
        <v>0</v>
      </c>
      <c r="AA15" s="179">
        <f>-'[1]5C1V_Laf Ren'!AS15</f>
        <v>0</v>
      </c>
      <c r="AB15" s="179">
        <f>-'[1]5C1W_Willow'!AS15</f>
        <v>0</v>
      </c>
      <c r="AC15" s="179">
        <f>-'[1]5C1X_Tangi'!AS15</f>
        <v>0</v>
      </c>
      <c r="AD15" s="179">
        <f>-'[1]5C1Y_GEO'!AS15</f>
        <v>0</v>
      </c>
      <c r="AE15" s="179">
        <f>-'[1]5C1Z_Lincoln Prep'!AS15</f>
        <v>-405</v>
      </c>
      <c r="AF15" s="179">
        <f>-'[1]5C1AA_Laurel'!$AS15</f>
        <v>0</v>
      </c>
      <c r="AG15" s="179">
        <f>-'[1]5C1AB_Apex'!$AS15</f>
        <v>0</v>
      </c>
      <c r="AH15" s="179">
        <f>-'[1]5C1AC_Smothers'!$AS15</f>
        <v>0</v>
      </c>
      <c r="AI15" s="179">
        <f>-'[1]5C1AD_Greater'!$AS15</f>
        <v>0</v>
      </c>
      <c r="AJ15" s="179">
        <f>-'[1]5C1AE_Noble Minds'!$AS15</f>
        <v>0</v>
      </c>
      <c r="AK15" s="179">
        <f>-'[1]5C1AF_JCFA-Laf'!$AS15</f>
        <v>0</v>
      </c>
      <c r="AL15" s="179">
        <f>-'[1]5C1AG_Collegiate'!$AS15</f>
        <v>0</v>
      </c>
      <c r="AM15" s="179">
        <f>-'[1]5C1AH_BRUP'!$AS15</f>
        <v>0</v>
      </c>
      <c r="AN15" s="179">
        <f>-'[1]5C2_LAVCA'!AT15</f>
        <v>-43976</v>
      </c>
      <c r="AO15" s="179">
        <f>-'[1]5C3_UnvView'!AT15</f>
        <v>-1595</v>
      </c>
      <c r="AP15" s="179">
        <f>(-[5]Diff!$AO15*3)+[6]Local_Noble!$Z12+'[6]Local_JCFA-Laf'!$W12-[7]Diff!$AL15-'[8]2A-2_EFT (Monthly)'!$AS15-'[8]2A-2_EFT (Monthly)'!$AV15</f>
        <v>-909</v>
      </c>
      <c r="AQ15" s="256">
        <f t="shared" si="5"/>
        <v>-46241</v>
      </c>
      <c r="AR15" s="181">
        <f t="shared" si="2"/>
        <v>17859754</v>
      </c>
      <c r="AS15" s="181">
        <f>-'[9]2A-2_EFT (Monthly)'!$BG15+'[9]5C1AE_Noble Minds'!$AM15+'[9]5C1AF_JCFA-Laf'!$AM15+'[9]5C1AG_Collegiate'!$AM15+'[9]5C1AH_BRUP'!$AM15</f>
        <v>0</v>
      </c>
      <c r="AT15" s="179"/>
      <c r="AU15" s="179"/>
      <c r="AV15" s="179"/>
      <c r="AW15" s="179">
        <f>'[1]5C1A_Madison'!AY15</f>
        <v>0</v>
      </c>
      <c r="AX15" s="179">
        <f>'[1]5C1B_DArbonne'!AY15</f>
        <v>0</v>
      </c>
      <c r="AY15" s="179">
        <f>'[1]5C1C_Intl High'!AY15</f>
        <v>0</v>
      </c>
      <c r="AZ15" s="179">
        <f>'[1]5C1D_NOMMA'!AY15</f>
        <v>0</v>
      </c>
      <c r="BA15" s="179">
        <f>'[1]5C1E_LFNO'!AY15</f>
        <v>0</v>
      </c>
      <c r="BB15" s="179">
        <f>'[1]5C1F_L.C. Charter'!AY15</f>
        <v>0</v>
      </c>
      <c r="BC15" s="179">
        <f>'[1]5C1G_JS Clark'!AY15</f>
        <v>0</v>
      </c>
      <c r="BD15" s="179">
        <f>'[1]5C1H_Southwest'!AY15</f>
        <v>0</v>
      </c>
      <c r="BE15" s="179">
        <f>'[1]5C1I_LA Key'!AY15</f>
        <v>0</v>
      </c>
      <c r="BF15" s="179">
        <f>'[1]5C1J_Jeff Chamber'!AY15</f>
        <v>0</v>
      </c>
      <c r="BG15" s="179">
        <f>'[1]5C1K_Tallulah'!AY15</f>
        <v>0</v>
      </c>
      <c r="BH15" s="179">
        <f>'[1]5C1M_GEO Mid'!AY15</f>
        <v>0</v>
      </c>
      <c r="BI15" s="179">
        <f>'[1]5C1N_Delta'!AY15</f>
        <v>0</v>
      </c>
      <c r="BJ15" s="179">
        <f>'[1]5C1O_Impact'!AY15</f>
        <v>0</v>
      </c>
      <c r="BK15" s="179">
        <f>'[1]5C1P_Vision'!AY15</f>
        <v>0</v>
      </c>
      <c r="BL15" s="179">
        <f>'[1]5C1Q_Advantage'!AY15</f>
        <v>0</v>
      </c>
      <c r="BM15" s="179">
        <f>'[1]5C1R_Iberville'!AY15</f>
        <v>0</v>
      </c>
      <c r="BN15" s="179">
        <f>'[1]5C1S_LC Col Prep'!AY15</f>
        <v>0</v>
      </c>
      <c r="BO15" s="179">
        <f>'[1]5C1T_Northeast'!AY15</f>
        <v>0</v>
      </c>
      <c r="BP15" s="179">
        <f>'[1]5C1U_Acadiana Ren'!AY15</f>
        <v>0</v>
      </c>
      <c r="BQ15" s="179">
        <f>'[1]5C1V_Laf Ren'!AY15</f>
        <v>0</v>
      </c>
      <c r="BR15" s="179">
        <f>'[1]5C1W_Willow'!AY15</f>
        <v>0</v>
      </c>
      <c r="BS15" s="179">
        <f>'[1]5C1X_Tangi'!AY15</f>
        <v>0</v>
      </c>
      <c r="BT15" s="179">
        <f>'[1]5C1Y_GEO'!AY15</f>
        <v>0</v>
      </c>
      <c r="BU15" s="179">
        <f>'[1]5C1Z_Lincoln Prep'!AY15</f>
        <v>1</v>
      </c>
      <c r="BV15" s="179">
        <f>'[1]5C1AA_Laurel'!AY15</f>
        <v>0</v>
      </c>
      <c r="BW15" s="179">
        <f>'[1]5C1AB_Apex'!AY15</f>
        <v>0</v>
      </c>
      <c r="BX15" s="179">
        <f>'[1]5C1AC_Smothers'!AY15</f>
        <v>0</v>
      </c>
      <c r="BY15" s="179">
        <f>'[1]5C1AD_Greater'!AY15</f>
        <v>0</v>
      </c>
      <c r="BZ15" s="179">
        <f>'[1]5C1AE_Noble Minds'!AY15</f>
        <v>0</v>
      </c>
      <c r="CA15" s="179">
        <f>'[1]5C1AF_JCFA-Laf'!AY15</f>
        <v>0</v>
      </c>
      <c r="CB15" s="179">
        <f>'[1]5C1AG_Collegiate'!AY15</f>
        <v>0</v>
      </c>
      <c r="CC15" s="179">
        <f>'[1]5C1AH_BRUP'!AY15</f>
        <v>0</v>
      </c>
      <c r="CD15" s="179">
        <f>'[1]5C2_LAVCA'!AZ15</f>
        <v>-128</v>
      </c>
      <c r="CE15" s="179">
        <f>'[1]5C3_UnvView'!AZ15</f>
        <v>288</v>
      </c>
      <c r="CF15" s="179">
        <f t="shared" si="3"/>
        <v>161</v>
      </c>
      <c r="CG15" s="181">
        <f t="shared" si="4"/>
        <v>17859915</v>
      </c>
    </row>
    <row r="16" spans="1:85" s="5" customFormat="1" ht="15.6" customHeight="1" x14ac:dyDescent="0.2">
      <c r="A16" s="187">
        <v>10</v>
      </c>
      <c r="B16" s="188" t="s">
        <v>251</v>
      </c>
      <c r="C16" s="189">
        <f>'2_State Distrib and Adjs'!BA16</f>
        <v>12151483</v>
      </c>
      <c r="D16" s="189">
        <f>-'5A3_OJJ'!S16</f>
        <v>-3989</v>
      </c>
      <c r="E16" s="189"/>
      <c r="F16" s="189"/>
      <c r="G16" s="189">
        <f>-'[1]5C1A_Madison'!AS16</f>
        <v>0</v>
      </c>
      <c r="H16" s="189">
        <f>-'[1]5C1B_DArbonne'!AS16</f>
        <v>0</v>
      </c>
      <c r="I16" s="189">
        <f>-'[1]5C1C_Intl High'!AS16</f>
        <v>0</v>
      </c>
      <c r="J16" s="189">
        <f>-'[1]5C1D_NOMMA'!AS16</f>
        <v>0</v>
      </c>
      <c r="K16" s="189">
        <f>-'[1]5C1E_LFNO'!AS16</f>
        <v>0</v>
      </c>
      <c r="L16" s="189">
        <f>-'[1]5C1F_L.C. Charter'!AS16</f>
        <v>-491711</v>
      </c>
      <c r="M16" s="189">
        <f>-'[1]5C1G_JS Clark'!AS16</f>
        <v>0</v>
      </c>
      <c r="N16" s="189">
        <f>-'[1]5C1H_Southwest'!AS16</f>
        <v>-243867</v>
      </c>
      <c r="O16" s="189">
        <f>-'[1]5C1I_LA Key'!AS16</f>
        <v>0</v>
      </c>
      <c r="P16" s="189">
        <f>-'[1]5C1J_Jeff Chamber'!AS16</f>
        <v>0</v>
      </c>
      <c r="Q16" s="189">
        <f>-'[1]5C1K_Tallulah'!AS16</f>
        <v>0</v>
      </c>
      <c r="R16" s="189">
        <f>-'[1]5C1M_GEO Mid'!AS16</f>
        <v>0</v>
      </c>
      <c r="S16" s="189">
        <f>-'[1]5C1N_Delta'!AS16</f>
        <v>0</v>
      </c>
      <c r="T16" s="189">
        <f>-'[1]5C1O_Impact'!AS16</f>
        <v>0</v>
      </c>
      <c r="U16" s="189">
        <f>-'[1]5C1P_Vision'!AS16</f>
        <v>0</v>
      </c>
      <c r="V16" s="189">
        <f>-'[1]5C1Q_Advantage'!AS16</f>
        <v>0</v>
      </c>
      <c r="W16" s="189">
        <f>-'[1]5C1R_Iberville'!AS16</f>
        <v>0</v>
      </c>
      <c r="X16" s="189">
        <f>-'[1]5C1S_LC Col Prep'!AS16</f>
        <v>-349069</v>
      </c>
      <c r="Y16" s="189">
        <f>-'[1]5C1T_Northeast'!AS16</f>
        <v>0</v>
      </c>
      <c r="Z16" s="189">
        <f>-'[1]5C1U_Acadiana Ren'!AS16</f>
        <v>0</v>
      </c>
      <c r="AA16" s="189">
        <f>-'[1]5C1V_Laf Ren'!AS16</f>
        <v>-5125</v>
      </c>
      <c r="AB16" s="189">
        <f>-'[1]5C1W_Willow'!AS16</f>
        <v>0</v>
      </c>
      <c r="AC16" s="189">
        <f>-'[1]5C1X_Tangi'!AS16</f>
        <v>0</v>
      </c>
      <c r="AD16" s="189">
        <f>-'[1]5C1Y_GEO'!AS16</f>
        <v>0</v>
      </c>
      <c r="AE16" s="189">
        <f>-'[1]5C1Z_Lincoln Prep'!AS16</f>
        <v>0</v>
      </c>
      <c r="AF16" s="189">
        <f>-'[1]5C1AA_Laurel'!$AS16</f>
        <v>0</v>
      </c>
      <c r="AG16" s="189">
        <f>-'[1]5C1AB_Apex'!$AS16</f>
        <v>0</v>
      </c>
      <c r="AH16" s="189">
        <f>-'[1]5C1AC_Smothers'!$AS16</f>
        <v>0</v>
      </c>
      <c r="AI16" s="189">
        <f>-'[1]5C1AD_Greater'!$AS16</f>
        <v>0</v>
      </c>
      <c r="AJ16" s="189">
        <f>-'[1]5C1AE_Noble Minds'!$AS16</f>
        <v>0</v>
      </c>
      <c r="AK16" s="189">
        <f>-'[1]5C1AF_JCFA-Laf'!$AS16</f>
        <v>0</v>
      </c>
      <c r="AL16" s="189">
        <f>-'[1]5C1AG_Collegiate'!$AS16</f>
        <v>0</v>
      </c>
      <c r="AM16" s="189">
        <f>-'[1]5C1AH_BRUP'!$AS16</f>
        <v>0</v>
      </c>
      <c r="AN16" s="189">
        <f>-'[1]5C2_LAVCA'!AT16</f>
        <v>-34493</v>
      </c>
      <c r="AO16" s="189">
        <f>-'[1]5C3_UnvView'!AT16</f>
        <v>-37834</v>
      </c>
      <c r="AP16" s="189">
        <f>(-[5]Diff!$AO16*3)+[6]Local_Noble!$Z13+'[6]Local_JCFA-Laf'!$W13-[7]Diff!$AL16-'[8]2A-2_EFT (Monthly)'!$AS16-'[8]2A-2_EFT (Monthly)'!$AV16</f>
        <v>-576</v>
      </c>
      <c r="AQ16" s="229">
        <f t="shared" si="5"/>
        <v>-1166664</v>
      </c>
      <c r="AR16" s="191">
        <f t="shared" si="2"/>
        <v>10984819</v>
      </c>
      <c r="AS16" s="191">
        <f>-'[9]2A-2_EFT (Monthly)'!$BG16+'[9]5C1AE_Noble Minds'!$AM16+'[9]5C1AF_JCFA-Laf'!$AM16+'[9]5C1AG_Collegiate'!$AM16+'[9]5C1AH_BRUP'!$AM16</f>
        <v>0</v>
      </c>
      <c r="AT16" s="189"/>
      <c r="AU16" s="189"/>
      <c r="AV16" s="189"/>
      <c r="AW16" s="189">
        <f>'[1]5C1A_Madison'!AY16</f>
        <v>0</v>
      </c>
      <c r="AX16" s="189">
        <f>'[1]5C1B_DArbonne'!AY16</f>
        <v>0</v>
      </c>
      <c r="AY16" s="189">
        <f>'[1]5C1C_Intl High'!AY16</f>
        <v>0</v>
      </c>
      <c r="AZ16" s="189">
        <f>'[1]5C1D_NOMMA'!AY16</f>
        <v>0</v>
      </c>
      <c r="BA16" s="189">
        <f>'[1]5C1E_LFNO'!AY16</f>
        <v>0</v>
      </c>
      <c r="BB16" s="189">
        <f>'[1]5C1F_L.C. Charter'!AY16</f>
        <v>-325</v>
      </c>
      <c r="BC16" s="189">
        <f>'[1]5C1G_JS Clark'!AY16</f>
        <v>0</v>
      </c>
      <c r="BD16" s="189">
        <f>'[1]5C1H_Southwest'!AY16</f>
        <v>807</v>
      </c>
      <c r="BE16" s="189">
        <f>'[1]5C1I_LA Key'!AY16</f>
        <v>0</v>
      </c>
      <c r="BF16" s="189">
        <f>'[1]5C1J_Jeff Chamber'!AY16</f>
        <v>0</v>
      </c>
      <c r="BG16" s="189">
        <f>'[1]5C1K_Tallulah'!AY16</f>
        <v>0</v>
      </c>
      <c r="BH16" s="189">
        <f>'[1]5C1M_GEO Mid'!AY16</f>
        <v>0</v>
      </c>
      <c r="BI16" s="189">
        <f>'[1]5C1N_Delta'!AY16</f>
        <v>0</v>
      </c>
      <c r="BJ16" s="189">
        <f>'[1]5C1O_Impact'!AY16</f>
        <v>0</v>
      </c>
      <c r="BK16" s="189">
        <f>'[1]5C1P_Vision'!AY16</f>
        <v>0</v>
      </c>
      <c r="BL16" s="189">
        <f>'[1]5C1Q_Advantage'!AY16</f>
        <v>0</v>
      </c>
      <c r="BM16" s="189">
        <f>'[1]5C1R_Iberville'!AY16</f>
        <v>0</v>
      </c>
      <c r="BN16" s="189">
        <f>'[1]5C1S_LC Col Prep'!AY16</f>
        <v>-1502</v>
      </c>
      <c r="BO16" s="189">
        <f>'[1]5C1T_Northeast'!AY16</f>
        <v>0</v>
      </c>
      <c r="BP16" s="189">
        <f>'[1]5C1U_Acadiana Ren'!AY16</f>
        <v>0</v>
      </c>
      <c r="BQ16" s="189">
        <f>'[1]5C1V_Laf Ren'!AY16</f>
        <v>0</v>
      </c>
      <c r="BR16" s="189">
        <f>'[1]5C1W_Willow'!AY16</f>
        <v>0</v>
      </c>
      <c r="BS16" s="189">
        <f>'[1]5C1X_Tangi'!AY16</f>
        <v>0</v>
      </c>
      <c r="BT16" s="189">
        <f>'[1]5C1Y_GEO'!AY16</f>
        <v>0</v>
      </c>
      <c r="BU16" s="189">
        <f>'[1]5C1Z_Lincoln Prep'!AY16</f>
        <v>0</v>
      </c>
      <c r="BV16" s="189">
        <f>'[1]5C1AA_Laurel'!AY16</f>
        <v>0</v>
      </c>
      <c r="BW16" s="189">
        <f>'[1]5C1AB_Apex'!AY16</f>
        <v>0</v>
      </c>
      <c r="BX16" s="189">
        <f>'[1]5C1AC_Smothers'!AY16</f>
        <v>0</v>
      </c>
      <c r="BY16" s="189">
        <f>'[1]5C1AD_Greater'!AY16</f>
        <v>0</v>
      </c>
      <c r="BZ16" s="189">
        <f>'[1]5C1AE_Noble Minds'!AY16</f>
        <v>0</v>
      </c>
      <c r="CA16" s="189">
        <f>'[1]5C1AF_JCFA-Laf'!AY16</f>
        <v>0</v>
      </c>
      <c r="CB16" s="189">
        <f>'[1]5C1AG_Collegiate'!AY16</f>
        <v>0</v>
      </c>
      <c r="CC16" s="189">
        <f>'[1]5C1AH_BRUP'!AY16</f>
        <v>0</v>
      </c>
      <c r="CD16" s="189">
        <f>'[1]5C2_LAVCA'!AZ16</f>
        <v>-409</v>
      </c>
      <c r="CE16" s="189">
        <f>'[1]5C3_UnvView'!AZ16</f>
        <v>-98</v>
      </c>
      <c r="CF16" s="189">
        <f t="shared" si="3"/>
        <v>-1527</v>
      </c>
      <c r="CG16" s="191">
        <f t="shared" si="4"/>
        <v>10983292</v>
      </c>
    </row>
    <row r="17" spans="1:85" s="5" customFormat="1" ht="15.6" customHeight="1" x14ac:dyDescent="0.2">
      <c r="A17" s="177">
        <v>11</v>
      </c>
      <c r="B17" s="178" t="s">
        <v>252</v>
      </c>
      <c r="C17" s="179">
        <f>'2_State Distrib and Adjs'!BA17</f>
        <v>1082836</v>
      </c>
      <c r="D17" s="179">
        <f>-'5A3_OJJ'!S17</f>
        <v>0</v>
      </c>
      <c r="E17" s="179"/>
      <c r="F17" s="179"/>
      <c r="G17" s="179">
        <f>-'[1]5C1A_Madison'!AS17</f>
        <v>0</v>
      </c>
      <c r="H17" s="179">
        <f>-'[1]5C1B_DArbonne'!AS17</f>
        <v>0</v>
      </c>
      <c r="I17" s="179">
        <f>-'[1]5C1C_Intl High'!AS17</f>
        <v>0</v>
      </c>
      <c r="J17" s="179">
        <f>-'[1]5C1D_NOMMA'!AS17</f>
        <v>0</v>
      </c>
      <c r="K17" s="179">
        <f>-'[1]5C1E_LFNO'!AS17</f>
        <v>0</v>
      </c>
      <c r="L17" s="179">
        <f>-'[1]5C1F_L.C. Charter'!AS17</f>
        <v>0</v>
      </c>
      <c r="M17" s="179">
        <f>-'[1]5C1G_JS Clark'!AS17</f>
        <v>0</v>
      </c>
      <c r="N17" s="179">
        <f>-'[1]5C1H_Southwest'!AS17</f>
        <v>0</v>
      </c>
      <c r="O17" s="179">
        <f>-'[1]5C1I_LA Key'!AS17</f>
        <v>0</v>
      </c>
      <c r="P17" s="179">
        <f>-'[1]5C1J_Jeff Chamber'!AS17</f>
        <v>0</v>
      </c>
      <c r="Q17" s="179">
        <f>-'[1]5C1K_Tallulah'!AS17</f>
        <v>0</v>
      </c>
      <c r="R17" s="179">
        <f>-'[1]5C1M_GEO Mid'!AS17</f>
        <v>0</v>
      </c>
      <c r="S17" s="179">
        <f>-'[1]5C1N_Delta'!AS17</f>
        <v>0</v>
      </c>
      <c r="T17" s="179">
        <f>-'[1]5C1O_Impact'!AS17</f>
        <v>0</v>
      </c>
      <c r="U17" s="179">
        <f>-'[1]5C1P_Vision'!AS17</f>
        <v>0</v>
      </c>
      <c r="V17" s="179">
        <f>-'[1]5C1Q_Advantage'!AS17</f>
        <v>0</v>
      </c>
      <c r="W17" s="179">
        <f>-'[1]5C1R_Iberville'!AS17</f>
        <v>0</v>
      </c>
      <c r="X17" s="179">
        <f>-'[1]5C1S_LC Col Prep'!AS17</f>
        <v>0</v>
      </c>
      <c r="Y17" s="179">
        <f>-'[1]5C1T_Northeast'!AS17</f>
        <v>0</v>
      </c>
      <c r="Z17" s="179">
        <f>-'[1]5C1U_Acadiana Ren'!AS17</f>
        <v>0</v>
      </c>
      <c r="AA17" s="179">
        <f>-'[1]5C1V_Laf Ren'!AS17</f>
        <v>0</v>
      </c>
      <c r="AB17" s="179">
        <f>-'[1]5C1W_Willow'!AS17</f>
        <v>0</v>
      </c>
      <c r="AC17" s="179">
        <f>-'[1]5C1X_Tangi'!AS17</f>
        <v>0</v>
      </c>
      <c r="AD17" s="179">
        <f>-'[1]5C1Y_GEO'!AS17</f>
        <v>0</v>
      </c>
      <c r="AE17" s="179">
        <f>-'[1]5C1Z_Lincoln Prep'!AS17</f>
        <v>0</v>
      </c>
      <c r="AF17" s="179">
        <f>-'[1]5C1AA_Laurel'!$AS17</f>
        <v>0</v>
      </c>
      <c r="AG17" s="179">
        <f>-'[1]5C1AB_Apex'!$AS17</f>
        <v>0</v>
      </c>
      <c r="AH17" s="179">
        <f>-'[1]5C1AC_Smothers'!$AS17</f>
        <v>0</v>
      </c>
      <c r="AI17" s="179">
        <f>-'[1]5C1AD_Greater'!$AS17</f>
        <v>0</v>
      </c>
      <c r="AJ17" s="179">
        <f>-'[1]5C1AE_Noble Minds'!$AS17</f>
        <v>0</v>
      </c>
      <c r="AK17" s="179">
        <f>-'[1]5C1AF_JCFA-Laf'!$AS17</f>
        <v>0</v>
      </c>
      <c r="AL17" s="179">
        <f>-'[1]5C1AG_Collegiate'!$AS17</f>
        <v>0</v>
      </c>
      <c r="AM17" s="179">
        <f>-'[1]5C1AH_BRUP'!$AS17</f>
        <v>0</v>
      </c>
      <c r="AN17" s="179">
        <f>-'[1]5C2_LAVCA'!AT17</f>
        <v>2216</v>
      </c>
      <c r="AO17" s="179">
        <f>-'[1]5C3_UnvView'!AT17</f>
        <v>-3969</v>
      </c>
      <c r="AP17" s="179">
        <f>(-[5]Diff!$AO17*3)+[6]Local_Noble!$Z14+'[6]Local_JCFA-Laf'!$W14-[7]Diff!$AL17-'[8]2A-2_EFT (Monthly)'!$AS17-'[8]2A-2_EFT (Monthly)'!$AV17</f>
        <v>-564</v>
      </c>
      <c r="AQ17" s="256">
        <f t="shared" si="5"/>
        <v>-2317</v>
      </c>
      <c r="AR17" s="181">
        <f t="shared" si="2"/>
        <v>1080519</v>
      </c>
      <c r="AS17" s="181">
        <f>-'[9]2A-2_EFT (Monthly)'!$BG17+'[9]5C1AE_Noble Minds'!$AM17+'[9]5C1AF_JCFA-Laf'!$AM17+'[9]5C1AG_Collegiate'!$AM17+'[9]5C1AH_BRUP'!$AM17</f>
        <v>0</v>
      </c>
      <c r="AT17" s="179"/>
      <c r="AU17" s="179"/>
      <c r="AV17" s="179"/>
      <c r="AW17" s="179">
        <f>'[1]5C1A_Madison'!AY17</f>
        <v>0</v>
      </c>
      <c r="AX17" s="179">
        <f>'[1]5C1B_DArbonne'!AY17</f>
        <v>0</v>
      </c>
      <c r="AY17" s="179">
        <f>'[1]5C1C_Intl High'!AY17</f>
        <v>0</v>
      </c>
      <c r="AZ17" s="179">
        <f>'[1]5C1D_NOMMA'!AY17</f>
        <v>0</v>
      </c>
      <c r="BA17" s="179">
        <f>'[1]5C1E_LFNO'!AY17</f>
        <v>0</v>
      </c>
      <c r="BB17" s="179">
        <f>'[1]5C1F_L.C. Charter'!AY17</f>
        <v>0</v>
      </c>
      <c r="BC17" s="179">
        <f>'[1]5C1G_JS Clark'!AY17</f>
        <v>0</v>
      </c>
      <c r="BD17" s="179">
        <f>'[1]5C1H_Southwest'!AY17</f>
        <v>0</v>
      </c>
      <c r="BE17" s="179">
        <f>'[1]5C1I_LA Key'!AY17</f>
        <v>0</v>
      </c>
      <c r="BF17" s="179">
        <f>'[1]5C1J_Jeff Chamber'!AY17</f>
        <v>0</v>
      </c>
      <c r="BG17" s="179">
        <f>'[1]5C1K_Tallulah'!AY17</f>
        <v>0</v>
      </c>
      <c r="BH17" s="179">
        <f>'[1]5C1M_GEO Mid'!AY17</f>
        <v>0</v>
      </c>
      <c r="BI17" s="179">
        <f>'[1]5C1N_Delta'!AY17</f>
        <v>0</v>
      </c>
      <c r="BJ17" s="179">
        <f>'[1]5C1O_Impact'!AY17</f>
        <v>0</v>
      </c>
      <c r="BK17" s="179">
        <f>'[1]5C1P_Vision'!AY17</f>
        <v>0</v>
      </c>
      <c r="BL17" s="179">
        <f>'[1]5C1Q_Advantage'!AY17</f>
        <v>0</v>
      </c>
      <c r="BM17" s="179">
        <f>'[1]5C1R_Iberville'!AY17</f>
        <v>0</v>
      </c>
      <c r="BN17" s="179">
        <f>'[1]5C1S_LC Col Prep'!AY17</f>
        <v>0</v>
      </c>
      <c r="BO17" s="179">
        <f>'[1]5C1T_Northeast'!AY17</f>
        <v>0</v>
      </c>
      <c r="BP17" s="179">
        <f>'[1]5C1U_Acadiana Ren'!AY17</f>
        <v>0</v>
      </c>
      <c r="BQ17" s="179">
        <f>'[1]5C1V_Laf Ren'!AY17</f>
        <v>0</v>
      </c>
      <c r="BR17" s="179">
        <f>'[1]5C1W_Willow'!AY17</f>
        <v>0</v>
      </c>
      <c r="BS17" s="179">
        <f>'[1]5C1X_Tangi'!AY17</f>
        <v>0</v>
      </c>
      <c r="BT17" s="179">
        <f>'[1]5C1Y_GEO'!AY17</f>
        <v>0</v>
      </c>
      <c r="BU17" s="179">
        <f>'[1]5C1Z_Lincoln Prep'!AY17</f>
        <v>0</v>
      </c>
      <c r="BV17" s="179">
        <f>'[1]5C1AA_Laurel'!AY17</f>
        <v>0</v>
      </c>
      <c r="BW17" s="179">
        <f>'[1]5C1AB_Apex'!AY17</f>
        <v>0</v>
      </c>
      <c r="BX17" s="179">
        <f>'[1]5C1AC_Smothers'!AY17</f>
        <v>0</v>
      </c>
      <c r="BY17" s="179">
        <f>'[1]5C1AD_Greater'!AY17</f>
        <v>0</v>
      </c>
      <c r="BZ17" s="179">
        <f>'[1]5C1AE_Noble Minds'!AY17</f>
        <v>0</v>
      </c>
      <c r="CA17" s="179">
        <f>'[1]5C1AF_JCFA-Laf'!AY17</f>
        <v>0</v>
      </c>
      <c r="CB17" s="179">
        <f>'[1]5C1AG_Collegiate'!AY17</f>
        <v>0</v>
      </c>
      <c r="CC17" s="179">
        <f>'[1]5C1AH_BRUP'!AY17</f>
        <v>0</v>
      </c>
      <c r="CD17" s="179">
        <f>'[1]5C2_LAVCA'!AZ17</f>
        <v>16</v>
      </c>
      <c r="CE17" s="179">
        <f>'[1]5C3_UnvView'!AZ17</f>
        <v>-33</v>
      </c>
      <c r="CF17" s="179">
        <f t="shared" si="3"/>
        <v>-17</v>
      </c>
      <c r="CG17" s="181">
        <f t="shared" si="4"/>
        <v>1080502</v>
      </c>
    </row>
    <row r="18" spans="1:85" s="5" customFormat="1" ht="15.6" customHeight="1" x14ac:dyDescent="0.2">
      <c r="A18" s="177">
        <v>12</v>
      </c>
      <c r="B18" s="178" t="s">
        <v>253</v>
      </c>
      <c r="C18" s="179">
        <f>'2_State Distrib and Adjs'!BA18</f>
        <v>394274</v>
      </c>
      <c r="D18" s="179">
        <f>-'5A3_OJJ'!S18</f>
        <v>0</v>
      </c>
      <c r="E18" s="179"/>
      <c r="F18" s="179"/>
      <c r="G18" s="179">
        <f>-'[1]5C1A_Madison'!AS18</f>
        <v>0</v>
      </c>
      <c r="H18" s="179">
        <f>-'[1]5C1B_DArbonne'!AS18</f>
        <v>0</v>
      </c>
      <c r="I18" s="179">
        <f>-'[1]5C1C_Intl High'!AS18</f>
        <v>0</v>
      </c>
      <c r="J18" s="179">
        <f>-'[1]5C1D_NOMMA'!AS18</f>
        <v>0</v>
      </c>
      <c r="K18" s="179">
        <f>-'[1]5C1E_LFNO'!AS18</f>
        <v>0</v>
      </c>
      <c r="L18" s="179">
        <f>-'[1]5C1F_L.C. Charter'!AS18</f>
        <v>0</v>
      </c>
      <c r="M18" s="179">
        <f>-'[1]5C1G_JS Clark'!AS18</f>
        <v>0</v>
      </c>
      <c r="N18" s="179">
        <f>-'[1]5C1H_Southwest'!AS18</f>
        <v>-3346</v>
      </c>
      <c r="O18" s="179">
        <f>-'[1]5C1I_LA Key'!AS18</f>
        <v>0</v>
      </c>
      <c r="P18" s="179">
        <f>-'[1]5C1J_Jeff Chamber'!AS18</f>
        <v>0</v>
      </c>
      <c r="Q18" s="179">
        <f>-'[1]5C1K_Tallulah'!AS18</f>
        <v>0</v>
      </c>
      <c r="R18" s="179">
        <f>-'[1]5C1M_GEO Mid'!AS18</f>
        <v>0</v>
      </c>
      <c r="S18" s="179">
        <f>-'[1]5C1N_Delta'!AS18</f>
        <v>0</v>
      </c>
      <c r="T18" s="179">
        <f>-'[1]5C1O_Impact'!AS18</f>
        <v>0</v>
      </c>
      <c r="U18" s="179">
        <f>-'[1]5C1P_Vision'!AS18</f>
        <v>0</v>
      </c>
      <c r="V18" s="179">
        <f>-'[1]5C1Q_Advantage'!AS18</f>
        <v>0</v>
      </c>
      <c r="W18" s="179">
        <f>-'[1]5C1R_Iberville'!AS18</f>
        <v>0</v>
      </c>
      <c r="X18" s="179">
        <f>-'[1]5C1S_LC Col Prep'!AS18</f>
        <v>0</v>
      </c>
      <c r="Y18" s="179">
        <f>-'[1]5C1T_Northeast'!AS18</f>
        <v>0</v>
      </c>
      <c r="Z18" s="179">
        <f>-'[1]5C1U_Acadiana Ren'!AS18</f>
        <v>0</v>
      </c>
      <c r="AA18" s="179">
        <f>-'[1]5C1V_Laf Ren'!AS18</f>
        <v>0</v>
      </c>
      <c r="AB18" s="179">
        <f>-'[1]5C1W_Willow'!AS18</f>
        <v>0</v>
      </c>
      <c r="AC18" s="179">
        <f>-'[1]5C1X_Tangi'!AS18</f>
        <v>0</v>
      </c>
      <c r="AD18" s="179">
        <f>-'[1]5C1Y_GEO'!AS18</f>
        <v>0</v>
      </c>
      <c r="AE18" s="179">
        <f>-'[1]5C1Z_Lincoln Prep'!AS18</f>
        <v>0</v>
      </c>
      <c r="AF18" s="179">
        <f>-'[1]5C1AA_Laurel'!$AS18</f>
        <v>0</v>
      </c>
      <c r="AG18" s="179">
        <f>-'[1]5C1AB_Apex'!$AS18</f>
        <v>0</v>
      </c>
      <c r="AH18" s="179">
        <f>-'[1]5C1AC_Smothers'!$AS18</f>
        <v>0</v>
      </c>
      <c r="AI18" s="179">
        <f>-'[1]5C1AD_Greater'!$AS18</f>
        <v>0</v>
      </c>
      <c r="AJ18" s="179">
        <f>-'[1]5C1AE_Noble Minds'!$AS18</f>
        <v>0</v>
      </c>
      <c r="AK18" s="179">
        <f>-'[1]5C1AF_JCFA-Laf'!$AS18</f>
        <v>0</v>
      </c>
      <c r="AL18" s="179">
        <f>-'[1]5C1AG_Collegiate'!$AS18</f>
        <v>0</v>
      </c>
      <c r="AM18" s="179">
        <f>-'[1]5C1AH_BRUP'!$AS18</f>
        <v>0</v>
      </c>
      <c r="AN18" s="179">
        <f>-'[1]5C2_LAVCA'!AT18</f>
        <v>-582</v>
      </c>
      <c r="AO18" s="179">
        <f>-'[1]5C3_UnvView'!AT18</f>
        <v>1848</v>
      </c>
      <c r="AP18" s="179">
        <f>(-[5]Diff!$AO18*3)+[6]Local_Noble!$Z15+'[6]Local_JCFA-Laf'!$W15-[7]Diff!$AL18-'[8]2A-2_EFT (Monthly)'!$AS18-'[8]2A-2_EFT (Monthly)'!$AV18</f>
        <v>279</v>
      </c>
      <c r="AQ18" s="256">
        <f t="shared" si="5"/>
        <v>-1801</v>
      </c>
      <c r="AR18" s="181">
        <f t="shared" si="2"/>
        <v>392473</v>
      </c>
      <c r="AS18" s="181">
        <f>-'[9]2A-2_EFT (Monthly)'!$BG18+'[9]5C1AE_Noble Minds'!$AM18+'[9]5C1AF_JCFA-Laf'!$AM18+'[9]5C1AG_Collegiate'!$AM18+'[9]5C1AH_BRUP'!$AM18</f>
        <v>0</v>
      </c>
      <c r="AT18" s="179"/>
      <c r="AU18" s="179"/>
      <c r="AV18" s="179"/>
      <c r="AW18" s="179">
        <f>'[1]5C1A_Madison'!AY18</f>
        <v>0</v>
      </c>
      <c r="AX18" s="179">
        <f>'[1]5C1B_DArbonne'!AY18</f>
        <v>0</v>
      </c>
      <c r="AY18" s="179">
        <f>'[1]5C1C_Intl High'!AY18</f>
        <v>0</v>
      </c>
      <c r="AZ18" s="179">
        <f>'[1]5C1D_NOMMA'!AY18</f>
        <v>0</v>
      </c>
      <c r="BA18" s="179">
        <f>'[1]5C1E_LFNO'!AY18</f>
        <v>0</v>
      </c>
      <c r="BB18" s="179">
        <f>'[1]5C1F_L.C. Charter'!AY18</f>
        <v>0</v>
      </c>
      <c r="BC18" s="179">
        <f>'[1]5C1G_JS Clark'!AY18</f>
        <v>0</v>
      </c>
      <c r="BD18" s="179">
        <f>'[1]5C1H_Southwest'!AY18</f>
        <v>-34</v>
      </c>
      <c r="BE18" s="179">
        <f>'[1]5C1I_LA Key'!AY18</f>
        <v>0</v>
      </c>
      <c r="BF18" s="179">
        <f>'[1]5C1J_Jeff Chamber'!AY18</f>
        <v>0</v>
      </c>
      <c r="BG18" s="179">
        <f>'[1]5C1K_Tallulah'!AY18</f>
        <v>0</v>
      </c>
      <c r="BH18" s="179">
        <f>'[1]5C1M_GEO Mid'!AY18</f>
        <v>0</v>
      </c>
      <c r="BI18" s="179">
        <f>'[1]5C1N_Delta'!AY18</f>
        <v>0</v>
      </c>
      <c r="BJ18" s="179">
        <f>'[1]5C1O_Impact'!AY18</f>
        <v>0</v>
      </c>
      <c r="BK18" s="179">
        <f>'[1]5C1P_Vision'!AY18</f>
        <v>0</v>
      </c>
      <c r="BL18" s="179">
        <f>'[1]5C1Q_Advantage'!AY18</f>
        <v>0</v>
      </c>
      <c r="BM18" s="179">
        <f>'[1]5C1R_Iberville'!AY18</f>
        <v>0</v>
      </c>
      <c r="BN18" s="179">
        <f>'[1]5C1S_LC Col Prep'!AY18</f>
        <v>0</v>
      </c>
      <c r="BO18" s="179">
        <f>'[1]5C1T_Northeast'!AY18</f>
        <v>0</v>
      </c>
      <c r="BP18" s="179">
        <f>'[1]5C1U_Acadiana Ren'!AY18</f>
        <v>0</v>
      </c>
      <c r="BQ18" s="179">
        <f>'[1]5C1V_Laf Ren'!AY18</f>
        <v>0</v>
      </c>
      <c r="BR18" s="179">
        <f>'[1]5C1W_Willow'!AY18</f>
        <v>0</v>
      </c>
      <c r="BS18" s="179">
        <f>'[1]5C1X_Tangi'!AY18</f>
        <v>0</v>
      </c>
      <c r="BT18" s="179">
        <f>'[1]5C1Y_GEO'!AY18</f>
        <v>0</v>
      </c>
      <c r="BU18" s="179">
        <f>'[1]5C1Z_Lincoln Prep'!AY18</f>
        <v>0</v>
      </c>
      <c r="BV18" s="179">
        <f>'[1]5C1AA_Laurel'!AY18</f>
        <v>0</v>
      </c>
      <c r="BW18" s="179">
        <f>'[1]5C1AB_Apex'!AY18</f>
        <v>0</v>
      </c>
      <c r="BX18" s="179">
        <f>'[1]5C1AC_Smothers'!AY18</f>
        <v>0</v>
      </c>
      <c r="BY18" s="179">
        <f>'[1]5C1AD_Greater'!AY18</f>
        <v>0</v>
      </c>
      <c r="BZ18" s="179">
        <f>'[1]5C1AE_Noble Minds'!AY18</f>
        <v>0</v>
      </c>
      <c r="CA18" s="179">
        <f>'[1]5C1AF_JCFA-Laf'!AY18</f>
        <v>0</v>
      </c>
      <c r="CB18" s="179">
        <f>'[1]5C1AG_Collegiate'!AY18</f>
        <v>0</v>
      </c>
      <c r="CC18" s="179">
        <f>'[1]5C1AH_BRUP'!AY18</f>
        <v>0</v>
      </c>
      <c r="CD18" s="179">
        <f>'[1]5C2_LAVCA'!AZ18</f>
        <v>-1</v>
      </c>
      <c r="CE18" s="179">
        <f>'[1]5C3_UnvView'!AZ18</f>
        <v>28</v>
      </c>
      <c r="CF18" s="179">
        <f t="shared" si="3"/>
        <v>-7</v>
      </c>
      <c r="CG18" s="181">
        <f t="shared" si="4"/>
        <v>392466</v>
      </c>
    </row>
    <row r="19" spans="1:85" s="5" customFormat="1" ht="15.6" customHeight="1" x14ac:dyDescent="0.2">
      <c r="A19" s="177">
        <v>13</v>
      </c>
      <c r="B19" s="178" t="s">
        <v>254</v>
      </c>
      <c r="C19" s="179">
        <f>'2_State Distrib and Adjs'!BA19</f>
        <v>722977</v>
      </c>
      <c r="D19" s="179">
        <f>-'5A3_OJJ'!S19</f>
        <v>0</v>
      </c>
      <c r="E19" s="179"/>
      <c r="F19" s="179"/>
      <c r="G19" s="179">
        <f>-'[1]5C1A_Madison'!AS19</f>
        <v>0</v>
      </c>
      <c r="H19" s="179">
        <f>-'[1]5C1B_DArbonne'!AS19</f>
        <v>0</v>
      </c>
      <c r="I19" s="179">
        <f>-'[1]5C1C_Intl High'!AS19</f>
        <v>0</v>
      </c>
      <c r="J19" s="179">
        <f>-'[1]5C1D_NOMMA'!AS19</f>
        <v>0</v>
      </c>
      <c r="K19" s="179">
        <f>-'[1]5C1E_LFNO'!AS19</f>
        <v>0</v>
      </c>
      <c r="L19" s="179">
        <f>-'[1]5C1F_L.C. Charter'!AS19</f>
        <v>0</v>
      </c>
      <c r="M19" s="179">
        <f>-'[1]5C1G_JS Clark'!AS19</f>
        <v>0</v>
      </c>
      <c r="N19" s="179">
        <f>-'[1]5C1H_Southwest'!AS19</f>
        <v>0</v>
      </c>
      <c r="O19" s="179">
        <f>-'[1]5C1I_LA Key'!AS19</f>
        <v>0</v>
      </c>
      <c r="P19" s="179">
        <f>-'[1]5C1J_Jeff Chamber'!AS19</f>
        <v>0</v>
      </c>
      <c r="Q19" s="179">
        <f>-'[1]5C1K_Tallulah'!AS19</f>
        <v>0</v>
      </c>
      <c r="R19" s="179">
        <f>-'[1]5C1M_GEO Mid'!AS19</f>
        <v>0</v>
      </c>
      <c r="S19" s="179">
        <f>-'[1]5C1N_Delta'!AS19</f>
        <v>-19388</v>
      </c>
      <c r="T19" s="179">
        <f>-'[1]5C1O_Impact'!AS19</f>
        <v>0</v>
      </c>
      <c r="U19" s="179">
        <f>-'[1]5C1P_Vision'!AS19</f>
        <v>0</v>
      </c>
      <c r="V19" s="179">
        <f>-'[1]5C1Q_Advantage'!AS19</f>
        <v>0</v>
      </c>
      <c r="W19" s="179">
        <f>-'[1]5C1R_Iberville'!AS19</f>
        <v>0</v>
      </c>
      <c r="X19" s="179">
        <f>-'[1]5C1S_LC Col Prep'!AS19</f>
        <v>0</v>
      </c>
      <c r="Y19" s="179">
        <f>-'[1]5C1T_Northeast'!AS19</f>
        <v>0</v>
      </c>
      <c r="Z19" s="179">
        <f>-'[1]5C1U_Acadiana Ren'!AS19</f>
        <v>0</v>
      </c>
      <c r="AA19" s="179">
        <f>-'[1]5C1V_Laf Ren'!AS19</f>
        <v>0</v>
      </c>
      <c r="AB19" s="179">
        <f>-'[1]5C1W_Willow'!AS19</f>
        <v>0</v>
      </c>
      <c r="AC19" s="179">
        <f>-'[1]5C1X_Tangi'!AS19</f>
        <v>0</v>
      </c>
      <c r="AD19" s="179">
        <f>-'[1]5C1Y_GEO'!AS19</f>
        <v>0</v>
      </c>
      <c r="AE19" s="179">
        <f>-'[1]5C1Z_Lincoln Prep'!AS19</f>
        <v>0</v>
      </c>
      <c r="AF19" s="179">
        <f>-'[1]5C1AA_Laurel'!$AS19</f>
        <v>0</v>
      </c>
      <c r="AG19" s="179">
        <f>-'[1]5C1AB_Apex'!$AS19</f>
        <v>0</v>
      </c>
      <c r="AH19" s="179">
        <f>-'[1]5C1AC_Smothers'!$AS19</f>
        <v>0</v>
      </c>
      <c r="AI19" s="179">
        <f>-'[1]5C1AD_Greater'!$AS19</f>
        <v>0</v>
      </c>
      <c r="AJ19" s="179">
        <f>-'[1]5C1AE_Noble Minds'!$AS19</f>
        <v>0</v>
      </c>
      <c r="AK19" s="179">
        <f>-'[1]5C1AF_JCFA-Laf'!$AS19</f>
        <v>0</v>
      </c>
      <c r="AL19" s="179">
        <f>-'[1]5C1AG_Collegiate'!$AS19</f>
        <v>0</v>
      </c>
      <c r="AM19" s="179">
        <f>-'[1]5C1AH_BRUP'!$AS19</f>
        <v>0</v>
      </c>
      <c r="AN19" s="179">
        <f>-'[1]5C2_LAVCA'!AT19</f>
        <v>42</v>
      </c>
      <c r="AO19" s="179">
        <f>-'[1]5C3_UnvView'!AT19</f>
        <v>-964</v>
      </c>
      <c r="AP19" s="179">
        <f>(-[5]Diff!$AO19*3)+[6]Local_Noble!$Z16+'[6]Local_JCFA-Laf'!$W16-[7]Diff!$AL19-'[8]2A-2_EFT (Monthly)'!$AS19-'[8]2A-2_EFT (Monthly)'!$AV19</f>
        <v>-816</v>
      </c>
      <c r="AQ19" s="256">
        <f t="shared" si="5"/>
        <v>-21126</v>
      </c>
      <c r="AR19" s="181">
        <f t="shared" si="2"/>
        <v>701851</v>
      </c>
      <c r="AS19" s="181">
        <f>-'[9]2A-2_EFT (Monthly)'!$BG19+'[9]5C1AE_Noble Minds'!$AM19+'[9]5C1AF_JCFA-Laf'!$AM19+'[9]5C1AG_Collegiate'!$AM19+'[9]5C1AH_BRUP'!$AM19</f>
        <v>0</v>
      </c>
      <c r="AT19" s="179"/>
      <c r="AU19" s="179"/>
      <c r="AV19" s="179"/>
      <c r="AW19" s="179">
        <f>'[1]5C1A_Madison'!AY19</f>
        <v>0</v>
      </c>
      <c r="AX19" s="179">
        <f>'[1]5C1B_DArbonne'!AY19</f>
        <v>0</v>
      </c>
      <c r="AY19" s="179">
        <f>'[1]5C1C_Intl High'!AY19</f>
        <v>0</v>
      </c>
      <c r="AZ19" s="179">
        <f>'[1]5C1D_NOMMA'!AY19</f>
        <v>0</v>
      </c>
      <c r="BA19" s="179">
        <f>'[1]5C1E_LFNO'!AY19</f>
        <v>0</v>
      </c>
      <c r="BB19" s="179">
        <f>'[1]5C1F_L.C. Charter'!AY19</f>
        <v>0</v>
      </c>
      <c r="BC19" s="179">
        <f>'[1]5C1G_JS Clark'!AY19</f>
        <v>0</v>
      </c>
      <c r="BD19" s="179">
        <f>'[1]5C1H_Southwest'!AY19</f>
        <v>0</v>
      </c>
      <c r="BE19" s="179">
        <f>'[1]5C1I_LA Key'!AY19</f>
        <v>0</v>
      </c>
      <c r="BF19" s="179">
        <f>'[1]5C1J_Jeff Chamber'!AY19</f>
        <v>0</v>
      </c>
      <c r="BG19" s="179">
        <f>'[1]5C1K_Tallulah'!AY19</f>
        <v>0</v>
      </c>
      <c r="BH19" s="179">
        <f>'[1]5C1M_GEO Mid'!AY19</f>
        <v>0</v>
      </c>
      <c r="BI19" s="179">
        <f>'[1]5C1N_Delta'!AY19</f>
        <v>16</v>
      </c>
      <c r="BJ19" s="179">
        <f>'[1]5C1O_Impact'!AY19</f>
        <v>0</v>
      </c>
      <c r="BK19" s="179">
        <f>'[1]5C1P_Vision'!AY19</f>
        <v>0</v>
      </c>
      <c r="BL19" s="179">
        <f>'[1]5C1Q_Advantage'!AY19</f>
        <v>0</v>
      </c>
      <c r="BM19" s="179">
        <f>'[1]5C1R_Iberville'!AY19</f>
        <v>0</v>
      </c>
      <c r="BN19" s="179">
        <f>'[1]5C1S_LC Col Prep'!AY19</f>
        <v>0</v>
      </c>
      <c r="BO19" s="179">
        <f>'[1]5C1T_Northeast'!AY19</f>
        <v>0</v>
      </c>
      <c r="BP19" s="179">
        <f>'[1]5C1U_Acadiana Ren'!AY19</f>
        <v>0</v>
      </c>
      <c r="BQ19" s="179">
        <f>'[1]5C1V_Laf Ren'!AY19</f>
        <v>0</v>
      </c>
      <c r="BR19" s="179">
        <f>'[1]5C1W_Willow'!AY19</f>
        <v>0</v>
      </c>
      <c r="BS19" s="179">
        <f>'[1]5C1X_Tangi'!AY19</f>
        <v>0</v>
      </c>
      <c r="BT19" s="179">
        <f>'[1]5C1Y_GEO'!AY19</f>
        <v>0</v>
      </c>
      <c r="BU19" s="179">
        <f>'[1]5C1Z_Lincoln Prep'!AY19</f>
        <v>0</v>
      </c>
      <c r="BV19" s="179">
        <f>'[1]5C1AA_Laurel'!AY19</f>
        <v>0</v>
      </c>
      <c r="BW19" s="179">
        <f>'[1]5C1AB_Apex'!AY19</f>
        <v>0</v>
      </c>
      <c r="BX19" s="179">
        <f>'[1]5C1AC_Smothers'!AY19</f>
        <v>0</v>
      </c>
      <c r="BY19" s="179">
        <f>'[1]5C1AD_Greater'!AY19</f>
        <v>0</v>
      </c>
      <c r="BZ19" s="179">
        <f>'[1]5C1AE_Noble Minds'!AY19</f>
        <v>0</v>
      </c>
      <c r="CA19" s="179">
        <f>'[1]5C1AF_JCFA-Laf'!AY19</f>
        <v>0</v>
      </c>
      <c r="CB19" s="179">
        <f>'[1]5C1AG_Collegiate'!AY19</f>
        <v>0</v>
      </c>
      <c r="CC19" s="179">
        <f>'[1]5C1AH_BRUP'!AY19</f>
        <v>0</v>
      </c>
      <c r="CD19" s="179">
        <f>'[1]5C2_LAVCA'!AZ19</f>
        <v>16</v>
      </c>
      <c r="CE19" s="179">
        <f>'[1]5C3_UnvView'!AZ19</f>
        <v>-3</v>
      </c>
      <c r="CF19" s="179">
        <f t="shared" si="3"/>
        <v>29</v>
      </c>
      <c r="CG19" s="181">
        <f t="shared" si="4"/>
        <v>701880</v>
      </c>
    </row>
    <row r="20" spans="1:85" s="5" customFormat="1" ht="15.6" customHeight="1" x14ac:dyDescent="0.2">
      <c r="A20" s="177">
        <v>14</v>
      </c>
      <c r="B20" s="178" t="s">
        <v>255</v>
      </c>
      <c r="C20" s="179">
        <f>'2_State Distrib and Adjs'!BA20</f>
        <v>1023647</v>
      </c>
      <c r="D20" s="179">
        <f>-'5A3_OJJ'!S20</f>
        <v>-207</v>
      </c>
      <c r="E20" s="179"/>
      <c r="F20" s="179"/>
      <c r="G20" s="179">
        <f>-'[1]5C1A_Madison'!AS20</f>
        <v>0</v>
      </c>
      <c r="H20" s="179">
        <f>-'[1]5C1B_DArbonne'!AS20</f>
        <v>-1291</v>
      </c>
      <c r="I20" s="179">
        <f>-'[1]5C1C_Intl High'!AS20</f>
        <v>0</v>
      </c>
      <c r="J20" s="179">
        <f>-'[1]5C1D_NOMMA'!AS20</f>
        <v>0</v>
      </c>
      <c r="K20" s="179">
        <f>-'[1]5C1E_LFNO'!AS20</f>
        <v>0</v>
      </c>
      <c r="L20" s="179">
        <f>-'[1]5C1F_L.C. Charter'!AS20</f>
        <v>0</v>
      </c>
      <c r="M20" s="179">
        <f>-'[1]5C1G_JS Clark'!AS20</f>
        <v>0</v>
      </c>
      <c r="N20" s="179">
        <f>-'[1]5C1H_Southwest'!AS20</f>
        <v>0</v>
      </c>
      <c r="O20" s="179">
        <f>-'[1]5C1I_LA Key'!AS20</f>
        <v>0</v>
      </c>
      <c r="P20" s="179">
        <f>-'[1]5C1J_Jeff Chamber'!AS20</f>
        <v>0</v>
      </c>
      <c r="Q20" s="179">
        <f>-'[1]5C1K_Tallulah'!AS20</f>
        <v>0</v>
      </c>
      <c r="R20" s="179">
        <f>-'[1]5C1M_GEO Mid'!AS20</f>
        <v>0</v>
      </c>
      <c r="S20" s="179">
        <f>-'[1]5C1N_Delta'!AS20</f>
        <v>0</v>
      </c>
      <c r="T20" s="179">
        <f>-'[1]5C1O_Impact'!AS20</f>
        <v>0</v>
      </c>
      <c r="U20" s="179">
        <f>-'[1]5C1P_Vision'!AS20</f>
        <v>0</v>
      </c>
      <c r="V20" s="179">
        <f>-'[1]5C1Q_Advantage'!AS20</f>
        <v>0</v>
      </c>
      <c r="W20" s="179">
        <f>-'[1]5C1R_Iberville'!AS20</f>
        <v>0</v>
      </c>
      <c r="X20" s="179">
        <f>-'[1]5C1S_LC Col Prep'!AS20</f>
        <v>0</v>
      </c>
      <c r="Y20" s="179">
        <f>-'[1]5C1T_Northeast'!AS20</f>
        <v>91683</v>
      </c>
      <c r="Z20" s="179">
        <f>-'[1]5C1U_Acadiana Ren'!AS20</f>
        <v>0</v>
      </c>
      <c r="AA20" s="179">
        <f>-'[1]5C1V_Laf Ren'!AS20</f>
        <v>0</v>
      </c>
      <c r="AB20" s="179">
        <f>-'[1]5C1W_Willow'!AS20</f>
        <v>0</v>
      </c>
      <c r="AC20" s="179">
        <f>-'[1]5C1X_Tangi'!AS20</f>
        <v>0</v>
      </c>
      <c r="AD20" s="179">
        <f>-'[1]5C1Y_GEO'!AS20</f>
        <v>0</v>
      </c>
      <c r="AE20" s="179">
        <f>-'[1]5C1Z_Lincoln Prep'!AS20</f>
        <v>-19825</v>
      </c>
      <c r="AF20" s="179">
        <f>-'[1]5C1AA_Laurel'!$AS20</f>
        <v>0</v>
      </c>
      <c r="AG20" s="179">
        <f>-'[1]5C1AB_Apex'!$AS20</f>
        <v>0</v>
      </c>
      <c r="AH20" s="179">
        <f>-'[1]5C1AC_Smothers'!$AS20</f>
        <v>0</v>
      </c>
      <c r="AI20" s="179">
        <f>-'[1]5C1AD_Greater'!$AS20</f>
        <v>0</v>
      </c>
      <c r="AJ20" s="179">
        <f>-'[1]5C1AE_Noble Minds'!$AS20</f>
        <v>0</v>
      </c>
      <c r="AK20" s="179">
        <f>-'[1]5C1AF_JCFA-Laf'!$AS20</f>
        <v>0</v>
      </c>
      <c r="AL20" s="179">
        <f>-'[1]5C1AG_Collegiate'!$AS20</f>
        <v>0</v>
      </c>
      <c r="AM20" s="179">
        <f>-'[1]5C1AH_BRUP'!$AS20</f>
        <v>0</v>
      </c>
      <c r="AN20" s="179">
        <f>-'[1]5C2_LAVCA'!AT20</f>
        <v>-2240</v>
      </c>
      <c r="AO20" s="179">
        <f>-'[1]5C3_UnvView'!AT20</f>
        <v>-1185</v>
      </c>
      <c r="AP20" s="179">
        <f>(-[5]Diff!$AO20*3)+[6]Local_Noble!$Z17+'[6]Local_JCFA-Laf'!$W17-[7]Diff!$AL20-'[8]2A-2_EFT (Monthly)'!$AS20-'[8]2A-2_EFT (Monthly)'!$AV20</f>
        <v>453</v>
      </c>
      <c r="AQ20" s="256">
        <f t="shared" si="5"/>
        <v>67388</v>
      </c>
      <c r="AR20" s="181">
        <f t="shared" si="2"/>
        <v>1091035</v>
      </c>
      <c r="AS20" s="181">
        <f>-'[9]2A-2_EFT (Monthly)'!$BG20+'[9]5C1AE_Noble Minds'!$AM20+'[9]5C1AF_JCFA-Laf'!$AM20+'[9]5C1AG_Collegiate'!$AM20+'[9]5C1AH_BRUP'!$AM20</f>
        <v>0</v>
      </c>
      <c r="AT20" s="179"/>
      <c r="AU20" s="179"/>
      <c r="AV20" s="179"/>
      <c r="AW20" s="179">
        <f>'[1]5C1A_Madison'!AY20</f>
        <v>0</v>
      </c>
      <c r="AX20" s="179">
        <f>'[1]5C1B_DArbonne'!AY20</f>
        <v>-28</v>
      </c>
      <c r="AY20" s="179">
        <f>'[1]5C1C_Intl High'!AY20</f>
        <v>0</v>
      </c>
      <c r="AZ20" s="179">
        <f>'[1]5C1D_NOMMA'!AY20</f>
        <v>0</v>
      </c>
      <c r="BA20" s="179">
        <f>'[1]5C1E_LFNO'!AY20</f>
        <v>0</v>
      </c>
      <c r="BB20" s="179">
        <f>'[1]5C1F_L.C. Charter'!AY20</f>
        <v>0</v>
      </c>
      <c r="BC20" s="179">
        <f>'[1]5C1G_JS Clark'!AY20</f>
        <v>0</v>
      </c>
      <c r="BD20" s="179">
        <f>'[1]5C1H_Southwest'!AY20</f>
        <v>0</v>
      </c>
      <c r="BE20" s="179">
        <f>'[1]5C1I_LA Key'!AY20</f>
        <v>0</v>
      </c>
      <c r="BF20" s="179">
        <f>'[1]5C1J_Jeff Chamber'!AY20</f>
        <v>0</v>
      </c>
      <c r="BG20" s="179">
        <f>'[1]5C1K_Tallulah'!AY20</f>
        <v>0</v>
      </c>
      <c r="BH20" s="179">
        <f>'[1]5C1M_GEO Mid'!AY20</f>
        <v>0</v>
      </c>
      <c r="BI20" s="179">
        <f>'[1]5C1N_Delta'!AY20</f>
        <v>0</v>
      </c>
      <c r="BJ20" s="179">
        <f>'[1]5C1O_Impact'!AY20</f>
        <v>0</v>
      </c>
      <c r="BK20" s="179">
        <f>'[1]5C1P_Vision'!AY20</f>
        <v>0</v>
      </c>
      <c r="BL20" s="179">
        <f>'[1]5C1Q_Advantage'!AY20</f>
        <v>0</v>
      </c>
      <c r="BM20" s="179">
        <f>'[1]5C1R_Iberville'!AY20</f>
        <v>0</v>
      </c>
      <c r="BN20" s="179">
        <f>'[1]5C1S_LC Col Prep'!AY20</f>
        <v>0</v>
      </c>
      <c r="BO20" s="179">
        <f>'[1]5C1T_Northeast'!AY20</f>
        <v>-46</v>
      </c>
      <c r="BP20" s="179">
        <f>'[1]5C1U_Acadiana Ren'!AY20</f>
        <v>0</v>
      </c>
      <c r="BQ20" s="179">
        <f>'[1]5C1V_Laf Ren'!AY20</f>
        <v>0</v>
      </c>
      <c r="BR20" s="179">
        <f>'[1]5C1W_Willow'!AY20</f>
        <v>0</v>
      </c>
      <c r="BS20" s="179">
        <f>'[1]5C1X_Tangi'!AY20</f>
        <v>0</v>
      </c>
      <c r="BT20" s="179">
        <f>'[1]5C1Y_GEO'!AY20</f>
        <v>0</v>
      </c>
      <c r="BU20" s="179">
        <f>'[1]5C1Z_Lincoln Prep'!AY20</f>
        <v>-95</v>
      </c>
      <c r="BV20" s="179">
        <f>'[1]5C1AA_Laurel'!AY20</f>
        <v>0</v>
      </c>
      <c r="BW20" s="179">
        <f>'[1]5C1AB_Apex'!AY20</f>
        <v>0</v>
      </c>
      <c r="BX20" s="179">
        <f>'[1]5C1AC_Smothers'!AY20</f>
        <v>0</v>
      </c>
      <c r="BY20" s="179">
        <f>'[1]5C1AD_Greater'!AY20</f>
        <v>0</v>
      </c>
      <c r="BZ20" s="179">
        <f>'[1]5C1AE_Noble Minds'!AY20</f>
        <v>0</v>
      </c>
      <c r="CA20" s="179">
        <f>'[1]5C1AF_JCFA-Laf'!AY20</f>
        <v>0</v>
      </c>
      <c r="CB20" s="179">
        <f>'[1]5C1AG_Collegiate'!AY20</f>
        <v>0</v>
      </c>
      <c r="CC20" s="179">
        <f>'[1]5C1AH_BRUP'!AY20</f>
        <v>0</v>
      </c>
      <c r="CD20" s="179">
        <f>'[1]5C2_LAVCA'!AZ20</f>
        <v>-19</v>
      </c>
      <c r="CE20" s="179">
        <f>'[1]5C3_UnvView'!AZ20</f>
        <v>11</v>
      </c>
      <c r="CF20" s="179">
        <f t="shared" si="3"/>
        <v>-177</v>
      </c>
      <c r="CG20" s="181">
        <f t="shared" si="4"/>
        <v>1090858</v>
      </c>
    </row>
    <row r="21" spans="1:85" s="5" customFormat="1" ht="15.6" customHeight="1" x14ac:dyDescent="0.2">
      <c r="A21" s="187">
        <v>15</v>
      </c>
      <c r="B21" s="188" t="s">
        <v>256</v>
      </c>
      <c r="C21" s="189">
        <f>'2_State Distrib and Adjs'!BA21</f>
        <v>1658866</v>
      </c>
      <c r="D21" s="189">
        <f>-'5A3_OJJ'!S21</f>
        <v>-291</v>
      </c>
      <c r="E21" s="189"/>
      <c r="F21" s="189"/>
      <c r="G21" s="189">
        <f>-'[1]5C1A_Madison'!AS21</f>
        <v>0</v>
      </c>
      <c r="H21" s="189">
        <f>-'[1]5C1B_DArbonne'!AS21</f>
        <v>0</v>
      </c>
      <c r="I21" s="189">
        <f>-'[1]5C1C_Intl High'!AS21</f>
        <v>0</v>
      </c>
      <c r="J21" s="189">
        <f>-'[1]5C1D_NOMMA'!AS21</f>
        <v>0</v>
      </c>
      <c r="K21" s="189">
        <f>-'[1]5C1E_LFNO'!AS21</f>
        <v>0</v>
      </c>
      <c r="L21" s="189">
        <f>-'[1]5C1F_L.C. Charter'!AS21</f>
        <v>0</v>
      </c>
      <c r="M21" s="189">
        <f>-'[1]5C1G_JS Clark'!AS21</f>
        <v>0</v>
      </c>
      <c r="N21" s="189">
        <f>-'[1]5C1H_Southwest'!AS21</f>
        <v>0</v>
      </c>
      <c r="O21" s="189">
        <f>-'[1]5C1I_LA Key'!AS21</f>
        <v>0</v>
      </c>
      <c r="P21" s="189">
        <f>-'[1]5C1J_Jeff Chamber'!AS21</f>
        <v>0</v>
      </c>
      <c r="Q21" s="189">
        <f>-'[1]5C1K_Tallulah'!AS21</f>
        <v>0</v>
      </c>
      <c r="R21" s="189">
        <f>-'[1]5C1M_GEO Mid'!AS21</f>
        <v>0</v>
      </c>
      <c r="S21" s="189">
        <f>-'[1]5C1N_Delta'!AS21</f>
        <v>-86988</v>
      </c>
      <c r="T21" s="189">
        <f>-'[1]5C1O_Impact'!AS21</f>
        <v>0</v>
      </c>
      <c r="U21" s="189">
        <f>-'[1]5C1P_Vision'!AS21</f>
        <v>0</v>
      </c>
      <c r="V21" s="189">
        <f>-'[1]5C1Q_Advantage'!AS21</f>
        <v>0</v>
      </c>
      <c r="W21" s="189">
        <f>-'[1]5C1R_Iberville'!AS21</f>
        <v>0</v>
      </c>
      <c r="X21" s="189">
        <f>-'[1]5C1S_LC Col Prep'!AS21</f>
        <v>0</v>
      </c>
      <c r="Y21" s="189">
        <f>-'[1]5C1T_Northeast'!AS21</f>
        <v>0</v>
      </c>
      <c r="Z21" s="189">
        <f>-'[1]5C1U_Acadiana Ren'!AS21</f>
        <v>0</v>
      </c>
      <c r="AA21" s="189">
        <f>-'[1]5C1V_Laf Ren'!AS21</f>
        <v>0</v>
      </c>
      <c r="AB21" s="189">
        <f>-'[1]5C1W_Willow'!AS21</f>
        <v>0</v>
      </c>
      <c r="AC21" s="189">
        <f>-'[1]5C1X_Tangi'!AS21</f>
        <v>0</v>
      </c>
      <c r="AD21" s="189">
        <f>-'[1]5C1Y_GEO'!AS21</f>
        <v>0</v>
      </c>
      <c r="AE21" s="189">
        <f>-'[1]5C1Z_Lincoln Prep'!AS21</f>
        <v>0</v>
      </c>
      <c r="AF21" s="189">
        <f>-'[1]5C1AA_Laurel'!$AS21</f>
        <v>0</v>
      </c>
      <c r="AG21" s="189">
        <f>-'[1]5C1AB_Apex'!$AS21</f>
        <v>0</v>
      </c>
      <c r="AH21" s="189">
        <f>-'[1]5C1AC_Smothers'!$AS21</f>
        <v>0</v>
      </c>
      <c r="AI21" s="189">
        <f>-'[1]5C1AD_Greater'!$AS21</f>
        <v>0</v>
      </c>
      <c r="AJ21" s="189">
        <f>-'[1]5C1AE_Noble Minds'!$AS21</f>
        <v>0</v>
      </c>
      <c r="AK21" s="189">
        <f>-'[1]5C1AF_JCFA-Laf'!$AS21</f>
        <v>0</v>
      </c>
      <c r="AL21" s="189">
        <f>-'[1]5C1AG_Collegiate'!$AS21</f>
        <v>0</v>
      </c>
      <c r="AM21" s="189">
        <f>-'[1]5C1AH_BRUP'!$AS21</f>
        <v>0</v>
      </c>
      <c r="AN21" s="189">
        <f>-'[1]5C2_LAVCA'!AT21</f>
        <v>-3017</v>
      </c>
      <c r="AO21" s="189">
        <f>-'[1]5C3_UnvView'!AT21</f>
        <v>-243</v>
      </c>
      <c r="AP21" s="189">
        <f>(-[5]Diff!$AO21*3)+[6]Local_Noble!$Z18+'[6]Local_JCFA-Laf'!$W18-[7]Diff!$AL21-'[8]2A-2_EFT (Monthly)'!$AS21-'[8]2A-2_EFT (Monthly)'!$AV21</f>
        <v>-723</v>
      </c>
      <c r="AQ21" s="229">
        <f t="shared" si="5"/>
        <v>-91262</v>
      </c>
      <c r="AR21" s="191">
        <f t="shared" si="2"/>
        <v>1567604</v>
      </c>
      <c r="AS21" s="191">
        <f>-'[9]2A-2_EFT (Monthly)'!$BG21+'[9]5C1AE_Noble Minds'!$AM21+'[9]5C1AF_JCFA-Laf'!$AM21+'[9]5C1AG_Collegiate'!$AM21+'[9]5C1AH_BRUP'!$AM21</f>
        <v>0</v>
      </c>
      <c r="AT21" s="189"/>
      <c r="AU21" s="189"/>
      <c r="AV21" s="189"/>
      <c r="AW21" s="189">
        <f>'[1]5C1A_Madison'!AY21</f>
        <v>0</v>
      </c>
      <c r="AX21" s="189">
        <f>'[1]5C1B_DArbonne'!AY21</f>
        <v>0</v>
      </c>
      <c r="AY21" s="189">
        <f>'[1]5C1C_Intl High'!AY21</f>
        <v>0</v>
      </c>
      <c r="AZ21" s="189">
        <f>'[1]5C1D_NOMMA'!AY21</f>
        <v>0</v>
      </c>
      <c r="BA21" s="189">
        <f>'[1]5C1E_LFNO'!AY21</f>
        <v>0</v>
      </c>
      <c r="BB21" s="189">
        <f>'[1]5C1F_L.C. Charter'!AY21</f>
        <v>0</v>
      </c>
      <c r="BC21" s="189">
        <f>'[1]5C1G_JS Clark'!AY21</f>
        <v>0</v>
      </c>
      <c r="BD21" s="189">
        <f>'[1]5C1H_Southwest'!AY21</f>
        <v>0</v>
      </c>
      <c r="BE21" s="189">
        <f>'[1]5C1I_LA Key'!AY21</f>
        <v>0</v>
      </c>
      <c r="BF21" s="189">
        <f>'[1]5C1J_Jeff Chamber'!AY21</f>
        <v>0</v>
      </c>
      <c r="BG21" s="189">
        <f>'[1]5C1K_Tallulah'!AY21</f>
        <v>0</v>
      </c>
      <c r="BH21" s="189">
        <f>'[1]5C1M_GEO Mid'!AY21</f>
        <v>0</v>
      </c>
      <c r="BI21" s="189">
        <f>'[1]5C1N_Delta'!AY21</f>
        <v>296</v>
      </c>
      <c r="BJ21" s="189">
        <f>'[1]5C1O_Impact'!AY21</f>
        <v>0</v>
      </c>
      <c r="BK21" s="189">
        <f>'[1]5C1P_Vision'!AY21</f>
        <v>0</v>
      </c>
      <c r="BL21" s="189">
        <f>'[1]5C1Q_Advantage'!AY21</f>
        <v>0</v>
      </c>
      <c r="BM21" s="189">
        <f>'[1]5C1R_Iberville'!AY21</f>
        <v>0</v>
      </c>
      <c r="BN21" s="189">
        <f>'[1]5C1S_LC Col Prep'!AY21</f>
        <v>0</v>
      </c>
      <c r="BO21" s="189">
        <f>'[1]5C1T_Northeast'!AY21</f>
        <v>0</v>
      </c>
      <c r="BP21" s="189">
        <f>'[1]5C1U_Acadiana Ren'!AY21</f>
        <v>0</v>
      </c>
      <c r="BQ21" s="189">
        <f>'[1]5C1V_Laf Ren'!AY21</f>
        <v>0</v>
      </c>
      <c r="BR21" s="189">
        <f>'[1]5C1W_Willow'!AY21</f>
        <v>0</v>
      </c>
      <c r="BS21" s="189">
        <f>'[1]5C1X_Tangi'!AY21</f>
        <v>0</v>
      </c>
      <c r="BT21" s="189">
        <f>'[1]5C1Y_GEO'!AY21</f>
        <v>0</v>
      </c>
      <c r="BU21" s="189">
        <f>'[1]5C1Z_Lincoln Prep'!AY21</f>
        <v>0</v>
      </c>
      <c r="BV21" s="189">
        <f>'[1]5C1AA_Laurel'!AY21</f>
        <v>0</v>
      </c>
      <c r="BW21" s="189">
        <f>'[1]5C1AB_Apex'!AY21</f>
        <v>0</v>
      </c>
      <c r="BX21" s="189">
        <f>'[1]5C1AC_Smothers'!AY21</f>
        <v>0</v>
      </c>
      <c r="BY21" s="189">
        <f>'[1]5C1AD_Greater'!AY21</f>
        <v>0</v>
      </c>
      <c r="BZ21" s="189">
        <f>'[1]5C1AE_Noble Minds'!AY21</f>
        <v>0</v>
      </c>
      <c r="CA21" s="189">
        <f>'[1]5C1AF_JCFA-Laf'!AY21</f>
        <v>0</v>
      </c>
      <c r="CB21" s="189">
        <f>'[1]5C1AG_Collegiate'!AY21</f>
        <v>0</v>
      </c>
      <c r="CC21" s="189">
        <f>'[1]5C1AH_BRUP'!AY21</f>
        <v>0</v>
      </c>
      <c r="CD21" s="189">
        <f>'[1]5C2_LAVCA'!AZ21</f>
        <v>-4</v>
      </c>
      <c r="CE21" s="189">
        <f>'[1]5C3_UnvView'!AZ21</f>
        <v>6</v>
      </c>
      <c r="CF21" s="189">
        <f t="shared" si="3"/>
        <v>298</v>
      </c>
      <c r="CG21" s="191">
        <f t="shared" si="4"/>
        <v>1567902</v>
      </c>
    </row>
    <row r="22" spans="1:85" s="5" customFormat="1" ht="15.6" customHeight="1" x14ac:dyDescent="0.2">
      <c r="A22" s="177">
        <v>16</v>
      </c>
      <c r="B22" s="178" t="s">
        <v>257</v>
      </c>
      <c r="C22" s="179">
        <f>'2_State Distrib and Adjs'!BA22</f>
        <v>1219792</v>
      </c>
      <c r="D22" s="179">
        <f>-'5A3_OJJ'!S22</f>
        <v>-444</v>
      </c>
      <c r="E22" s="179"/>
      <c r="F22" s="179"/>
      <c r="G22" s="179">
        <f>-'[1]5C1A_Madison'!AS22</f>
        <v>0</v>
      </c>
      <c r="H22" s="179">
        <f>-'[1]5C1B_DArbonne'!AS22</f>
        <v>0</v>
      </c>
      <c r="I22" s="179">
        <f>-'[1]5C1C_Intl High'!AS22</f>
        <v>0</v>
      </c>
      <c r="J22" s="179">
        <f>-'[1]5C1D_NOMMA'!AS22</f>
        <v>0</v>
      </c>
      <c r="K22" s="179">
        <f>-'[1]5C1E_LFNO'!AS22</f>
        <v>0</v>
      </c>
      <c r="L22" s="179">
        <f>-'[1]5C1F_L.C. Charter'!AS22</f>
        <v>0</v>
      </c>
      <c r="M22" s="179">
        <f>-'[1]5C1G_JS Clark'!AS22</f>
        <v>-1470</v>
      </c>
      <c r="N22" s="179">
        <f>-'[1]5C1H_Southwest'!AS22</f>
        <v>0</v>
      </c>
      <c r="O22" s="179">
        <f>-'[1]5C1I_LA Key'!AS22</f>
        <v>0</v>
      </c>
      <c r="P22" s="179">
        <f>-'[1]5C1J_Jeff Chamber'!AS22</f>
        <v>0</v>
      </c>
      <c r="Q22" s="179">
        <f>-'[1]5C1K_Tallulah'!AS22</f>
        <v>0</v>
      </c>
      <c r="R22" s="179">
        <f>-'[1]5C1M_GEO Mid'!AS22</f>
        <v>0</v>
      </c>
      <c r="S22" s="179">
        <f>-'[1]5C1N_Delta'!AS22</f>
        <v>0</v>
      </c>
      <c r="T22" s="179">
        <f>-'[1]5C1O_Impact'!AS22</f>
        <v>0</v>
      </c>
      <c r="U22" s="179">
        <f>-'[1]5C1P_Vision'!AS22</f>
        <v>0</v>
      </c>
      <c r="V22" s="179">
        <f>-'[1]5C1Q_Advantage'!AS22</f>
        <v>0</v>
      </c>
      <c r="W22" s="179">
        <f>-'[1]5C1R_Iberville'!AS22</f>
        <v>0</v>
      </c>
      <c r="X22" s="179">
        <f>-'[1]5C1S_LC Col Prep'!AS22</f>
        <v>0</v>
      </c>
      <c r="Y22" s="179">
        <f>-'[1]5C1T_Northeast'!AS22</f>
        <v>0</v>
      </c>
      <c r="Z22" s="179">
        <f>-'[1]5C1U_Acadiana Ren'!AS22</f>
        <v>0</v>
      </c>
      <c r="AA22" s="179">
        <f>-'[1]5C1V_Laf Ren'!AS22</f>
        <v>0</v>
      </c>
      <c r="AB22" s="179">
        <f>-'[1]5C1W_Willow'!AS22</f>
        <v>0</v>
      </c>
      <c r="AC22" s="179">
        <f>-'[1]5C1X_Tangi'!AS22</f>
        <v>0</v>
      </c>
      <c r="AD22" s="179">
        <f>-'[1]5C1Y_GEO'!AS22</f>
        <v>0</v>
      </c>
      <c r="AE22" s="179">
        <f>-'[1]5C1Z_Lincoln Prep'!AS22</f>
        <v>0</v>
      </c>
      <c r="AF22" s="179">
        <f>-'[1]5C1AA_Laurel'!$AS22</f>
        <v>0</v>
      </c>
      <c r="AG22" s="179">
        <f>-'[1]5C1AB_Apex'!$AS22</f>
        <v>0</v>
      </c>
      <c r="AH22" s="179">
        <f>-'[1]5C1AC_Smothers'!$AS22</f>
        <v>0</v>
      </c>
      <c r="AI22" s="179">
        <f>-'[1]5C1AD_Greater'!$AS22</f>
        <v>0</v>
      </c>
      <c r="AJ22" s="179">
        <f>-'[1]5C1AE_Noble Minds'!$AS22</f>
        <v>0</v>
      </c>
      <c r="AK22" s="179">
        <f>-'[1]5C1AF_JCFA-Laf'!$AS22</f>
        <v>0</v>
      </c>
      <c r="AL22" s="179">
        <f>-'[1]5C1AG_Collegiate'!$AS22</f>
        <v>0</v>
      </c>
      <c r="AM22" s="179">
        <f>-'[1]5C1AH_BRUP'!$AS22</f>
        <v>0</v>
      </c>
      <c r="AN22" s="179">
        <f>-'[1]5C2_LAVCA'!AT22</f>
        <v>-14867</v>
      </c>
      <c r="AO22" s="179">
        <f>-'[1]5C3_UnvView'!AT22</f>
        <v>-9235</v>
      </c>
      <c r="AP22" s="179">
        <f>(-[5]Diff!$AO22*3)+[6]Local_Noble!$Z19+'[6]Local_JCFA-Laf'!$W19-[7]Diff!$AL22-'[8]2A-2_EFT (Monthly)'!$AS22-'[8]2A-2_EFT (Monthly)'!$AV22</f>
        <v>-2118</v>
      </c>
      <c r="AQ22" s="256">
        <f t="shared" si="5"/>
        <v>-28134</v>
      </c>
      <c r="AR22" s="181">
        <f t="shared" si="2"/>
        <v>1191658</v>
      </c>
      <c r="AS22" s="181">
        <f>-'[9]2A-2_EFT (Monthly)'!$BG22+'[9]5C1AE_Noble Minds'!$AM22+'[9]5C1AF_JCFA-Laf'!$AM22+'[9]5C1AG_Collegiate'!$AM22+'[9]5C1AH_BRUP'!$AM22</f>
        <v>0</v>
      </c>
      <c r="AT22" s="179"/>
      <c r="AU22" s="179"/>
      <c r="AV22" s="179"/>
      <c r="AW22" s="179">
        <f>'[1]5C1A_Madison'!AY22</f>
        <v>0</v>
      </c>
      <c r="AX22" s="179">
        <f>'[1]5C1B_DArbonne'!AY22</f>
        <v>0</v>
      </c>
      <c r="AY22" s="179">
        <f>'[1]5C1C_Intl High'!AY22</f>
        <v>0</v>
      </c>
      <c r="AZ22" s="179">
        <f>'[1]5C1D_NOMMA'!AY22</f>
        <v>0</v>
      </c>
      <c r="BA22" s="179">
        <f>'[1]5C1E_LFNO'!AY22</f>
        <v>0</v>
      </c>
      <c r="BB22" s="179">
        <f>'[1]5C1F_L.C. Charter'!AY22</f>
        <v>0</v>
      </c>
      <c r="BC22" s="179">
        <f>'[1]5C1G_JS Clark'!AY22</f>
        <v>-15</v>
      </c>
      <c r="BD22" s="179">
        <f>'[1]5C1H_Southwest'!AY22</f>
        <v>0</v>
      </c>
      <c r="BE22" s="179">
        <f>'[1]5C1I_LA Key'!AY22</f>
        <v>0</v>
      </c>
      <c r="BF22" s="179">
        <f>'[1]5C1J_Jeff Chamber'!AY22</f>
        <v>0</v>
      </c>
      <c r="BG22" s="179">
        <f>'[1]5C1K_Tallulah'!AY22</f>
        <v>0</v>
      </c>
      <c r="BH22" s="179">
        <f>'[1]5C1M_GEO Mid'!AY22</f>
        <v>0</v>
      </c>
      <c r="BI22" s="179">
        <f>'[1]5C1N_Delta'!AY22</f>
        <v>0</v>
      </c>
      <c r="BJ22" s="179">
        <f>'[1]5C1O_Impact'!AY22</f>
        <v>0</v>
      </c>
      <c r="BK22" s="179">
        <f>'[1]5C1P_Vision'!AY22</f>
        <v>0</v>
      </c>
      <c r="BL22" s="179">
        <f>'[1]5C1Q_Advantage'!AY22</f>
        <v>0</v>
      </c>
      <c r="BM22" s="179">
        <f>'[1]5C1R_Iberville'!AY22</f>
        <v>0</v>
      </c>
      <c r="BN22" s="179">
        <f>'[1]5C1S_LC Col Prep'!AY22</f>
        <v>0</v>
      </c>
      <c r="BO22" s="179">
        <f>'[1]5C1T_Northeast'!AY22</f>
        <v>0</v>
      </c>
      <c r="BP22" s="179">
        <f>'[1]5C1U_Acadiana Ren'!AY22</f>
        <v>0</v>
      </c>
      <c r="BQ22" s="179">
        <f>'[1]5C1V_Laf Ren'!AY22</f>
        <v>0</v>
      </c>
      <c r="BR22" s="179">
        <f>'[1]5C1W_Willow'!AY22</f>
        <v>0</v>
      </c>
      <c r="BS22" s="179">
        <f>'[1]5C1X_Tangi'!AY22</f>
        <v>0</v>
      </c>
      <c r="BT22" s="179">
        <f>'[1]5C1Y_GEO'!AY22</f>
        <v>0</v>
      </c>
      <c r="BU22" s="179">
        <f>'[1]5C1Z_Lincoln Prep'!AY22</f>
        <v>0</v>
      </c>
      <c r="BV22" s="179">
        <f>'[1]5C1AA_Laurel'!AY22</f>
        <v>0</v>
      </c>
      <c r="BW22" s="179">
        <f>'[1]5C1AB_Apex'!AY22</f>
        <v>0</v>
      </c>
      <c r="BX22" s="179">
        <f>'[1]5C1AC_Smothers'!AY22</f>
        <v>0</v>
      </c>
      <c r="BY22" s="179">
        <f>'[1]5C1AD_Greater'!AY22</f>
        <v>0</v>
      </c>
      <c r="BZ22" s="179">
        <f>'[1]5C1AE_Noble Minds'!AY22</f>
        <v>0</v>
      </c>
      <c r="CA22" s="179">
        <f>'[1]5C1AF_JCFA-Laf'!AY22</f>
        <v>0</v>
      </c>
      <c r="CB22" s="179">
        <f>'[1]5C1AG_Collegiate'!AY22</f>
        <v>0</v>
      </c>
      <c r="CC22" s="179">
        <f>'[1]5C1AH_BRUP'!AY22</f>
        <v>0</v>
      </c>
      <c r="CD22" s="179">
        <f>'[1]5C2_LAVCA'!AZ22</f>
        <v>-92</v>
      </c>
      <c r="CE22" s="179">
        <f>'[1]5C3_UnvView'!AZ22</f>
        <v>14</v>
      </c>
      <c r="CF22" s="179">
        <f t="shared" si="3"/>
        <v>-93</v>
      </c>
      <c r="CG22" s="181">
        <f t="shared" si="4"/>
        <v>1191565</v>
      </c>
    </row>
    <row r="23" spans="1:85" s="5" customFormat="1" ht="15.6" customHeight="1" x14ac:dyDescent="0.2">
      <c r="A23" s="177">
        <v>17</v>
      </c>
      <c r="B23" s="178" t="s">
        <v>258</v>
      </c>
      <c r="C23" s="179">
        <f>'2_State Distrib and Adjs'!BA23</f>
        <v>14578502</v>
      </c>
      <c r="D23" s="179">
        <f>-'5A3_OJJ'!S23</f>
        <v>-12171</v>
      </c>
      <c r="E23" s="179">
        <f>-'5B2_RSD LA'!AT18</f>
        <v>-230856</v>
      </c>
      <c r="F23" s="179"/>
      <c r="G23" s="179">
        <f>-'[1]5C1A_Madison'!AS23</f>
        <v>-322137</v>
      </c>
      <c r="H23" s="179">
        <f>-'[1]5C1B_DArbonne'!AS23</f>
        <v>0</v>
      </c>
      <c r="I23" s="179">
        <f>-'[1]5C1C_Intl High'!AS23</f>
        <v>0</v>
      </c>
      <c r="J23" s="179">
        <f>-'[1]5C1D_NOMMA'!AS23</f>
        <v>0</v>
      </c>
      <c r="K23" s="179">
        <f>-'[1]5C1E_LFNO'!AS23</f>
        <v>-742</v>
      </c>
      <c r="L23" s="179">
        <f>-'[1]5C1F_L.C. Charter'!AS23</f>
        <v>0</v>
      </c>
      <c r="M23" s="179">
        <f>-'[1]5C1G_JS Clark'!AS23</f>
        <v>0</v>
      </c>
      <c r="N23" s="179">
        <f>-'[1]5C1H_Southwest'!AS23</f>
        <v>0</v>
      </c>
      <c r="O23" s="179">
        <f>-'[1]5C1I_LA Key'!AS23</f>
        <v>-146472</v>
      </c>
      <c r="P23" s="179">
        <f>-'[1]5C1J_Jeff Chamber'!AS23</f>
        <v>0</v>
      </c>
      <c r="Q23" s="179">
        <f>-'[1]5C1K_Tallulah'!AS23</f>
        <v>0</v>
      </c>
      <c r="R23" s="179">
        <f>-'[1]5C1M_GEO Mid'!AS23</f>
        <v>-272467</v>
      </c>
      <c r="S23" s="179">
        <f>-'[1]5C1N_Delta'!AS23</f>
        <v>-296</v>
      </c>
      <c r="T23" s="179">
        <f>-'[1]5C1O_Impact'!AS23</f>
        <v>-192145</v>
      </c>
      <c r="U23" s="179">
        <f>-'[1]5C1P_Vision'!AS23</f>
        <v>0</v>
      </c>
      <c r="V23" s="179">
        <f>-'[1]5C1Q_Advantage'!AS23</f>
        <v>-168096</v>
      </c>
      <c r="W23" s="179">
        <f>-'[1]5C1R_Iberville'!AS23</f>
        <v>8499</v>
      </c>
      <c r="X23" s="179">
        <f>-'[1]5C1S_LC Col Prep'!AS23</f>
        <v>0</v>
      </c>
      <c r="Y23" s="179">
        <f>-'[1]5C1T_Northeast'!AS23</f>
        <v>0</v>
      </c>
      <c r="Z23" s="179">
        <f>-'[1]5C1U_Acadiana Ren'!AS23</f>
        <v>0</v>
      </c>
      <c r="AA23" s="179">
        <f>-'[1]5C1V_Laf Ren'!AS23</f>
        <v>-936</v>
      </c>
      <c r="AB23" s="179">
        <f>-'[1]5C1W_Willow'!AS23</f>
        <v>-5618</v>
      </c>
      <c r="AC23" s="179">
        <f>-'[1]5C1X_Tangi'!AS23</f>
        <v>0</v>
      </c>
      <c r="AD23" s="179">
        <f>-'[1]5C1Y_GEO'!AS23</f>
        <v>-132512</v>
      </c>
      <c r="AE23" s="179">
        <f>-'[1]5C1Z_Lincoln Prep'!AS23</f>
        <v>0</v>
      </c>
      <c r="AF23" s="179">
        <f>-'[1]5C1AA_Laurel'!$AS23</f>
        <v>-36047</v>
      </c>
      <c r="AG23" s="179">
        <f>-'[1]5C1AB_Apex'!$AS23</f>
        <v>-6306</v>
      </c>
      <c r="AH23" s="179">
        <f>-'[1]5C1AC_Smothers'!$AS23</f>
        <v>0</v>
      </c>
      <c r="AI23" s="179">
        <f>-'[1]5C1AD_Greater'!$AS23</f>
        <v>0</v>
      </c>
      <c r="AJ23" s="179">
        <f>-'[1]5C1AE_Noble Minds'!$AS23</f>
        <v>0</v>
      </c>
      <c r="AK23" s="179">
        <f>-'[1]5C1AF_JCFA-Laf'!$AS23</f>
        <v>0</v>
      </c>
      <c r="AL23" s="179">
        <f>-'[1]5C1AG_Collegiate'!$AS23</f>
        <v>-73984</v>
      </c>
      <c r="AM23" s="179">
        <f>-'[1]5C1AH_BRUP'!$AS23</f>
        <v>-190428</v>
      </c>
      <c r="AN23" s="179">
        <f>-'[1]5C2_LAVCA'!AT23</f>
        <v>-55834</v>
      </c>
      <c r="AO23" s="179">
        <f>-'[1]5C3_UnvView'!AT23</f>
        <v>-171731</v>
      </c>
      <c r="AP23" s="257">
        <f>(-[5]Diff!$AO23*3)+[6]Local_Noble!$Z20+'[6]Local_JCFA-Laf'!$W20-[7]Diff!$AL23-'[8]2A-2_EFT (Monthly)'!$AS23-'[8]2A-2_EFT (Monthly)'!$AV23-'[6]RSD_T2 vs. A.C.'!$N$10</f>
        <v>409409</v>
      </c>
      <c r="AQ23" s="256">
        <f t="shared" si="5"/>
        <v>-1600870</v>
      </c>
      <c r="AR23" s="181">
        <f t="shared" si="2"/>
        <v>12977632</v>
      </c>
      <c r="AS23" s="181">
        <f>-'[9]2A-2_EFT (Monthly)'!$BG23+'[9]5C1AE_Noble Minds'!$AM23+'[9]5C1AF_JCFA-Laf'!$AM23+'[9]5C1AG_Collegiate'!$AM23+'[9]5C1AH_BRUP'!$AM23</f>
        <v>-6953</v>
      </c>
      <c r="AT23" s="179">
        <f>-'5B2_RSD LA'!AL23</f>
        <v>-755</v>
      </c>
      <c r="AU23" s="179">
        <f>-'5B2_RSD LA'!AM23</f>
        <v>-107</v>
      </c>
      <c r="AV23" s="179"/>
      <c r="AW23" s="179">
        <f>'[1]5C1A_Madison'!AY23</f>
        <v>-1535</v>
      </c>
      <c r="AX23" s="179">
        <f>'[1]5C1B_DArbonne'!AY23</f>
        <v>0</v>
      </c>
      <c r="AY23" s="179">
        <f>'[1]5C1C_Intl High'!AY23</f>
        <v>0</v>
      </c>
      <c r="AZ23" s="179">
        <f>'[1]5C1D_NOMMA'!AY23</f>
        <v>0</v>
      </c>
      <c r="BA23" s="179">
        <f>'[1]5C1E_LFNO'!AY23</f>
        <v>-19</v>
      </c>
      <c r="BB23" s="179">
        <f>'[1]5C1F_L.C. Charter'!AY23</f>
        <v>0</v>
      </c>
      <c r="BC23" s="179">
        <f>'[1]5C1G_JS Clark'!AY23</f>
        <v>0</v>
      </c>
      <c r="BD23" s="179">
        <f>'[1]5C1H_Southwest'!AY23</f>
        <v>0</v>
      </c>
      <c r="BE23" s="179">
        <f>'[1]5C1I_LA Key'!AY23</f>
        <v>-317</v>
      </c>
      <c r="BF23" s="179">
        <f>'[1]5C1J_Jeff Chamber'!AY23</f>
        <v>0</v>
      </c>
      <c r="BG23" s="179">
        <f>'[1]5C1K_Tallulah'!AY23</f>
        <v>0</v>
      </c>
      <c r="BH23" s="179">
        <f>'[1]5C1M_GEO Mid'!AY23</f>
        <v>-1695</v>
      </c>
      <c r="BI23" s="179">
        <f>'[1]5C1N_Delta'!AY23</f>
        <v>9</v>
      </c>
      <c r="BJ23" s="179">
        <f>'[1]5C1O_Impact'!AY23</f>
        <v>-896</v>
      </c>
      <c r="BK23" s="179">
        <f>'[1]5C1P_Vision'!AY23</f>
        <v>0</v>
      </c>
      <c r="BL23" s="179">
        <f>'[1]5C1Q_Advantage'!AY23</f>
        <v>-659</v>
      </c>
      <c r="BM23" s="179">
        <f>'[1]5C1R_Iberville'!AY23</f>
        <v>141</v>
      </c>
      <c r="BN23" s="179">
        <f>'[1]5C1S_LC Col Prep'!AY23</f>
        <v>0</v>
      </c>
      <c r="BO23" s="179">
        <f>'[1]5C1T_Northeast'!AY23</f>
        <v>0</v>
      </c>
      <c r="BP23" s="179">
        <f>'[1]5C1U_Acadiana Ren'!AY23</f>
        <v>0</v>
      </c>
      <c r="BQ23" s="179">
        <f>'[1]5C1V_Laf Ren'!AY23</f>
        <v>-10</v>
      </c>
      <c r="BR23" s="179">
        <f>'[1]5C1W_Willow'!AY23</f>
        <v>-58</v>
      </c>
      <c r="BS23" s="179">
        <f>'[1]5C1X_Tangi'!AY23</f>
        <v>0</v>
      </c>
      <c r="BT23" s="179">
        <f>'[1]5C1Y_GEO'!AY23</f>
        <v>-627</v>
      </c>
      <c r="BU23" s="179">
        <f>'[1]5C1Z_Lincoln Prep'!AY23</f>
        <v>0</v>
      </c>
      <c r="BV23" s="179">
        <f>'[1]5C1AA_Laurel'!AY23</f>
        <v>-576</v>
      </c>
      <c r="BW23" s="179">
        <f>'[1]5C1AB_Apex'!AY23</f>
        <v>-584</v>
      </c>
      <c r="BX23" s="179">
        <f>'[1]5C1AC_Smothers'!AY23</f>
        <v>0</v>
      </c>
      <c r="BY23" s="179">
        <f>'[1]5C1AD_Greater'!AY23</f>
        <v>0</v>
      </c>
      <c r="BZ23" s="179">
        <f>'[1]5C1AE_Noble Minds'!AY23</f>
        <v>0</v>
      </c>
      <c r="CA23" s="179">
        <f>'[1]5C1AF_JCFA-Laf'!AY23</f>
        <v>0</v>
      </c>
      <c r="CB23" s="179">
        <f>'[1]5C1AG_Collegiate'!AY23</f>
        <v>-49</v>
      </c>
      <c r="CC23" s="179">
        <f>'[1]5C1AH_BRUP'!AY23</f>
        <v>-526</v>
      </c>
      <c r="CD23" s="179">
        <f>'[1]5C2_LAVCA'!AZ23</f>
        <v>-41</v>
      </c>
      <c r="CE23" s="179">
        <f>'[1]5C3_UnvView'!AZ23</f>
        <v>-988</v>
      </c>
      <c r="CF23" s="179">
        <f t="shared" si="3"/>
        <v>-8537</v>
      </c>
      <c r="CG23" s="181">
        <f t="shared" si="4"/>
        <v>12961387</v>
      </c>
    </row>
    <row r="24" spans="1:85" s="5" customFormat="1" ht="15.6" customHeight="1" x14ac:dyDescent="0.2">
      <c r="A24" s="177">
        <v>18</v>
      </c>
      <c r="B24" s="178" t="s">
        <v>259</v>
      </c>
      <c r="C24" s="179">
        <f>'2_State Distrib and Adjs'!BA24</f>
        <v>561225</v>
      </c>
      <c r="D24" s="179">
        <f>-'5A3_OJJ'!S24</f>
        <v>-443</v>
      </c>
      <c r="E24" s="179"/>
      <c r="F24" s="179"/>
      <c r="G24" s="179">
        <f>-'[1]5C1A_Madison'!AS24</f>
        <v>0</v>
      </c>
      <c r="H24" s="179">
        <f>-'[1]5C1B_DArbonne'!AS24</f>
        <v>0</v>
      </c>
      <c r="I24" s="179">
        <f>-'[1]5C1C_Intl High'!AS24</f>
        <v>0</v>
      </c>
      <c r="J24" s="179">
        <f>-'[1]5C1D_NOMMA'!AS24</f>
        <v>0</v>
      </c>
      <c r="K24" s="179">
        <f>-'[1]5C1E_LFNO'!AS24</f>
        <v>0</v>
      </c>
      <c r="L24" s="179">
        <f>-'[1]5C1F_L.C. Charter'!AS24</f>
        <v>0</v>
      </c>
      <c r="M24" s="179">
        <f>-'[1]5C1G_JS Clark'!AS24</f>
        <v>0</v>
      </c>
      <c r="N24" s="179">
        <f>-'[1]5C1H_Southwest'!AS24</f>
        <v>0</v>
      </c>
      <c r="O24" s="179">
        <f>-'[1]5C1I_LA Key'!AS24</f>
        <v>0</v>
      </c>
      <c r="P24" s="179">
        <f>-'[1]5C1J_Jeff Chamber'!AS24</f>
        <v>0</v>
      </c>
      <c r="Q24" s="179">
        <f>-'[1]5C1K_Tallulah'!AS24</f>
        <v>0</v>
      </c>
      <c r="R24" s="179">
        <f>-'[1]5C1M_GEO Mid'!AS24</f>
        <v>0</v>
      </c>
      <c r="S24" s="179">
        <f>-'[1]5C1N_Delta'!AS24</f>
        <v>0</v>
      </c>
      <c r="T24" s="179">
        <f>-'[1]5C1O_Impact'!AS24</f>
        <v>0</v>
      </c>
      <c r="U24" s="179">
        <f>-'[1]5C1P_Vision'!AS24</f>
        <v>0</v>
      </c>
      <c r="V24" s="179">
        <f>-'[1]5C1Q_Advantage'!AS24</f>
        <v>0</v>
      </c>
      <c r="W24" s="179">
        <f>-'[1]5C1R_Iberville'!AS24</f>
        <v>0</v>
      </c>
      <c r="X24" s="179">
        <f>-'[1]5C1S_LC Col Prep'!AS24</f>
        <v>0</v>
      </c>
      <c r="Y24" s="179">
        <f>-'[1]5C1T_Northeast'!AS24</f>
        <v>0</v>
      </c>
      <c r="Z24" s="179">
        <f>-'[1]5C1U_Acadiana Ren'!AS24</f>
        <v>0</v>
      </c>
      <c r="AA24" s="179">
        <f>-'[1]5C1V_Laf Ren'!AS24</f>
        <v>0</v>
      </c>
      <c r="AB24" s="179">
        <f>-'[1]5C1W_Willow'!AS24</f>
        <v>0</v>
      </c>
      <c r="AC24" s="179">
        <f>-'[1]5C1X_Tangi'!AS24</f>
        <v>0</v>
      </c>
      <c r="AD24" s="179">
        <f>-'[1]5C1Y_GEO'!AS24</f>
        <v>0</v>
      </c>
      <c r="AE24" s="179">
        <f>-'[1]5C1Z_Lincoln Prep'!AS24</f>
        <v>0</v>
      </c>
      <c r="AF24" s="179">
        <f>-'[1]5C1AA_Laurel'!$AS24</f>
        <v>0</v>
      </c>
      <c r="AG24" s="179">
        <f>-'[1]5C1AB_Apex'!$AS24</f>
        <v>0</v>
      </c>
      <c r="AH24" s="179">
        <f>-'[1]5C1AC_Smothers'!$AS24</f>
        <v>0</v>
      </c>
      <c r="AI24" s="179">
        <f>-'[1]5C1AD_Greater'!$AS24</f>
        <v>0</v>
      </c>
      <c r="AJ24" s="179">
        <f>-'[1]5C1AE_Noble Minds'!$AS24</f>
        <v>0</v>
      </c>
      <c r="AK24" s="179">
        <f>-'[1]5C1AF_JCFA-Laf'!$AS24</f>
        <v>0</v>
      </c>
      <c r="AL24" s="179">
        <f>-'[1]5C1AG_Collegiate'!$AS24</f>
        <v>0</v>
      </c>
      <c r="AM24" s="179">
        <f>-'[1]5C1AH_BRUP'!$AS24</f>
        <v>0</v>
      </c>
      <c r="AN24" s="179">
        <f>-'[1]5C2_LAVCA'!AT24</f>
        <v>-737</v>
      </c>
      <c r="AO24" s="179">
        <f>-'[1]5C3_UnvView'!AT24</f>
        <v>-329</v>
      </c>
      <c r="AP24" s="179">
        <f>(-[5]Diff!$AO24*3)+[6]Local_Noble!$Z21+'[6]Local_JCFA-Laf'!$W21-[7]Diff!$AL24-'[8]2A-2_EFT (Monthly)'!$AS24-'[8]2A-2_EFT (Monthly)'!$AV24</f>
        <v>159</v>
      </c>
      <c r="AQ24" s="256">
        <f t="shared" si="5"/>
        <v>-1350</v>
      </c>
      <c r="AR24" s="181">
        <f t="shared" si="2"/>
        <v>559875</v>
      </c>
      <c r="AS24" s="181">
        <f>-'[9]2A-2_EFT (Monthly)'!$BG24+'[9]5C1AE_Noble Minds'!$AM24+'[9]5C1AF_JCFA-Laf'!$AM24+'[9]5C1AG_Collegiate'!$AM24+'[9]5C1AH_BRUP'!$AM24</f>
        <v>0</v>
      </c>
      <c r="AT24" s="179"/>
      <c r="AU24" s="179"/>
      <c r="AV24" s="179"/>
      <c r="AW24" s="179">
        <f>'[1]5C1A_Madison'!AY24</f>
        <v>0</v>
      </c>
      <c r="AX24" s="179">
        <f>'[1]5C1B_DArbonne'!AY24</f>
        <v>0</v>
      </c>
      <c r="AY24" s="179">
        <f>'[1]5C1C_Intl High'!AY24</f>
        <v>0</v>
      </c>
      <c r="AZ24" s="179">
        <f>'[1]5C1D_NOMMA'!AY24</f>
        <v>0</v>
      </c>
      <c r="BA24" s="179">
        <f>'[1]5C1E_LFNO'!AY24</f>
        <v>0</v>
      </c>
      <c r="BB24" s="179">
        <f>'[1]5C1F_L.C. Charter'!AY24</f>
        <v>0</v>
      </c>
      <c r="BC24" s="179">
        <f>'[1]5C1G_JS Clark'!AY24</f>
        <v>0</v>
      </c>
      <c r="BD24" s="179">
        <f>'[1]5C1H_Southwest'!AY24</f>
        <v>0</v>
      </c>
      <c r="BE24" s="179">
        <f>'[1]5C1I_LA Key'!AY24</f>
        <v>0</v>
      </c>
      <c r="BF24" s="179">
        <f>'[1]5C1J_Jeff Chamber'!AY24</f>
        <v>0</v>
      </c>
      <c r="BG24" s="179">
        <f>'[1]5C1K_Tallulah'!AY24</f>
        <v>0</v>
      </c>
      <c r="BH24" s="179">
        <f>'[1]5C1M_GEO Mid'!AY24</f>
        <v>0</v>
      </c>
      <c r="BI24" s="179">
        <f>'[1]5C1N_Delta'!AY24</f>
        <v>0</v>
      </c>
      <c r="BJ24" s="179">
        <f>'[1]5C1O_Impact'!AY24</f>
        <v>0</v>
      </c>
      <c r="BK24" s="179">
        <f>'[1]5C1P_Vision'!AY24</f>
        <v>0</v>
      </c>
      <c r="BL24" s="179">
        <f>'[1]5C1Q_Advantage'!AY24</f>
        <v>0</v>
      </c>
      <c r="BM24" s="179">
        <f>'[1]5C1R_Iberville'!AY24</f>
        <v>0</v>
      </c>
      <c r="BN24" s="179">
        <f>'[1]5C1S_LC Col Prep'!AY24</f>
        <v>0</v>
      </c>
      <c r="BO24" s="179">
        <f>'[1]5C1T_Northeast'!AY24</f>
        <v>0</v>
      </c>
      <c r="BP24" s="179">
        <f>'[1]5C1U_Acadiana Ren'!AY24</f>
        <v>0</v>
      </c>
      <c r="BQ24" s="179">
        <f>'[1]5C1V_Laf Ren'!AY24</f>
        <v>0</v>
      </c>
      <c r="BR24" s="179">
        <f>'[1]5C1W_Willow'!AY24</f>
        <v>0</v>
      </c>
      <c r="BS24" s="179">
        <f>'[1]5C1X_Tangi'!AY24</f>
        <v>0</v>
      </c>
      <c r="BT24" s="179">
        <f>'[1]5C1Y_GEO'!AY24</f>
        <v>0</v>
      </c>
      <c r="BU24" s="179">
        <f>'[1]5C1Z_Lincoln Prep'!AY24</f>
        <v>0</v>
      </c>
      <c r="BV24" s="179">
        <f>'[1]5C1AA_Laurel'!AY24</f>
        <v>0</v>
      </c>
      <c r="BW24" s="179">
        <f>'[1]5C1AB_Apex'!AY24</f>
        <v>0</v>
      </c>
      <c r="BX24" s="179">
        <f>'[1]5C1AC_Smothers'!AY24</f>
        <v>0</v>
      </c>
      <c r="BY24" s="179">
        <f>'[1]5C1AD_Greater'!AY24</f>
        <v>0</v>
      </c>
      <c r="BZ24" s="179">
        <f>'[1]5C1AE_Noble Minds'!AY24</f>
        <v>0</v>
      </c>
      <c r="CA24" s="179">
        <f>'[1]5C1AF_JCFA-Laf'!AY24</f>
        <v>0</v>
      </c>
      <c r="CB24" s="179">
        <f>'[1]5C1AG_Collegiate'!AY24</f>
        <v>0</v>
      </c>
      <c r="CC24" s="179">
        <f>'[1]5C1AH_BRUP'!AY24</f>
        <v>0</v>
      </c>
      <c r="CD24" s="179">
        <f>'[1]5C2_LAVCA'!AZ24</f>
        <v>12</v>
      </c>
      <c r="CE24" s="179">
        <f>'[1]5C3_UnvView'!AZ24</f>
        <v>6</v>
      </c>
      <c r="CF24" s="179">
        <f t="shared" si="3"/>
        <v>18</v>
      </c>
      <c r="CG24" s="181">
        <f t="shared" si="4"/>
        <v>559893</v>
      </c>
    </row>
    <row r="25" spans="1:85" s="5" customFormat="1" ht="15.6" customHeight="1" x14ac:dyDescent="0.2">
      <c r="A25" s="177">
        <v>19</v>
      </c>
      <c r="B25" s="178" t="s">
        <v>260</v>
      </c>
      <c r="C25" s="179">
        <f>'2_State Distrib and Adjs'!BA25</f>
        <v>880816</v>
      </c>
      <c r="D25" s="179">
        <f>-'5A3_OJJ'!S25</f>
        <v>-297</v>
      </c>
      <c r="E25" s="179"/>
      <c r="F25" s="179"/>
      <c r="G25" s="179">
        <f>-'[1]5C1A_Madison'!AS25</f>
        <v>0</v>
      </c>
      <c r="H25" s="179">
        <f>-'[1]5C1B_DArbonne'!AS25</f>
        <v>0</v>
      </c>
      <c r="I25" s="179">
        <f>-'[1]5C1C_Intl High'!AS25</f>
        <v>0</v>
      </c>
      <c r="J25" s="179">
        <f>-'[1]5C1D_NOMMA'!AS25</f>
        <v>781</v>
      </c>
      <c r="K25" s="179">
        <f>-'[1]5C1E_LFNO'!AS25</f>
        <v>0</v>
      </c>
      <c r="L25" s="179">
        <f>-'[1]5C1F_L.C. Charter'!AS25</f>
        <v>0</v>
      </c>
      <c r="M25" s="179">
        <f>-'[1]5C1G_JS Clark'!AS25</f>
        <v>0</v>
      </c>
      <c r="N25" s="179">
        <f>-'[1]5C1H_Southwest'!AS25</f>
        <v>0</v>
      </c>
      <c r="O25" s="179">
        <f>-'[1]5C1I_LA Key'!AS25</f>
        <v>-2178</v>
      </c>
      <c r="P25" s="179">
        <f>-'[1]5C1J_Jeff Chamber'!AS25</f>
        <v>0</v>
      </c>
      <c r="Q25" s="179">
        <f>-'[1]5C1K_Tallulah'!AS25</f>
        <v>0</v>
      </c>
      <c r="R25" s="179">
        <f>-'[1]5C1M_GEO Mid'!AS25</f>
        <v>6186</v>
      </c>
      <c r="S25" s="179">
        <f>-'[1]5C1N_Delta'!AS25</f>
        <v>0</v>
      </c>
      <c r="T25" s="179">
        <f>-'[1]5C1O_Impact'!AS25</f>
        <v>-440</v>
      </c>
      <c r="U25" s="179">
        <f>-'[1]5C1P_Vision'!AS25</f>
        <v>0</v>
      </c>
      <c r="V25" s="179">
        <f>-'[1]5C1Q_Advantage'!AS25</f>
        <v>-17691</v>
      </c>
      <c r="W25" s="179">
        <f>-'[1]5C1R_Iberville'!AS25</f>
        <v>0</v>
      </c>
      <c r="X25" s="179">
        <f>-'[1]5C1S_LC Col Prep'!AS25</f>
        <v>0</v>
      </c>
      <c r="Y25" s="179">
        <f>-'[1]5C1T_Northeast'!AS25</f>
        <v>0</v>
      </c>
      <c r="Z25" s="179">
        <f>-'[1]5C1U_Acadiana Ren'!AS25</f>
        <v>0</v>
      </c>
      <c r="AA25" s="179">
        <f>-'[1]5C1V_Laf Ren'!AS25</f>
        <v>0</v>
      </c>
      <c r="AB25" s="179">
        <f>-'[1]5C1W_Willow'!AS25</f>
        <v>0</v>
      </c>
      <c r="AC25" s="179">
        <f>-'[1]5C1X_Tangi'!AS25</f>
        <v>0</v>
      </c>
      <c r="AD25" s="179">
        <f>-'[1]5C1Y_GEO'!AS25</f>
        <v>0</v>
      </c>
      <c r="AE25" s="179">
        <f>-'[1]5C1Z_Lincoln Prep'!AS25</f>
        <v>0</v>
      </c>
      <c r="AF25" s="179">
        <f>-'[1]5C1AA_Laurel'!$AS25</f>
        <v>0</v>
      </c>
      <c r="AG25" s="179">
        <f>-'[1]5C1AB_Apex'!$AS25</f>
        <v>-918</v>
      </c>
      <c r="AH25" s="179">
        <f>-'[1]5C1AC_Smothers'!$AS25</f>
        <v>0</v>
      </c>
      <c r="AI25" s="179">
        <f>-'[1]5C1AD_Greater'!$AS25</f>
        <v>0</v>
      </c>
      <c r="AJ25" s="179">
        <f>-'[1]5C1AE_Noble Minds'!$AS25</f>
        <v>0</v>
      </c>
      <c r="AK25" s="179">
        <f>-'[1]5C1AF_JCFA-Laf'!$AS25</f>
        <v>0</v>
      </c>
      <c r="AL25" s="179">
        <f>-'[1]5C1AG_Collegiate'!$AS25</f>
        <v>0</v>
      </c>
      <c r="AM25" s="179">
        <f>-'[1]5C1AH_BRUP'!$AS25</f>
        <v>0</v>
      </c>
      <c r="AN25" s="179">
        <f>-'[1]5C2_LAVCA'!AT25</f>
        <v>-4866</v>
      </c>
      <c r="AO25" s="179">
        <f>-'[1]5C3_UnvView'!AT25</f>
        <v>-11957</v>
      </c>
      <c r="AP25" s="179">
        <f>(-[5]Diff!$AO25*3)+[6]Local_Noble!$Z22+'[6]Local_JCFA-Laf'!$W22-[7]Diff!$AL25-'[8]2A-2_EFT (Monthly)'!$AS25-'[8]2A-2_EFT (Monthly)'!$AV25</f>
        <v>372</v>
      </c>
      <c r="AQ25" s="256">
        <f t="shared" si="5"/>
        <v>-31008</v>
      </c>
      <c r="AR25" s="181">
        <f t="shared" si="2"/>
        <v>849808</v>
      </c>
      <c r="AS25" s="181">
        <f>-'[9]2A-2_EFT (Monthly)'!$BG25+'[9]5C1AE_Noble Minds'!$AM25+'[9]5C1AF_JCFA-Laf'!$AM25+'[9]5C1AG_Collegiate'!$AM25+'[9]5C1AH_BRUP'!$AM25</f>
        <v>0</v>
      </c>
      <c r="AT25" s="179"/>
      <c r="AU25" s="179"/>
      <c r="AV25" s="179"/>
      <c r="AW25" s="179">
        <f>'[1]5C1A_Madison'!AY25</f>
        <v>0</v>
      </c>
      <c r="AX25" s="179">
        <f>'[1]5C1B_DArbonne'!AY25</f>
        <v>0</v>
      </c>
      <c r="AY25" s="179">
        <f>'[1]5C1C_Intl High'!AY25</f>
        <v>0</v>
      </c>
      <c r="AZ25" s="179">
        <f>'[1]5C1D_NOMMA'!AY25</f>
        <v>12</v>
      </c>
      <c r="BA25" s="179">
        <f>'[1]5C1E_LFNO'!AY25</f>
        <v>0</v>
      </c>
      <c r="BB25" s="179">
        <f>'[1]5C1F_L.C. Charter'!AY25</f>
        <v>0</v>
      </c>
      <c r="BC25" s="179">
        <f>'[1]5C1G_JS Clark'!AY25</f>
        <v>0</v>
      </c>
      <c r="BD25" s="179">
        <f>'[1]5C1H_Southwest'!AY25</f>
        <v>0</v>
      </c>
      <c r="BE25" s="179">
        <f>'[1]5C1I_LA Key'!AY25</f>
        <v>-13</v>
      </c>
      <c r="BF25" s="179">
        <f>'[1]5C1J_Jeff Chamber'!AY25</f>
        <v>0</v>
      </c>
      <c r="BG25" s="179">
        <f>'[1]5C1K_Tallulah'!AY25</f>
        <v>0</v>
      </c>
      <c r="BH25" s="179">
        <f>'[1]5C1M_GEO Mid'!AY25</f>
        <v>-8</v>
      </c>
      <c r="BI25" s="179">
        <f>'[1]5C1N_Delta'!AY25</f>
        <v>0</v>
      </c>
      <c r="BJ25" s="179">
        <f>'[1]5C1O_Impact'!AY25</f>
        <v>-2</v>
      </c>
      <c r="BK25" s="179">
        <f>'[1]5C1P_Vision'!AY25</f>
        <v>0</v>
      </c>
      <c r="BL25" s="179">
        <f>'[1]5C1Q_Advantage'!AY25</f>
        <v>-86</v>
      </c>
      <c r="BM25" s="179">
        <f>'[1]5C1R_Iberville'!AY25</f>
        <v>0</v>
      </c>
      <c r="BN25" s="179">
        <f>'[1]5C1S_LC Col Prep'!AY25</f>
        <v>0</v>
      </c>
      <c r="BO25" s="179">
        <f>'[1]5C1T_Northeast'!AY25</f>
        <v>0</v>
      </c>
      <c r="BP25" s="179">
        <f>'[1]5C1U_Acadiana Ren'!AY25</f>
        <v>0</v>
      </c>
      <c r="BQ25" s="179">
        <f>'[1]5C1V_Laf Ren'!AY25</f>
        <v>0</v>
      </c>
      <c r="BR25" s="179">
        <f>'[1]5C1W_Willow'!AY25</f>
        <v>0</v>
      </c>
      <c r="BS25" s="179">
        <f>'[1]5C1X_Tangi'!AY25</f>
        <v>0</v>
      </c>
      <c r="BT25" s="179">
        <f>'[1]5C1Y_GEO'!AY25</f>
        <v>0</v>
      </c>
      <c r="BU25" s="179">
        <f>'[1]5C1Z_Lincoln Prep'!AY25</f>
        <v>0</v>
      </c>
      <c r="BV25" s="179">
        <f>'[1]5C1AA_Laurel'!AY25</f>
        <v>0</v>
      </c>
      <c r="BW25" s="179">
        <f>'[1]5C1AB_Apex'!AY25</f>
        <v>-17</v>
      </c>
      <c r="BX25" s="179">
        <f>'[1]5C1AC_Smothers'!AY25</f>
        <v>0</v>
      </c>
      <c r="BY25" s="179">
        <f>'[1]5C1AD_Greater'!AY25</f>
        <v>0</v>
      </c>
      <c r="BZ25" s="179">
        <f>'[1]5C1AE_Noble Minds'!AY25</f>
        <v>0</v>
      </c>
      <c r="CA25" s="179">
        <f>'[1]5C1AF_JCFA-Laf'!AY25</f>
        <v>0</v>
      </c>
      <c r="CB25" s="179">
        <f>'[1]5C1AG_Collegiate'!AY25</f>
        <v>0</v>
      </c>
      <c r="CC25" s="179">
        <f>'[1]5C1AH_BRUP'!AY25</f>
        <v>0</v>
      </c>
      <c r="CD25" s="179">
        <f>'[1]5C2_LAVCA'!AZ25</f>
        <v>-38</v>
      </c>
      <c r="CE25" s="179">
        <f>'[1]5C3_UnvView'!AZ25</f>
        <v>-90</v>
      </c>
      <c r="CF25" s="179">
        <f t="shared" si="3"/>
        <v>-242</v>
      </c>
      <c r="CG25" s="181">
        <f t="shared" si="4"/>
        <v>849566</v>
      </c>
    </row>
    <row r="26" spans="1:85" s="5" customFormat="1" ht="15.6" customHeight="1" x14ac:dyDescent="0.2">
      <c r="A26" s="187">
        <v>20</v>
      </c>
      <c r="B26" s="188" t="s">
        <v>261</v>
      </c>
      <c r="C26" s="189">
        <f>'2_State Distrib and Adjs'!BA26</f>
        <v>2916848</v>
      </c>
      <c r="D26" s="189">
        <f>-'5A3_OJJ'!S26</f>
        <v>-897</v>
      </c>
      <c r="E26" s="189"/>
      <c r="F26" s="189"/>
      <c r="G26" s="189">
        <f>-'[1]5C1A_Madison'!AS26</f>
        <v>0</v>
      </c>
      <c r="H26" s="189">
        <f>-'[1]5C1B_DArbonne'!AS26</f>
        <v>0</v>
      </c>
      <c r="I26" s="189">
        <f>-'[1]5C1C_Intl High'!AS26</f>
        <v>0</v>
      </c>
      <c r="J26" s="189">
        <f>-'[1]5C1D_NOMMA'!AS26</f>
        <v>0</v>
      </c>
      <c r="K26" s="189">
        <f>-'[1]5C1E_LFNO'!AS26</f>
        <v>0</v>
      </c>
      <c r="L26" s="189">
        <f>-'[1]5C1F_L.C. Charter'!AS26</f>
        <v>0</v>
      </c>
      <c r="M26" s="189">
        <f>-'[1]5C1G_JS Clark'!AS26</f>
        <v>-1504</v>
      </c>
      <c r="N26" s="189">
        <f>-'[1]5C1H_Southwest'!AS26</f>
        <v>0</v>
      </c>
      <c r="O26" s="189">
        <f>-'[1]5C1I_LA Key'!AS26</f>
        <v>0</v>
      </c>
      <c r="P26" s="189">
        <f>-'[1]5C1J_Jeff Chamber'!AS26</f>
        <v>0</v>
      </c>
      <c r="Q26" s="189">
        <f>-'[1]5C1K_Tallulah'!AS26</f>
        <v>0</v>
      </c>
      <c r="R26" s="189">
        <f>-'[1]5C1M_GEO Mid'!AS26</f>
        <v>0</v>
      </c>
      <c r="S26" s="189">
        <f>-'[1]5C1N_Delta'!AS26</f>
        <v>0</v>
      </c>
      <c r="T26" s="189">
        <f>-'[1]5C1O_Impact'!AS26</f>
        <v>0</v>
      </c>
      <c r="U26" s="189">
        <f>-'[1]5C1P_Vision'!AS26</f>
        <v>0</v>
      </c>
      <c r="V26" s="189">
        <f>-'[1]5C1Q_Advantage'!AS26</f>
        <v>0</v>
      </c>
      <c r="W26" s="189">
        <f>-'[1]5C1R_Iberville'!AS26</f>
        <v>0</v>
      </c>
      <c r="X26" s="189">
        <f>-'[1]5C1S_LC Col Prep'!AS26</f>
        <v>0</v>
      </c>
      <c r="Y26" s="189">
        <f>-'[1]5C1T_Northeast'!AS26</f>
        <v>0</v>
      </c>
      <c r="Z26" s="189">
        <f>-'[1]5C1U_Acadiana Ren'!AS26</f>
        <v>0</v>
      </c>
      <c r="AA26" s="189">
        <f>-'[1]5C1V_Laf Ren'!AS26</f>
        <v>0</v>
      </c>
      <c r="AB26" s="189">
        <f>-'[1]5C1W_Willow'!AS26</f>
        <v>0</v>
      </c>
      <c r="AC26" s="189">
        <f>-'[1]5C1X_Tangi'!AS26</f>
        <v>0</v>
      </c>
      <c r="AD26" s="189">
        <f>-'[1]5C1Y_GEO'!AS26</f>
        <v>0</v>
      </c>
      <c r="AE26" s="189">
        <f>-'[1]5C1Z_Lincoln Prep'!AS26</f>
        <v>0</v>
      </c>
      <c r="AF26" s="189">
        <f>-'[1]5C1AA_Laurel'!$AS26</f>
        <v>0</v>
      </c>
      <c r="AG26" s="189">
        <f>-'[1]5C1AB_Apex'!$AS26</f>
        <v>0</v>
      </c>
      <c r="AH26" s="189">
        <f>-'[1]5C1AC_Smothers'!$AS26</f>
        <v>0</v>
      </c>
      <c r="AI26" s="189">
        <f>-'[1]5C1AD_Greater'!$AS26</f>
        <v>0</v>
      </c>
      <c r="AJ26" s="189">
        <f>-'[1]5C1AE_Noble Minds'!$AS26</f>
        <v>0</v>
      </c>
      <c r="AK26" s="189">
        <f>-'[1]5C1AF_JCFA-Laf'!$AS26</f>
        <v>0</v>
      </c>
      <c r="AL26" s="189">
        <f>-'[1]5C1AG_Collegiate'!$AS26</f>
        <v>0</v>
      </c>
      <c r="AM26" s="189">
        <f>-'[1]5C1AH_BRUP'!$AS26</f>
        <v>0</v>
      </c>
      <c r="AN26" s="189">
        <f>-'[1]5C2_LAVCA'!AT26</f>
        <v>-3629</v>
      </c>
      <c r="AO26" s="189">
        <f>-'[1]5C3_UnvView'!AT26</f>
        <v>-1914</v>
      </c>
      <c r="AP26" s="189">
        <f>(-[5]Diff!$AO26*3)+[6]Local_Noble!$Z23+'[6]Local_JCFA-Laf'!$W23-[7]Diff!$AL26-'[8]2A-2_EFT (Monthly)'!$AS26-'[8]2A-2_EFT (Monthly)'!$AV26</f>
        <v>-1194</v>
      </c>
      <c r="AQ26" s="229">
        <f t="shared" si="5"/>
        <v>-9138</v>
      </c>
      <c r="AR26" s="191">
        <f t="shared" si="2"/>
        <v>2907710</v>
      </c>
      <c r="AS26" s="191">
        <f>-'[9]2A-2_EFT (Monthly)'!$BG26+'[9]5C1AE_Noble Minds'!$AM26+'[9]5C1AF_JCFA-Laf'!$AM26+'[9]5C1AG_Collegiate'!$AM26+'[9]5C1AH_BRUP'!$AM26</f>
        <v>0</v>
      </c>
      <c r="AT26" s="189"/>
      <c r="AU26" s="189"/>
      <c r="AV26" s="189"/>
      <c r="AW26" s="189">
        <f>'[1]5C1A_Madison'!AY26</f>
        <v>0</v>
      </c>
      <c r="AX26" s="189">
        <f>'[1]5C1B_DArbonne'!AY26</f>
        <v>0</v>
      </c>
      <c r="AY26" s="189">
        <f>'[1]5C1C_Intl High'!AY26</f>
        <v>0</v>
      </c>
      <c r="AZ26" s="189">
        <f>'[1]5C1D_NOMMA'!AY26</f>
        <v>0</v>
      </c>
      <c r="BA26" s="189">
        <f>'[1]5C1E_LFNO'!AY26</f>
        <v>0</v>
      </c>
      <c r="BB26" s="189">
        <f>'[1]5C1F_L.C. Charter'!AY26</f>
        <v>0</v>
      </c>
      <c r="BC26" s="189">
        <f>'[1]5C1G_JS Clark'!AY26</f>
        <v>-13</v>
      </c>
      <c r="BD26" s="189">
        <f>'[1]5C1H_Southwest'!AY26</f>
        <v>0</v>
      </c>
      <c r="BE26" s="189">
        <f>'[1]5C1I_LA Key'!AY26</f>
        <v>0</v>
      </c>
      <c r="BF26" s="189">
        <f>'[1]5C1J_Jeff Chamber'!AY26</f>
        <v>0</v>
      </c>
      <c r="BG26" s="189">
        <f>'[1]5C1K_Tallulah'!AY26</f>
        <v>0</v>
      </c>
      <c r="BH26" s="189">
        <f>'[1]5C1M_GEO Mid'!AY26</f>
        <v>0</v>
      </c>
      <c r="BI26" s="189">
        <f>'[1]5C1N_Delta'!AY26</f>
        <v>0</v>
      </c>
      <c r="BJ26" s="189">
        <f>'[1]5C1O_Impact'!AY26</f>
        <v>0</v>
      </c>
      <c r="BK26" s="189">
        <f>'[1]5C1P_Vision'!AY26</f>
        <v>0</v>
      </c>
      <c r="BL26" s="189">
        <f>'[1]5C1Q_Advantage'!AY26</f>
        <v>0</v>
      </c>
      <c r="BM26" s="189">
        <f>'[1]5C1R_Iberville'!AY26</f>
        <v>0</v>
      </c>
      <c r="BN26" s="189">
        <f>'[1]5C1S_LC Col Prep'!AY26</f>
        <v>0</v>
      </c>
      <c r="BO26" s="189">
        <f>'[1]5C1T_Northeast'!AY26</f>
        <v>0</v>
      </c>
      <c r="BP26" s="189">
        <f>'[1]5C1U_Acadiana Ren'!AY26</f>
        <v>0</v>
      </c>
      <c r="BQ26" s="189">
        <f>'[1]5C1V_Laf Ren'!AY26</f>
        <v>0</v>
      </c>
      <c r="BR26" s="189">
        <f>'[1]5C1W_Willow'!AY26</f>
        <v>0</v>
      </c>
      <c r="BS26" s="189">
        <f>'[1]5C1X_Tangi'!AY26</f>
        <v>0</v>
      </c>
      <c r="BT26" s="189">
        <f>'[1]5C1Y_GEO'!AY26</f>
        <v>0</v>
      </c>
      <c r="BU26" s="189">
        <f>'[1]5C1Z_Lincoln Prep'!AY26</f>
        <v>0</v>
      </c>
      <c r="BV26" s="189">
        <f>'[1]5C1AA_Laurel'!AY26</f>
        <v>0</v>
      </c>
      <c r="BW26" s="189">
        <f>'[1]5C1AB_Apex'!AY26</f>
        <v>0</v>
      </c>
      <c r="BX26" s="189">
        <f>'[1]5C1AC_Smothers'!AY26</f>
        <v>0</v>
      </c>
      <c r="BY26" s="189">
        <f>'[1]5C1AD_Greater'!AY26</f>
        <v>0</v>
      </c>
      <c r="BZ26" s="189">
        <f>'[1]5C1AE_Noble Minds'!AY26</f>
        <v>0</v>
      </c>
      <c r="CA26" s="189">
        <f>'[1]5C1AF_JCFA-Laf'!AY26</f>
        <v>0</v>
      </c>
      <c r="CB26" s="189">
        <f>'[1]5C1AG_Collegiate'!AY26</f>
        <v>0</v>
      </c>
      <c r="CC26" s="189">
        <f>'[1]5C1AH_BRUP'!AY26</f>
        <v>0</v>
      </c>
      <c r="CD26" s="189">
        <f>'[1]5C2_LAVCA'!AZ26</f>
        <v>-14</v>
      </c>
      <c r="CE26" s="189">
        <f>'[1]5C3_UnvView'!AZ26</f>
        <v>8</v>
      </c>
      <c r="CF26" s="189">
        <f t="shared" si="3"/>
        <v>-19</v>
      </c>
      <c r="CG26" s="191">
        <f t="shared" si="4"/>
        <v>2907691</v>
      </c>
    </row>
    <row r="27" spans="1:85" s="5" customFormat="1" ht="15.6" customHeight="1" x14ac:dyDescent="0.2">
      <c r="A27" s="177">
        <v>21</v>
      </c>
      <c r="B27" s="178" t="s">
        <v>262</v>
      </c>
      <c r="C27" s="179">
        <f>'2_State Distrib and Adjs'!BA27</f>
        <v>1646034</v>
      </c>
      <c r="D27" s="179">
        <f>-'5A3_OJJ'!S27</f>
        <v>-557</v>
      </c>
      <c r="E27" s="179"/>
      <c r="F27" s="179"/>
      <c r="G27" s="179">
        <f>-'[1]5C1A_Madison'!AS27</f>
        <v>0</v>
      </c>
      <c r="H27" s="179">
        <f>-'[1]5C1B_DArbonne'!AS27</f>
        <v>0</v>
      </c>
      <c r="I27" s="179">
        <f>-'[1]5C1C_Intl High'!AS27</f>
        <v>-649</v>
      </c>
      <c r="J27" s="179">
        <f>-'[1]5C1D_NOMMA'!AS27</f>
        <v>0</v>
      </c>
      <c r="K27" s="179">
        <f>-'[1]5C1E_LFNO'!AS27</f>
        <v>0</v>
      </c>
      <c r="L27" s="179">
        <f>-'[1]5C1F_L.C. Charter'!AS27</f>
        <v>0</v>
      </c>
      <c r="M27" s="179">
        <f>-'[1]5C1G_JS Clark'!AS27</f>
        <v>0</v>
      </c>
      <c r="N27" s="179">
        <f>-'[1]5C1H_Southwest'!AS27</f>
        <v>0</v>
      </c>
      <c r="O27" s="179">
        <f>-'[1]5C1I_LA Key'!AS27</f>
        <v>0</v>
      </c>
      <c r="P27" s="179">
        <f>-'[1]5C1J_Jeff Chamber'!AS27</f>
        <v>0</v>
      </c>
      <c r="Q27" s="179">
        <f>-'[1]5C1K_Tallulah'!AS27</f>
        <v>-324</v>
      </c>
      <c r="R27" s="179">
        <f>-'[1]5C1M_GEO Mid'!AS27</f>
        <v>0</v>
      </c>
      <c r="S27" s="179">
        <f>-'[1]5C1N_Delta'!AS27</f>
        <v>-74</v>
      </c>
      <c r="T27" s="179">
        <f>-'[1]5C1O_Impact'!AS27</f>
        <v>0</v>
      </c>
      <c r="U27" s="179">
        <f>-'[1]5C1P_Vision'!AS27</f>
        <v>0</v>
      </c>
      <c r="V27" s="179">
        <f>-'[1]5C1Q_Advantage'!AS27</f>
        <v>0</v>
      </c>
      <c r="W27" s="179">
        <f>-'[1]5C1R_Iberville'!AS27</f>
        <v>0</v>
      </c>
      <c r="X27" s="179">
        <f>-'[1]5C1S_LC Col Prep'!AS27</f>
        <v>0</v>
      </c>
      <c r="Y27" s="179">
        <f>-'[1]5C1T_Northeast'!AS27</f>
        <v>0</v>
      </c>
      <c r="Z27" s="179">
        <f>-'[1]5C1U_Acadiana Ren'!AS27</f>
        <v>0</v>
      </c>
      <c r="AA27" s="179">
        <f>-'[1]5C1V_Laf Ren'!AS27</f>
        <v>0</v>
      </c>
      <c r="AB27" s="179">
        <f>-'[1]5C1W_Willow'!AS27</f>
        <v>0</v>
      </c>
      <c r="AC27" s="179">
        <f>-'[1]5C1X_Tangi'!AS27</f>
        <v>0</v>
      </c>
      <c r="AD27" s="179">
        <f>-'[1]5C1Y_GEO'!AS27</f>
        <v>0</v>
      </c>
      <c r="AE27" s="179">
        <f>-'[1]5C1Z_Lincoln Prep'!AS27</f>
        <v>0</v>
      </c>
      <c r="AF27" s="179">
        <f>-'[1]5C1AA_Laurel'!$AS27</f>
        <v>0</v>
      </c>
      <c r="AG27" s="179">
        <f>-'[1]5C1AB_Apex'!$AS27</f>
        <v>0</v>
      </c>
      <c r="AH27" s="179">
        <f>-'[1]5C1AC_Smothers'!$AS27</f>
        <v>0</v>
      </c>
      <c r="AI27" s="179">
        <f>-'[1]5C1AD_Greater'!$AS27</f>
        <v>0</v>
      </c>
      <c r="AJ27" s="179">
        <f>-'[1]5C1AE_Noble Minds'!$AS27</f>
        <v>0</v>
      </c>
      <c r="AK27" s="179">
        <f>-'[1]5C1AF_JCFA-Laf'!$AS27</f>
        <v>0</v>
      </c>
      <c r="AL27" s="179">
        <f>-'[1]5C1AG_Collegiate'!$AS27</f>
        <v>0</v>
      </c>
      <c r="AM27" s="179">
        <f>-'[1]5C1AH_BRUP'!$AS27</f>
        <v>0</v>
      </c>
      <c r="AN27" s="179">
        <f>-'[1]5C2_LAVCA'!AT27</f>
        <v>-482</v>
      </c>
      <c r="AO27" s="179">
        <f>-'[1]5C3_UnvView'!AT27</f>
        <v>-3714</v>
      </c>
      <c r="AP27" s="179">
        <f>(-[5]Diff!$AO27*3)+[6]Local_Noble!$Z24+'[6]Local_JCFA-Laf'!$W24-[7]Diff!$AL27-'[8]2A-2_EFT (Monthly)'!$AS27-'[8]2A-2_EFT (Monthly)'!$AV27</f>
        <v>-54</v>
      </c>
      <c r="AQ27" s="256">
        <f t="shared" si="5"/>
        <v>-5854</v>
      </c>
      <c r="AR27" s="181">
        <f t="shared" si="2"/>
        <v>1640180</v>
      </c>
      <c r="AS27" s="181">
        <f>-'[9]2A-2_EFT (Monthly)'!$BG27+'[9]5C1AE_Noble Minds'!$AM27+'[9]5C1AF_JCFA-Laf'!$AM27+'[9]5C1AG_Collegiate'!$AM27+'[9]5C1AH_BRUP'!$AM27</f>
        <v>0</v>
      </c>
      <c r="AT27" s="179"/>
      <c r="AU27" s="179"/>
      <c r="AV27" s="179"/>
      <c r="AW27" s="179">
        <f>'[1]5C1A_Madison'!AY27</f>
        <v>0</v>
      </c>
      <c r="AX27" s="179">
        <f>'[1]5C1B_DArbonne'!AY27</f>
        <v>0</v>
      </c>
      <c r="AY27" s="179">
        <f>'[1]5C1C_Intl High'!AY27</f>
        <v>0</v>
      </c>
      <c r="AZ27" s="179">
        <f>'[1]5C1D_NOMMA'!AY27</f>
        <v>0</v>
      </c>
      <c r="BA27" s="179">
        <f>'[1]5C1E_LFNO'!AY27</f>
        <v>0</v>
      </c>
      <c r="BB27" s="179">
        <f>'[1]5C1F_L.C. Charter'!AY27</f>
        <v>0</v>
      </c>
      <c r="BC27" s="179">
        <f>'[1]5C1G_JS Clark'!AY27</f>
        <v>0</v>
      </c>
      <c r="BD27" s="179">
        <f>'[1]5C1H_Southwest'!AY27</f>
        <v>0</v>
      </c>
      <c r="BE27" s="179">
        <f>'[1]5C1I_LA Key'!AY27</f>
        <v>0</v>
      </c>
      <c r="BF27" s="179">
        <f>'[1]5C1J_Jeff Chamber'!AY27</f>
        <v>0</v>
      </c>
      <c r="BG27" s="179">
        <f>'[1]5C1K_Tallulah'!AY27</f>
        <v>-3</v>
      </c>
      <c r="BH27" s="179">
        <f>'[1]5C1M_GEO Mid'!AY27</f>
        <v>0</v>
      </c>
      <c r="BI27" s="179">
        <f>'[1]5C1N_Delta'!AY27</f>
        <v>5</v>
      </c>
      <c r="BJ27" s="179">
        <f>'[1]5C1O_Impact'!AY27</f>
        <v>0</v>
      </c>
      <c r="BK27" s="179">
        <f>'[1]5C1P_Vision'!AY27</f>
        <v>0</v>
      </c>
      <c r="BL27" s="179">
        <f>'[1]5C1Q_Advantage'!AY27</f>
        <v>0</v>
      </c>
      <c r="BM27" s="179">
        <f>'[1]5C1R_Iberville'!AY27</f>
        <v>0</v>
      </c>
      <c r="BN27" s="179">
        <f>'[1]5C1S_LC Col Prep'!AY27</f>
        <v>0</v>
      </c>
      <c r="BO27" s="179">
        <f>'[1]5C1T_Northeast'!AY27</f>
        <v>0</v>
      </c>
      <c r="BP27" s="179">
        <f>'[1]5C1U_Acadiana Ren'!AY27</f>
        <v>0</v>
      </c>
      <c r="BQ27" s="179">
        <f>'[1]5C1V_Laf Ren'!AY27</f>
        <v>0</v>
      </c>
      <c r="BR27" s="179">
        <f>'[1]5C1W_Willow'!AY27</f>
        <v>0</v>
      </c>
      <c r="BS27" s="179">
        <f>'[1]5C1X_Tangi'!AY27</f>
        <v>0</v>
      </c>
      <c r="BT27" s="179">
        <f>'[1]5C1Y_GEO'!AY27</f>
        <v>0</v>
      </c>
      <c r="BU27" s="179">
        <f>'[1]5C1Z_Lincoln Prep'!AY27</f>
        <v>0</v>
      </c>
      <c r="BV27" s="179">
        <f>'[1]5C1AA_Laurel'!AY27</f>
        <v>0</v>
      </c>
      <c r="BW27" s="179">
        <f>'[1]5C1AB_Apex'!AY27</f>
        <v>0</v>
      </c>
      <c r="BX27" s="179">
        <f>'[1]5C1AC_Smothers'!AY27</f>
        <v>0</v>
      </c>
      <c r="BY27" s="179">
        <f>'[1]5C1AD_Greater'!AY27</f>
        <v>0</v>
      </c>
      <c r="BZ27" s="179">
        <f>'[1]5C1AE_Noble Minds'!AY27</f>
        <v>0</v>
      </c>
      <c r="CA27" s="179">
        <f>'[1]5C1AF_JCFA-Laf'!AY27</f>
        <v>0</v>
      </c>
      <c r="CB27" s="179">
        <f>'[1]5C1AG_Collegiate'!AY27</f>
        <v>0</v>
      </c>
      <c r="CC27" s="179">
        <f>'[1]5C1AH_BRUP'!AY27</f>
        <v>0</v>
      </c>
      <c r="CD27" s="179">
        <f>'[1]5C2_LAVCA'!AZ27</f>
        <v>10</v>
      </c>
      <c r="CE27" s="179">
        <f>'[1]5C3_UnvView'!AZ27</f>
        <v>-28</v>
      </c>
      <c r="CF27" s="179">
        <f t="shared" si="3"/>
        <v>-16</v>
      </c>
      <c r="CG27" s="181">
        <f t="shared" si="4"/>
        <v>1640164</v>
      </c>
    </row>
    <row r="28" spans="1:85" s="5" customFormat="1" ht="15.6" customHeight="1" x14ac:dyDescent="0.2">
      <c r="A28" s="177">
        <v>22</v>
      </c>
      <c r="B28" s="178" t="s">
        <v>263</v>
      </c>
      <c r="C28" s="179">
        <f>'2_State Distrib and Adjs'!BA28</f>
        <v>1719469</v>
      </c>
      <c r="D28" s="179">
        <f>-'5A3_OJJ'!S28</f>
        <v>0</v>
      </c>
      <c r="E28" s="179"/>
      <c r="F28" s="179"/>
      <c r="G28" s="179">
        <f>-'[1]5C1A_Madison'!AS28</f>
        <v>0</v>
      </c>
      <c r="H28" s="179">
        <f>-'[1]5C1B_DArbonne'!AS28</f>
        <v>0</v>
      </c>
      <c r="I28" s="179">
        <f>-'[1]5C1C_Intl High'!AS28</f>
        <v>0</v>
      </c>
      <c r="J28" s="179">
        <f>-'[1]5C1D_NOMMA'!AS28</f>
        <v>0</v>
      </c>
      <c r="K28" s="179">
        <f>-'[1]5C1E_LFNO'!AS28</f>
        <v>0</v>
      </c>
      <c r="L28" s="179">
        <f>-'[1]5C1F_L.C. Charter'!AS28</f>
        <v>0</v>
      </c>
      <c r="M28" s="179">
        <f>-'[1]5C1G_JS Clark'!AS28</f>
        <v>0</v>
      </c>
      <c r="N28" s="179">
        <f>-'[1]5C1H_Southwest'!AS28</f>
        <v>0</v>
      </c>
      <c r="O28" s="179">
        <f>-'[1]5C1I_LA Key'!AS28</f>
        <v>0</v>
      </c>
      <c r="P28" s="179">
        <f>-'[1]5C1J_Jeff Chamber'!AS28</f>
        <v>0</v>
      </c>
      <c r="Q28" s="179">
        <f>-'[1]5C1K_Tallulah'!AS28</f>
        <v>0</v>
      </c>
      <c r="R28" s="179">
        <f>-'[1]5C1M_GEO Mid'!AS28</f>
        <v>0</v>
      </c>
      <c r="S28" s="179">
        <f>-'[1]5C1N_Delta'!AS28</f>
        <v>0</v>
      </c>
      <c r="T28" s="179">
        <f>-'[1]5C1O_Impact'!AS28</f>
        <v>0</v>
      </c>
      <c r="U28" s="179">
        <f>-'[1]5C1P_Vision'!AS28</f>
        <v>0</v>
      </c>
      <c r="V28" s="179">
        <f>-'[1]5C1Q_Advantage'!AS28</f>
        <v>0</v>
      </c>
      <c r="W28" s="179">
        <f>-'[1]5C1R_Iberville'!AS28</f>
        <v>0</v>
      </c>
      <c r="X28" s="179">
        <f>-'[1]5C1S_LC Col Prep'!AS28</f>
        <v>0</v>
      </c>
      <c r="Y28" s="179">
        <f>-'[1]5C1T_Northeast'!AS28</f>
        <v>0</v>
      </c>
      <c r="Z28" s="179">
        <f>-'[1]5C1U_Acadiana Ren'!AS28</f>
        <v>0</v>
      </c>
      <c r="AA28" s="179">
        <f>-'[1]5C1V_Laf Ren'!AS28</f>
        <v>0</v>
      </c>
      <c r="AB28" s="179">
        <f>-'[1]5C1W_Willow'!AS28</f>
        <v>0</v>
      </c>
      <c r="AC28" s="179">
        <f>-'[1]5C1X_Tangi'!AS28</f>
        <v>0</v>
      </c>
      <c r="AD28" s="179">
        <f>-'[1]5C1Y_GEO'!AS28</f>
        <v>0</v>
      </c>
      <c r="AE28" s="179">
        <f>-'[1]5C1Z_Lincoln Prep'!AS28</f>
        <v>0</v>
      </c>
      <c r="AF28" s="179">
        <f>-'[1]5C1AA_Laurel'!$AS28</f>
        <v>0</v>
      </c>
      <c r="AG28" s="179">
        <f>-'[1]5C1AB_Apex'!$AS28</f>
        <v>0</v>
      </c>
      <c r="AH28" s="179">
        <f>-'[1]5C1AC_Smothers'!$AS28</f>
        <v>0</v>
      </c>
      <c r="AI28" s="179">
        <f>-'[1]5C1AD_Greater'!$AS28</f>
        <v>0</v>
      </c>
      <c r="AJ28" s="179">
        <f>-'[1]5C1AE_Noble Minds'!$AS28</f>
        <v>0</v>
      </c>
      <c r="AK28" s="179">
        <f>-'[1]5C1AF_JCFA-Laf'!$AS28</f>
        <v>0</v>
      </c>
      <c r="AL28" s="179">
        <f>-'[1]5C1AG_Collegiate'!$AS28</f>
        <v>0</v>
      </c>
      <c r="AM28" s="179">
        <f>-'[1]5C1AH_BRUP'!$AS28</f>
        <v>0</v>
      </c>
      <c r="AN28" s="179">
        <f>-'[1]5C2_LAVCA'!AT28</f>
        <v>-261</v>
      </c>
      <c r="AO28" s="179">
        <f>-'[1]5C3_UnvView'!AT28</f>
        <v>-2077</v>
      </c>
      <c r="AP28" s="179">
        <f>(-[5]Diff!$AO28*3)+[6]Local_Noble!$Z25+'[6]Local_JCFA-Laf'!$W25-[7]Diff!$AL28-'[8]2A-2_EFT (Monthly)'!$AS28-'[8]2A-2_EFT (Monthly)'!$AV28</f>
        <v>261</v>
      </c>
      <c r="AQ28" s="256">
        <f t="shared" si="5"/>
        <v>-2077</v>
      </c>
      <c r="AR28" s="181">
        <f t="shared" si="2"/>
        <v>1717392</v>
      </c>
      <c r="AS28" s="181">
        <f>-'[9]2A-2_EFT (Monthly)'!$BG28+'[9]5C1AE_Noble Minds'!$AM28+'[9]5C1AF_JCFA-Laf'!$AM28+'[9]5C1AG_Collegiate'!$AM28+'[9]5C1AH_BRUP'!$AM28</f>
        <v>0</v>
      </c>
      <c r="AT28" s="179"/>
      <c r="AU28" s="179"/>
      <c r="AV28" s="179"/>
      <c r="AW28" s="179">
        <f>'[1]5C1A_Madison'!AY28</f>
        <v>0</v>
      </c>
      <c r="AX28" s="179">
        <f>'[1]5C1B_DArbonne'!AY28</f>
        <v>0</v>
      </c>
      <c r="AY28" s="179">
        <f>'[1]5C1C_Intl High'!AY28</f>
        <v>0</v>
      </c>
      <c r="AZ28" s="179">
        <f>'[1]5C1D_NOMMA'!AY28</f>
        <v>0</v>
      </c>
      <c r="BA28" s="179">
        <f>'[1]5C1E_LFNO'!AY28</f>
        <v>0</v>
      </c>
      <c r="BB28" s="179">
        <f>'[1]5C1F_L.C. Charter'!AY28</f>
        <v>0</v>
      </c>
      <c r="BC28" s="179">
        <f>'[1]5C1G_JS Clark'!AY28</f>
        <v>0</v>
      </c>
      <c r="BD28" s="179">
        <f>'[1]5C1H_Southwest'!AY28</f>
        <v>0</v>
      </c>
      <c r="BE28" s="179">
        <f>'[1]5C1I_LA Key'!AY28</f>
        <v>0</v>
      </c>
      <c r="BF28" s="179">
        <f>'[1]5C1J_Jeff Chamber'!AY28</f>
        <v>0</v>
      </c>
      <c r="BG28" s="179">
        <f>'[1]5C1K_Tallulah'!AY28</f>
        <v>0</v>
      </c>
      <c r="BH28" s="179">
        <f>'[1]5C1M_GEO Mid'!AY28</f>
        <v>0</v>
      </c>
      <c r="BI28" s="179">
        <f>'[1]5C1N_Delta'!AY28</f>
        <v>0</v>
      </c>
      <c r="BJ28" s="179">
        <f>'[1]5C1O_Impact'!AY28</f>
        <v>0</v>
      </c>
      <c r="BK28" s="179">
        <f>'[1]5C1P_Vision'!AY28</f>
        <v>0</v>
      </c>
      <c r="BL28" s="179">
        <f>'[1]5C1Q_Advantage'!AY28</f>
        <v>0</v>
      </c>
      <c r="BM28" s="179">
        <f>'[1]5C1R_Iberville'!AY28</f>
        <v>0</v>
      </c>
      <c r="BN28" s="179">
        <f>'[1]5C1S_LC Col Prep'!AY28</f>
        <v>0</v>
      </c>
      <c r="BO28" s="179">
        <f>'[1]5C1T_Northeast'!AY28</f>
        <v>0</v>
      </c>
      <c r="BP28" s="179">
        <f>'[1]5C1U_Acadiana Ren'!AY28</f>
        <v>0</v>
      </c>
      <c r="BQ28" s="179">
        <f>'[1]5C1V_Laf Ren'!AY28</f>
        <v>0</v>
      </c>
      <c r="BR28" s="179">
        <f>'[1]5C1W_Willow'!AY28</f>
        <v>0</v>
      </c>
      <c r="BS28" s="179">
        <f>'[1]5C1X_Tangi'!AY28</f>
        <v>0</v>
      </c>
      <c r="BT28" s="179">
        <f>'[1]5C1Y_GEO'!AY28</f>
        <v>0</v>
      </c>
      <c r="BU28" s="179">
        <f>'[1]5C1Z_Lincoln Prep'!AY28</f>
        <v>0</v>
      </c>
      <c r="BV28" s="179">
        <f>'[1]5C1AA_Laurel'!AY28</f>
        <v>0</v>
      </c>
      <c r="BW28" s="179">
        <f>'[1]5C1AB_Apex'!AY28</f>
        <v>0</v>
      </c>
      <c r="BX28" s="179">
        <f>'[1]5C1AC_Smothers'!AY28</f>
        <v>0</v>
      </c>
      <c r="BY28" s="179">
        <f>'[1]5C1AD_Greater'!AY28</f>
        <v>0</v>
      </c>
      <c r="BZ28" s="179">
        <f>'[1]5C1AE_Noble Minds'!AY28</f>
        <v>0</v>
      </c>
      <c r="CA28" s="179">
        <f>'[1]5C1AF_JCFA-Laf'!AY28</f>
        <v>0</v>
      </c>
      <c r="CB28" s="179">
        <f>'[1]5C1AG_Collegiate'!AY28</f>
        <v>0</v>
      </c>
      <c r="CC28" s="179">
        <f>'[1]5C1AH_BRUP'!AY28</f>
        <v>0</v>
      </c>
      <c r="CD28" s="179">
        <f>'[1]5C2_LAVCA'!AZ28</f>
        <v>5</v>
      </c>
      <c r="CE28" s="179">
        <f>'[1]5C3_UnvView'!AZ28</f>
        <v>-6</v>
      </c>
      <c r="CF28" s="179">
        <f t="shared" si="3"/>
        <v>-1</v>
      </c>
      <c r="CG28" s="181">
        <f t="shared" si="4"/>
        <v>1717391</v>
      </c>
    </row>
    <row r="29" spans="1:85" s="5" customFormat="1" ht="15.6" customHeight="1" x14ac:dyDescent="0.2">
      <c r="A29" s="177">
        <v>23</v>
      </c>
      <c r="B29" s="178" t="s">
        <v>264</v>
      </c>
      <c r="C29" s="179">
        <f>'2_State Distrib and Adjs'!BA29</f>
        <v>5967152</v>
      </c>
      <c r="D29" s="179">
        <f>-'5A3_OJJ'!S29</f>
        <v>-207</v>
      </c>
      <c r="E29" s="179"/>
      <c r="F29" s="179"/>
      <c r="G29" s="179">
        <f>-'[1]5C1A_Madison'!AS29</f>
        <v>0</v>
      </c>
      <c r="H29" s="179">
        <f>-'[1]5C1B_DArbonne'!AS29</f>
        <v>0</v>
      </c>
      <c r="I29" s="179">
        <f>-'[1]5C1C_Intl High'!AS29</f>
        <v>1104</v>
      </c>
      <c r="J29" s="179">
        <f>-'[1]5C1D_NOMMA'!AS29</f>
        <v>0</v>
      </c>
      <c r="K29" s="179">
        <f>-'[1]5C1E_LFNO'!AS29</f>
        <v>0</v>
      </c>
      <c r="L29" s="179">
        <f>-'[1]5C1F_L.C. Charter'!AS29</f>
        <v>0</v>
      </c>
      <c r="M29" s="179">
        <f>-'[1]5C1G_JS Clark'!AS29</f>
        <v>0</v>
      </c>
      <c r="N29" s="179">
        <f>-'[1]5C1H_Southwest'!AS29</f>
        <v>0</v>
      </c>
      <c r="O29" s="179">
        <f>-'[1]5C1I_LA Key'!AS29</f>
        <v>0</v>
      </c>
      <c r="P29" s="179">
        <f>-'[1]5C1J_Jeff Chamber'!AS29</f>
        <v>-837</v>
      </c>
      <c r="Q29" s="179">
        <f>-'[1]5C1K_Tallulah'!AS29</f>
        <v>0</v>
      </c>
      <c r="R29" s="179">
        <f>-'[1]5C1M_GEO Mid'!AS29</f>
        <v>3747</v>
      </c>
      <c r="S29" s="179">
        <f>-'[1]5C1N_Delta'!AS29</f>
        <v>-418</v>
      </c>
      <c r="T29" s="179">
        <f>-'[1]5C1O_Impact'!AS29</f>
        <v>0</v>
      </c>
      <c r="U29" s="179">
        <f>-'[1]5C1P_Vision'!AS29</f>
        <v>0</v>
      </c>
      <c r="V29" s="179">
        <f>-'[1]5C1Q_Advantage'!AS29</f>
        <v>-418</v>
      </c>
      <c r="W29" s="179">
        <f>-'[1]5C1R_Iberville'!AS29</f>
        <v>0</v>
      </c>
      <c r="X29" s="179">
        <f>-'[1]5C1S_LC Col Prep'!AS29</f>
        <v>0</v>
      </c>
      <c r="Y29" s="179">
        <f>-'[1]5C1T_Northeast'!AS29</f>
        <v>0</v>
      </c>
      <c r="Z29" s="179">
        <f>-'[1]5C1U_Acadiana Ren'!AS29</f>
        <v>-26694</v>
      </c>
      <c r="AA29" s="179">
        <f>-'[1]5C1V_Laf Ren'!AS29</f>
        <v>267</v>
      </c>
      <c r="AB29" s="179">
        <f>-'[1]5C1W_Willow'!AS29</f>
        <v>2327</v>
      </c>
      <c r="AC29" s="179">
        <f>-'[1]5C1X_Tangi'!AS29</f>
        <v>0</v>
      </c>
      <c r="AD29" s="179">
        <f>-'[1]5C1Y_GEO'!AS29</f>
        <v>0</v>
      </c>
      <c r="AE29" s="179">
        <f>-'[1]5C1Z_Lincoln Prep'!AS29</f>
        <v>0</v>
      </c>
      <c r="AF29" s="179">
        <f>-'[1]5C1AA_Laurel'!$AS29</f>
        <v>0</v>
      </c>
      <c r="AG29" s="179">
        <f>-'[1]5C1AB_Apex'!$AS29</f>
        <v>0</v>
      </c>
      <c r="AH29" s="179">
        <f>-'[1]5C1AC_Smothers'!$AS29</f>
        <v>0</v>
      </c>
      <c r="AI29" s="179">
        <f>-'[1]5C1AD_Greater'!$AS29</f>
        <v>0</v>
      </c>
      <c r="AJ29" s="179">
        <f>-'[1]5C1AE_Noble Minds'!$AS29</f>
        <v>0</v>
      </c>
      <c r="AK29" s="179">
        <f>-'[1]5C1AF_JCFA-Laf'!$AS29</f>
        <v>-271</v>
      </c>
      <c r="AL29" s="179">
        <f>-'[1]5C1AG_Collegiate'!$AS29</f>
        <v>0</v>
      </c>
      <c r="AM29" s="179">
        <f>-'[1]5C1AH_BRUP'!$AS29</f>
        <v>0</v>
      </c>
      <c r="AN29" s="179">
        <f>-'[1]5C2_LAVCA'!AT29</f>
        <v>454</v>
      </c>
      <c r="AO29" s="179">
        <f>-'[1]5C3_UnvView'!AT29</f>
        <v>-5300</v>
      </c>
      <c r="AP29" s="179">
        <f>(-[5]Diff!$AO29*3)+[6]Local_Noble!$Z26+'[6]Local_JCFA-Laf'!$W26-[7]Diff!$AL29-'[8]2A-2_EFT (Monthly)'!$AS29-'[8]2A-2_EFT (Monthly)'!$AV29</f>
        <v>2837</v>
      </c>
      <c r="AQ29" s="256">
        <f t="shared" si="5"/>
        <v>-23409</v>
      </c>
      <c r="AR29" s="181">
        <f t="shared" si="2"/>
        <v>5943743</v>
      </c>
      <c r="AS29" s="181">
        <f>-'[9]2A-2_EFT (Monthly)'!$BG29+'[9]5C1AE_Noble Minds'!$AM29+'[9]5C1AF_JCFA-Laf'!$AM29+'[9]5C1AG_Collegiate'!$AM29+'[9]5C1AH_BRUP'!$AM29</f>
        <v>-20</v>
      </c>
      <c r="AT29" s="179"/>
      <c r="AU29" s="179"/>
      <c r="AV29" s="179"/>
      <c r="AW29" s="179">
        <f>'[1]5C1A_Madison'!AY29</f>
        <v>0</v>
      </c>
      <c r="AX29" s="179">
        <f>'[1]5C1B_DArbonne'!AY29</f>
        <v>0</v>
      </c>
      <c r="AY29" s="179">
        <f>'[1]5C1C_Intl High'!AY29</f>
        <v>9</v>
      </c>
      <c r="AZ29" s="179">
        <f>'[1]5C1D_NOMMA'!AY29</f>
        <v>0</v>
      </c>
      <c r="BA29" s="179">
        <f>'[1]5C1E_LFNO'!AY29</f>
        <v>0</v>
      </c>
      <c r="BB29" s="179">
        <f>'[1]5C1F_L.C. Charter'!AY29</f>
        <v>0</v>
      </c>
      <c r="BC29" s="179">
        <f>'[1]5C1G_JS Clark'!AY29</f>
        <v>0</v>
      </c>
      <c r="BD29" s="179">
        <f>'[1]5C1H_Southwest'!AY29</f>
        <v>0</v>
      </c>
      <c r="BE29" s="179">
        <f>'[1]5C1I_LA Key'!AY29</f>
        <v>0</v>
      </c>
      <c r="BF29" s="179">
        <f>'[1]5C1J_Jeff Chamber'!AY29</f>
        <v>-8</v>
      </c>
      <c r="BG29" s="179">
        <f>'[1]5C1K_Tallulah'!AY29</f>
        <v>0</v>
      </c>
      <c r="BH29" s="179">
        <f>'[1]5C1M_GEO Mid'!AY29</f>
        <v>0</v>
      </c>
      <c r="BI29" s="179">
        <f>'[1]5C1N_Delta'!AY29</f>
        <v>-4</v>
      </c>
      <c r="BJ29" s="179">
        <f>'[1]5C1O_Impact'!AY29</f>
        <v>0</v>
      </c>
      <c r="BK29" s="179">
        <f>'[1]5C1P_Vision'!AY29</f>
        <v>0</v>
      </c>
      <c r="BL29" s="179">
        <f>'[1]5C1Q_Advantage'!AY29</f>
        <v>-4</v>
      </c>
      <c r="BM29" s="179">
        <f>'[1]5C1R_Iberville'!AY29</f>
        <v>0</v>
      </c>
      <c r="BN29" s="179">
        <f>'[1]5C1S_LC Col Prep'!AY29</f>
        <v>0</v>
      </c>
      <c r="BO29" s="179">
        <f>'[1]5C1T_Northeast'!AY29</f>
        <v>0</v>
      </c>
      <c r="BP29" s="179">
        <f>'[1]5C1U_Acadiana Ren'!AY29</f>
        <v>-147</v>
      </c>
      <c r="BQ29" s="179">
        <f>'[1]5C1V_Laf Ren'!AY29</f>
        <v>9</v>
      </c>
      <c r="BR29" s="179">
        <f>'[1]5C1W_Willow'!AY29</f>
        <v>45</v>
      </c>
      <c r="BS29" s="179">
        <f>'[1]5C1X_Tangi'!AY29</f>
        <v>0</v>
      </c>
      <c r="BT29" s="179">
        <f>'[1]5C1Y_GEO'!AY29</f>
        <v>0</v>
      </c>
      <c r="BU29" s="179">
        <f>'[1]5C1Z_Lincoln Prep'!AY29</f>
        <v>0</v>
      </c>
      <c r="BV29" s="179">
        <f>'[1]5C1AA_Laurel'!AY29</f>
        <v>0</v>
      </c>
      <c r="BW29" s="179">
        <f>'[1]5C1AB_Apex'!AY29</f>
        <v>0</v>
      </c>
      <c r="BX29" s="179">
        <f>'[1]5C1AC_Smothers'!AY29</f>
        <v>0</v>
      </c>
      <c r="BY29" s="179">
        <f>'[1]5C1AD_Greater'!AY29</f>
        <v>0</v>
      </c>
      <c r="BZ29" s="179">
        <f>'[1]5C1AE_Noble Minds'!AY29</f>
        <v>0</v>
      </c>
      <c r="CA29" s="179">
        <f>'[1]5C1AF_JCFA-Laf'!AY29</f>
        <v>7</v>
      </c>
      <c r="CB29" s="179">
        <f>'[1]5C1AG_Collegiate'!AY29</f>
        <v>0</v>
      </c>
      <c r="CC29" s="179">
        <f>'[1]5C1AH_BRUP'!AY29</f>
        <v>0</v>
      </c>
      <c r="CD29" s="179">
        <f>'[1]5C2_LAVCA'!AZ29</f>
        <v>33</v>
      </c>
      <c r="CE29" s="179">
        <f>'[1]5C3_UnvView'!AZ29</f>
        <v>2</v>
      </c>
      <c r="CF29" s="179">
        <f t="shared" si="3"/>
        <v>-58</v>
      </c>
      <c r="CG29" s="181">
        <f t="shared" si="4"/>
        <v>5943665</v>
      </c>
    </row>
    <row r="30" spans="1:85" s="5" customFormat="1" ht="15.6" customHeight="1" x14ac:dyDescent="0.2">
      <c r="A30" s="177">
        <v>24</v>
      </c>
      <c r="B30" s="178" t="s">
        <v>265</v>
      </c>
      <c r="C30" s="179">
        <f>'2_State Distrib and Adjs'!BA30</f>
        <v>1117645</v>
      </c>
      <c r="D30" s="179">
        <f>-'5A3_OJJ'!S30</f>
        <v>-916</v>
      </c>
      <c r="E30" s="179"/>
      <c r="F30" s="179"/>
      <c r="G30" s="179">
        <f>-'[1]5C1A_Madison'!AS30</f>
        <v>-3132</v>
      </c>
      <c r="H30" s="179">
        <f>-'[1]5C1B_DArbonne'!AS30</f>
        <v>0</v>
      </c>
      <c r="I30" s="179">
        <f>-'[1]5C1C_Intl High'!AS30</f>
        <v>-33898</v>
      </c>
      <c r="J30" s="179">
        <f>-'[1]5C1D_NOMMA'!AS30</f>
        <v>0</v>
      </c>
      <c r="K30" s="179">
        <f>-'[1]5C1E_LFNO'!AS30</f>
        <v>0</v>
      </c>
      <c r="L30" s="179">
        <f>-'[1]5C1F_L.C. Charter'!AS30</f>
        <v>0</v>
      </c>
      <c r="M30" s="179">
        <f>-'[1]5C1G_JS Clark'!AS30</f>
        <v>0</v>
      </c>
      <c r="N30" s="179">
        <f>-'[1]5C1H_Southwest'!AS30</f>
        <v>0</v>
      </c>
      <c r="O30" s="179">
        <f>-'[1]5C1I_LA Key'!AS30</f>
        <v>-20388</v>
      </c>
      <c r="P30" s="179">
        <f>-'[1]5C1J_Jeff Chamber'!AS30</f>
        <v>0</v>
      </c>
      <c r="Q30" s="179">
        <f>-'[1]5C1K_Tallulah'!AS30</f>
        <v>0</v>
      </c>
      <c r="R30" s="179">
        <f>-'[1]5C1M_GEO Mid'!AS30</f>
        <v>14047</v>
      </c>
      <c r="S30" s="179">
        <f>-'[1]5C1N_Delta'!AS30</f>
        <v>0</v>
      </c>
      <c r="T30" s="179">
        <f>-'[1]5C1O_Impact'!AS30</f>
        <v>0</v>
      </c>
      <c r="U30" s="179">
        <f>-'[1]5C1P_Vision'!AS30</f>
        <v>0</v>
      </c>
      <c r="V30" s="179">
        <f>-'[1]5C1Q_Advantage'!AS30</f>
        <v>-3389</v>
      </c>
      <c r="W30" s="179">
        <f>-'[1]5C1R_Iberville'!AS30</f>
        <v>-170964</v>
      </c>
      <c r="X30" s="179">
        <f>-'[1]5C1S_LC Col Prep'!AS30</f>
        <v>0</v>
      </c>
      <c r="Y30" s="179">
        <f>-'[1]5C1T_Northeast'!AS30</f>
        <v>0</v>
      </c>
      <c r="Z30" s="179">
        <f>-'[1]5C1U_Acadiana Ren'!AS30</f>
        <v>0</v>
      </c>
      <c r="AA30" s="179">
        <f>-'[1]5C1V_Laf Ren'!AS30</f>
        <v>0</v>
      </c>
      <c r="AB30" s="179">
        <f>-'[1]5C1W_Willow'!AS30</f>
        <v>0</v>
      </c>
      <c r="AC30" s="179">
        <f>-'[1]5C1X_Tangi'!AS30</f>
        <v>0</v>
      </c>
      <c r="AD30" s="179">
        <f>-'[1]5C1Y_GEO'!AS30</f>
        <v>0</v>
      </c>
      <c r="AE30" s="179">
        <f>-'[1]5C1Z_Lincoln Prep'!AS30</f>
        <v>0</v>
      </c>
      <c r="AF30" s="179">
        <f>-'[1]5C1AA_Laurel'!$AS30</f>
        <v>0</v>
      </c>
      <c r="AG30" s="179">
        <f>-'[1]5C1AB_Apex'!$AS30</f>
        <v>0</v>
      </c>
      <c r="AH30" s="179">
        <f>-'[1]5C1AC_Smothers'!$AS30</f>
        <v>0</v>
      </c>
      <c r="AI30" s="179">
        <f>-'[1]5C1AD_Greater'!$AS30</f>
        <v>0</v>
      </c>
      <c r="AJ30" s="179">
        <f>-'[1]5C1AE_Noble Minds'!$AS30</f>
        <v>0</v>
      </c>
      <c r="AK30" s="179">
        <f>-'[1]5C1AF_JCFA-Laf'!$AS30</f>
        <v>0</v>
      </c>
      <c r="AL30" s="179">
        <f>-'[1]5C1AG_Collegiate'!$AS30</f>
        <v>0</v>
      </c>
      <c r="AM30" s="179">
        <f>-'[1]5C1AH_BRUP'!$AS30</f>
        <v>0</v>
      </c>
      <c r="AN30" s="179">
        <f>-'[1]5C2_LAVCA'!AT30</f>
        <v>-20795</v>
      </c>
      <c r="AO30" s="179">
        <f>-'[1]5C3_UnvView'!AT30</f>
        <v>-8493</v>
      </c>
      <c r="AP30" s="179">
        <f>(-[5]Diff!$AO30*3)+[6]Local_Noble!$Z27+'[6]Local_JCFA-Laf'!$W27-[7]Diff!$AL30-'[8]2A-2_EFT (Monthly)'!$AS30-'[8]2A-2_EFT (Monthly)'!$AV30</f>
        <v>3690</v>
      </c>
      <c r="AQ30" s="256">
        <f t="shared" si="5"/>
        <v>-244238</v>
      </c>
      <c r="AR30" s="181">
        <f t="shared" si="2"/>
        <v>873407</v>
      </c>
      <c r="AS30" s="181">
        <f>-'[9]2A-2_EFT (Monthly)'!$BG30+'[9]5C1AE_Noble Minds'!$AM30+'[9]5C1AF_JCFA-Laf'!$AM30+'[9]5C1AG_Collegiate'!$AM30+'[9]5C1AH_BRUP'!$AM30</f>
        <v>0</v>
      </c>
      <c r="AT30" s="179"/>
      <c r="AU30" s="179"/>
      <c r="AV30" s="179"/>
      <c r="AW30" s="179">
        <f>'[1]5C1A_Madison'!AY30</f>
        <v>-22</v>
      </c>
      <c r="AX30" s="179">
        <f>'[1]5C1B_DArbonne'!AY30</f>
        <v>0</v>
      </c>
      <c r="AY30" s="179">
        <f>'[1]5C1C_Intl High'!AY30</f>
        <v>0</v>
      </c>
      <c r="AZ30" s="179">
        <f>'[1]5C1D_NOMMA'!AY30</f>
        <v>0</v>
      </c>
      <c r="BA30" s="179">
        <f>'[1]5C1E_LFNO'!AY30</f>
        <v>0</v>
      </c>
      <c r="BB30" s="179">
        <f>'[1]5C1F_L.C. Charter'!AY30</f>
        <v>0</v>
      </c>
      <c r="BC30" s="179">
        <f>'[1]5C1G_JS Clark'!AY30</f>
        <v>0</v>
      </c>
      <c r="BD30" s="179">
        <f>'[1]5C1H_Southwest'!AY30</f>
        <v>0</v>
      </c>
      <c r="BE30" s="179">
        <f>'[1]5C1I_LA Key'!AY30</f>
        <v>-216</v>
      </c>
      <c r="BF30" s="179">
        <f>'[1]5C1J_Jeff Chamber'!AY30</f>
        <v>0</v>
      </c>
      <c r="BG30" s="179">
        <f>'[1]5C1K_Tallulah'!AY30</f>
        <v>0</v>
      </c>
      <c r="BH30" s="179">
        <f>'[1]5C1M_GEO Mid'!AY30</f>
        <v>88</v>
      </c>
      <c r="BI30" s="179">
        <f>'[1]5C1N_Delta'!AY30</f>
        <v>0</v>
      </c>
      <c r="BJ30" s="179">
        <f>'[1]5C1O_Impact'!AY30</f>
        <v>0</v>
      </c>
      <c r="BK30" s="179">
        <f>'[1]5C1P_Vision'!AY30</f>
        <v>0</v>
      </c>
      <c r="BL30" s="179">
        <f>'[1]5C1Q_Advantage'!AY30</f>
        <v>-34</v>
      </c>
      <c r="BM30" s="179">
        <f>'[1]5C1R_Iberville'!AY30</f>
        <v>419</v>
      </c>
      <c r="BN30" s="179">
        <f>'[1]5C1S_LC Col Prep'!AY30</f>
        <v>0</v>
      </c>
      <c r="BO30" s="179">
        <f>'[1]5C1T_Northeast'!AY30</f>
        <v>0</v>
      </c>
      <c r="BP30" s="179">
        <f>'[1]5C1U_Acadiana Ren'!AY30</f>
        <v>0</v>
      </c>
      <c r="BQ30" s="179">
        <f>'[1]5C1V_Laf Ren'!AY30</f>
        <v>0</v>
      </c>
      <c r="BR30" s="179">
        <f>'[1]5C1W_Willow'!AY30</f>
        <v>0</v>
      </c>
      <c r="BS30" s="179">
        <f>'[1]5C1X_Tangi'!AY30</f>
        <v>0</v>
      </c>
      <c r="BT30" s="179">
        <f>'[1]5C1Y_GEO'!AY30</f>
        <v>0</v>
      </c>
      <c r="BU30" s="179">
        <f>'[1]5C1Z_Lincoln Prep'!AY30</f>
        <v>0</v>
      </c>
      <c r="BV30" s="179">
        <f>'[1]5C1AA_Laurel'!AY30</f>
        <v>0</v>
      </c>
      <c r="BW30" s="179">
        <f>'[1]5C1AB_Apex'!AY30</f>
        <v>0</v>
      </c>
      <c r="BX30" s="179">
        <f>'[1]5C1AC_Smothers'!AY30</f>
        <v>0</v>
      </c>
      <c r="BY30" s="179">
        <f>'[1]5C1AD_Greater'!AY30</f>
        <v>0</v>
      </c>
      <c r="BZ30" s="179">
        <f>'[1]5C1AE_Noble Minds'!AY30</f>
        <v>0</v>
      </c>
      <c r="CA30" s="179">
        <f>'[1]5C1AF_JCFA-Laf'!AY30</f>
        <v>0</v>
      </c>
      <c r="CB30" s="179">
        <f>'[1]5C1AG_Collegiate'!AY30</f>
        <v>0</v>
      </c>
      <c r="CC30" s="179">
        <f>'[1]5C1AH_BRUP'!AY30</f>
        <v>0</v>
      </c>
      <c r="CD30" s="179">
        <f>'[1]5C2_LAVCA'!AZ30</f>
        <v>-129</v>
      </c>
      <c r="CE30" s="179">
        <f>'[1]5C3_UnvView'!AZ30</f>
        <v>56</v>
      </c>
      <c r="CF30" s="179">
        <f t="shared" si="3"/>
        <v>162</v>
      </c>
      <c r="CG30" s="181">
        <f t="shared" si="4"/>
        <v>873569</v>
      </c>
    </row>
    <row r="31" spans="1:85" s="5" customFormat="1" ht="15.6" customHeight="1" x14ac:dyDescent="0.2">
      <c r="A31" s="187">
        <v>25</v>
      </c>
      <c r="B31" s="188" t="s">
        <v>266</v>
      </c>
      <c r="C31" s="189">
        <f>'2_State Distrib and Adjs'!BA31</f>
        <v>978961</v>
      </c>
      <c r="D31" s="189">
        <f>-'5A3_OJJ'!S31</f>
        <v>0</v>
      </c>
      <c r="E31" s="189"/>
      <c r="F31" s="189"/>
      <c r="G31" s="189">
        <f>-'[1]5C1A_Madison'!AS31</f>
        <v>0</v>
      </c>
      <c r="H31" s="189">
        <f>-'[1]5C1B_DArbonne'!AS31</f>
        <v>0</v>
      </c>
      <c r="I31" s="189">
        <f>-'[1]5C1C_Intl High'!AS31</f>
        <v>0</v>
      </c>
      <c r="J31" s="189">
        <f>-'[1]5C1D_NOMMA'!AS31</f>
        <v>0</v>
      </c>
      <c r="K31" s="189">
        <f>-'[1]5C1E_LFNO'!AS31</f>
        <v>0</v>
      </c>
      <c r="L31" s="189">
        <f>-'[1]5C1F_L.C. Charter'!AS31</f>
        <v>0</v>
      </c>
      <c r="M31" s="189">
        <f>-'[1]5C1G_JS Clark'!AS31</f>
        <v>0</v>
      </c>
      <c r="N31" s="189">
        <f>-'[1]5C1H_Southwest'!AS31</f>
        <v>0</v>
      </c>
      <c r="O31" s="189">
        <f>-'[1]5C1I_LA Key'!AS31</f>
        <v>0</v>
      </c>
      <c r="P31" s="189">
        <f>-'[1]5C1J_Jeff Chamber'!AS31</f>
        <v>0</v>
      </c>
      <c r="Q31" s="189">
        <f>-'[1]5C1K_Tallulah'!AS31</f>
        <v>0</v>
      </c>
      <c r="R31" s="189">
        <f>-'[1]5C1M_GEO Mid'!AS31</f>
        <v>0</v>
      </c>
      <c r="S31" s="189">
        <f>-'[1]5C1N_Delta'!AS31</f>
        <v>0</v>
      </c>
      <c r="T31" s="189">
        <f>-'[1]5C1O_Impact'!AS31</f>
        <v>0</v>
      </c>
      <c r="U31" s="189">
        <f>-'[1]5C1P_Vision'!AS31</f>
        <v>0</v>
      </c>
      <c r="V31" s="189">
        <f>-'[1]5C1Q_Advantage'!AS31</f>
        <v>0</v>
      </c>
      <c r="W31" s="189">
        <f>-'[1]5C1R_Iberville'!AS31</f>
        <v>0</v>
      </c>
      <c r="X31" s="189">
        <f>-'[1]5C1S_LC Col Prep'!AS31</f>
        <v>0</v>
      </c>
      <c r="Y31" s="189">
        <f>-'[1]5C1T_Northeast'!AS31</f>
        <v>0</v>
      </c>
      <c r="Z31" s="189">
        <f>-'[1]5C1U_Acadiana Ren'!AS31</f>
        <v>0</v>
      </c>
      <c r="AA31" s="189">
        <f>-'[1]5C1V_Laf Ren'!AS31</f>
        <v>0</v>
      </c>
      <c r="AB31" s="189">
        <f>-'[1]5C1W_Willow'!AS31</f>
        <v>0</v>
      </c>
      <c r="AC31" s="189">
        <f>-'[1]5C1X_Tangi'!AS31</f>
        <v>0</v>
      </c>
      <c r="AD31" s="189">
        <f>-'[1]5C1Y_GEO'!AS31</f>
        <v>0</v>
      </c>
      <c r="AE31" s="189">
        <f>-'[1]5C1Z_Lincoln Prep'!AS31</f>
        <v>-7862</v>
      </c>
      <c r="AF31" s="189">
        <f>-'[1]5C1AA_Laurel'!$AS31</f>
        <v>0</v>
      </c>
      <c r="AG31" s="189">
        <f>-'[1]5C1AB_Apex'!$AS31</f>
        <v>0</v>
      </c>
      <c r="AH31" s="189">
        <f>-'[1]5C1AC_Smothers'!$AS31</f>
        <v>0</v>
      </c>
      <c r="AI31" s="189">
        <f>-'[1]5C1AD_Greater'!$AS31</f>
        <v>0</v>
      </c>
      <c r="AJ31" s="189">
        <f>-'[1]5C1AE_Noble Minds'!$AS31</f>
        <v>0</v>
      </c>
      <c r="AK31" s="189">
        <f>-'[1]5C1AF_JCFA-Laf'!$AS31</f>
        <v>0</v>
      </c>
      <c r="AL31" s="189">
        <f>-'[1]5C1AG_Collegiate'!$AS31</f>
        <v>0</v>
      </c>
      <c r="AM31" s="189">
        <f>-'[1]5C1AH_BRUP'!$AS31</f>
        <v>0</v>
      </c>
      <c r="AN31" s="189">
        <f>-'[1]5C2_LAVCA'!AT31</f>
        <v>-3477</v>
      </c>
      <c r="AO31" s="189">
        <f>-'[1]5C3_UnvView'!AT31</f>
        <v>-3688</v>
      </c>
      <c r="AP31" s="189">
        <f>(-[5]Diff!$AO31*3)+[6]Local_Noble!$Z28+'[6]Local_JCFA-Laf'!$W28-[7]Diff!$AL31-'[8]2A-2_EFT (Monthly)'!$AS31-'[8]2A-2_EFT (Monthly)'!$AV31</f>
        <v>-1572</v>
      </c>
      <c r="AQ31" s="229">
        <f t="shared" si="5"/>
        <v>-16599</v>
      </c>
      <c r="AR31" s="191">
        <f t="shared" si="2"/>
        <v>962362</v>
      </c>
      <c r="AS31" s="191">
        <f>-'[9]2A-2_EFT (Monthly)'!$BG31+'[9]5C1AE_Noble Minds'!$AM31+'[9]5C1AF_JCFA-Laf'!$AM31+'[9]5C1AG_Collegiate'!$AM31+'[9]5C1AH_BRUP'!$AM31</f>
        <v>0</v>
      </c>
      <c r="AT31" s="189"/>
      <c r="AU31" s="189"/>
      <c r="AV31" s="189"/>
      <c r="AW31" s="189">
        <f>'[1]5C1A_Madison'!AY31</f>
        <v>0</v>
      </c>
      <c r="AX31" s="189">
        <f>'[1]5C1B_DArbonne'!AY31</f>
        <v>0</v>
      </c>
      <c r="AY31" s="189">
        <f>'[1]5C1C_Intl High'!AY31</f>
        <v>0</v>
      </c>
      <c r="AZ31" s="189">
        <f>'[1]5C1D_NOMMA'!AY31</f>
        <v>0</v>
      </c>
      <c r="BA31" s="189">
        <f>'[1]5C1E_LFNO'!AY31</f>
        <v>0</v>
      </c>
      <c r="BB31" s="189">
        <f>'[1]5C1F_L.C. Charter'!AY31</f>
        <v>0</v>
      </c>
      <c r="BC31" s="189">
        <f>'[1]5C1G_JS Clark'!AY31</f>
        <v>0</v>
      </c>
      <c r="BD31" s="189">
        <f>'[1]5C1H_Southwest'!AY31</f>
        <v>0</v>
      </c>
      <c r="BE31" s="189">
        <f>'[1]5C1I_LA Key'!AY31</f>
        <v>0</v>
      </c>
      <c r="BF31" s="189">
        <f>'[1]5C1J_Jeff Chamber'!AY31</f>
        <v>0</v>
      </c>
      <c r="BG31" s="189">
        <f>'[1]5C1K_Tallulah'!AY31</f>
        <v>0</v>
      </c>
      <c r="BH31" s="189">
        <f>'[1]5C1M_GEO Mid'!AY31</f>
        <v>0</v>
      </c>
      <c r="BI31" s="189">
        <f>'[1]5C1N_Delta'!AY31</f>
        <v>0</v>
      </c>
      <c r="BJ31" s="189">
        <f>'[1]5C1O_Impact'!AY31</f>
        <v>0</v>
      </c>
      <c r="BK31" s="189">
        <f>'[1]5C1P_Vision'!AY31</f>
        <v>0</v>
      </c>
      <c r="BL31" s="189">
        <f>'[1]5C1Q_Advantage'!AY31</f>
        <v>0</v>
      </c>
      <c r="BM31" s="189">
        <f>'[1]5C1R_Iberville'!AY31</f>
        <v>0</v>
      </c>
      <c r="BN31" s="189">
        <f>'[1]5C1S_LC Col Prep'!AY31</f>
        <v>0</v>
      </c>
      <c r="BO31" s="189">
        <f>'[1]5C1T_Northeast'!AY31</f>
        <v>0</v>
      </c>
      <c r="BP31" s="189">
        <f>'[1]5C1U_Acadiana Ren'!AY31</f>
        <v>0</v>
      </c>
      <c r="BQ31" s="189">
        <f>'[1]5C1V_Laf Ren'!AY31</f>
        <v>0</v>
      </c>
      <c r="BR31" s="189">
        <f>'[1]5C1W_Willow'!AY31</f>
        <v>0</v>
      </c>
      <c r="BS31" s="189">
        <f>'[1]5C1X_Tangi'!AY31</f>
        <v>0</v>
      </c>
      <c r="BT31" s="189">
        <f>'[1]5C1Y_GEO'!AY31</f>
        <v>0</v>
      </c>
      <c r="BU31" s="189">
        <f>'[1]5C1Z_Lincoln Prep'!AY31</f>
        <v>-62</v>
      </c>
      <c r="BV31" s="189">
        <f>'[1]5C1AA_Laurel'!AY31</f>
        <v>0</v>
      </c>
      <c r="BW31" s="189">
        <f>'[1]5C1AB_Apex'!AY31</f>
        <v>0</v>
      </c>
      <c r="BX31" s="189">
        <f>'[1]5C1AC_Smothers'!AY31</f>
        <v>0</v>
      </c>
      <c r="BY31" s="189">
        <f>'[1]5C1AD_Greater'!AY31</f>
        <v>0</v>
      </c>
      <c r="BZ31" s="189">
        <f>'[1]5C1AE_Noble Minds'!AY31</f>
        <v>0</v>
      </c>
      <c r="CA31" s="189">
        <f>'[1]5C1AF_JCFA-Laf'!AY31</f>
        <v>0</v>
      </c>
      <c r="CB31" s="189">
        <f>'[1]5C1AG_Collegiate'!AY31</f>
        <v>0</v>
      </c>
      <c r="CC31" s="189">
        <f>'[1]5C1AH_BRUP'!AY31</f>
        <v>0</v>
      </c>
      <c r="CD31" s="189">
        <f>'[1]5C2_LAVCA'!AZ31</f>
        <v>32</v>
      </c>
      <c r="CE31" s="189">
        <f>'[1]5C3_UnvView'!AZ31</f>
        <v>-23</v>
      </c>
      <c r="CF31" s="189">
        <f t="shared" si="3"/>
        <v>-53</v>
      </c>
      <c r="CG31" s="191">
        <f t="shared" si="4"/>
        <v>962309</v>
      </c>
    </row>
    <row r="32" spans="1:85" s="5" customFormat="1" ht="15.6" customHeight="1" x14ac:dyDescent="0.2">
      <c r="A32" s="177">
        <v>26</v>
      </c>
      <c r="B32" s="178" t="s">
        <v>267</v>
      </c>
      <c r="C32" s="179">
        <f>'2_State Distrib and Adjs'!BA32</f>
        <v>18401249</v>
      </c>
      <c r="D32" s="179">
        <f>-'5A3_OJJ'!S32</f>
        <v>-5054</v>
      </c>
      <c r="E32" s="179"/>
      <c r="F32" s="179"/>
      <c r="G32" s="179">
        <f>-'[1]5C1A_Madison'!AS32</f>
        <v>0</v>
      </c>
      <c r="H32" s="179">
        <f>-'[1]5C1B_DArbonne'!AS32</f>
        <v>0</v>
      </c>
      <c r="I32" s="179">
        <f>-'[1]5C1C_Intl High'!AS32</f>
        <v>-6163</v>
      </c>
      <c r="J32" s="179">
        <f>-'[1]5C1D_NOMMA'!AS32</f>
        <v>-246685</v>
      </c>
      <c r="K32" s="179">
        <f>-'[1]5C1E_LFNO'!AS32</f>
        <v>-77504</v>
      </c>
      <c r="L32" s="179">
        <f>-'[1]5C1F_L.C. Charter'!AS32</f>
        <v>0</v>
      </c>
      <c r="M32" s="179">
        <f>-'[1]5C1G_JS Clark'!AS32</f>
        <v>0</v>
      </c>
      <c r="N32" s="179">
        <f>-'[1]5C1H_Southwest'!AS32</f>
        <v>0</v>
      </c>
      <c r="O32" s="179">
        <f>-'[1]5C1I_LA Key'!AS32</f>
        <v>0</v>
      </c>
      <c r="P32" s="179">
        <f>-'[1]5C1J_Jeff Chamber'!AS32</f>
        <v>-41668</v>
      </c>
      <c r="Q32" s="179">
        <f>-'[1]5C1K_Tallulah'!AS32</f>
        <v>0</v>
      </c>
      <c r="R32" s="179">
        <f>-'[1]5C1M_GEO Mid'!AS32</f>
        <v>0</v>
      </c>
      <c r="S32" s="179">
        <f>-'[1]5C1N_Delta'!AS32</f>
        <v>0</v>
      </c>
      <c r="T32" s="179">
        <f>-'[1]5C1O_Impact'!AS32</f>
        <v>0</v>
      </c>
      <c r="U32" s="179">
        <f>-'[1]5C1P_Vision'!AS32</f>
        <v>0</v>
      </c>
      <c r="V32" s="179">
        <f>-'[1]5C1Q_Advantage'!AS32</f>
        <v>0</v>
      </c>
      <c r="W32" s="179">
        <f>-'[1]5C1R_Iberville'!AS32</f>
        <v>0</v>
      </c>
      <c r="X32" s="179">
        <f>-'[1]5C1S_LC Col Prep'!AS32</f>
        <v>0</v>
      </c>
      <c r="Y32" s="179">
        <f>-'[1]5C1T_Northeast'!AS32</f>
        <v>0</v>
      </c>
      <c r="Z32" s="179">
        <f>-'[1]5C1U_Acadiana Ren'!AS32</f>
        <v>0</v>
      </c>
      <c r="AA32" s="179">
        <f>-'[1]5C1V_Laf Ren'!AS32</f>
        <v>0</v>
      </c>
      <c r="AB32" s="179">
        <f>-'[1]5C1W_Willow'!AS32</f>
        <v>0</v>
      </c>
      <c r="AC32" s="179">
        <f>-'[1]5C1X_Tangi'!AS32</f>
        <v>0</v>
      </c>
      <c r="AD32" s="179">
        <f>-'[1]5C1Y_GEO'!AS32</f>
        <v>0</v>
      </c>
      <c r="AE32" s="179">
        <f>-'[1]5C1Z_Lincoln Prep'!AS32</f>
        <v>0</v>
      </c>
      <c r="AF32" s="179">
        <f>-'[1]5C1AA_Laurel'!$AS32</f>
        <v>0</v>
      </c>
      <c r="AG32" s="179">
        <f>-'[1]5C1AB_Apex'!$AS32</f>
        <v>0</v>
      </c>
      <c r="AH32" s="179">
        <f>-'[1]5C1AC_Smothers'!$AS32</f>
        <v>-148591</v>
      </c>
      <c r="AI32" s="179">
        <f>-'[1]5C1AD_Greater'!$AS32</f>
        <v>0</v>
      </c>
      <c r="AJ32" s="179">
        <f>-'[1]5C1AE_Noble Minds'!$AS32</f>
        <v>54648</v>
      </c>
      <c r="AK32" s="179">
        <f>-'[1]5C1AF_JCFA-Laf'!$AS32</f>
        <v>0</v>
      </c>
      <c r="AL32" s="179">
        <f>-'[1]5C1AG_Collegiate'!$AS32</f>
        <v>0</v>
      </c>
      <c r="AM32" s="179">
        <f>-'[1]5C1AH_BRUP'!$AS32</f>
        <v>0</v>
      </c>
      <c r="AN32" s="179">
        <f>-'[1]5C2_LAVCA'!AT32</f>
        <v>-96360</v>
      </c>
      <c r="AO32" s="179">
        <f>-'[1]5C3_UnvView'!AT32</f>
        <v>-48122</v>
      </c>
      <c r="AP32" s="179">
        <f>(-[5]Diff!$AO32*3)+[6]Local_Noble!$Z29+'[6]Local_JCFA-Laf'!$W29-[7]Diff!$AL32-'[8]2A-2_EFT (Monthly)'!$AS32-'[8]2A-2_EFT (Monthly)'!$AV32</f>
        <v>-46278</v>
      </c>
      <c r="AQ32" s="256">
        <f t="shared" si="5"/>
        <v>-661777</v>
      </c>
      <c r="AR32" s="181">
        <f t="shared" si="2"/>
        <v>17739472</v>
      </c>
      <c r="AS32" s="181">
        <f>-'[9]2A-2_EFT (Monthly)'!$BG32+'[9]5C1AE_Noble Minds'!$AM32+'[9]5C1AF_JCFA-Laf'!$AM32+'[9]5C1AG_Collegiate'!$AM32+'[9]5C1AH_BRUP'!$AM32</f>
        <v>-388</v>
      </c>
      <c r="AT32" s="179"/>
      <c r="AU32" s="179"/>
      <c r="AV32" s="179"/>
      <c r="AW32" s="179">
        <f>'[1]5C1A_Madison'!AY32</f>
        <v>0</v>
      </c>
      <c r="AX32" s="179">
        <f>'[1]5C1B_DArbonne'!AY32</f>
        <v>0</v>
      </c>
      <c r="AY32" s="179">
        <f>'[1]5C1C_Intl High'!AY32</f>
        <v>117</v>
      </c>
      <c r="AZ32" s="179">
        <f>'[1]5C1D_NOMMA'!AY32</f>
        <v>-618</v>
      </c>
      <c r="BA32" s="179">
        <f>'[1]5C1E_LFNO'!AY32</f>
        <v>-367</v>
      </c>
      <c r="BB32" s="179">
        <f>'[1]5C1F_L.C. Charter'!AY32</f>
        <v>0</v>
      </c>
      <c r="BC32" s="179">
        <f>'[1]5C1G_JS Clark'!AY32</f>
        <v>0</v>
      </c>
      <c r="BD32" s="179">
        <f>'[1]5C1H_Southwest'!AY32</f>
        <v>0</v>
      </c>
      <c r="BE32" s="179">
        <f>'[1]5C1I_LA Key'!AY32</f>
        <v>0</v>
      </c>
      <c r="BF32" s="179">
        <f>'[1]5C1J_Jeff Chamber'!AY32</f>
        <v>467</v>
      </c>
      <c r="BG32" s="179">
        <f>'[1]5C1K_Tallulah'!AY32</f>
        <v>0</v>
      </c>
      <c r="BH32" s="179">
        <f>'[1]5C1M_GEO Mid'!AY32</f>
        <v>0</v>
      </c>
      <c r="BI32" s="179">
        <f>'[1]5C1N_Delta'!AY32</f>
        <v>0</v>
      </c>
      <c r="BJ32" s="179">
        <f>'[1]5C1O_Impact'!AY32</f>
        <v>0</v>
      </c>
      <c r="BK32" s="179">
        <f>'[1]5C1P_Vision'!AY32</f>
        <v>0</v>
      </c>
      <c r="BL32" s="179">
        <f>'[1]5C1Q_Advantage'!AY32</f>
        <v>0</v>
      </c>
      <c r="BM32" s="179">
        <f>'[1]5C1R_Iberville'!AY32</f>
        <v>0</v>
      </c>
      <c r="BN32" s="179">
        <f>'[1]5C1S_LC Col Prep'!AY32</f>
        <v>0</v>
      </c>
      <c r="BO32" s="179">
        <f>'[1]5C1T_Northeast'!AY32</f>
        <v>0</v>
      </c>
      <c r="BP32" s="179">
        <f>'[1]5C1U_Acadiana Ren'!AY32</f>
        <v>0</v>
      </c>
      <c r="BQ32" s="179">
        <f>'[1]5C1V_Laf Ren'!AY32</f>
        <v>0</v>
      </c>
      <c r="BR32" s="179">
        <f>'[1]5C1W_Willow'!AY32</f>
        <v>0</v>
      </c>
      <c r="BS32" s="179">
        <f>'[1]5C1X_Tangi'!AY32</f>
        <v>0</v>
      </c>
      <c r="BT32" s="179">
        <f>'[1]5C1Y_GEO'!AY32</f>
        <v>0</v>
      </c>
      <c r="BU32" s="179">
        <f>'[1]5C1Z_Lincoln Prep'!AY32</f>
        <v>0</v>
      </c>
      <c r="BV32" s="179">
        <f>'[1]5C1AA_Laurel'!AY32</f>
        <v>0</v>
      </c>
      <c r="BW32" s="179">
        <f>'[1]5C1AB_Apex'!AY32</f>
        <v>0</v>
      </c>
      <c r="BX32" s="179">
        <f>'[1]5C1AC_Smothers'!AY32</f>
        <v>-734</v>
      </c>
      <c r="BY32" s="179">
        <f>'[1]5C1AD_Greater'!AY32</f>
        <v>0</v>
      </c>
      <c r="BZ32" s="179">
        <f>'[1]5C1AE_Noble Minds'!AY32</f>
        <v>375</v>
      </c>
      <c r="CA32" s="179">
        <f>'[1]5C1AF_JCFA-Laf'!AY32</f>
        <v>0</v>
      </c>
      <c r="CB32" s="179">
        <f>'[1]5C1AG_Collegiate'!AY32</f>
        <v>0</v>
      </c>
      <c r="CC32" s="179">
        <f>'[1]5C1AH_BRUP'!AY32</f>
        <v>0</v>
      </c>
      <c r="CD32" s="179">
        <f>'[1]5C2_LAVCA'!AZ32</f>
        <v>-370</v>
      </c>
      <c r="CE32" s="179">
        <f>'[1]5C3_UnvView'!AZ32</f>
        <v>237</v>
      </c>
      <c r="CF32" s="179">
        <f t="shared" si="3"/>
        <v>-893</v>
      </c>
      <c r="CG32" s="181">
        <f t="shared" si="4"/>
        <v>17738191</v>
      </c>
    </row>
    <row r="33" spans="1:86" s="5" customFormat="1" ht="15.6" customHeight="1" x14ac:dyDescent="0.2">
      <c r="A33" s="177">
        <v>27</v>
      </c>
      <c r="B33" s="178" t="s">
        <v>268</v>
      </c>
      <c r="C33" s="179">
        <f>'2_State Distrib and Adjs'!BA33</f>
        <v>3125813</v>
      </c>
      <c r="D33" s="179">
        <f>-'5A3_OJJ'!S33</f>
        <v>-531</v>
      </c>
      <c r="E33" s="179"/>
      <c r="F33" s="179"/>
      <c r="G33" s="179">
        <f>-'[1]5C1A_Madison'!AS33</f>
        <v>0</v>
      </c>
      <c r="H33" s="179">
        <f>-'[1]5C1B_DArbonne'!AS33</f>
        <v>0</v>
      </c>
      <c r="I33" s="179">
        <f>-'[1]5C1C_Intl High'!AS33</f>
        <v>0</v>
      </c>
      <c r="J33" s="179">
        <f>-'[1]5C1D_NOMMA'!AS33</f>
        <v>0</v>
      </c>
      <c r="K33" s="179">
        <f>-'[1]5C1E_LFNO'!AS33</f>
        <v>0</v>
      </c>
      <c r="L33" s="179">
        <f>-'[1]5C1F_L.C. Charter'!AS33</f>
        <v>-861</v>
      </c>
      <c r="M33" s="179">
        <f>-'[1]5C1G_JS Clark'!AS33</f>
        <v>0</v>
      </c>
      <c r="N33" s="179">
        <f>-'[1]5C1H_Southwest'!AS33</f>
        <v>0</v>
      </c>
      <c r="O33" s="179">
        <f>-'[1]5C1I_LA Key'!AS33</f>
        <v>0</v>
      </c>
      <c r="P33" s="179">
        <f>-'[1]5C1J_Jeff Chamber'!AS33</f>
        <v>0</v>
      </c>
      <c r="Q33" s="179">
        <f>-'[1]5C1K_Tallulah'!AS33</f>
        <v>0</v>
      </c>
      <c r="R33" s="179">
        <f>-'[1]5C1M_GEO Mid'!AS33</f>
        <v>0</v>
      </c>
      <c r="S33" s="179">
        <f>-'[1]5C1N_Delta'!AS33</f>
        <v>0</v>
      </c>
      <c r="T33" s="179">
        <f>-'[1]5C1O_Impact'!AS33</f>
        <v>0</v>
      </c>
      <c r="U33" s="179">
        <f>-'[1]5C1P_Vision'!AS33</f>
        <v>0</v>
      </c>
      <c r="V33" s="179">
        <f>-'[1]5C1Q_Advantage'!AS33</f>
        <v>0</v>
      </c>
      <c r="W33" s="179">
        <f>-'[1]5C1R_Iberville'!AS33</f>
        <v>0</v>
      </c>
      <c r="X33" s="179">
        <f>-'[1]5C1S_LC Col Prep'!AS33</f>
        <v>126</v>
      </c>
      <c r="Y33" s="179">
        <f>-'[1]5C1T_Northeast'!AS33</f>
        <v>0</v>
      </c>
      <c r="Z33" s="179">
        <f>-'[1]5C1U_Acadiana Ren'!AS33</f>
        <v>0</v>
      </c>
      <c r="AA33" s="179">
        <f>-'[1]5C1V_Laf Ren'!AS33</f>
        <v>0</v>
      </c>
      <c r="AB33" s="179">
        <f>-'[1]5C1W_Willow'!AS33</f>
        <v>0</v>
      </c>
      <c r="AC33" s="179">
        <f>-'[1]5C1X_Tangi'!AS33</f>
        <v>0</v>
      </c>
      <c r="AD33" s="179">
        <f>-'[1]5C1Y_GEO'!AS33</f>
        <v>0</v>
      </c>
      <c r="AE33" s="179">
        <f>-'[1]5C1Z_Lincoln Prep'!AS33</f>
        <v>0</v>
      </c>
      <c r="AF33" s="179">
        <f>-'[1]5C1AA_Laurel'!$AS33</f>
        <v>0</v>
      </c>
      <c r="AG33" s="179">
        <f>-'[1]5C1AB_Apex'!$AS33</f>
        <v>0</v>
      </c>
      <c r="AH33" s="179">
        <f>-'[1]5C1AC_Smothers'!$AS33</f>
        <v>0</v>
      </c>
      <c r="AI33" s="179">
        <f>-'[1]5C1AD_Greater'!$AS33</f>
        <v>0</v>
      </c>
      <c r="AJ33" s="179">
        <f>-'[1]5C1AE_Noble Minds'!$AS33</f>
        <v>0</v>
      </c>
      <c r="AK33" s="179">
        <f>-'[1]5C1AF_JCFA-Laf'!$AS33</f>
        <v>0</v>
      </c>
      <c r="AL33" s="179">
        <f>-'[1]5C1AG_Collegiate'!$AS33</f>
        <v>0</v>
      </c>
      <c r="AM33" s="179">
        <f>-'[1]5C1AH_BRUP'!$AS33</f>
        <v>0</v>
      </c>
      <c r="AN33" s="179">
        <f>-'[1]5C2_LAVCA'!AT33</f>
        <v>-496</v>
      </c>
      <c r="AO33" s="179">
        <f>-'[1]5C3_UnvView'!AT33</f>
        <v>881</v>
      </c>
      <c r="AP33" s="179">
        <f>(-[5]Diff!$AO33*3)+[6]Local_Noble!$Z30+'[6]Local_JCFA-Laf'!$W30-[7]Diff!$AL33-'[8]2A-2_EFT (Monthly)'!$AS33-'[8]2A-2_EFT (Monthly)'!$AV33</f>
        <v>-804</v>
      </c>
      <c r="AQ33" s="256">
        <f t="shared" si="5"/>
        <v>-1685</v>
      </c>
      <c r="AR33" s="181">
        <f t="shared" si="2"/>
        <v>3124128</v>
      </c>
      <c r="AS33" s="181">
        <f>-'[9]2A-2_EFT (Monthly)'!$BG33+'[9]5C1AE_Noble Minds'!$AM33+'[9]5C1AF_JCFA-Laf'!$AM33+'[9]5C1AG_Collegiate'!$AM33+'[9]5C1AH_BRUP'!$AM33</f>
        <v>0</v>
      </c>
      <c r="AT33" s="179"/>
      <c r="AU33" s="179"/>
      <c r="AV33" s="179"/>
      <c r="AW33" s="179">
        <f>'[1]5C1A_Madison'!AY33</f>
        <v>0</v>
      </c>
      <c r="AX33" s="179">
        <f>'[1]5C1B_DArbonne'!AY33</f>
        <v>0</v>
      </c>
      <c r="AY33" s="179">
        <f>'[1]5C1C_Intl High'!AY33</f>
        <v>0</v>
      </c>
      <c r="AZ33" s="179">
        <f>'[1]5C1D_NOMMA'!AY33</f>
        <v>0</v>
      </c>
      <c r="BA33" s="179">
        <f>'[1]5C1E_LFNO'!AY33</f>
        <v>0</v>
      </c>
      <c r="BB33" s="179">
        <f>'[1]5C1F_L.C. Charter'!AY33</f>
        <v>-1</v>
      </c>
      <c r="BC33" s="179">
        <f>'[1]5C1G_JS Clark'!AY33</f>
        <v>0</v>
      </c>
      <c r="BD33" s="179">
        <f>'[1]5C1H_Southwest'!AY33</f>
        <v>0</v>
      </c>
      <c r="BE33" s="179">
        <f>'[1]5C1I_LA Key'!AY33</f>
        <v>0</v>
      </c>
      <c r="BF33" s="179">
        <f>'[1]5C1J_Jeff Chamber'!AY33</f>
        <v>0</v>
      </c>
      <c r="BG33" s="179">
        <f>'[1]5C1K_Tallulah'!AY33</f>
        <v>0</v>
      </c>
      <c r="BH33" s="179">
        <f>'[1]5C1M_GEO Mid'!AY33</f>
        <v>0</v>
      </c>
      <c r="BI33" s="179">
        <f>'[1]5C1N_Delta'!AY33</f>
        <v>0</v>
      </c>
      <c r="BJ33" s="179">
        <f>'[1]5C1O_Impact'!AY33</f>
        <v>0</v>
      </c>
      <c r="BK33" s="179">
        <f>'[1]5C1P_Vision'!AY33</f>
        <v>0</v>
      </c>
      <c r="BL33" s="179">
        <f>'[1]5C1Q_Advantage'!AY33</f>
        <v>0</v>
      </c>
      <c r="BM33" s="179">
        <f>'[1]5C1R_Iberville'!AY33</f>
        <v>0</v>
      </c>
      <c r="BN33" s="179">
        <f>'[1]5C1S_LC Col Prep'!AY33</f>
        <v>4</v>
      </c>
      <c r="BO33" s="179">
        <f>'[1]5C1T_Northeast'!AY33</f>
        <v>0</v>
      </c>
      <c r="BP33" s="179">
        <f>'[1]5C1U_Acadiana Ren'!AY33</f>
        <v>0</v>
      </c>
      <c r="BQ33" s="179">
        <f>'[1]5C1V_Laf Ren'!AY33</f>
        <v>0</v>
      </c>
      <c r="BR33" s="179">
        <f>'[1]5C1W_Willow'!AY33</f>
        <v>0</v>
      </c>
      <c r="BS33" s="179">
        <f>'[1]5C1X_Tangi'!AY33</f>
        <v>0</v>
      </c>
      <c r="BT33" s="179">
        <f>'[1]5C1Y_GEO'!AY33</f>
        <v>0</v>
      </c>
      <c r="BU33" s="179">
        <f>'[1]5C1Z_Lincoln Prep'!AY33</f>
        <v>0</v>
      </c>
      <c r="BV33" s="179">
        <f>'[1]5C1AA_Laurel'!AY33</f>
        <v>0</v>
      </c>
      <c r="BW33" s="179">
        <f>'[1]5C1AB_Apex'!AY33</f>
        <v>0</v>
      </c>
      <c r="BX33" s="179">
        <f>'[1]5C1AC_Smothers'!AY33</f>
        <v>0</v>
      </c>
      <c r="BY33" s="179">
        <f>'[1]5C1AD_Greater'!AY33</f>
        <v>0</v>
      </c>
      <c r="BZ33" s="179">
        <f>'[1]5C1AE_Noble Minds'!AY33</f>
        <v>0</v>
      </c>
      <c r="CA33" s="179">
        <f>'[1]5C1AF_JCFA-Laf'!AY33</f>
        <v>0</v>
      </c>
      <c r="CB33" s="179">
        <f>'[1]5C1AG_Collegiate'!AY33</f>
        <v>0</v>
      </c>
      <c r="CC33" s="179">
        <f>'[1]5C1AH_BRUP'!AY33</f>
        <v>0</v>
      </c>
      <c r="CD33" s="179">
        <f>'[1]5C2_LAVCA'!AZ33</f>
        <v>49</v>
      </c>
      <c r="CE33" s="179">
        <f>'[1]5C3_UnvView'!AZ33</f>
        <v>35</v>
      </c>
      <c r="CF33" s="179">
        <f t="shared" si="3"/>
        <v>87</v>
      </c>
      <c r="CG33" s="181">
        <f t="shared" si="4"/>
        <v>3124215</v>
      </c>
    </row>
    <row r="34" spans="1:86" s="5" customFormat="1" ht="15.6" customHeight="1" x14ac:dyDescent="0.2">
      <c r="A34" s="177">
        <v>28</v>
      </c>
      <c r="B34" s="178" t="s">
        <v>269</v>
      </c>
      <c r="C34" s="179">
        <f>'2_State Distrib and Adjs'!BA34</f>
        <v>10969232</v>
      </c>
      <c r="D34" s="179">
        <f>-'5A3_OJJ'!S34</f>
        <v>-2097</v>
      </c>
      <c r="E34" s="179"/>
      <c r="F34" s="179"/>
      <c r="G34" s="179">
        <f>-'[1]5C1A_Madison'!AS34</f>
        <v>0</v>
      </c>
      <c r="H34" s="179">
        <f>-'[1]5C1B_DArbonne'!AS34</f>
        <v>-721</v>
      </c>
      <c r="I34" s="179">
        <f>-'[1]5C1C_Intl High'!AS34</f>
        <v>2401</v>
      </c>
      <c r="J34" s="179">
        <f>-'[1]5C1D_NOMMA'!AS34</f>
        <v>0</v>
      </c>
      <c r="K34" s="179">
        <f>-'[1]5C1E_LFNO'!AS34</f>
        <v>0</v>
      </c>
      <c r="L34" s="179">
        <f>-'[1]5C1F_L.C. Charter'!AS34</f>
        <v>0</v>
      </c>
      <c r="M34" s="179">
        <f>-'[1]5C1G_JS Clark'!AS34</f>
        <v>-2883</v>
      </c>
      <c r="N34" s="179">
        <f>-'[1]5C1H_Southwest'!AS34</f>
        <v>-1201</v>
      </c>
      <c r="O34" s="179">
        <f>-'[1]5C1I_LA Key'!AS34</f>
        <v>0</v>
      </c>
      <c r="P34" s="179">
        <f>-'[1]5C1J_Jeff Chamber'!AS34</f>
        <v>5911</v>
      </c>
      <c r="Q34" s="179">
        <f>-'[1]5C1K_Tallulah'!AS34</f>
        <v>0</v>
      </c>
      <c r="R34" s="179">
        <f>-'[1]5C1M_GEO Mid'!AS34</f>
        <v>5728</v>
      </c>
      <c r="S34" s="179">
        <f>-'[1]5C1N_Delta'!AS34</f>
        <v>0</v>
      </c>
      <c r="T34" s="179">
        <f>-'[1]5C1O_Impact'!AS34</f>
        <v>0</v>
      </c>
      <c r="U34" s="179">
        <f>-'[1]5C1P_Vision'!AS34</f>
        <v>0</v>
      </c>
      <c r="V34" s="179">
        <f>-'[1]5C1Q_Advantage'!AS34</f>
        <v>0</v>
      </c>
      <c r="W34" s="179">
        <f>-'[1]5C1R_Iberville'!AS34</f>
        <v>0</v>
      </c>
      <c r="X34" s="179">
        <f>-'[1]5C1S_LC Col Prep'!AS34</f>
        <v>0</v>
      </c>
      <c r="Y34" s="179">
        <f>-'[1]5C1T_Northeast'!AS34</f>
        <v>0</v>
      </c>
      <c r="Z34" s="179">
        <f>-'[1]5C1U_Acadiana Ren'!AS34</f>
        <v>-368079</v>
      </c>
      <c r="AA34" s="179">
        <f>-'[1]5C1V_Laf Ren'!AS34</f>
        <v>-299430</v>
      </c>
      <c r="AB34" s="179">
        <f>-'[1]5C1W_Willow'!AS34</f>
        <v>-10518</v>
      </c>
      <c r="AC34" s="179">
        <f>-'[1]5C1X_Tangi'!AS34</f>
        <v>0</v>
      </c>
      <c r="AD34" s="179">
        <f>-'[1]5C1Y_GEO'!AS34</f>
        <v>0</v>
      </c>
      <c r="AE34" s="179">
        <f>-'[1]5C1Z_Lincoln Prep'!AS34</f>
        <v>0</v>
      </c>
      <c r="AF34" s="179">
        <f>-'[1]5C1AA_Laurel'!$AS34</f>
        <v>0</v>
      </c>
      <c r="AG34" s="179">
        <f>-'[1]5C1AB_Apex'!$AS34</f>
        <v>0</v>
      </c>
      <c r="AH34" s="179">
        <f>-'[1]5C1AC_Smothers'!$AS34</f>
        <v>0</v>
      </c>
      <c r="AI34" s="179">
        <f>-'[1]5C1AD_Greater'!$AS34</f>
        <v>0</v>
      </c>
      <c r="AJ34" s="179">
        <f>-'[1]5C1AE_Noble Minds'!$AS34</f>
        <v>0</v>
      </c>
      <c r="AK34" s="179">
        <f>-'[1]5C1AF_JCFA-Laf'!$AS34</f>
        <v>4164</v>
      </c>
      <c r="AL34" s="179">
        <f>-'[1]5C1AG_Collegiate'!$AS34</f>
        <v>0</v>
      </c>
      <c r="AM34" s="179">
        <f>-'[1]5C1AH_BRUP'!$AS34</f>
        <v>0</v>
      </c>
      <c r="AN34" s="179">
        <f>-'[1]5C2_LAVCA'!AT34</f>
        <v>-30678</v>
      </c>
      <c r="AO34" s="179">
        <f>-'[1]5C3_UnvView'!AT34</f>
        <v>-37261</v>
      </c>
      <c r="AP34" s="179">
        <f>(-[5]Diff!$AO34*3)+[6]Local_Noble!$Z31+'[6]Local_JCFA-Laf'!$W31-[7]Diff!$AL34-'[8]2A-2_EFT (Monthly)'!$AS34-'[8]2A-2_EFT (Monthly)'!$AV34</f>
        <v>-8871</v>
      </c>
      <c r="AQ34" s="256">
        <f t="shared" si="5"/>
        <v>-743535</v>
      </c>
      <c r="AR34" s="181">
        <f t="shared" si="2"/>
        <v>10225697</v>
      </c>
      <c r="AS34" s="181">
        <f>-'[9]2A-2_EFT (Monthly)'!$BG34+'[9]5C1AE_Noble Minds'!$AM34+'[9]5C1AF_JCFA-Laf'!$AM34+'[9]5C1AG_Collegiate'!$AM34+'[9]5C1AH_BRUP'!$AM34</f>
        <v>-1095</v>
      </c>
      <c r="AT34" s="179"/>
      <c r="AU34" s="179"/>
      <c r="AV34" s="179"/>
      <c r="AW34" s="179">
        <f>'[1]5C1A_Madison'!AY34</f>
        <v>0</v>
      </c>
      <c r="AX34" s="179">
        <f>'[1]5C1B_DArbonne'!AY34</f>
        <v>-7</v>
      </c>
      <c r="AY34" s="179">
        <f>'[1]5C1C_Intl High'!AY34</f>
        <v>14</v>
      </c>
      <c r="AZ34" s="179">
        <f>'[1]5C1D_NOMMA'!AY34</f>
        <v>0</v>
      </c>
      <c r="BA34" s="179">
        <f>'[1]5C1E_LFNO'!AY34</f>
        <v>0</v>
      </c>
      <c r="BB34" s="179">
        <f>'[1]5C1F_L.C. Charter'!AY34</f>
        <v>0</v>
      </c>
      <c r="BC34" s="179">
        <f>'[1]5C1G_JS Clark'!AY34</f>
        <v>-29</v>
      </c>
      <c r="BD34" s="179">
        <f>'[1]5C1H_Southwest'!AY34</f>
        <v>-14</v>
      </c>
      <c r="BE34" s="179">
        <f>'[1]5C1I_LA Key'!AY34</f>
        <v>0</v>
      </c>
      <c r="BF34" s="179">
        <f>'[1]5C1J_Jeff Chamber'!AY34</f>
        <v>0</v>
      </c>
      <c r="BG34" s="179">
        <f>'[1]5C1K_Tallulah'!AY34</f>
        <v>0</v>
      </c>
      <c r="BH34" s="179">
        <f>'[1]5C1M_GEO Mid'!AY34</f>
        <v>14</v>
      </c>
      <c r="BI34" s="179">
        <f>'[1]5C1N_Delta'!AY34</f>
        <v>0</v>
      </c>
      <c r="BJ34" s="179">
        <f>'[1]5C1O_Impact'!AY34</f>
        <v>0</v>
      </c>
      <c r="BK34" s="179">
        <f>'[1]5C1P_Vision'!AY34</f>
        <v>0</v>
      </c>
      <c r="BL34" s="179">
        <f>'[1]5C1Q_Advantage'!AY34</f>
        <v>0</v>
      </c>
      <c r="BM34" s="179">
        <f>'[1]5C1R_Iberville'!AY34</f>
        <v>0</v>
      </c>
      <c r="BN34" s="179">
        <f>'[1]5C1S_LC Col Prep'!AY34</f>
        <v>0</v>
      </c>
      <c r="BO34" s="179">
        <f>'[1]5C1T_Northeast'!AY34</f>
        <v>0</v>
      </c>
      <c r="BP34" s="179">
        <f>'[1]5C1U_Acadiana Ren'!AY34</f>
        <v>-159</v>
      </c>
      <c r="BQ34" s="179">
        <f>'[1]5C1V_Laf Ren'!AY34</f>
        <v>-839</v>
      </c>
      <c r="BR34" s="179">
        <f>'[1]5C1W_Willow'!AY34</f>
        <v>-215</v>
      </c>
      <c r="BS34" s="179">
        <f>'[1]5C1X_Tangi'!AY34</f>
        <v>0</v>
      </c>
      <c r="BT34" s="179">
        <f>'[1]5C1Y_GEO'!AY34</f>
        <v>0</v>
      </c>
      <c r="BU34" s="179">
        <f>'[1]5C1Z_Lincoln Prep'!AY34</f>
        <v>0</v>
      </c>
      <c r="BV34" s="179">
        <f>'[1]5C1AA_Laurel'!AY34</f>
        <v>0</v>
      </c>
      <c r="BW34" s="179">
        <f>'[1]5C1AB_Apex'!AY34</f>
        <v>0</v>
      </c>
      <c r="BX34" s="179">
        <f>'[1]5C1AC_Smothers'!AY34</f>
        <v>0</v>
      </c>
      <c r="BY34" s="179">
        <f>'[1]5C1AD_Greater'!AY34</f>
        <v>0</v>
      </c>
      <c r="BZ34" s="179">
        <f>'[1]5C1AE_Noble Minds'!AY34</f>
        <v>0</v>
      </c>
      <c r="CA34" s="179">
        <f>'[1]5C1AF_JCFA-Laf'!AY34</f>
        <v>589</v>
      </c>
      <c r="CB34" s="179">
        <f>'[1]5C1AG_Collegiate'!AY34</f>
        <v>0</v>
      </c>
      <c r="CC34" s="179">
        <f>'[1]5C1AH_BRUP'!AY34</f>
        <v>0</v>
      </c>
      <c r="CD34" s="179">
        <f>'[1]5C2_LAVCA'!AZ34</f>
        <v>62</v>
      </c>
      <c r="CE34" s="179">
        <f>'[1]5C3_UnvView'!AZ34</f>
        <v>106</v>
      </c>
      <c r="CF34" s="179">
        <f t="shared" si="3"/>
        <v>-478</v>
      </c>
      <c r="CG34" s="181">
        <f t="shared" si="4"/>
        <v>10224124</v>
      </c>
    </row>
    <row r="35" spans="1:86" s="5" customFormat="1" ht="15.6" customHeight="1" x14ac:dyDescent="0.2">
      <c r="A35" s="177">
        <v>29</v>
      </c>
      <c r="B35" s="178" t="s">
        <v>270</v>
      </c>
      <c r="C35" s="179">
        <f>'2_State Distrib and Adjs'!BA35</f>
        <v>5633684</v>
      </c>
      <c r="D35" s="179">
        <f>-'5A3_OJJ'!S35</f>
        <v>-1731</v>
      </c>
      <c r="E35" s="179"/>
      <c r="F35" s="179"/>
      <c r="G35" s="179">
        <f>-'[1]5C1A_Madison'!AS35</f>
        <v>0</v>
      </c>
      <c r="H35" s="179">
        <f>-'[1]5C1B_DArbonne'!AS35</f>
        <v>0</v>
      </c>
      <c r="I35" s="179">
        <f>-'[1]5C1C_Intl High'!AS35</f>
        <v>0</v>
      </c>
      <c r="J35" s="179">
        <f>-'[1]5C1D_NOMMA'!AS35</f>
        <v>0</v>
      </c>
      <c r="K35" s="179">
        <f>-'[1]5C1E_LFNO'!AS35</f>
        <v>0</v>
      </c>
      <c r="L35" s="179">
        <f>-'[1]5C1F_L.C. Charter'!AS35</f>
        <v>0</v>
      </c>
      <c r="M35" s="179">
        <f>-'[1]5C1G_JS Clark'!AS35</f>
        <v>0</v>
      </c>
      <c r="N35" s="179">
        <f>-'[1]5C1H_Southwest'!AS35</f>
        <v>0</v>
      </c>
      <c r="O35" s="179">
        <f>-'[1]5C1I_LA Key'!AS35</f>
        <v>0</v>
      </c>
      <c r="P35" s="179">
        <f>-'[1]5C1J_Jeff Chamber'!AS35</f>
        <v>0</v>
      </c>
      <c r="Q35" s="179">
        <f>-'[1]5C1K_Tallulah'!AS35</f>
        <v>0</v>
      </c>
      <c r="R35" s="179">
        <f>-'[1]5C1M_GEO Mid'!AS35</f>
        <v>0</v>
      </c>
      <c r="S35" s="179">
        <f>-'[1]5C1N_Delta'!AS35</f>
        <v>0</v>
      </c>
      <c r="T35" s="179">
        <f>-'[1]5C1O_Impact'!AS35</f>
        <v>0</v>
      </c>
      <c r="U35" s="179">
        <f>-'[1]5C1P_Vision'!AS35</f>
        <v>0</v>
      </c>
      <c r="V35" s="179">
        <f>-'[1]5C1Q_Advantage'!AS35</f>
        <v>0</v>
      </c>
      <c r="W35" s="179">
        <f>-'[1]5C1R_Iberville'!AS35</f>
        <v>0</v>
      </c>
      <c r="X35" s="179">
        <f>-'[1]5C1S_LC Col Prep'!AS35</f>
        <v>0</v>
      </c>
      <c r="Y35" s="179">
        <f>-'[1]5C1T_Northeast'!AS35</f>
        <v>1885</v>
      </c>
      <c r="Z35" s="179">
        <f>-'[1]5C1U_Acadiana Ren'!AS35</f>
        <v>0</v>
      </c>
      <c r="AA35" s="179">
        <f>-'[1]5C1V_Laf Ren'!AS35</f>
        <v>0</v>
      </c>
      <c r="AB35" s="179">
        <f>-'[1]5C1W_Willow'!AS35</f>
        <v>0</v>
      </c>
      <c r="AC35" s="179">
        <f>-'[1]5C1X_Tangi'!AS35</f>
        <v>0</v>
      </c>
      <c r="AD35" s="179">
        <f>-'[1]5C1Y_GEO'!AS35</f>
        <v>0</v>
      </c>
      <c r="AE35" s="179">
        <f>-'[1]5C1Z_Lincoln Prep'!AS35</f>
        <v>0</v>
      </c>
      <c r="AF35" s="179">
        <f>-'[1]5C1AA_Laurel'!$AS35</f>
        <v>0</v>
      </c>
      <c r="AG35" s="179">
        <f>-'[1]5C1AB_Apex'!$AS35</f>
        <v>0</v>
      </c>
      <c r="AH35" s="179">
        <f>-'[1]5C1AC_Smothers'!$AS35</f>
        <v>86</v>
      </c>
      <c r="AI35" s="179">
        <f>-'[1]5C1AD_Greater'!$AS35</f>
        <v>-396</v>
      </c>
      <c r="AJ35" s="179">
        <f>-'[1]5C1AE_Noble Minds'!$AS35</f>
        <v>0</v>
      </c>
      <c r="AK35" s="179">
        <f>-'[1]5C1AF_JCFA-Laf'!$AS35</f>
        <v>0</v>
      </c>
      <c r="AL35" s="179">
        <f>-'[1]5C1AG_Collegiate'!$AS35</f>
        <v>0</v>
      </c>
      <c r="AM35" s="179">
        <f>-'[1]5C1AH_BRUP'!$AS35</f>
        <v>0</v>
      </c>
      <c r="AN35" s="179">
        <f>-'[1]5C2_LAVCA'!AT35</f>
        <v>-12158</v>
      </c>
      <c r="AO35" s="179">
        <f>-'[1]5C3_UnvView'!AT35</f>
        <v>-68965</v>
      </c>
      <c r="AP35" s="179">
        <f>(-[5]Diff!$AO35*3)+[6]Local_Noble!$Z32+'[6]Local_JCFA-Laf'!$W32-[7]Diff!$AL35-'[8]2A-2_EFT (Monthly)'!$AS35-'[8]2A-2_EFT (Monthly)'!$AV35</f>
        <v>-696</v>
      </c>
      <c r="AQ35" s="256">
        <f t="shared" si="5"/>
        <v>-81975</v>
      </c>
      <c r="AR35" s="181">
        <f t="shared" si="2"/>
        <v>5551709</v>
      </c>
      <c r="AS35" s="181">
        <f>-'[9]2A-2_EFT (Monthly)'!$BG35+'[9]5C1AE_Noble Minds'!$AM35+'[9]5C1AF_JCFA-Laf'!$AM35+'[9]5C1AG_Collegiate'!$AM35+'[9]5C1AH_BRUP'!$AM35</f>
        <v>0</v>
      </c>
      <c r="AT35" s="179"/>
      <c r="AU35" s="179"/>
      <c r="AV35" s="179"/>
      <c r="AW35" s="179">
        <f>'[1]5C1A_Madison'!AY35</f>
        <v>0</v>
      </c>
      <c r="AX35" s="179">
        <f>'[1]5C1B_DArbonne'!AY35</f>
        <v>0</v>
      </c>
      <c r="AY35" s="179">
        <f>'[1]5C1C_Intl High'!AY35</f>
        <v>0</v>
      </c>
      <c r="AZ35" s="179">
        <f>'[1]5C1D_NOMMA'!AY35</f>
        <v>0</v>
      </c>
      <c r="BA35" s="179">
        <f>'[1]5C1E_LFNO'!AY35</f>
        <v>0</v>
      </c>
      <c r="BB35" s="179">
        <f>'[1]5C1F_L.C. Charter'!AY35</f>
        <v>0</v>
      </c>
      <c r="BC35" s="179">
        <f>'[1]5C1G_JS Clark'!AY35</f>
        <v>0</v>
      </c>
      <c r="BD35" s="179">
        <f>'[1]5C1H_Southwest'!AY35</f>
        <v>0</v>
      </c>
      <c r="BE35" s="179">
        <f>'[1]5C1I_LA Key'!AY35</f>
        <v>0</v>
      </c>
      <c r="BF35" s="179">
        <f>'[1]5C1J_Jeff Chamber'!AY35</f>
        <v>0</v>
      </c>
      <c r="BG35" s="179">
        <f>'[1]5C1K_Tallulah'!AY35</f>
        <v>0</v>
      </c>
      <c r="BH35" s="179">
        <f>'[1]5C1M_GEO Mid'!AY35</f>
        <v>0</v>
      </c>
      <c r="BI35" s="179">
        <f>'[1]5C1N_Delta'!AY35</f>
        <v>0</v>
      </c>
      <c r="BJ35" s="179">
        <f>'[1]5C1O_Impact'!AY35</f>
        <v>0</v>
      </c>
      <c r="BK35" s="179">
        <f>'[1]5C1P_Vision'!AY35</f>
        <v>0</v>
      </c>
      <c r="BL35" s="179">
        <f>'[1]5C1Q_Advantage'!AY35</f>
        <v>0</v>
      </c>
      <c r="BM35" s="179">
        <f>'[1]5C1R_Iberville'!AY35</f>
        <v>0</v>
      </c>
      <c r="BN35" s="179">
        <f>'[1]5C1S_LC Col Prep'!AY35</f>
        <v>0</v>
      </c>
      <c r="BO35" s="179">
        <f>'[1]5C1T_Northeast'!AY35</f>
        <v>0</v>
      </c>
      <c r="BP35" s="179">
        <f>'[1]5C1U_Acadiana Ren'!AY35</f>
        <v>0</v>
      </c>
      <c r="BQ35" s="179">
        <f>'[1]5C1V_Laf Ren'!AY35</f>
        <v>0</v>
      </c>
      <c r="BR35" s="179">
        <f>'[1]5C1W_Willow'!AY35</f>
        <v>0</v>
      </c>
      <c r="BS35" s="179">
        <f>'[1]5C1X_Tangi'!AY35</f>
        <v>0</v>
      </c>
      <c r="BT35" s="179">
        <f>'[1]5C1Y_GEO'!AY35</f>
        <v>0</v>
      </c>
      <c r="BU35" s="179">
        <f>'[1]5C1Z_Lincoln Prep'!AY35</f>
        <v>0</v>
      </c>
      <c r="BV35" s="179">
        <f>'[1]5C1AA_Laurel'!AY35</f>
        <v>0</v>
      </c>
      <c r="BW35" s="179">
        <f>'[1]5C1AB_Apex'!AY35</f>
        <v>0</v>
      </c>
      <c r="BX35" s="179">
        <f>'[1]5C1AC_Smothers'!AY35</f>
        <v>13</v>
      </c>
      <c r="BY35" s="179">
        <f>'[1]5C1AD_Greater'!AY35</f>
        <v>0</v>
      </c>
      <c r="BZ35" s="179">
        <f>'[1]5C1AE_Noble Minds'!AY35</f>
        <v>0</v>
      </c>
      <c r="CA35" s="179">
        <f>'[1]5C1AF_JCFA-Laf'!AY35</f>
        <v>0</v>
      </c>
      <c r="CB35" s="179">
        <f>'[1]5C1AG_Collegiate'!AY35</f>
        <v>0</v>
      </c>
      <c r="CC35" s="179">
        <f>'[1]5C1AH_BRUP'!AY35</f>
        <v>0</v>
      </c>
      <c r="CD35" s="179">
        <f>'[1]5C2_LAVCA'!AZ35</f>
        <v>-77</v>
      </c>
      <c r="CE35" s="179">
        <f>'[1]5C3_UnvView'!AZ35</f>
        <v>-576</v>
      </c>
      <c r="CF35" s="179">
        <f t="shared" si="3"/>
        <v>-640</v>
      </c>
      <c r="CG35" s="181">
        <f t="shared" si="4"/>
        <v>5551069</v>
      </c>
    </row>
    <row r="36" spans="1:86" s="5" customFormat="1" ht="15.6" customHeight="1" x14ac:dyDescent="0.2">
      <c r="A36" s="187">
        <v>30</v>
      </c>
      <c r="B36" s="188" t="s">
        <v>271</v>
      </c>
      <c r="C36" s="189">
        <f>'2_State Distrib and Adjs'!BA36</f>
        <v>1460331</v>
      </c>
      <c r="D36" s="189">
        <f>-'5A3_OJJ'!S36</f>
        <v>0</v>
      </c>
      <c r="E36" s="189"/>
      <c r="F36" s="189"/>
      <c r="G36" s="189">
        <f>-'[1]5C1A_Madison'!AS36</f>
        <v>0</v>
      </c>
      <c r="H36" s="189">
        <f>-'[1]5C1B_DArbonne'!AS36</f>
        <v>0</v>
      </c>
      <c r="I36" s="189">
        <f>-'[1]5C1C_Intl High'!AS36</f>
        <v>0</v>
      </c>
      <c r="J36" s="189">
        <f>-'[1]5C1D_NOMMA'!AS36</f>
        <v>0</v>
      </c>
      <c r="K36" s="189">
        <f>-'[1]5C1E_LFNO'!AS36</f>
        <v>0</v>
      </c>
      <c r="L36" s="189">
        <f>-'[1]5C1F_L.C. Charter'!AS36</f>
        <v>0</v>
      </c>
      <c r="M36" s="189">
        <f>-'[1]5C1G_JS Clark'!AS36</f>
        <v>0</v>
      </c>
      <c r="N36" s="189">
        <f>-'[1]5C1H_Southwest'!AS36</f>
        <v>0</v>
      </c>
      <c r="O36" s="189">
        <f>-'[1]5C1I_LA Key'!AS36</f>
        <v>0</v>
      </c>
      <c r="P36" s="189">
        <f>-'[1]5C1J_Jeff Chamber'!AS36</f>
        <v>0</v>
      </c>
      <c r="Q36" s="189">
        <f>-'[1]5C1K_Tallulah'!AS36</f>
        <v>0</v>
      </c>
      <c r="R36" s="189">
        <f>-'[1]5C1M_GEO Mid'!AS36</f>
        <v>0</v>
      </c>
      <c r="S36" s="189">
        <f>-'[1]5C1N_Delta'!AS36</f>
        <v>0</v>
      </c>
      <c r="T36" s="189">
        <f>-'[1]5C1O_Impact'!AS36</f>
        <v>0</v>
      </c>
      <c r="U36" s="189">
        <f>-'[1]5C1P_Vision'!AS36</f>
        <v>0</v>
      </c>
      <c r="V36" s="189">
        <f>-'[1]5C1Q_Advantage'!AS36</f>
        <v>0</v>
      </c>
      <c r="W36" s="189">
        <f>-'[1]5C1R_Iberville'!AS36</f>
        <v>0</v>
      </c>
      <c r="X36" s="189">
        <f>-'[1]5C1S_LC Col Prep'!AS36</f>
        <v>0</v>
      </c>
      <c r="Y36" s="189">
        <f>-'[1]5C1T_Northeast'!AS36</f>
        <v>0</v>
      </c>
      <c r="Z36" s="189">
        <f>-'[1]5C1U_Acadiana Ren'!AS36</f>
        <v>0</v>
      </c>
      <c r="AA36" s="189">
        <f>-'[1]5C1V_Laf Ren'!AS36</f>
        <v>0</v>
      </c>
      <c r="AB36" s="189">
        <f>-'[1]5C1W_Willow'!AS36</f>
        <v>0</v>
      </c>
      <c r="AC36" s="189">
        <f>-'[1]5C1X_Tangi'!AS36</f>
        <v>0</v>
      </c>
      <c r="AD36" s="189">
        <f>-'[1]5C1Y_GEO'!AS36</f>
        <v>0</v>
      </c>
      <c r="AE36" s="189">
        <f>-'[1]5C1Z_Lincoln Prep'!AS36</f>
        <v>0</v>
      </c>
      <c r="AF36" s="189">
        <f>-'[1]5C1AA_Laurel'!$AS36</f>
        <v>0</v>
      </c>
      <c r="AG36" s="189">
        <f>-'[1]5C1AB_Apex'!$AS36</f>
        <v>0</v>
      </c>
      <c r="AH36" s="189">
        <f>-'[1]5C1AC_Smothers'!$AS36</f>
        <v>0</v>
      </c>
      <c r="AI36" s="189">
        <f>-'[1]5C1AD_Greater'!$AS36</f>
        <v>0</v>
      </c>
      <c r="AJ36" s="189">
        <f>-'[1]5C1AE_Noble Minds'!$AS36</f>
        <v>0</v>
      </c>
      <c r="AK36" s="189">
        <f>-'[1]5C1AF_JCFA-Laf'!$AS36</f>
        <v>0</v>
      </c>
      <c r="AL36" s="189">
        <f>-'[1]5C1AG_Collegiate'!$AS36</f>
        <v>0</v>
      </c>
      <c r="AM36" s="189">
        <f>-'[1]5C1AH_BRUP'!$AS36</f>
        <v>0</v>
      </c>
      <c r="AN36" s="189">
        <f>-'[1]5C2_LAVCA'!AT36</f>
        <v>1073</v>
      </c>
      <c r="AO36" s="189">
        <f>-'[1]5C3_UnvView'!AT36</f>
        <v>-1805</v>
      </c>
      <c r="AP36" s="189">
        <f>(-[5]Diff!$AO36*3)+[6]Local_Noble!$Z33+'[6]Local_JCFA-Laf'!$W33-[7]Diff!$AL36-'[8]2A-2_EFT (Monthly)'!$AS36-'[8]2A-2_EFT (Monthly)'!$AV36</f>
        <v>1362</v>
      </c>
      <c r="AQ36" s="229">
        <f t="shared" si="5"/>
        <v>630</v>
      </c>
      <c r="AR36" s="191">
        <f t="shared" si="2"/>
        <v>1460961</v>
      </c>
      <c r="AS36" s="191">
        <f>-'[9]2A-2_EFT (Monthly)'!$BG36+'[9]5C1AE_Noble Minds'!$AM36+'[9]5C1AF_JCFA-Laf'!$AM36+'[9]5C1AG_Collegiate'!$AM36+'[9]5C1AH_BRUP'!$AM36</f>
        <v>0</v>
      </c>
      <c r="AT36" s="189"/>
      <c r="AU36" s="189"/>
      <c r="AV36" s="189"/>
      <c r="AW36" s="189">
        <f>'[1]5C1A_Madison'!AY36</f>
        <v>0</v>
      </c>
      <c r="AX36" s="189">
        <f>'[1]5C1B_DArbonne'!AY36</f>
        <v>0</v>
      </c>
      <c r="AY36" s="189">
        <f>'[1]5C1C_Intl High'!AY36</f>
        <v>0</v>
      </c>
      <c r="AZ36" s="189">
        <f>'[1]5C1D_NOMMA'!AY36</f>
        <v>0</v>
      </c>
      <c r="BA36" s="189">
        <f>'[1]5C1E_LFNO'!AY36</f>
        <v>0</v>
      </c>
      <c r="BB36" s="189">
        <f>'[1]5C1F_L.C. Charter'!AY36</f>
        <v>0</v>
      </c>
      <c r="BC36" s="189">
        <f>'[1]5C1G_JS Clark'!AY36</f>
        <v>0</v>
      </c>
      <c r="BD36" s="189">
        <f>'[1]5C1H_Southwest'!AY36</f>
        <v>0</v>
      </c>
      <c r="BE36" s="189">
        <f>'[1]5C1I_LA Key'!AY36</f>
        <v>0</v>
      </c>
      <c r="BF36" s="189">
        <f>'[1]5C1J_Jeff Chamber'!AY36</f>
        <v>0</v>
      </c>
      <c r="BG36" s="189">
        <f>'[1]5C1K_Tallulah'!AY36</f>
        <v>0</v>
      </c>
      <c r="BH36" s="189">
        <f>'[1]5C1M_GEO Mid'!AY36</f>
        <v>0</v>
      </c>
      <c r="BI36" s="189">
        <f>'[1]5C1N_Delta'!AY36</f>
        <v>0</v>
      </c>
      <c r="BJ36" s="189">
        <f>'[1]5C1O_Impact'!AY36</f>
        <v>0</v>
      </c>
      <c r="BK36" s="189">
        <f>'[1]5C1P_Vision'!AY36</f>
        <v>0</v>
      </c>
      <c r="BL36" s="189">
        <f>'[1]5C1Q_Advantage'!AY36</f>
        <v>0</v>
      </c>
      <c r="BM36" s="189">
        <f>'[1]5C1R_Iberville'!AY36</f>
        <v>0</v>
      </c>
      <c r="BN36" s="189">
        <f>'[1]5C1S_LC Col Prep'!AY36</f>
        <v>0</v>
      </c>
      <c r="BO36" s="189">
        <f>'[1]5C1T_Northeast'!AY36</f>
        <v>0</v>
      </c>
      <c r="BP36" s="189">
        <f>'[1]5C1U_Acadiana Ren'!AY36</f>
        <v>0</v>
      </c>
      <c r="BQ36" s="189">
        <f>'[1]5C1V_Laf Ren'!AY36</f>
        <v>0</v>
      </c>
      <c r="BR36" s="189">
        <f>'[1]5C1W_Willow'!AY36</f>
        <v>0</v>
      </c>
      <c r="BS36" s="189">
        <f>'[1]5C1X_Tangi'!AY36</f>
        <v>0</v>
      </c>
      <c r="BT36" s="189">
        <f>'[1]5C1Y_GEO'!AY36</f>
        <v>0</v>
      </c>
      <c r="BU36" s="189">
        <f>'[1]5C1Z_Lincoln Prep'!AY36</f>
        <v>0</v>
      </c>
      <c r="BV36" s="189">
        <f>'[1]5C1AA_Laurel'!AY36</f>
        <v>0</v>
      </c>
      <c r="BW36" s="189">
        <f>'[1]5C1AB_Apex'!AY36</f>
        <v>0</v>
      </c>
      <c r="BX36" s="189">
        <f>'[1]5C1AC_Smothers'!AY36</f>
        <v>0</v>
      </c>
      <c r="BY36" s="189">
        <f>'[1]5C1AD_Greater'!AY36</f>
        <v>0</v>
      </c>
      <c r="BZ36" s="189">
        <f>'[1]5C1AE_Noble Minds'!AY36</f>
        <v>0</v>
      </c>
      <c r="CA36" s="189">
        <f>'[1]5C1AF_JCFA-Laf'!AY36</f>
        <v>0</v>
      </c>
      <c r="CB36" s="189">
        <f>'[1]5C1AG_Collegiate'!AY36</f>
        <v>0</v>
      </c>
      <c r="CC36" s="189">
        <f>'[1]5C1AH_BRUP'!AY36</f>
        <v>0</v>
      </c>
      <c r="CD36" s="189">
        <f>'[1]5C2_LAVCA'!AZ36</f>
        <v>-4</v>
      </c>
      <c r="CE36" s="189">
        <f>'[1]5C3_UnvView'!AZ36</f>
        <v>8</v>
      </c>
      <c r="CF36" s="189">
        <f t="shared" si="3"/>
        <v>4</v>
      </c>
      <c r="CG36" s="191">
        <f t="shared" si="4"/>
        <v>1460965</v>
      </c>
    </row>
    <row r="37" spans="1:86" s="5" customFormat="1" ht="15.6" customHeight="1" x14ac:dyDescent="0.2">
      <c r="A37" s="177">
        <v>31</v>
      </c>
      <c r="B37" s="178" t="s">
        <v>272</v>
      </c>
      <c r="C37" s="179">
        <f>'2_State Distrib and Adjs'!BA37</f>
        <v>2303851</v>
      </c>
      <c r="D37" s="179">
        <f>-'5A3_OJJ'!S37</f>
        <v>-442</v>
      </c>
      <c r="E37" s="179"/>
      <c r="F37" s="179"/>
      <c r="G37" s="179">
        <f>-'[1]5C1A_Madison'!AS37</f>
        <v>0</v>
      </c>
      <c r="H37" s="179">
        <f>-'[1]5C1B_DArbonne'!AS37</f>
        <v>-28988</v>
      </c>
      <c r="I37" s="179">
        <f>-'[1]5C1C_Intl High'!AS37</f>
        <v>0</v>
      </c>
      <c r="J37" s="179">
        <f>-'[1]5C1D_NOMMA'!AS37</f>
        <v>0</v>
      </c>
      <c r="K37" s="179">
        <f>-'[1]5C1E_LFNO'!AS37</f>
        <v>0</v>
      </c>
      <c r="L37" s="179">
        <f>-'[1]5C1F_L.C. Charter'!AS37</f>
        <v>0</v>
      </c>
      <c r="M37" s="179">
        <f>-'[1]5C1G_JS Clark'!AS37</f>
        <v>0</v>
      </c>
      <c r="N37" s="179">
        <f>-'[1]5C1H_Southwest'!AS37</f>
        <v>0</v>
      </c>
      <c r="O37" s="179">
        <f>-'[1]5C1I_LA Key'!AS37</f>
        <v>0</v>
      </c>
      <c r="P37" s="179">
        <f>-'[1]5C1J_Jeff Chamber'!AS37</f>
        <v>0</v>
      </c>
      <c r="Q37" s="179">
        <f>-'[1]5C1K_Tallulah'!AS37</f>
        <v>0</v>
      </c>
      <c r="R37" s="179">
        <f>-'[1]5C1M_GEO Mid'!AS37</f>
        <v>0</v>
      </c>
      <c r="S37" s="179">
        <f>-'[1]5C1N_Delta'!AS37</f>
        <v>0</v>
      </c>
      <c r="T37" s="179">
        <f>-'[1]5C1O_Impact'!AS37</f>
        <v>0</v>
      </c>
      <c r="U37" s="179">
        <f>-'[1]5C1P_Vision'!AS37</f>
        <v>0</v>
      </c>
      <c r="V37" s="179">
        <f>-'[1]5C1Q_Advantage'!AS37</f>
        <v>0</v>
      </c>
      <c r="W37" s="179">
        <f>-'[1]5C1R_Iberville'!AS37</f>
        <v>0</v>
      </c>
      <c r="X37" s="179">
        <f>-'[1]5C1S_LC Col Prep'!AS37</f>
        <v>0</v>
      </c>
      <c r="Y37" s="179">
        <f>-'[1]5C1T_Northeast'!AS37</f>
        <v>-275</v>
      </c>
      <c r="Z37" s="179">
        <f>-'[1]5C1U_Acadiana Ren'!AS37</f>
        <v>0</v>
      </c>
      <c r="AA37" s="179">
        <f>-'[1]5C1V_Laf Ren'!AS37</f>
        <v>0</v>
      </c>
      <c r="AB37" s="179">
        <f>-'[1]5C1W_Willow'!AS37</f>
        <v>0</v>
      </c>
      <c r="AC37" s="179">
        <f>-'[1]5C1X_Tangi'!AS37</f>
        <v>0</v>
      </c>
      <c r="AD37" s="179">
        <f>-'[1]5C1Y_GEO'!AS37</f>
        <v>0</v>
      </c>
      <c r="AE37" s="179">
        <f>-'[1]5C1Z_Lincoln Prep'!AS37</f>
        <v>-162163</v>
      </c>
      <c r="AF37" s="179">
        <f>-'[1]5C1AA_Laurel'!$AS37</f>
        <v>0</v>
      </c>
      <c r="AG37" s="179">
        <f>-'[1]5C1AB_Apex'!$AS37</f>
        <v>0</v>
      </c>
      <c r="AH37" s="179">
        <f>-'[1]5C1AC_Smothers'!$AS37</f>
        <v>0</v>
      </c>
      <c r="AI37" s="179">
        <f>-'[1]5C1AD_Greater'!$AS37</f>
        <v>0</v>
      </c>
      <c r="AJ37" s="179">
        <f>-'[1]5C1AE_Noble Minds'!$AS37</f>
        <v>0</v>
      </c>
      <c r="AK37" s="179">
        <f>-'[1]5C1AF_JCFA-Laf'!$AS37</f>
        <v>0</v>
      </c>
      <c r="AL37" s="179">
        <f>-'[1]5C1AG_Collegiate'!$AS37</f>
        <v>0</v>
      </c>
      <c r="AM37" s="179">
        <f>-'[1]5C1AH_BRUP'!$AS37</f>
        <v>0</v>
      </c>
      <c r="AN37" s="179">
        <f>-'[1]5C2_LAVCA'!AT37</f>
        <v>-5512</v>
      </c>
      <c r="AO37" s="179">
        <f>-'[1]5C3_UnvView'!AT37</f>
        <v>-5012</v>
      </c>
      <c r="AP37" s="179">
        <f>(-[5]Diff!$AO37*3)+[6]Local_Noble!$Z34+'[6]Local_JCFA-Laf'!$W34-[7]Diff!$AL37-'[8]2A-2_EFT (Monthly)'!$AS37-'[8]2A-2_EFT (Monthly)'!$AV37</f>
        <v>-375</v>
      </c>
      <c r="AQ37" s="256">
        <f t="shared" si="5"/>
        <v>-202767</v>
      </c>
      <c r="AR37" s="181">
        <f t="shared" si="2"/>
        <v>2101084</v>
      </c>
      <c r="AS37" s="181">
        <f>-'[9]2A-2_EFT (Monthly)'!$BG37+'[9]5C1AE_Noble Minds'!$AM37+'[9]5C1AF_JCFA-Laf'!$AM37+'[9]5C1AG_Collegiate'!$AM37+'[9]5C1AH_BRUP'!$AM37</f>
        <v>0</v>
      </c>
      <c r="AT37" s="179"/>
      <c r="AU37" s="179"/>
      <c r="AV37" s="179"/>
      <c r="AW37" s="179">
        <f>'[1]5C1A_Madison'!AY37</f>
        <v>0</v>
      </c>
      <c r="AX37" s="179">
        <f>'[1]5C1B_DArbonne'!AY37</f>
        <v>-128</v>
      </c>
      <c r="AY37" s="179">
        <f>'[1]5C1C_Intl High'!AY37</f>
        <v>0</v>
      </c>
      <c r="AZ37" s="179">
        <f>'[1]5C1D_NOMMA'!AY37</f>
        <v>0</v>
      </c>
      <c r="BA37" s="179">
        <f>'[1]5C1E_LFNO'!AY37</f>
        <v>0</v>
      </c>
      <c r="BB37" s="179">
        <f>'[1]5C1F_L.C. Charter'!AY37</f>
        <v>0</v>
      </c>
      <c r="BC37" s="179">
        <f>'[1]5C1G_JS Clark'!AY37</f>
        <v>0</v>
      </c>
      <c r="BD37" s="179">
        <f>'[1]5C1H_Southwest'!AY37</f>
        <v>0</v>
      </c>
      <c r="BE37" s="179">
        <f>'[1]5C1I_LA Key'!AY37</f>
        <v>0</v>
      </c>
      <c r="BF37" s="179">
        <f>'[1]5C1J_Jeff Chamber'!AY37</f>
        <v>0</v>
      </c>
      <c r="BG37" s="179">
        <f>'[1]5C1K_Tallulah'!AY37</f>
        <v>0</v>
      </c>
      <c r="BH37" s="179">
        <f>'[1]5C1M_GEO Mid'!AY37</f>
        <v>0</v>
      </c>
      <c r="BI37" s="179">
        <f>'[1]5C1N_Delta'!AY37</f>
        <v>0</v>
      </c>
      <c r="BJ37" s="179">
        <f>'[1]5C1O_Impact'!AY37</f>
        <v>0</v>
      </c>
      <c r="BK37" s="179">
        <f>'[1]5C1P_Vision'!AY37</f>
        <v>0</v>
      </c>
      <c r="BL37" s="179">
        <f>'[1]5C1Q_Advantage'!AY37</f>
        <v>0</v>
      </c>
      <c r="BM37" s="179">
        <f>'[1]5C1R_Iberville'!AY37</f>
        <v>0</v>
      </c>
      <c r="BN37" s="179">
        <f>'[1]5C1S_LC Col Prep'!AY37</f>
        <v>0</v>
      </c>
      <c r="BO37" s="179">
        <f>'[1]5C1T_Northeast'!AY37</f>
        <v>11</v>
      </c>
      <c r="BP37" s="179">
        <f>'[1]5C1U_Acadiana Ren'!AY37</f>
        <v>0</v>
      </c>
      <c r="BQ37" s="179">
        <f>'[1]5C1V_Laf Ren'!AY37</f>
        <v>0</v>
      </c>
      <c r="BR37" s="179">
        <f>'[1]5C1W_Willow'!AY37</f>
        <v>0</v>
      </c>
      <c r="BS37" s="179">
        <f>'[1]5C1X_Tangi'!AY37</f>
        <v>0</v>
      </c>
      <c r="BT37" s="179">
        <f>'[1]5C1Y_GEO'!AY37</f>
        <v>0</v>
      </c>
      <c r="BU37" s="179">
        <f>'[1]5C1Z_Lincoln Prep'!AY37</f>
        <v>-415</v>
      </c>
      <c r="BV37" s="179">
        <f>'[1]5C1AA_Laurel'!AY37</f>
        <v>0</v>
      </c>
      <c r="BW37" s="179">
        <f>'[1]5C1AB_Apex'!AY37</f>
        <v>0</v>
      </c>
      <c r="BX37" s="179">
        <f>'[1]5C1AC_Smothers'!AY37</f>
        <v>0</v>
      </c>
      <c r="BY37" s="179">
        <f>'[1]5C1AD_Greater'!AY37</f>
        <v>0</v>
      </c>
      <c r="BZ37" s="179">
        <f>'[1]5C1AE_Noble Minds'!AY37</f>
        <v>0</v>
      </c>
      <c r="CA37" s="179">
        <f>'[1]5C1AF_JCFA-Laf'!AY37</f>
        <v>0</v>
      </c>
      <c r="CB37" s="179">
        <f>'[1]5C1AG_Collegiate'!AY37</f>
        <v>0</v>
      </c>
      <c r="CC37" s="179">
        <f>'[1]5C1AH_BRUP'!AY37</f>
        <v>0</v>
      </c>
      <c r="CD37" s="179">
        <f>'[1]5C2_LAVCA'!AZ37</f>
        <v>-6</v>
      </c>
      <c r="CE37" s="179">
        <f>'[1]5C3_UnvView'!AZ37</f>
        <v>-17</v>
      </c>
      <c r="CF37" s="179">
        <f t="shared" si="3"/>
        <v>-555</v>
      </c>
      <c r="CG37" s="181">
        <f t="shared" si="4"/>
        <v>2100529</v>
      </c>
    </row>
    <row r="38" spans="1:86" s="5" customFormat="1" ht="15.6" customHeight="1" x14ac:dyDescent="0.2">
      <c r="A38" s="177">
        <v>32</v>
      </c>
      <c r="B38" s="178" t="s">
        <v>273</v>
      </c>
      <c r="C38" s="179">
        <f>'2_State Distrib and Adjs'!BA38</f>
        <v>13601443</v>
      </c>
      <c r="D38" s="179">
        <f>-'5A3_OJJ'!S38</f>
        <v>-613</v>
      </c>
      <c r="E38" s="179"/>
      <c r="F38" s="179"/>
      <c r="G38" s="179">
        <f>-'[1]5C1A_Madison'!AS38</f>
        <v>-1563</v>
      </c>
      <c r="H38" s="179">
        <f>-'[1]5C1B_DArbonne'!AS38</f>
        <v>0</v>
      </c>
      <c r="I38" s="179">
        <f>-'[1]5C1C_Intl High'!AS38</f>
        <v>0</v>
      </c>
      <c r="J38" s="179">
        <f>-'[1]5C1D_NOMMA'!AS38</f>
        <v>0</v>
      </c>
      <c r="K38" s="179">
        <f>-'[1]5C1E_LFNO'!AS38</f>
        <v>0</v>
      </c>
      <c r="L38" s="179">
        <f>-'[1]5C1F_L.C. Charter'!AS38</f>
        <v>0</v>
      </c>
      <c r="M38" s="179">
        <f>-'[1]5C1G_JS Clark'!AS38</f>
        <v>0</v>
      </c>
      <c r="N38" s="179">
        <f>-'[1]5C1H_Southwest'!AS38</f>
        <v>0</v>
      </c>
      <c r="O38" s="179">
        <f>-'[1]5C1I_LA Key'!AS38</f>
        <v>-3912</v>
      </c>
      <c r="P38" s="179">
        <f>-'[1]5C1J_Jeff Chamber'!AS38</f>
        <v>0</v>
      </c>
      <c r="Q38" s="179">
        <f>-'[1]5C1K_Tallulah'!AS38</f>
        <v>0</v>
      </c>
      <c r="R38" s="179">
        <f>-'[1]5C1M_GEO Mid'!AS38</f>
        <v>-2597</v>
      </c>
      <c r="S38" s="179">
        <f>-'[1]5C1N_Delta'!AS38</f>
        <v>0</v>
      </c>
      <c r="T38" s="179">
        <f>-'[1]5C1O_Impact'!AS38</f>
        <v>0</v>
      </c>
      <c r="U38" s="179">
        <f>-'[1]5C1P_Vision'!AS38</f>
        <v>0</v>
      </c>
      <c r="V38" s="179">
        <f>-'[1]5C1Q_Advantage'!AS38</f>
        <v>-1144</v>
      </c>
      <c r="W38" s="179">
        <f>-'[1]5C1R_Iberville'!AS38</f>
        <v>0</v>
      </c>
      <c r="X38" s="179">
        <f>-'[1]5C1S_LC Col Prep'!AS38</f>
        <v>0</v>
      </c>
      <c r="Y38" s="179">
        <f>-'[1]5C1T_Northeast'!AS38</f>
        <v>0</v>
      </c>
      <c r="Z38" s="179">
        <f>-'[1]5C1U_Acadiana Ren'!AS38</f>
        <v>0</v>
      </c>
      <c r="AA38" s="179">
        <f>-'[1]5C1V_Laf Ren'!AS38</f>
        <v>0</v>
      </c>
      <c r="AB38" s="179">
        <f>-'[1]5C1W_Willow'!AS38</f>
        <v>0</v>
      </c>
      <c r="AC38" s="179">
        <f>-'[1]5C1X_Tangi'!AS38</f>
        <v>-2266</v>
      </c>
      <c r="AD38" s="179">
        <f>-'[1]5C1Y_GEO'!AS38</f>
        <v>-1651</v>
      </c>
      <c r="AE38" s="179">
        <f>-'[1]5C1Z_Lincoln Prep'!AS38</f>
        <v>0</v>
      </c>
      <c r="AF38" s="179">
        <f>-'[1]5C1AA_Laurel'!$AS38</f>
        <v>-346</v>
      </c>
      <c r="AG38" s="179">
        <f>-'[1]5C1AB_Apex'!$AS38</f>
        <v>0</v>
      </c>
      <c r="AH38" s="179">
        <f>-'[1]5C1AC_Smothers'!$AS38</f>
        <v>0</v>
      </c>
      <c r="AI38" s="179">
        <f>-'[1]5C1AD_Greater'!$AS38</f>
        <v>0</v>
      </c>
      <c r="AJ38" s="179">
        <f>-'[1]5C1AE_Noble Minds'!$AS38</f>
        <v>0</v>
      </c>
      <c r="AK38" s="179">
        <f>-'[1]5C1AF_JCFA-Laf'!$AS38</f>
        <v>0</v>
      </c>
      <c r="AL38" s="179">
        <f>-'[1]5C1AG_Collegiate'!$AS38</f>
        <v>0</v>
      </c>
      <c r="AM38" s="179">
        <f>-'[1]5C1AH_BRUP'!$AS38</f>
        <v>0</v>
      </c>
      <c r="AN38" s="179">
        <f>-'[1]5C2_LAVCA'!AT38</f>
        <v>-13833</v>
      </c>
      <c r="AO38" s="179">
        <f>-'[1]5C3_UnvView'!AT38</f>
        <v>-48881</v>
      </c>
      <c r="AP38" s="179">
        <f>(-[5]Diff!$AO38*3)+[6]Local_Noble!$Z35+'[6]Local_JCFA-Laf'!$W35-[7]Diff!$AL38-'[8]2A-2_EFT (Monthly)'!$AS38-'[8]2A-2_EFT (Monthly)'!$AV38</f>
        <v>7947</v>
      </c>
      <c r="AQ38" s="256">
        <f t="shared" si="5"/>
        <v>-68859</v>
      </c>
      <c r="AR38" s="181">
        <f t="shared" si="2"/>
        <v>13532584</v>
      </c>
      <c r="AS38" s="181">
        <f>-'[9]2A-2_EFT (Monthly)'!$BG38+'[9]5C1AE_Noble Minds'!$AM38+'[9]5C1AF_JCFA-Laf'!$AM38+'[9]5C1AG_Collegiate'!$AM38+'[9]5C1AH_BRUP'!$AM38</f>
        <v>0</v>
      </c>
      <c r="AT38" s="179"/>
      <c r="AU38" s="179"/>
      <c r="AV38" s="179"/>
      <c r="AW38" s="179">
        <f>'[1]5C1A_Madison'!AY38</f>
        <v>-15</v>
      </c>
      <c r="AX38" s="179">
        <f>'[1]5C1B_DArbonne'!AY38</f>
        <v>0</v>
      </c>
      <c r="AY38" s="179">
        <f>'[1]5C1C_Intl High'!AY38</f>
        <v>0</v>
      </c>
      <c r="AZ38" s="179">
        <f>'[1]5C1D_NOMMA'!AY38</f>
        <v>0</v>
      </c>
      <c r="BA38" s="179">
        <f>'[1]5C1E_LFNO'!AY38</f>
        <v>0</v>
      </c>
      <c r="BB38" s="179">
        <f>'[1]5C1F_L.C. Charter'!AY38</f>
        <v>0</v>
      </c>
      <c r="BC38" s="179">
        <f>'[1]5C1G_JS Clark'!AY38</f>
        <v>0</v>
      </c>
      <c r="BD38" s="179">
        <f>'[1]5C1H_Southwest'!AY38</f>
        <v>0</v>
      </c>
      <c r="BE38" s="179">
        <f>'[1]5C1I_LA Key'!AY38</f>
        <v>8</v>
      </c>
      <c r="BF38" s="179">
        <f>'[1]5C1J_Jeff Chamber'!AY38</f>
        <v>0</v>
      </c>
      <c r="BG38" s="179">
        <f>'[1]5C1K_Tallulah'!AY38</f>
        <v>0</v>
      </c>
      <c r="BH38" s="179">
        <f>'[1]5C1M_GEO Mid'!AY38</f>
        <v>0</v>
      </c>
      <c r="BI38" s="179">
        <f>'[1]5C1N_Delta'!AY38</f>
        <v>0</v>
      </c>
      <c r="BJ38" s="179">
        <f>'[1]5C1O_Impact'!AY38</f>
        <v>0</v>
      </c>
      <c r="BK38" s="179">
        <f>'[1]5C1P_Vision'!AY38</f>
        <v>0</v>
      </c>
      <c r="BL38" s="179">
        <f>'[1]5C1Q_Advantage'!AY38</f>
        <v>-4</v>
      </c>
      <c r="BM38" s="179">
        <f>'[1]5C1R_Iberville'!AY38</f>
        <v>0</v>
      </c>
      <c r="BN38" s="179">
        <f>'[1]5C1S_LC Col Prep'!AY38</f>
        <v>0</v>
      </c>
      <c r="BO38" s="179">
        <f>'[1]5C1T_Northeast'!AY38</f>
        <v>0</v>
      </c>
      <c r="BP38" s="179">
        <f>'[1]5C1U_Acadiana Ren'!AY38</f>
        <v>0</v>
      </c>
      <c r="BQ38" s="179">
        <f>'[1]5C1V_Laf Ren'!AY38</f>
        <v>0</v>
      </c>
      <c r="BR38" s="179">
        <f>'[1]5C1W_Willow'!AY38</f>
        <v>0</v>
      </c>
      <c r="BS38" s="179">
        <f>'[1]5C1X_Tangi'!AY38</f>
        <v>-1</v>
      </c>
      <c r="BT38" s="179">
        <f>'[1]5C1Y_GEO'!AY38</f>
        <v>-19</v>
      </c>
      <c r="BU38" s="179">
        <f>'[1]5C1Z_Lincoln Prep'!AY38</f>
        <v>0</v>
      </c>
      <c r="BV38" s="179">
        <f>'[1]5C1AA_Laurel'!AY38</f>
        <v>3</v>
      </c>
      <c r="BW38" s="179">
        <f>'[1]5C1AB_Apex'!AY38</f>
        <v>0</v>
      </c>
      <c r="BX38" s="179">
        <f>'[1]5C1AC_Smothers'!AY38</f>
        <v>0</v>
      </c>
      <c r="BY38" s="179">
        <f>'[1]5C1AD_Greater'!AY38</f>
        <v>0</v>
      </c>
      <c r="BZ38" s="179">
        <f>'[1]5C1AE_Noble Minds'!AY38</f>
        <v>0</v>
      </c>
      <c r="CA38" s="179">
        <f>'[1]5C1AF_JCFA-Laf'!AY38</f>
        <v>0</v>
      </c>
      <c r="CB38" s="179">
        <f>'[1]5C1AG_Collegiate'!AY38</f>
        <v>0</v>
      </c>
      <c r="CC38" s="179">
        <f>'[1]5C1AH_BRUP'!AY38</f>
        <v>0</v>
      </c>
      <c r="CD38" s="179">
        <f>'[1]5C2_LAVCA'!AZ38</f>
        <v>-85</v>
      </c>
      <c r="CE38" s="179">
        <f>'[1]5C3_UnvView'!AZ38</f>
        <v>-225</v>
      </c>
      <c r="CF38" s="179">
        <f t="shared" si="3"/>
        <v>-338</v>
      </c>
      <c r="CG38" s="181">
        <f t="shared" si="4"/>
        <v>13532246</v>
      </c>
    </row>
    <row r="39" spans="1:86" s="5" customFormat="1" ht="15.6" customHeight="1" x14ac:dyDescent="0.2">
      <c r="A39" s="177">
        <v>33</v>
      </c>
      <c r="B39" s="178" t="s">
        <v>274</v>
      </c>
      <c r="C39" s="179">
        <f>'2_State Distrib and Adjs'!BA39</f>
        <v>679547</v>
      </c>
      <c r="D39" s="179">
        <f>-'5A3_OJJ'!S39</f>
        <v>-1476</v>
      </c>
      <c r="E39" s="179"/>
      <c r="F39" s="179"/>
      <c r="G39" s="179">
        <f>-'[1]5C1A_Madison'!AS39</f>
        <v>0</v>
      </c>
      <c r="H39" s="179">
        <f>-'[1]5C1B_DArbonne'!AS39</f>
        <v>0</v>
      </c>
      <c r="I39" s="179">
        <f>-'[1]5C1C_Intl High'!AS39</f>
        <v>0</v>
      </c>
      <c r="J39" s="179">
        <f>-'[1]5C1D_NOMMA'!AS39</f>
        <v>0</v>
      </c>
      <c r="K39" s="179">
        <f>-'[1]5C1E_LFNO'!AS39</f>
        <v>0</v>
      </c>
      <c r="L39" s="179">
        <f>-'[1]5C1F_L.C. Charter'!AS39</f>
        <v>0</v>
      </c>
      <c r="M39" s="179">
        <f>-'[1]5C1G_JS Clark'!AS39</f>
        <v>0</v>
      </c>
      <c r="N39" s="179">
        <f>-'[1]5C1H_Southwest'!AS39</f>
        <v>0</v>
      </c>
      <c r="O39" s="179">
        <f>-'[1]5C1I_LA Key'!AS39</f>
        <v>0</v>
      </c>
      <c r="P39" s="179">
        <f>-'[1]5C1J_Jeff Chamber'!AS39</f>
        <v>0</v>
      </c>
      <c r="Q39" s="179">
        <f>-'[1]5C1K_Tallulah'!AS39</f>
        <v>-179886</v>
      </c>
      <c r="R39" s="179">
        <f>-'[1]5C1M_GEO Mid'!AS39</f>
        <v>0</v>
      </c>
      <c r="S39" s="179">
        <f>-'[1]5C1N_Delta'!AS39</f>
        <v>0</v>
      </c>
      <c r="T39" s="179">
        <f>-'[1]5C1O_Impact'!AS39</f>
        <v>0</v>
      </c>
      <c r="U39" s="179">
        <f>-'[1]5C1P_Vision'!AS39</f>
        <v>0</v>
      </c>
      <c r="V39" s="179">
        <f>-'[1]5C1Q_Advantage'!AS39</f>
        <v>0</v>
      </c>
      <c r="W39" s="179">
        <f>-'[1]5C1R_Iberville'!AS39</f>
        <v>0</v>
      </c>
      <c r="X39" s="179">
        <f>-'[1]5C1S_LC Col Prep'!AS39</f>
        <v>0</v>
      </c>
      <c r="Y39" s="179">
        <f>-'[1]5C1T_Northeast'!AS39</f>
        <v>0</v>
      </c>
      <c r="Z39" s="179">
        <f>-'[1]5C1U_Acadiana Ren'!AS39</f>
        <v>0</v>
      </c>
      <c r="AA39" s="179">
        <f>-'[1]5C1V_Laf Ren'!AS39</f>
        <v>0</v>
      </c>
      <c r="AB39" s="179">
        <f>-'[1]5C1W_Willow'!AS39</f>
        <v>0</v>
      </c>
      <c r="AC39" s="179">
        <f>-'[1]5C1X_Tangi'!AS39</f>
        <v>0</v>
      </c>
      <c r="AD39" s="179">
        <f>-'[1]5C1Y_GEO'!AS39</f>
        <v>0</v>
      </c>
      <c r="AE39" s="179">
        <f>-'[1]5C1Z_Lincoln Prep'!AS39</f>
        <v>0</v>
      </c>
      <c r="AF39" s="179">
        <f>-'[1]5C1AA_Laurel'!$AS39</f>
        <v>0</v>
      </c>
      <c r="AG39" s="179">
        <f>-'[1]5C1AB_Apex'!$AS39</f>
        <v>0</v>
      </c>
      <c r="AH39" s="179">
        <f>-'[1]5C1AC_Smothers'!$AS39</f>
        <v>0</v>
      </c>
      <c r="AI39" s="179">
        <f>-'[1]5C1AD_Greater'!$AS39</f>
        <v>0</v>
      </c>
      <c r="AJ39" s="179">
        <f>-'[1]5C1AE_Noble Minds'!$AS39</f>
        <v>0</v>
      </c>
      <c r="AK39" s="179">
        <f>-'[1]5C1AF_JCFA-Laf'!$AS39</f>
        <v>0</v>
      </c>
      <c r="AL39" s="179">
        <f>-'[1]5C1AG_Collegiate'!$AS39</f>
        <v>0</v>
      </c>
      <c r="AM39" s="179">
        <f>-'[1]5C1AH_BRUP'!$AS39</f>
        <v>0</v>
      </c>
      <c r="AN39" s="179">
        <f>-'[1]5C2_LAVCA'!AT39</f>
        <v>-59</v>
      </c>
      <c r="AO39" s="179">
        <f>-'[1]5C3_UnvView'!AT39</f>
        <v>-7</v>
      </c>
      <c r="AP39" s="179">
        <f>(-[5]Diff!$AO39*3)+[6]Local_Noble!$Z36+'[6]Local_JCFA-Laf'!$W36-[7]Diff!$AL39-'[8]2A-2_EFT (Monthly)'!$AS39-'[8]2A-2_EFT (Monthly)'!$AV39</f>
        <v>-243</v>
      </c>
      <c r="AQ39" s="256">
        <f t="shared" si="5"/>
        <v>-181671</v>
      </c>
      <c r="AR39" s="181">
        <f t="shared" si="2"/>
        <v>497876</v>
      </c>
      <c r="AS39" s="181">
        <f>-'[9]2A-2_EFT (Monthly)'!$BG39+'[9]5C1AE_Noble Minds'!$AM39+'[9]5C1AF_JCFA-Laf'!$AM39+'[9]5C1AG_Collegiate'!$AM39+'[9]5C1AH_BRUP'!$AM39</f>
        <v>0</v>
      </c>
      <c r="AT39" s="179"/>
      <c r="AU39" s="179"/>
      <c r="AV39" s="179"/>
      <c r="AW39" s="179">
        <f>'[1]5C1A_Madison'!AY39</f>
        <v>0</v>
      </c>
      <c r="AX39" s="179">
        <f>'[1]5C1B_DArbonne'!AY39</f>
        <v>0</v>
      </c>
      <c r="AY39" s="179">
        <f>'[1]5C1C_Intl High'!AY39</f>
        <v>0</v>
      </c>
      <c r="AZ39" s="179">
        <f>'[1]5C1D_NOMMA'!AY39</f>
        <v>0</v>
      </c>
      <c r="BA39" s="179">
        <f>'[1]5C1E_LFNO'!AY39</f>
        <v>0</v>
      </c>
      <c r="BB39" s="179">
        <f>'[1]5C1F_L.C. Charter'!AY39</f>
        <v>0</v>
      </c>
      <c r="BC39" s="179">
        <f>'[1]5C1G_JS Clark'!AY39</f>
        <v>0</v>
      </c>
      <c r="BD39" s="179">
        <f>'[1]5C1H_Southwest'!AY39</f>
        <v>0</v>
      </c>
      <c r="BE39" s="179">
        <f>'[1]5C1I_LA Key'!AY39</f>
        <v>0</v>
      </c>
      <c r="BF39" s="179">
        <f>'[1]5C1J_Jeff Chamber'!AY39</f>
        <v>0</v>
      </c>
      <c r="BG39" s="179">
        <f>'[1]5C1K_Tallulah'!AY39</f>
        <v>-1047</v>
      </c>
      <c r="BH39" s="179">
        <f>'[1]5C1M_GEO Mid'!AY39</f>
        <v>0</v>
      </c>
      <c r="BI39" s="179">
        <f>'[1]5C1N_Delta'!AY39</f>
        <v>0</v>
      </c>
      <c r="BJ39" s="179">
        <f>'[1]5C1O_Impact'!AY39</f>
        <v>0</v>
      </c>
      <c r="BK39" s="179">
        <f>'[1]5C1P_Vision'!AY39</f>
        <v>0</v>
      </c>
      <c r="BL39" s="179">
        <f>'[1]5C1Q_Advantage'!AY39</f>
        <v>0</v>
      </c>
      <c r="BM39" s="179">
        <f>'[1]5C1R_Iberville'!AY39</f>
        <v>0</v>
      </c>
      <c r="BN39" s="179">
        <f>'[1]5C1S_LC Col Prep'!AY39</f>
        <v>0</v>
      </c>
      <c r="BO39" s="179">
        <f>'[1]5C1T_Northeast'!AY39</f>
        <v>0</v>
      </c>
      <c r="BP39" s="179">
        <f>'[1]5C1U_Acadiana Ren'!AY39</f>
        <v>0</v>
      </c>
      <c r="BQ39" s="179">
        <f>'[1]5C1V_Laf Ren'!AY39</f>
        <v>0</v>
      </c>
      <c r="BR39" s="179">
        <f>'[1]5C1W_Willow'!AY39</f>
        <v>0</v>
      </c>
      <c r="BS39" s="179">
        <f>'[1]5C1X_Tangi'!AY39</f>
        <v>0</v>
      </c>
      <c r="BT39" s="179">
        <f>'[1]5C1Y_GEO'!AY39</f>
        <v>0</v>
      </c>
      <c r="BU39" s="179">
        <f>'[1]5C1Z_Lincoln Prep'!AY39</f>
        <v>0</v>
      </c>
      <c r="BV39" s="179">
        <f>'[1]5C1AA_Laurel'!AY39</f>
        <v>0</v>
      </c>
      <c r="BW39" s="179">
        <f>'[1]5C1AB_Apex'!AY39</f>
        <v>0</v>
      </c>
      <c r="BX39" s="179">
        <f>'[1]5C1AC_Smothers'!AY39</f>
        <v>0</v>
      </c>
      <c r="BY39" s="179">
        <f>'[1]5C1AD_Greater'!AY39</f>
        <v>0</v>
      </c>
      <c r="BZ39" s="179">
        <f>'[1]5C1AE_Noble Minds'!AY39</f>
        <v>0</v>
      </c>
      <c r="CA39" s="179">
        <f>'[1]5C1AF_JCFA-Laf'!AY39</f>
        <v>0</v>
      </c>
      <c r="CB39" s="179">
        <f>'[1]5C1AG_Collegiate'!AY39</f>
        <v>0</v>
      </c>
      <c r="CC39" s="179">
        <f>'[1]5C1AH_BRUP'!AY39</f>
        <v>0</v>
      </c>
      <c r="CD39" s="179">
        <f>'[1]5C2_LAVCA'!AZ39</f>
        <v>-3</v>
      </c>
      <c r="CE39" s="179">
        <f>'[1]5C3_UnvView'!AZ39</f>
        <v>4</v>
      </c>
      <c r="CF39" s="179">
        <f t="shared" si="3"/>
        <v>-1046</v>
      </c>
      <c r="CG39" s="181">
        <f t="shared" si="4"/>
        <v>496830</v>
      </c>
    </row>
    <row r="40" spans="1:86" s="5" customFormat="1" ht="15.6" customHeight="1" x14ac:dyDescent="0.2">
      <c r="A40" s="177">
        <v>34</v>
      </c>
      <c r="B40" s="178" t="s">
        <v>275</v>
      </c>
      <c r="C40" s="179">
        <f>'2_State Distrib and Adjs'!BA40</f>
        <v>2021995</v>
      </c>
      <c r="D40" s="179">
        <f>-'5A3_OJJ'!S40</f>
        <v>-1042</v>
      </c>
      <c r="E40" s="179"/>
      <c r="F40" s="179"/>
      <c r="G40" s="179">
        <f>-'[1]5C1A_Madison'!AS40</f>
        <v>0</v>
      </c>
      <c r="H40" s="179">
        <f>-'[1]5C1B_DArbonne'!AS40</f>
        <v>0</v>
      </c>
      <c r="I40" s="179">
        <f>-'[1]5C1C_Intl High'!AS40</f>
        <v>0</v>
      </c>
      <c r="J40" s="179">
        <f>-'[1]5C1D_NOMMA'!AS40</f>
        <v>0</v>
      </c>
      <c r="K40" s="179">
        <f>-'[1]5C1E_LFNO'!AS40</f>
        <v>0</v>
      </c>
      <c r="L40" s="179">
        <f>-'[1]5C1F_L.C. Charter'!AS40</f>
        <v>0</v>
      </c>
      <c r="M40" s="179">
        <f>-'[1]5C1G_JS Clark'!AS40</f>
        <v>0</v>
      </c>
      <c r="N40" s="179">
        <f>-'[1]5C1H_Southwest'!AS40</f>
        <v>0</v>
      </c>
      <c r="O40" s="179">
        <f>-'[1]5C1I_LA Key'!AS40</f>
        <v>0</v>
      </c>
      <c r="P40" s="179">
        <f>-'[1]5C1J_Jeff Chamber'!AS40</f>
        <v>0</v>
      </c>
      <c r="Q40" s="179">
        <f>-'[1]5C1K_Tallulah'!AS40</f>
        <v>-786</v>
      </c>
      <c r="R40" s="179">
        <f>-'[1]5C1M_GEO Mid'!AS40</f>
        <v>0</v>
      </c>
      <c r="S40" s="179">
        <f>-'[1]5C1N_Delta'!AS40</f>
        <v>0</v>
      </c>
      <c r="T40" s="179">
        <f>-'[1]5C1O_Impact'!AS40</f>
        <v>0</v>
      </c>
      <c r="U40" s="179">
        <f>-'[1]5C1P_Vision'!AS40</f>
        <v>-1444</v>
      </c>
      <c r="V40" s="179">
        <f>-'[1]5C1Q_Advantage'!AS40</f>
        <v>0</v>
      </c>
      <c r="W40" s="179">
        <f>-'[1]5C1R_Iberville'!AS40</f>
        <v>0</v>
      </c>
      <c r="X40" s="179">
        <f>-'[1]5C1S_LC Col Prep'!AS40</f>
        <v>0</v>
      </c>
      <c r="Y40" s="179">
        <f>-'[1]5C1T_Northeast'!AS40</f>
        <v>0</v>
      </c>
      <c r="Z40" s="179">
        <f>-'[1]5C1U_Acadiana Ren'!AS40</f>
        <v>0</v>
      </c>
      <c r="AA40" s="179">
        <f>-'[1]5C1V_Laf Ren'!AS40</f>
        <v>0</v>
      </c>
      <c r="AB40" s="179">
        <f>-'[1]5C1W_Willow'!AS40</f>
        <v>0</v>
      </c>
      <c r="AC40" s="179">
        <f>-'[1]5C1X_Tangi'!AS40</f>
        <v>0</v>
      </c>
      <c r="AD40" s="179">
        <f>-'[1]5C1Y_GEO'!AS40</f>
        <v>0</v>
      </c>
      <c r="AE40" s="179">
        <f>-'[1]5C1Z_Lincoln Prep'!AS40</f>
        <v>0</v>
      </c>
      <c r="AF40" s="179">
        <f>-'[1]5C1AA_Laurel'!$AS40</f>
        <v>0</v>
      </c>
      <c r="AG40" s="179">
        <f>-'[1]5C1AB_Apex'!$AS40</f>
        <v>0</v>
      </c>
      <c r="AH40" s="179">
        <f>-'[1]5C1AC_Smothers'!$AS40</f>
        <v>0</v>
      </c>
      <c r="AI40" s="179">
        <f>-'[1]5C1AD_Greater'!$AS40</f>
        <v>0</v>
      </c>
      <c r="AJ40" s="179">
        <f>-'[1]5C1AE_Noble Minds'!$AS40</f>
        <v>0</v>
      </c>
      <c r="AK40" s="179">
        <f>-'[1]5C1AF_JCFA-Laf'!$AS40</f>
        <v>0</v>
      </c>
      <c r="AL40" s="179">
        <f>-'[1]5C1AG_Collegiate'!$AS40</f>
        <v>0</v>
      </c>
      <c r="AM40" s="179">
        <f>-'[1]5C1AH_BRUP'!$AS40</f>
        <v>0</v>
      </c>
      <c r="AN40" s="179">
        <f>-'[1]5C2_LAVCA'!AT40</f>
        <v>-5714</v>
      </c>
      <c r="AO40" s="179">
        <f>-'[1]5C3_UnvView'!AT40</f>
        <v>426</v>
      </c>
      <c r="AP40" s="179">
        <f>(-[5]Diff!$AO40*3)+[6]Local_Noble!$Z37+'[6]Local_JCFA-Laf'!$W37-[7]Diff!$AL40-'[8]2A-2_EFT (Monthly)'!$AS40-'[8]2A-2_EFT (Monthly)'!$AV40</f>
        <v>-2469</v>
      </c>
      <c r="AQ40" s="256">
        <f t="shared" si="5"/>
        <v>-11029</v>
      </c>
      <c r="AR40" s="181">
        <f t="shared" si="2"/>
        <v>2010966</v>
      </c>
      <c r="AS40" s="181">
        <f>-'[9]2A-2_EFT (Monthly)'!$BG40+'[9]5C1AE_Noble Minds'!$AM40+'[9]5C1AF_JCFA-Laf'!$AM40+'[9]5C1AG_Collegiate'!$AM40+'[9]5C1AH_BRUP'!$AM40</f>
        <v>0</v>
      </c>
      <c r="AT40" s="179"/>
      <c r="AU40" s="179"/>
      <c r="AV40" s="179"/>
      <c r="AW40" s="179">
        <f>'[1]5C1A_Madison'!AY40</f>
        <v>0</v>
      </c>
      <c r="AX40" s="179">
        <f>'[1]5C1B_DArbonne'!AY40</f>
        <v>0</v>
      </c>
      <c r="AY40" s="179">
        <f>'[1]5C1C_Intl High'!AY40</f>
        <v>0</v>
      </c>
      <c r="AZ40" s="179">
        <f>'[1]5C1D_NOMMA'!AY40</f>
        <v>0</v>
      </c>
      <c r="BA40" s="179">
        <f>'[1]5C1E_LFNO'!AY40</f>
        <v>0</v>
      </c>
      <c r="BB40" s="179">
        <f>'[1]5C1F_L.C. Charter'!AY40</f>
        <v>0</v>
      </c>
      <c r="BC40" s="179">
        <f>'[1]5C1G_JS Clark'!AY40</f>
        <v>0</v>
      </c>
      <c r="BD40" s="179">
        <f>'[1]5C1H_Southwest'!AY40</f>
        <v>0</v>
      </c>
      <c r="BE40" s="179">
        <f>'[1]5C1I_LA Key'!AY40</f>
        <v>0</v>
      </c>
      <c r="BF40" s="179">
        <f>'[1]5C1J_Jeff Chamber'!AY40</f>
        <v>0</v>
      </c>
      <c r="BG40" s="179">
        <f>'[1]5C1K_Tallulah'!AY40</f>
        <v>-8</v>
      </c>
      <c r="BH40" s="179">
        <f>'[1]5C1M_GEO Mid'!AY40</f>
        <v>0</v>
      </c>
      <c r="BI40" s="179">
        <f>'[1]5C1N_Delta'!AY40</f>
        <v>0</v>
      </c>
      <c r="BJ40" s="179">
        <f>'[1]5C1O_Impact'!AY40</f>
        <v>0</v>
      </c>
      <c r="BK40" s="179">
        <f>'[1]5C1P_Vision'!AY40</f>
        <v>-12</v>
      </c>
      <c r="BL40" s="179">
        <f>'[1]5C1Q_Advantage'!AY40</f>
        <v>0</v>
      </c>
      <c r="BM40" s="179">
        <f>'[1]5C1R_Iberville'!AY40</f>
        <v>0</v>
      </c>
      <c r="BN40" s="179">
        <f>'[1]5C1S_LC Col Prep'!AY40</f>
        <v>0</v>
      </c>
      <c r="BO40" s="179">
        <f>'[1]5C1T_Northeast'!AY40</f>
        <v>0</v>
      </c>
      <c r="BP40" s="179">
        <f>'[1]5C1U_Acadiana Ren'!AY40</f>
        <v>0</v>
      </c>
      <c r="BQ40" s="179">
        <f>'[1]5C1V_Laf Ren'!AY40</f>
        <v>0</v>
      </c>
      <c r="BR40" s="179">
        <f>'[1]5C1W_Willow'!AY40</f>
        <v>0</v>
      </c>
      <c r="BS40" s="179">
        <f>'[1]5C1X_Tangi'!AY40</f>
        <v>0</v>
      </c>
      <c r="BT40" s="179">
        <f>'[1]5C1Y_GEO'!AY40</f>
        <v>0</v>
      </c>
      <c r="BU40" s="179">
        <f>'[1]5C1Z_Lincoln Prep'!AY40</f>
        <v>0</v>
      </c>
      <c r="BV40" s="179">
        <f>'[1]5C1AA_Laurel'!AY40</f>
        <v>0</v>
      </c>
      <c r="BW40" s="179">
        <f>'[1]5C1AB_Apex'!AY40</f>
        <v>0</v>
      </c>
      <c r="BX40" s="179">
        <f>'[1]5C1AC_Smothers'!AY40</f>
        <v>0</v>
      </c>
      <c r="BY40" s="179">
        <f>'[1]5C1AD_Greater'!AY40</f>
        <v>0</v>
      </c>
      <c r="BZ40" s="179">
        <f>'[1]5C1AE_Noble Minds'!AY40</f>
        <v>0</v>
      </c>
      <c r="CA40" s="179">
        <f>'[1]5C1AF_JCFA-Laf'!AY40</f>
        <v>0</v>
      </c>
      <c r="CB40" s="179">
        <f>'[1]5C1AG_Collegiate'!AY40</f>
        <v>0</v>
      </c>
      <c r="CC40" s="179">
        <f>'[1]5C1AH_BRUP'!AY40</f>
        <v>0</v>
      </c>
      <c r="CD40" s="179">
        <f>'[1]5C2_LAVCA'!AZ40</f>
        <v>55</v>
      </c>
      <c r="CE40" s="179">
        <f>'[1]5C3_UnvView'!AZ40</f>
        <v>70</v>
      </c>
      <c r="CF40" s="179">
        <f t="shared" si="3"/>
        <v>105</v>
      </c>
      <c r="CG40" s="181">
        <f t="shared" si="4"/>
        <v>2011071</v>
      </c>
    </row>
    <row r="41" spans="1:86" s="5" customFormat="1" ht="15.6" customHeight="1" x14ac:dyDescent="0.2">
      <c r="A41" s="187">
        <v>35</v>
      </c>
      <c r="B41" s="188" t="s">
        <v>276</v>
      </c>
      <c r="C41" s="189">
        <f>'2_State Distrib and Adjs'!BA41</f>
        <v>2670946</v>
      </c>
      <c r="D41" s="189">
        <f>-'5A3_OJJ'!S41</f>
        <v>-219</v>
      </c>
      <c r="E41" s="189"/>
      <c r="F41" s="189"/>
      <c r="G41" s="189">
        <f>-'[1]5C1A_Madison'!AS41</f>
        <v>0</v>
      </c>
      <c r="H41" s="189">
        <f>-'[1]5C1B_DArbonne'!AS41</f>
        <v>0</v>
      </c>
      <c r="I41" s="189">
        <f>-'[1]5C1C_Intl High'!AS41</f>
        <v>0</v>
      </c>
      <c r="J41" s="189">
        <f>-'[1]5C1D_NOMMA'!AS41</f>
        <v>0</v>
      </c>
      <c r="K41" s="189">
        <f>-'[1]5C1E_LFNO'!AS41</f>
        <v>0</v>
      </c>
      <c r="L41" s="189">
        <f>-'[1]5C1F_L.C. Charter'!AS41</f>
        <v>0</v>
      </c>
      <c r="M41" s="189">
        <f>-'[1]5C1G_JS Clark'!AS41</f>
        <v>0</v>
      </c>
      <c r="N41" s="189">
        <f>-'[1]5C1H_Southwest'!AS41</f>
        <v>0</v>
      </c>
      <c r="O41" s="189">
        <f>-'[1]5C1I_LA Key'!AS41</f>
        <v>0</v>
      </c>
      <c r="P41" s="189">
        <f>-'[1]5C1J_Jeff Chamber'!AS41</f>
        <v>0</v>
      </c>
      <c r="Q41" s="189">
        <f>-'[1]5C1K_Tallulah'!AS41</f>
        <v>0</v>
      </c>
      <c r="R41" s="189">
        <f>-'[1]5C1M_GEO Mid'!AS41</f>
        <v>0</v>
      </c>
      <c r="S41" s="189">
        <f>-'[1]5C1N_Delta'!AS41</f>
        <v>0</v>
      </c>
      <c r="T41" s="189">
        <f>-'[1]5C1O_Impact'!AS41</f>
        <v>0</v>
      </c>
      <c r="U41" s="189">
        <f>-'[1]5C1P_Vision'!AS41</f>
        <v>0</v>
      </c>
      <c r="V41" s="189">
        <f>-'[1]5C1Q_Advantage'!AS41</f>
        <v>0</v>
      </c>
      <c r="W41" s="189">
        <f>-'[1]5C1R_Iberville'!AS41</f>
        <v>0</v>
      </c>
      <c r="X41" s="189">
        <f>-'[1]5C1S_LC Col Prep'!AS41</f>
        <v>0</v>
      </c>
      <c r="Y41" s="189">
        <f>-'[1]5C1T_Northeast'!AS41</f>
        <v>0</v>
      </c>
      <c r="Z41" s="189">
        <f>-'[1]5C1U_Acadiana Ren'!AS41</f>
        <v>0</v>
      </c>
      <c r="AA41" s="189">
        <f>-'[1]5C1V_Laf Ren'!AS41</f>
        <v>0</v>
      </c>
      <c r="AB41" s="189">
        <f>-'[1]5C1W_Willow'!AS41</f>
        <v>0</v>
      </c>
      <c r="AC41" s="189">
        <f>-'[1]5C1X_Tangi'!AS41</f>
        <v>0</v>
      </c>
      <c r="AD41" s="189">
        <f>-'[1]5C1Y_GEO'!AS41</f>
        <v>0</v>
      </c>
      <c r="AE41" s="189">
        <f>-'[1]5C1Z_Lincoln Prep'!AS41</f>
        <v>0</v>
      </c>
      <c r="AF41" s="189">
        <f>-'[1]5C1AA_Laurel'!$AS41</f>
        <v>0</v>
      </c>
      <c r="AG41" s="189">
        <f>-'[1]5C1AB_Apex'!$AS41</f>
        <v>0</v>
      </c>
      <c r="AH41" s="189">
        <f>-'[1]5C1AC_Smothers'!$AS41</f>
        <v>0</v>
      </c>
      <c r="AI41" s="189">
        <f>-'[1]5C1AD_Greater'!$AS41</f>
        <v>0</v>
      </c>
      <c r="AJ41" s="189">
        <f>-'[1]5C1AE_Noble Minds'!$AS41</f>
        <v>0</v>
      </c>
      <c r="AK41" s="189">
        <f>-'[1]5C1AF_JCFA-Laf'!$AS41</f>
        <v>0</v>
      </c>
      <c r="AL41" s="189">
        <f>-'[1]5C1AG_Collegiate'!$AS41</f>
        <v>0</v>
      </c>
      <c r="AM41" s="189">
        <f>-'[1]5C1AH_BRUP'!$AS41</f>
        <v>0</v>
      </c>
      <c r="AN41" s="189">
        <f>-'[1]5C2_LAVCA'!AT41</f>
        <v>-5437</v>
      </c>
      <c r="AO41" s="189">
        <f>-'[1]5C3_UnvView'!AT41</f>
        <v>-5023</v>
      </c>
      <c r="AP41" s="189">
        <f>(-[5]Diff!$AO41*3)+[6]Local_Noble!$Z38+'[6]Local_JCFA-Laf'!$W38-[7]Diff!$AL41-'[8]2A-2_EFT (Monthly)'!$AS41-'[8]2A-2_EFT (Monthly)'!$AV41</f>
        <v>75</v>
      </c>
      <c r="AQ41" s="229">
        <f t="shared" si="5"/>
        <v>-10604</v>
      </c>
      <c r="AR41" s="191">
        <f t="shared" si="2"/>
        <v>2660342</v>
      </c>
      <c r="AS41" s="191">
        <f>-'[9]2A-2_EFT (Monthly)'!$BG41+'[9]5C1AE_Noble Minds'!$AM41+'[9]5C1AF_JCFA-Laf'!$AM41+'[9]5C1AG_Collegiate'!$AM41+'[9]5C1AH_BRUP'!$AM41</f>
        <v>0</v>
      </c>
      <c r="AT41" s="189"/>
      <c r="AU41" s="189"/>
      <c r="AV41" s="189"/>
      <c r="AW41" s="189">
        <f>'[1]5C1A_Madison'!AY41</f>
        <v>0</v>
      </c>
      <c r="AX41" s="189">
        <f>'[1]5C1B_DArbonne'!AY41</f>
        <v>0</v>
      </c>
      <c r="AY41" s="189">
        <f>'[1]5C1C_Intl High'!AY41</f>
        <v>0</v>
      </c>
      <c r="AZ41" s="189">
        <f>'[1]5C1D_NOMMA'!AY41</f>
        <v>0</v>
      </c>
      <c r="BA41" s="189">
        <f>'[1]5C1E_LFNO'!AY41</f>
        <v>0</v>
      </c>
      <c r="BB41" s="189">
        <f>'[1]5C1F_L.C. Charter'!AY41</f>
        <v>0</v>
      </c>
      <c r="BC41" s="189">
        <f>'[1]5C1G_JS Clark'!AY41</f>
        <v>0</v>
      </c>
      <c r="BD41" s="189">
        <f>'[1]5C1H_Southwest'!AY41</f>
        <v>0</v>
      </c>
      <c r="BE41" s="189">
        <f>'[1]5C1I_LA Key'!AY41</f>
        <v>0</v>
      </c>
      <c r="BF41" s="189">
        <f>'[1]5C1J_Jeff Chamber'!AY41</f>
        <v>0</v>
      </c>
      <c r="BG41" s="189">
        <f>'[1]5C1K_Tallulah'!AY41</f>
        <v>0</v>
      </c>
      <c r="BH41" s="189">
        <f>'[1]5C1M_GEO Mid'!AY41</f>
        <v>0</v>
      </c>
      <c r="BI41" s="189">
        <f>'[1]5C1N_Delta'!AY41</f>
        <v>0</v>
      </c>
      <c r="BJ41" s="189">
        <f>'[1]5C1O_Impact'!AY41</f>
        <v>0</v>
      </c>
      <c r="BK41" s="189">
        <f>'[1]5C1P_Vision'!AY41</f>
        <v>0</v>
      </c>
      <c r="BL41" s="189">
        <f>'[1]5C1Q_Advantage'!AY41</f>
        <v>0</v>
      </c>
      <c r="BM41" s="189">
        <f>'[1]5C1R_Iberville'!AY41</f>
        <v>0</v>
      </c>
      <c r="BN41" s="189">
        <f>'[1]5C1S_LC Col Prep'!AY41</f>
        <v>0</v>
      </c>
      <c r="BO41" s="189">
        <f>'[1]5C1T_Northeast'!AY41</f>
        <v>0</v>
      </c>
      <c r="BP41" s="189">
        <f>'[1]5C1U_Acadiana Ren'!AY41</f>
        <v>0</v>
      </c>
      <c r="BQ41" s="189">
        <f>'[1]5C1V_Laf Ren'!AY41</f>
        <v>0</v>
      </c>
      <c r="BR41" s="189">
        <f>'[1]5C1W_Willow'!AY41</f>
        <v>0</v>
      </c>
      <c r="BS41" s="189">
        <f>'[1]5C1X_Tangi'!AY41</f>
        <v>0</v>
      </c>
      <c r="BT41" s="189">
        <f>'[1]5C1Y_GEO'!AY41</f>
        <v>0</v>
      </c>
      <c r="BU41" s="189">
        <f>'[1]5C1Z_Lincoln Prep'!AY41</f>
        <v>0</v>
      </c>
      <c r="BV41" s="189">
        <f>'[1]5C1AA_Laurel'!AY41</f>
        <v>0</v>
      </c>
      <c r="BW41" s="189">
        <f>'[1]5C1AB_Apex'!AY41</f>
        <v>0</v>
      </c>
      <c r="BX41" s="189">
        <f>'[1]5C1AC_Smothers'!AY41</f>
        <v>0</v>
      </c>
      <c r="BY41" s="189">
        <f>'[1]5C1AD_Greater'!AY41</f>
        <v>0</v>
      </c>
      <c r="BZ41" s="189">
        <f>'[1]5C1AE_Noble Minds'!AY41</f>
        <v>0</v>
      </c>
      <c r="CA41" s="189">
        <f>'[1]5C1AF_JCFA-Laf'!AY41</f>
        <v>0</v>
      </c>
      <c r="CB41" s="189">
        <f>'[1]5C1AG_Collegiate'!AY41</f>
        <v>0</v>
      </c>
      <c r="CC41" s="189">
        <f>'[1]5C1AH_BRUP'!AY41</f>
        <v>0</v>
      </c>
      <c r="CD41" s="189">
        <f>'[1]5C2_LAVCA'!AZ41</f>
        <v>-19</v>
      </c>
      <c r="CE41" s="189">
        <f>'[1]5C3_UnvView'!AZ41</f>
        <v>-7</v>
      </c>
      <c r="CF41" s="189">
        <f t="shared" si="3"/>
        <v>-26</v>
      </c>
      <c r="CG41" s="191">
        <f t="shared" si="4"/>
        <v>2660316</v>
      </c>
    </row>
    <row r="42" spans="1:86" s="5" customFormat="1" ht="15.6" customHeight="1" x14ac:dyDescent="0.2">
      <c r="A42" s="177">
        <v>36</v>
      </c>
      <c r="B42" s="178" t="s">
        <v>277</v>
      </c>
      <c r="C42" s="179">
        <f>'2_State Distrib and Adjs'!BA42</f>
        <v>4471185</v>
      </c>
      <c r="D42" s="179">
        <f>-'5A3_OJJ'!S42</f>
        <v>-7270</v>
      </c>
      <c r="E42" s="179">
        <f>-'5B1_RSD Orleans'!AM47</f>
        <v>-7559212</v>
      </c>
      <c r="F42" s="179">
        <f>-'5B1A_Type 3B'!AY37</f>
        <v>-9496906</v>
      </c>
      <c r="G42" s="179">
        <f>-'[1]5C1A_Madison'!AS42</f>
        <v>0</v>
      </c>
      <c r="H42" s="179">
        <f>-'[1]5C1B_DArbonne'!AS42</f>
        <v>0</v>
      </c>
      <c r="I42" s="179">
        <f>-'[1]5C1C_Intl High'!AS42</f>
        <v>-203119</v>
      </c>
      <c r="J42" s="179">
        <f>-'[1]5C1D_NOMMA'!AS42</f>
        <v>-101118</v>
      </c>
      <c r="K42" s="179">
        <f>-'[1]5C1E_LFNO'!AS42</f>
        <v>-225065</v>
      </c>
      <c r="L42" s="179">
        <f>-'[1]5C1F_L.C. Charter'!AS42</f>
        <v>0</v>
      </c>
      <c r="M42" s="179">
        <f>-'[1]5C1G_JS Clark'!AS42</f>
        <v>0</v>
      </c>
      <c r="N42" s="179">
        <f>-'[1]5C1H_Southwest'!AS42</f>
        <v>0</v>
      </c>
      <c r="O42" s="179">
        <f>-'[1]5C1I_LA Key'!AS42</f>
        <v>0</v>
      </c>
      <c r="P42" s="179">
        <f>-'[1]5C1J_Jeff Chamber'!AS42</f>
        <v>-36426</v>
      </c>
      <c r="Q42" s="179">
        <f>-'[1]5C1K_Tallulah'!AS42</f>
        <v>0</v>
      </c>
      <c r="R42" s="179">
        <f>-'[1]5C1M_GEO Mid'!AS42</f>
        <v>0</v>
      </c>
      <c r="S42" s="179">
        <f>-'[1]5C1N_Delta'!AS42</f>
        <v>0</v>
      </c>
      <c r="T42" s="179">
        <f>-'[1]5C1O_Impact'!AS42</f>
        <v>0</v>
      </c>
      <c r="U42" s="179">
        <f>-'[1]5C1P_Vision'!AS42</f>
        <v>0</v>
      </c>
      <c r="V42" s="179">
        <f>-'[1]5C1Q_Advantage'!AS42</f>
        <v>0</v>
      </c>
      <c r="W42" s="179">
        <f>-'[1]5C1R_Iberville'!AS42</f>
        <v>0</v>
      </c>
      <c r="X42" s="179">
        <f>-'[1]5C1S_LC Col Prep'!AS42</f>
        <v>0</v>
      </c>
      <c r="Y42" s="179">
        <f>-'[1]5C1T_Northeast'!AS42</f>
        <v>0</v>
      </c>
      <c r="Z42" s="179">
        <f>-'[1]5C1U_Acadiana Ren'!AS42</f>
        <v>0</v>
      </c>
      <c r="AA42" s="179">
        <f>-'[1]5C1V_Laf Ren'!AS42</f>
        <v>0</v>
      </c>
      <c r="AB42" s="179">
        <f>-'[1]5C1W_Willow'!AS42</f>
        <v>0</v>
      </c>
      <c r="AC42" s="179">
        <f>-'[1]5C1X_Tangi'!AS42</f>
        <v>0</v>
      </c>
      <c r="AD42" s="179">
        <f>-'[1]5C1Y_GEO'!AS42</f>
        <v>0</v>
      </c>
      <c r="AE42" s="179">
        <f>-'[1]5C1Z_Lincoln Prep'!AS42</f>
        <v>0</v>
      </c>
      <c r="AF42" s="179">
        <f>-'[1]5C1AA_Laurel'!$AS42</f>
        <v>0</v>
      </c>
      <c r="AG42" s="179">
        <f>-'[1]5C1AB_Apex'!$AS42</f>
        <v>0</v>
      </c>
      <c r="AH42" s="179">
        <f>-'[1]5C1AC_Smothers'!$AS42</f>
        <v>-50821</v>
      </c>
      <c r="AI42" s="179">
        <f>-'[1]5C1AD_Greater'!$AS42</f>
        <v>0</v>
      </c>
      <c r="AJ42" s="179">
        <f>-'[1]5C1AE_Noble Minds'!$AS42</f>
        <v>19282</v>
      </c>
      <c r="AK42" s="179">
        <f>-'[1]5C1AF_JCFA-Laf'!$AS42</f>
        <v>0</v>
      </c>
      <c r="AL42" s="179">
        <f>-'[1]5C1AG_Collegiate'!$AS42</f>
        <v>0</v>
      </c>
      <c r="AM42" s="179">
        <f>-'[1]5C1AH_BRUP'!$AS42</f>
        <v>0</v>
      </c>
      <c r="AN42" s="179">
        <f>-'[1]5C2_LAVCA'!AT42</f>
        <v>-27796</v>
      </c>
      <c r="AO42" s="179">
        <f>-'[1]5C3_UnvView'!AT42</f>
        <v>-48659</v>
      </c>
      <c r="AP42" s="257">
        <f>(-[5]Diff!$AO42*3)+[6]Local_Noble!$Z39+'[6]Local_JCFA-Laf'!$W39-[7]Diff!$AL42-'[8]2A-2_EFT (Monthly)'!$AS42-'[8]2A-2_EFT (Monthly)'!$AV42+[10]Diff!$R$15-'[6]RSD_T2 vs. A.C.'!$N$21</f>
        <v>-814820</v>
      </c>
      <c r="AQ42" s="256">
        <f t="shared" si="5"/>
        <v>-18551930</v>
      </c>
      <c r="AR42" s="181">
        <f t="shared" si="2"/>
        <v>-14080745</v>
      </c>
      <c r="AS42" s="181">
        <f>-'[9]2A-2_EFT (Monthly)'!$BG42+'[9]5C1AE_Noble Minds'!$AM42+'[9]5C1AF_JCFA-Laf'!$AM42+'[9]5C1AG_Collegiate'!$AM42+'[9]5C1AH_BRUP'!$AM42</f>
        <v>-1016</v>
      </c>
      <c r="AT42" s="179">
        <f>'5B1_RSD Orleans'!AE57</f>
        <v>22780</v>
      </c>
      <c r="AU42" s="179">
        <f>'5B1_RSD Orleans'!AF57</f>
        <v>3257</v>
      </c>
      <c r="AV42" s="179">
        <f>'5B1A_Type 3B'!AR44</f>
        <v>5166</v>
      </c>
      <c r="AW42" s="179">
        <f>'[1]5C1A_Madison'!AY42</f>
        <v>0</v>
      </c>
      <c r="AX42" s="179">
        <f>'[1]5C1B_DArbonne'!AY42</f>
        <v>0</v>
      </c>
      <c r="AY42" s="179">
        <f>'[1]5C1C_Intl High'!AY42</f>
        <v>81</v>
      </c>
      <c r="AZ42" s="179">
        <f>'[1]5C1D_NOMMA'!AY42</f>
        <v>474</v>
      </c>
      <c r="BA42" s="179">
        <f>'[1]5C1E_LFNO'!AY42</f>
        <v>-818</v>
      </c>
      <c r="BB42" s="179">
        <f>'[1]5C1F_L.C. Charter'!AY42</f>
        <v>0</v>
      </c>
      <c r="BC42" s="179">
        <f>'[1]5C1G_JS Clark'!AY42</f>
        <v>0</v>
      </c>
      <c r="BD42" s="179">
        <f>'[1]5C1H_Southwest'!AY42</f>
        <v>0</v>
      </c>
      <c r="BE42" s="179">
        <f>'[1]5C1I_LA Key'!AY42</f>
        <v>0</v>
      </c>
      <c r="BF42" s="179">
        <f>'[1]5C1J_Jeff Chamber'!AY42</f>
        <v>-233</v>
      </c>
      <c r="BG42" s="179">
        <f>'[1]5C1K_Tallulah'!AY42</f>
        <v>0</v>
      </c>
      <c r="BH42" s="179">
        <f>'[1]5C1M_GEO Mid'!AY42</f>
        <v>0</v>
      </c>
      <c r="BI42" s="179">
        <f>'[1]5C1N_Delta'!AY42</f>
        <v>0</v>
      </c>
      <c r="BJ42" s="179">
        <f>'[1]5C1O_Impact'!AY42</f>
        <v>0</v>
      </c>
      <c r="BK42" s="179">
        <f>'[1]5C1P_Vision'!AY42</f>
        <v>0</v>
      </c>
      <c r="BL42" s="179">
        <f>'[1]5C1Q_Advantage'!AY42</f>
        <v>0</v>
      </c>
      <c r="BM42" s="179">
        <f>'[1]5C1R_Iberville'!AY42</f>
        <v>0</v>
      </c>
      <c r="BN42" s="179">
        <f>'[1]5C1S_LC Col Prep'!AY42</f>
        <v>0</v>
      </c>
      <c r="BO42" s="179">
        <f>'[1]5C1T_Northeast'!AY42</f>
        <v>0</v>
      </c>
      <c r="BP42" s="179">
        <f>'[1]5C1U_Acadiana Ren'!AY42</f>
        <v>0</v>
      </c>
      <c r="BQ42" s="179">
        <f>'[1]5C1V_Laf Ren'!AY42</f>
        <v>0</v>
      </c>
      <c r="BR42" s="179">
        <f>'[1]5C1W_Willow'!AY42</f>
        <v>0</v>
      </c>
      <c r="BS42" s="179">
        <f>'[1]5C1X_Tangi'!AY42</f>
        <v>0</v>
      </c>
      <c r="BT42" s="179">
        <f>'[1]5C1Y_GEO'!AY42</f>
        <v>0</v>
      </c>
      <c r="BU42" s="179">
        <f>'[1]5C1Z_Lincoln Prep'!AY42</f>
        <v>0</v>
      </c>
      <c r="BV42" s="179">
        <f>'[1]5C1AA_Laurel'!AY42</f>
        <v>0</v>
      </c>
      <c r="BW42" s="179">
        <f>'[1]5C1AB_Apex'!AY42</f>
        <v>0</v>
      </c>
      <c r="BX42" s="179">
        <f>'[1]5C1AC_Smothers'!AY42</f>
        <v>-530</v>
      </c>
      <c r="BY42" s="179">
        <f>'[1]5C1AD_Greater'!AY42</f>
        <v>0</v>
      </c>
      <c r="BZ42" s="179">
        <f>'[1]5C1AE_Noble Minds'!AY42</f>
        <v>562</v>
      </c>
      <c r="CA42" s="179">
        <f>'[1]5C1AF_JCFA-Laf'!AY42</f>
        <v>0</v>
      </c>
      <c r="CB42" s="179">
        <f>'[1]5C1AG_Collegiate'!AY42</f>
        <v>0</v>
      </c>
      <c r="CC42" s="179">
        <f>'[1]5C1AH_BRUP'!AY42</f>
        <v>0</v>
      </c>
      <c r="CD42" s="179">
        <f>'[1]5C2_LAVCA'!AZ42</f>
        <v>-164</v>
      </c>
      <c r="CE42" s="179">
        <f>'[1]5C3_UnvView'!AZ42</f>
        <v>-94</v>
      </c>
      <c r="CF42" s="179">
        <f t="shared" si="3"/>
        <v>7701</v>
      </c>
      <c r="CG42" s="181">
        <f t="shared" si="4"/>
        <v>-14051280</v>
      </c>
      <c r="CH42" s="210">
        <f>AQ42+AS42+AT42+CF42</f>
        <v>-18522465</v>
      </c>
    </row>
    <row r="43" spans="1:86" s="5" customFormat="1" ht="15.6" customHeight="1" x14ac:dyDescent="0.2">
      <c r="A43" s="177">
        <v>37</v>
      </c>
      <c r="B43" s="178" t="s">
        <v>278</v>
      </c>
      <c r="C43" s="179">
        <f>'2_State Distrib and Adjs'!BA43</f>
        <v>9896083</v>
      </c>
      <c r="D43" s="179">
        <f>-'5A3_OJJ'!S43</f>
        <v>-679</v>
      </c>
      <c r="E43" s="179"/>
      <c r="F43" s="179"/>
      <c r="G43" s="179">
        <f>-'[1]5C1A_Madison'!AS43</f>
        <v>0</v>
      </c>
      <c r="H43" s="179">
        <f>-'[1]5C1B_DArbonne'!AS43</f>
        <v>-197</v>
      </c>
      <c r="I43" s="179">
        <f>-'[1]5C1C_Intl High'!AS43</f>
        <v>0</v>
      </c>
      <c r="J43" s="179">
        <f>-'[1]5C1D_NOMMA'!AS43</f>
        <v>0</v>
      </c>
      <c r="K43" s="179">
        <f>-'[1]5C1E_LFNO'!AS43</f>
        <v>0</v>
      </c>
      <c r="L43" s="179">
        <f>-'[1]5C1F_L.C. Charter'!AS43</f>
        <v>0</v>
      </c>
      <c r="M43" s="179">
        <f>-'[1]5C1G_JS Clark'!AS43</f>
        <v>0</v>
      </c>
      <c r="N43" s="179">
        <f>-'[1]5C1H_Southwest'!AS43</f>
        <v>0</v>
      </c>
      <c r="O43" s="179">
        <f>-'[1]5C1I_LA Key'!AS43</f>
        <v>0</v>
      </c>
      <c r="P43" s="179">
        <f>-'[1]5C1J_Jeff Chamber'!AS43</f>
        <v>0</v>
      </c>
      <c r="Q43" s="179">
        <f>-'[1]5C1K_Tallulah'!AS43</f>
        <v>-481</v>
      </c>
      <c r="R43" s="179">
        <f>-'[1]5C1M_GEO Mid'!AS43</f>
        <v>0</v>
      </c>
      <c r="S43" s="179">
        <f>-'[1]5C1N_Delta'!AS43</f>
        <v>-481</v>
      </c>
      <c r="T43" s="179">
        <f>-'[1]5C1O_Impact'!AS43</f>
        <v>0</v>
      </c>
      <c r="U43" s="179">
        <f>-'[1]5C1P_Vision'!AS43</f>
        <v>-86860</v>
      </c>
      <c r="V43" s="179">
        <f>-'[1]5C1Q_Advantage'!AS43</f>
        <v>0</v>
      </c>
      <c r="W43" s="179">
        <f>-'[1]5C1R_Iberville'!AS43</f>
        <v>0</v>
      </c>
      <c r="X43" s="179">
        <f>-'[1]5C1S_LC Col Prep'!AS43</f>
        <v>0</v>
      </c>
      <c r="Y43" s="179">
        <f>-'[1]5C1T_Northeast'!AS43</f>
        <v>0</v>
      </c>
      <c r="Z43" s="179">
        <f>-'[1]5C1U_Acadiana Ren'!AS43</f>
        <v>0</v>
      </c>
      <c r="AA43" s="179">
        <f>-'[1]5C1V_Laf Ren'!AS43</f>
        <v>0</v>
      </c>
      <c r="AB43" s="179">
        <f>-'[1]5C1W_Willow'!AS43</f>
        <v>0</v>
      </c>
      <c r="AC43" s="179">
        <f>-'[1]5C1X_Tangi'!AS43</f>
        <v>0</v>
      </c>
      <c r="AD43" s="179">
        <f>-'[1]5C1Y_GEO'!AS43</f>
        <v>0</v>
      </c>
      <c r="AE43" s="179">
        <f>-'[1]5C1Z_Lincoln Prep'!AS43</f>
        <v>-5115</v>
      </c>
      <c r="AF43" s="179">
        <f>-'[1]5C1AA_Laurel'!$AS43</f>
        <v>0</v>
      </c>
      <c r="AG43" s="179">
        <f>-'[1]5C1AB_Apex'!$AS43</f>
        <v>0</v>
      </c>
      <c r="AH43" s="179">
        <f>-'[1]5C1AC_Smothers'!$AS43</f>
        <v>0</v>
      </c>
      <c r="AI43" s="179">
        <f>-'[1]5C1AD_Greater'!$AS43</f>
        <v>0</v>
      </c>
      <c r="AJ43" s="179">
        <f>-'[1]5C1AE_Noble Minds'!$AS43</f>
        <v>0</v>
      </c>
      <c r="AK43" s="179">
        <f>-'[1]5C1AF_JCFA-Laf'!$AS43</f>
        <v>0</v>
      </c>
      <c r="AL43" s="179">
        <f>-'[1]5C1AG_Collegiate'!$AS43</f>
        <v>0</v>
      </c>
      <c r="AM43" s="179">
        <f>-'[1]5C1AH_BRUP'!$AS43</f>
        <v>0</v>
      </c>
      <c r="AN43" s="179">
        <f>-'[1]5C2_LAVCA'!AT43</f>
        <v>-20785</v>
      </c>
      <c r="AO43" s="179">
        <f>-'[1]5C3_UnvView'!AT43</f>
        <v>-18546</v>
      </c>
      <c r="AP43" s="179">
        <f>(-[5]Diff!$AO43*3)+[6]Local_Noble!$Z40+'[6]Local_JCFA-Laf'!$W40-[7]Diff!$AL43-'[8]2A-2_EFT (Monthly)'!$AS43-'[8]2A-2_EFT (Monthly)'!$AV43</f>
        <v>-1446</v>
      </c>
      <c r="AQ43" s="256">
        <f t="shared" si="5"/>
        <v>-134590</v>
      </c>
      <c r="AR43" s="181">
        <f t="shared" si="2"/>
        <v>9761493</v>
      </c>
      <c r="AS43" s="181">
        <f>-'[9]2A-2_EFT (Monthly)'!$BG43+'[9]5C1AE_Noble Minds'!$AM43+'[9]5C1AF_JCFA-Laf'!$AM43+'[9]5C1AG_Collegiate'!$AM43+'[9]5C1AH_BRUP'!$AM43</f>
        <v>0</v>
      </c>
      <c r="AT43" s="179"/>
      <c r="AU43" s="179"/>
      <c r="AV43" s="179"/>
      <c r="AW43" s="179">
        <f>'[1]5C1A_Madison'!AY43</f>
        <v>0</v>
      </c>
      <c r="AX43" s="179">
        <f>'[1]5C1B_DArbonne'!AY43</f>
        <v>-12</v>
      </c>
      <c r="AY43" s="179">
        <f>'[1]5C1C_Intl High'!AY43</f>
        <v>0</v>
      </c>
      <c r="AZ43" s="179">
        <f>'[1]5C1D_NOMMA'!AY43</f>
        <v>0</v>
      </c>
      <c r="BA43" s="179">
        <f>'[1]5C1E_LFNO'!AY43</f>
        <v>0</v>
      </c>
      <c r="BB43" s="179">
        <f>'[1]5C1F_L.C. Charter'!AY43</f>
        <v>0</v>
      </c>
      <c r="BC43" s="179">
        <f>'[1]5C1G_JS Clark'!AY43</f>
        <v>0</v>
      </c>
      <c r="BD43" s="179">
        <f>'[1]5C1H_Southwest'!AY43</f>
        <v>0</v>
      </c>
      <c r="BE43" s="179">
        <f>'[1]5C1I_LA Key'!AY43</f>
        <v>0</v>
      </c>
      <c r="BF43" s="179">
        <f>'[1]5C1J_Jeff Chamber'!AY43</f>
        <v>0</v>
      </c>
      <c r="BG43" s="179">
        <f>'[1]5C1K_Tallulah'!AY43</f>
        <v>-5</v>
      </c>
      <c r="BH43" s="179">
        <f>'[1]5C1M_GEO Mid'!AY43</f>
        <v>0</v>
      </c>
      <c r="BI43" s="179">
        <f>'[1]5C1N_Delta'!AY43</f>
        <v>-5</v>
      </c>
      <c r="BJ43" s="179">
        <f>'[1]5C1O_Impact'!AY43</f>
        <v>0</v>
      </c>
      <c r="BK43" s="179">
        <f>'[1]5C1P_Vision'!AY43</f>
        <v>9</v>
      </c>
      <c r="BL43" s="179">
        <f>'[1]5C1Q_Advantage'!AY43</f>
        <v>0</v>
      </c>
      <c r="BM43" s="179">
        <f>'[1]5C1R_Iberville'!AY43</f>
        <v>0</v>
      </c>
      <c r="BN43" s="179">
        <f>'[1]5C1S_LC Col Prep'!AY43</f>
        <v>0</v>
      </c>
      <c r="BO43" s="179">
        <f>'[1]5C1T_Northeast'!AY43</f>
        <v>0</v>
      </c>
      <c r="BP43" s="179">
        <f>'[1]5C1U_Acadiana Ren'!AY43</f>
        <v>0</v>
      </c>
      <c r="BQ43" s="179">
        <f>'[1]5C1V_Laf Ren'!AY43</f>
        <v>0</v>
      </c>
      <c r="BR43" s="179">
        <f>'[1]5C1W_Willow'!AY43</f>
        <v>0</v>
      </c>
      <c r="BS43" s="179">
        <f>'[1]5C1X_Tangi'!AY43</f>
        <v>0</v>
      </c>
      <c r="BT43" s="179">
        <f>'[1]5C1Y_GEO'!AY43</f>
        <v>0</v>
      </c>
      <c r="BU43" s="179">
        <f>'[1]5C1Z_Lincoln Prep'!AY43</f>
        <v>-43</v>
      </c>
      <c r="BV43" s="179">
        <f>'[1]5C1AA_Laurel'!AY43</f>
        <v>0</v>
      </c>
      <c r="BW43" s="179">
        <f>'[1]5C1AB_Apex'!AY43</f>
        <v>0</v>
      </c>
      <c r="BX43" s="179">
        <f>'[1]5C1AC_Smothers'!AY43</f>
        <v>0</v>
      </c>
      <c r="BY43" s="179">
        <f>'[1]5C1AD_Greater'!AY43</f>
        <v>0</v>
      </c>
      <c r="BZ43" s="179">
        <f>'[1]5C1AE_Noble Minds'!AY43</f>
        <v>0</v>
      </c>
      <c r="CA43" s="179">
        <f>'[1]5C1AF_JCFA-Laf'!AY43</f>
        <v>0</v>
      </c>
      <c r="CB43" s="179">
        <f>'[1]5C1AG_Collegiate'!AY43</f>
        <v>0</v>
      </c>
      <c r="CC43" s="179">
        <f>'[1]5C1AH_BRUP'!AY43</f>
        <v>0</v>
      </c>
      <c r="CD43" s="179">
        <f>'[1]5C2_LAVCA'!AZ43</f>
        <v>-96</v>
      </c>
      <c r="CE43" s="179">
        <f>'[1]5C3_UnvView'!AZ43</f>
        <v>-135</v>
      </c>
      <c r="CF43" s="179">
        <f t="shared" si="3"/>
        <v>-287</v>
      </c>
      <c r="CG43" s="181">
        <f t="shared" si="4"/>
        <v>9761206</v>
      </c>
    </row>
    <row r="44" spans="1:86" s="5" customFormat="1" ht="15.6" customHeight="1" x14ac:dyDescent="0.2">
      <c r="A44" s="177">
        <v>38</v>
      </c>
      <c r="B44" s="178" t="s">
        <v>279</v>
      </c>
      <c r="C44" s="179">
        <f>'2_State Distrib and Adjs'!BA44</f>
        <v>866118</v>
      </c>
      <c r="D44" s="179">
        <f>-'5A3_OJJ'!S44</f>
        <v>-541</v>
      </c>
      <c r="E44" s="179"/>
      <c r="F44" s="179"/>
      <c r="G44" s="179">
        <f>-'[1]5C1A_Madison'!AS44</f>
        <v>1681</v>
      </c>
      <c r="H44" s="179">
        <f>-'[1]5C1B_DArbonne'!AS44</f>
        <v>0</v>
      </c>
      <c r="I44" s="179">
        <f>-'[1]5C1C_Intl High'!AS44</f>
        <v>-4111</v>
      </c>
      <c r="J44" s="179">
        <f>-'[1]5C1D_NOMMA'!AS44</f>
        <v>-8450</v>
      </c>
      <c r="K44" s="179">
        <f>-'[1]5C1E_LFNO'!AS44</f>
        <v>-6187</v>
      </c>
      <c r="L44" s="179">
        <f>-'[1]5C1F_L.C. Charter'!AS44</f>
        <v>0</v>
      </c>
      <c r="M44" s="179">
        <f>-'[1]5C1G_JS Clark'!AS44</f>
        <v>0</v>
      </c>
      <c r="N44" s="179">
        <f>-'[1]5C1H_Southwest'!AS44</f>
        <v>0</v>
      </c>
      <c r="O44" s="179">
        <f>-'[1]5C1I_LA Key'!AS44</f>
        <v>280</v>
      </c>
      <c r="P44" s="179">
        <f>-'[1]5C1J_Jeff Chamber'!AS44</f>
        <v>4364</v>
      </c>
      <c r="Q44" s="179">
        <f>-'[1]5C1K_Tallulah'!AS44</f>
        <v>0</v>
      </c>
      <c r="R44" s="179">
        <f>-'[1]5C1M_GEO Mid'!AS44</f>
        <v>0</v>
      </c>
      <c r="S44" s="179">
        <f>-'[1]5C1N_Delta'!AS44</f>
        <v>-1369</v>
      </c>
      <c r="T44" s="179">
        <f>-'[1]5C1O_Impact'!AS44</f>
        <v>0</v>
      </c>
      <c r="U44" s="179">
        <f>-'[1]5C1P_Vision'!AS44</f>
        <v>0</v>
      </c>
      <c r="V44" s="179">
        <f>-'[1]5C1Q_Advantage'!AS44</f>
        <v>0</v>
      </c>
      <c r="W44" s="179">
        <f>-'[1]5C1R_Iberville'!AS44</f>
        <v>0</v>
      </c>
      <c r="X44" s="179">
        <f>-'[1]5C1S_LC Col Prep'!AS44</f>
        <v>0</v>
      </c>
      <c r="Y44" s="179">
        <f>-'[1]5C1T_Northeast'!AS44</f>
        <v>0</v>
      </c>
      <c r="Z44" s="179">
        <f>-'[1]5C1U_Acadiana Ren'!AS44</f>
        <v>0</v>
      </c>
      <c r="AA44" s="179">
        <f>-'[1]5C1V_Laf Ren'!AS44</f>
        <v>0</v>
      </c>
      <c r="AB44" s="179">
        <f>-'[1]5C1W_Willow'!AS44</f>
        <v>0</v>
      </c>
      <c r="AC44" s="179">
        <f>-'[1]5C1X_Tangi'!AS44</f>
        <v>0</v>
      </c>
      <c r="AD44" s="179">
        <f>-'[1]5C1Y_GEO'!AS44</f>
        <v>0</v>
      </c>
      <c r="AE44" s="179">
        <f>-'[1]5C1Z_Lincoln Prep'!AS44</f>
        <v>0</v>
      </c>
      <c r="AF44" s="179">
        <f>-'[1]5C1AA_Laurel'!$AS44</f>
        <v>0</v>
      </c>
      <c r="AG44" s="179">
        <f>-'[1]5C1AB_Apex'!$AS44</f>
        <v>0</v>
      </c>
      <c r="AH44" s="179">
        <f>-'[1]5C1AC_Smothers'!$AS44</f>
        <v>0</v>
      </c>
      <c r="AI44" s="179">
        <f>-'[1]5C1AD_Greater'!$AS44</f>
        <v>0</v>
      </c>
      <c r="AJ44" s="179">
        <f>-'[1]5C1AE_Noble Minds'!$AS44</f>
        <v>0</v>
      </c>
      <c r="AK44" s="179">
        <f>-'[1]5C1AF_JCFA-Laf'!$AS44</f>
        <v>0</v>
      </c>
      <c r="AL44" s="179">
        <f>-'[1]5C1AG_Collegiate'!$AS44</f>
        <v>0</v>
      </c>
      <c r="AM44" s="179">
        <f>-'[1]5C1AH_BRUP'!$AS44</f>
        <v>0</v>
      </c>
      <c r="AN44" s="179">
        <f>-'[1]5C2_LAVCA'!AT44</f>
        <v>-9661</v>
      </c>
      <c r="AO44" s="179">
        <f>-'[1]5C3_UnvView'!AT44</f>
        <v>8199</v>
      </c>
      <c r="AP44" s="179">
        <f>(-[5]Diff!$AO44*3)+[6]Local_Noble!$Z41+'[6]Local_JCFA-Laf'!$W41-[7]Diff!$AL44-'[8]2A-2_EFT (Monthly)'!$AS44-'[8]2A-2_EFT (Monthly)'!$AV44</f>
        <v>8832</v>
      </c>
      <c r="AQ44" s="256">
        <f t="shared" si="5"/>
        <v>-6963</v>
      </c>
      <c r="AR44" s="181">
        <f t="shared" si="2"/>
        <v>859155</v>
      </c>
      <c r="AS44" s="181">
        <f>-'[9]2A-2_EFT (Monthly)'!$BG44+'[9]5C1AE_Noble Minds'!$AM44+'[9]5C1AF_JCFA-Laf'!$AM44+'[9]5C1AG_Collegiate'!$AM44+'[9]5C1AH_BRUP'!$AM44</f>
        <v>0</v>
      </c>
      <c r="AT44" s="179"/>
      <c r="AU44" s="179"/>
      <c r="AV44" s="179"/>
      <c r="AW44" s="179">
        <f>'[1]5C1A_Madison'!AY44</f>
        <v>0</v>
      </c>
      <c r="AX44" s="179">
        <f>'[1]5C1B_DArbonne'!AY44</f>
        <v>0</v>
      </c>
      <c r="AY44" s="179">
        <f>'[1]5C1C_Intl High'!AY44</f>
        <v>-14</v>
      </c>
      <c r="AZ44" s="179">
        <f>'[1]5C1D_NOMMA'!AY44</f>
        <v>65</v>
      </c>
      <c r="BA44" s="179">
        <f>'[1]5C1E_LFNO'!AY44</f>
        <v>-23</v>
      </c>
      <c r="BB44" s="179">
        <f>'[1]5C1F_L.C. Charter'!AY44</f>
        <v>0</v>
      </c>
      <c r="BC44" s="179">
        <f>'[1]5C1G_JS Clark'!AY44</f>
        <v>0</v>
      </c>
      <c r="BD44" s="179">
        <f>'[1]5C1H_Southwest'!AY44</f>
        <v>0</v>
      </c>
      <c r="BE44" s="179">
        <f>'[1]5C1I_LA Key'!AY44</f>
        <v>0</v>
      </c>
      <c r="BF44" s="179">
        <f>'[1]5C1J_Jeff Chamber'!AY44</f>
        <v>100</v>
      </c>
      <c r="BG44" s="179">
        <f>'[1]5C1K_Tallulah'!AY44</f>
        <v>0</v>
      </c>
      <c r="BH44" s="179">
        <f>'[1]5C1M_GEO Mid'!AY44</f>
        <v>0</v>
      </c>
      <c r="BI44" s="179">
        <f>'[1]5C1N_Delta'!AY44</f>
        <v>-14</v>
      </c>
      <c r="BJ44" s="179">
        <f>'[1]5C1O_Impact'!AY44</f>
        <v>0</v>
      </c>
      <c r="BK44" s="179">
        <f>'[1]5C1P_Vision'!AY44</f>
        <v>0</v>
      </c>
      <c r="BL44" s="179">
        <f>'[1]5C1Q_Advantage'!AY44</f>
        <v>0</v>
      </c>
      <c r="BM44" s="179">
        <f>'[1]5C1R_Iberville'!AY44</f>
        <v>0</v>
      </c>
      <c r="BN44" s="179">
        <f>'[1]5C1S_LC Col Prep'!AY44</f>
        <v>0</v>
      </c>
      <c r="BO44" s="179">
        <f>'[1]5C1T_Northeast'!AY44</f>
        <v>0</v>
      </c>
      <c r="BP44" s="179">
        <f>'[1]5C1U_Acadiana Ren'!AY44</f>
        <v>0</v>
      </c>
      <c r="BQ44" s="179">
        <f>'[1]5C1V_Laf Ren'!AY44</f>
        <v>0</v>
      </c>
      <c r="BR44" s="179">
        <f>'[1]5C1W_Willow'!AY44</f>
        <v>0</v>
      </c>
      <c r="BS44" s="179">
        <f>'[1]5C1X_Tangi'!AY44</f>
        <v>0</v>
      </c>
      <c r="BT44" s="179">
        <f>'[1]5C1Y_GEO'!AY44</f>
        <v>0</v>
      </c>
      <c r="BU44" s="179">
        <f>'[1]5C1Z_Lincoln Prep'!AY44</f>
        <v>0</v>
      </c>
      <c r="BV44" s="179">
        <f>'[1]5C1AA_Laurel'!AY44</f>
        <v>0</v>
      </c>
      <c r="BW44" s="179">
        <f>'[1]5C1AB_Apex'!AY44</f>
        <v>0</v>
      </c>
      <c r="BX44" s="179">
        <f>'[1]5C1AC_Smothers'!AY44</f>
        <v>0</v>
      </c>
      <c r="BY44" s="179">
        <f>'[1]5C1AD_Greater'!AY44</f>
        <v>0</v>
      </c>
      <c r="BZ44" s="179">
        <f>'[1]5C1AE_Noble Minds'!AY44</f>
        <v>0</v>
      </c>
      <c r="CA44" s="179">
        <f>'[1]5C1AF_JCFA-Laf'!AY44</f>
        <v>0</v>
      </c>
      <c r="CB44" s="179">
        <f>'[1]5C1AG_Collegiate'!AY44</f>
        <v>0</v>
      </c>
      <c r="CC44" s="179">
        <f>'[1]5C1AH_BRUP'!AY44</f>
        <v>0</v>
      </c>
      <c r="CD44" s="179">
        <f>'[1]5C2_LAVCA'!AZ44</f>
        <v>-47</v>
      </c>
      <c r="CE44" s="179">
        <f>'[1]5C3_UnvView'!AZ44</f>
        <v>259</v>
      </c>
      <c r="CF44" s="179">
        <f t="shared" si="3"/>
        <v>326</v>
      </c>
      <c r="CG44" s="181">
        <f t="shared" si="4"/>
        <v>859481</v>
      </c>
    </row>
    <row r="45" spans="1:86" s="5" customFormat="1" ht="15.6" customHeight="1" x14ac:dyDescent="0.2">
      <c r="A45" s="177">
        <v>39</v>
      </c>
      <c r="B45" s="178" t="s">
        <v>280</v>
      </c>
      <c r="C45" s="179">
        <f>'2_State Distrib and Adjs'!BA45</f>
        <v>946472</v>
      </c>
      <c r="D45" s="179">
        <f>-'5A3_OJJ'!S45</f>
        <v>0</v>
      </c>
      <c r="E45" s="179"/>
      <c r="F45" s="179"/>
      <c r="G45" s="179">
        <f>-'[1]5C1A_Madison'!AS45</f>
        <v>0</v>
      </c>
      <c r="H45" s="179">
        <f>-'[1]5C1B_DArbonne'!AS45</f>
        <v>0</v>
      </c>
      <c r="I45" s="179">
        <f>-'[1]5C1C_Intl High'!AS45</f>
        <v>0</v>
      </c>
      <c r="J45" s="179">
        <f>-'[1]5C1D_NOMMA'!AS45</f>
        <v>0</v>
      </c>
      <c r="K45" s="179">
        <f>-'[1]5C1E_LFNO'!AS45</f>
        <v>0</v>
      </c>
      <c r="L45" s="179">
        <f>-'[1]5C1F_L.C. Charter'!AS45</f>
        <v>0</v>
      </c>
      <c r="M45" s="179">
        <f>-'[1]5C1G_JS Clark'!AS45</f>
        <v>0</v>
      </c>
      <c r="N45" s="179">
        <f>-'[1]5C1H_Southwest'!AS45</f>
        <v>0</v>
      </c>
      <c r="O45" s="179">
        <f>-'[1]5C1I_LA Key'!AS45</f>
        <v>-8871</v>
      </c>
      <c r="P45" s="179">
        <f>-'[1]5C1J_Jeff Chamber'!AS45</f>
        <v>0</v>
      </c>
      <c r="Q45" s="179">
        <f>-'[1]5C1K_Tallulah'!AS45</f>
        <v>0</v>
      </c>
      <c r="R45" s="179">
        <f>-'[1]5C1M_GEO Mid'!AS45</f>
        <v>0</v>
      </c>
      <c r="S45" s="179">
        <f>-'[1]5C1N_Delta'!AS45</f>
        <v>0</v>
      </c>
      <c r="T45" s="179">
        <f>-'[1]5C1O_Impact'!AS45</f>
        <v>0</v>
      </c>
      <c r="U45" s="179">
        <f>-'[1]5C1P_Vision'!AS45</f>
        <v>0</v>
      </c>
      <c r="V45" s="179">
        <f>-'[1]5C1Q_Advantage'!AS45</f>
        <v>-267</v>
      </c>
      <c r="W45" s="179">
        <f>-'[1]5C1R_Iberville'!AS45</f>
        <v>0</v>
      </c>
      <c r="X45" s="179">
        <f>-'[1]5C1S_LC Col Prep'!AS45</f>
        <v>0</v>
      </c>
      <c r="Y45" s="179">
        <f>-'[1]5C1T_Northeast'!AS45</f>
        <v>0</v>
      </c>
      <c r="Z45" s="179">
        <f>-'[1]5C1U_Acadiana Ren'!AS45</f>
        <v>0</v>
      </c>
      <c r="AA45" s="179">
        <f>-'[1]5C1V_Laf Ren'!AS45</f>
        <v>0</v>
      </c>
      <c r="AB45" s="179">
        <f>-'[1]5C1W_Willow'!AS45</f>
        <v>0</v>
      </c>
      <c r="AC45" s="179">
        <f>-'[1]5C1X_Tangi'!AS45</f>
        <v>0</v>
      </c>
      <c r="AD45" s="179">
        <f>-'[1]5C1Y_GEO'!AS45</f>
        <v>0</v>
      </c>
      <c r="AE45" s="179">
        <f>-'[1]5C1Z_Lincoln Prep'!AS45</f>
        <v>0</v>
      </c>
      <c r="AF45" s="179">
        <f>-'[1]5C1AA_Laurel'!$AS45</f>
        <v>0</v>
      </c>
      <c r="AG45" s="179">
        <f>-'[1]5C1AB_Apex'!$AS45</f>
        <v>0</v>
      </c>
      <c r="AH45" s="179">
        <f>-'[1]5C1AC_Smothers'!$AS45</f>
        <v>0</v>
      </c>
      <c r="AI45" s="179">
        <f>-'[1]5C1AD_Greater'!$AS45</f>
        <v>0</v>
      </c>
      <c r="AJ45" s="179">
        <f>-'[1]5C1AE_Noble Minds'!$AS45</f>
        <v>0</v>
      </c>
      <c r="AK45" s="179">
        <f>-'[1]5C1AF_JCFA-Laf'!$AS45</f>
        <v>0</v>
      </c>
      <c r="AL45" s="179">
        <f>-'[1]5C1AG_Collegiate'!$AS45</f>
        <v>0</v>
      </c>
      <c r="AM45" s="179">
        <f>-'[1]5C1AH_BRUP'!$AS45</f>
        <v>0</v>
      </c>
      <c r="AN45" s="179">
        <f>-'[1]5C2_LAVCA'!AT45</f>
        <v>-6517</v>
      </c>
      <c r="AO45" s="179">
        <f>-'[1]5C3_UnvView'!AT45</f>
        <v>-14820</v>
      </c>
      <c r="AP45" s="179">
        <f>(-[5]Diff!$AO45*3)+[6]Local_Noble!$Z42+'[6]Local_JCFA-Laf'!$W42-[7]Diff!$AL45-'[8]2A-2_EFT (Monthly)'!$AS45-'[8]2A-2_EFT (Monthly)'!$AV45</f>
        <v>4020</v>
      </c>
      <c r="AQ45" s="256">
        <f t="shared" si="5"/>
        <v>-26455</v>
      </c>
      <c r="AR45" s="181">
        <f t="shared" si="2"/>
        <v>920017</v>
      </c>
      <c r="AS45" s="181">
        <f>-'[9]2A-2_EFT (Monthly)'!$BG45+'[9]5C1AE_Noble Minds'!$AM45+'[9]5C1AF_JCFA-Laf'!$AM45+'[9]5C1AG_Collegiate'!$AM45+'[9]5C1AH_BRUP'!$AM45</f>
        <v>0</v>
      </c>
      <c r="AT45" s="179"/>
      <c r="AU45" s="179"/>
      <c r="AV45" s="179"/>
      <c r="AW45" s="179">
        <f>'[1]5C1A_Madison'!AY45</f>
        <v>0</v>
      </c>
      <c r="AX45" s="179">
        <f>'[1]5C1B_DArbonne'!AY45</f>
        <v>0</v>
      </c>
      <c r="AY45" s="179">
        <f>'[1]5C1C_Intl High'!AY45</f>
        <v>0</v>
      </c>
      <c r="AZ45" s="179">
        <f>'[1]5C1D_NOMMA'!AY45</f>
        <v>0</v>
      </c>
      <c r="BA45" s="179">
        <f>'[1]5C1E_LFNO'!AY45</f>
        <v>0</v>
      </c>
      <c r="BB45" s="179">
        <f>'[1]5C1F_L.C. Charter'!AY45</f>
        <v>0</v>
      </c>
      <c r="BC45" s="179">
        <f>'[1]5C1G_JS Clark'!AY45</f>
        <v>0</v>
      </c>
      <c r="BD45" s="179">
        <f>'[1]5C1H_Southwest'!AY45</f>
        <v>0</v>
      </c>
      <c r="BE45" s="179">
        <f>'[1]5C1I_LA Key'!AY45</f>
        <v>-83</v>
      </c>
      <c r="BF45" s="179">
        <f>'[1]5C1J_Jeff Chamber'!AY45</f>
        <v>0</v>
      </c>
      <c r="BG45" s="179">
        <f>'[1]5C1K_Tallulah'!AY45</f>
        <v>0</v>
      </c>
      <c r="BH45" s="179">
        <f>'[1]5C1M_GEO Mid'!AY45</f>
        <v>0</v>
      </c>
      <c r="BI45" s="179">
        <f>'[1]5C1N_Delta'!AY45</f>
        <v>0</v>
      </c>
      <c r="BJ45" s="179">
        <f>'[1]5C1O_Impact'!AY45</f>
        <v>0</v>
      </c>
      <c r="BK45" s="179">
        <f>'[1]5C1P_Vision'!AY45</f>
        <v>0</v>
      </c>
      <c r="BL45" s="179">
        <f>'[1]5C1Q_Advantage'!AY45</f>
        <v>6</v>
      </c>
      <c r="BM45" s="179">
        <f>'[1]5C1R_Iberville'!AY45</f>
        <v>0</v>
      </c>
      <c r="BN45" s="179">
        <f>'[1]5C1S_LC Col Prep'!AY45</f>
        <v>0</v>
      </c>
      <c r="BO45" s="179">
        <f>'[1]5C1T_Northeast'!AY45</f>
        <v>0</v>
      </c>
      <c r="BP45" s="179">
        <f>'[1]5C1U_Acadiana Ren'!AY45</f>
        <v>0</v>
      </c>
      <c r="BQ45" s="179">
        <f>'[1]5C1V_Laf Ren'!AY45</f>
        <v>0</v>
      </c>
      <c r="BR45" s="179">
        <f>'[1]5C1W_Willow'!AY45</f>
        <v>0</v>
      </c>
      <c r="BS45" s="179">
        <f>'[1]5C1X_Tangi'!AY45</f>
        <v>0</v>
      </c>
      <c r="BT45" s="179">
        <f>'[1]5C1Y_GEO'!AY45</f>
        <v>0</v>
      </c>
      <c r="BU45" s="179">
        <f>'[1]5C1Z_Lincoln Prep'!AY45</f>
        <v>0</v>
      </c>
      <c r="BV45" s="179">
        <f>'[1]5C1AA_Laurel'!AY45</f>
        <v>0</v>
      </c>
      <c r="BW45" s="179">
        <f>'[1]5C1AB_Apex'!AY45</f>
        <v>0</v>
      </c>
      <c r="BX45" s="179">
        <f>'[1]5C1AC_Smothers'!AY45</f>
        <v>0</v>
      </c>
      <c r="BY45" s="179">
        <f>'[1]5C1AD_Greater'!AY45</f>
        <v>0</v>
      </c>
      <c r="BZ45" s="179">
        <f>'[1]5C1AE_Noble Minds'!AY45</f>
        <v>0</v>
      </c>
      <c r="CA45" s="179">
        <f>'[1]5C1AF_JCFA-Laf'!AY45</f>
        <v>0</v>
      </c>
      <c r="CB45" s="179">
        <f>'[1]5C1AG_Collegiate'!AY45</f>
        <v>0</v>
      </c>
      <c r="CC45" s="179">
        <f>'[1]5C1AH_BRUP'!AY45</f>
        <v>0</v>
      </c>
      <c r="CD45" s="179">
        <f>'[1]5C2_LAVCA'!AZ45</f>
        <v>-14</v>
      </c>
      <c r="CE45" s="179">
        <f>'[1]5C3_UnvView'!AZ45</f>
        <v>-50</v>
      </c>
      <c r="CF45" s="179">
        <f t="shared" si="3"/>
        <v>-141</v>
      </c>
      <c r="CG45" s="181">
        <f t="shared" si="4"/>
        <v>919876</v>
      </c>
    </row>
    <row r="46" spans="1:86" s="5" customFormat="1" ht="15.6" customHeight="1" x14ac:dyDescent="0.2">
      <c r="A46" s="187">
        <v>40</v>
      </c>
      <c r="B46" s="188" t="s">
        <v>281</v>
      </c>
      <c r="C46" s="189">
        <f>'2_State Distrib and Adjs'!BA46</f>
        <v>11022689</v>
      </c>
      <c r="D46" s="189">
        <f>-'5A3_OJJ'!S46</f>
        <v>-1854</v>
      </c>
      <c r="E46" s="189"/>
      <c r="F46" s="189"/>
      <c r="G46" s="189">
        <f>-'[1]5C1A_Madison'!AS46</f>
        <v>0</v>
      </c>
      <c r="H46" s="189">
        <f>-'[1]5C1B_DArbonne'!AS46</f>
        <v>0</v>
      </c>
      <c r="I46" s="189">
        <f>-'[1]5C1C_Intl High'!AS46</f>
        <v>0</v>
      </c>
      <c r="J46" s="189">
        <f>-'[1]5C1D_NOMMA'!AS46</f>
        <v>0</v>
      </c>
      <c r="K46" s="189">
        <f>-'[1]5C1E_LFNO'!AS46</f>
        <v>0</v>
      </c>
      <c r="L46" s="189">
        <f>-'[1]5C1F_L.C. Charter'!AS46</f>
        <v>0</v>
      </c>
      <c r="M46" s="189">
        <f>-'[1]5C1G_JS Clark'!AS46</f>
        <v>0</v>
      </c>
      <c r="N46" s="189">
        <f>-'[1]5C1H_Southwest'!AS46</f>
        <v>0</v>
      </c>
      <c r="O46" s="189">
        <f>-'[1]5C1I_LA Key'!AS46</f>
        <v>0</v>
      </c>
      <c r="P46" s="189">
        <f>-'[1]5C1J_Jeff Chamber'!AS46</f>
        <v>0</v>
      </c>
      <c r="Q46" s="189">
        <f>-'[1]5C1K_Tallulah'!AS46</f>
        <v>-1503</v>
      </c>
      <c r="R46" s="189">
        <f>-'[1]5C1M_GEO Mid'!AS46</f>
        <v>0</v>
      </c>
      <c r="S46" s="189">
        <f>-'[1]5C1N_Delta'!AS46</f>
        <v>0</v>
      </c>
      <c r="T46" s="189">
        <f>-'[1]5C1O_Impact'!AS46</f>
        <v>-501</v>
      </c>
      <c r="U46" s="189">
        <f>-'[1]5C1P_Vision'!AS46</f>
        <v>0</v>
      </c>
      <c r="V46" s="189">
        <f>-'[1]5C1Q_Advantage'!AS46</f>
        <v>0</v>
      </c>
      <c r="W46" s="189">
        <f>-'[1]5C1R_Iberville'!AS46</f>
        <v>0</v>
      </c>
      <c r="X46" s="189">
        <f>-'[1]5C1S_LC Col Prep'!AS46</f>
        <v>0</v>
      </c>
      <c r="Y46" s="189">
        <f>-'[1]5C1T_Northeast'!AS46</f>
        <v>0</v>
      </c>
      <c r="Z46" s="189">
        <f>-'[1]5C1U_Acadiana Ren'!AS46</f>
        <v>0</v>
      </c>
      <c r="AA46" s="189">
        <f>-'[1]5C1V_Laf Ren'!AS46</f>
        <v>0</v>
      </c>
      <c r="AB46" s="189">
        <f>-'[1]5C1W_Willow'!AS46</f>
        <v>0</v>
      </c>
      <c r="AC46" s="189">
        <f>-'[1]5C1X_Tangi'!AS46</f>
        <v>0</v>
      </c>
      <c r="AD46" s="189">
        <f>-'[1]5C1Y_GEO'!AS46</f>
        <v>0</v>
      </c>
      <c r="AE46" s="189">
        <f>-'[1]5C1Z_Lincoln Prep'!AS46</f>
        <v>0</v>
      </c>
      <c r="AF46" s="189">
        <f>-'[1]5C1AA_Laurel'!$AS46</f>
        <v>0</v>
      </c>
      <c r="AG46" s="189">
        <f>-'[1]5C1AB_Apex'!$AS46</f>
        <v>0</v>
      </c>
      <c r="AH46" s="189">
        <f>-'[1]5C1AC_Smothers'!$AS46</f>
        <v>0</v>
      </c>
      <c r="AI46" s="189">
        <f>-'[1]5C1AD_Greater'!$AS46</f>
        <v>0</v>
      </c>
      <c r="AJ46" s="189">
        <f>-'[1]5C1AE_Noble Minds'!$AS46</f>
        <v>0</v>
      </c>
      <c r="AK46" s="189">
        <f>-'[1]5C1AF_JCFA-Laf'!$AS46</f>
        <v>0</v>
      </c>
      <c r="AL46" s="189">
        <f>-'[1]5C1AG_Collegiate'!$AS46</f>
        <v>0</v>
      </c>
      <c r="AM46" s="189">
        <f>-'[1]5C1AH_BRUP'!$AS46</f>
        <v>0</v>
      </c>
      <c r="AN46" s="189">
        <f>-'[1]5C2_LAVCA'!AT46</f>
        <v>-12279</v>
      </c>
      <c r="AO46" s="189">
        <f>-'[1]5C3_UnvView'!AT46</f>
        <v>-23152</v>
      </c>
      <c r="AP46" s="189">
        <f>(-[5]Diff!$AO46*3)+[6]Local_Noble!$Z43+'[6]Local_JCFA-Laf'!$W43-[7]Diff!$AL46-'[8]2A-2_EFT (Monthly)'!$AS46-'[8]2A-2_EFT (Monthly)'!$AV46</f>
        <v>711</v>
      </c>
      <c r="AQ46" s="229">
        <f t="shared" si="5"/>
        <v>-38578</v>
      </c>
      <c r="AR46" s="191">
        <f t="shared" si="2"/>
        <v>10984111</v>
      </c>
      <c r="AS46" s="191">
        <f>-'[9]2A-2_EFT (Monthly)'!$BG46+'[9]5C1AE_Noble Minds'!$AM46+'[9]5C1AF_JCFA-Laf'!$AM46+'[9]5C1AG_Collegiate'!$AM46+'[9]5C1AH_BRUP'!$AM46</f>
        <v>0</v>
      </c>
      <c r="AT46" s="189"/>
      <c r="AU46" s="189"/>
      <c r="AV46" s="189"/>
      <c r="AW46" s="189">
        <f>'[1]5C1A_Madison'!AY46</f>
        <v>0</v>
      </c>
      <c r="AX46" s="189">
        <f>'[1]5C1B_DArbonne'!AY46</f>
        <v>0</v>
      </c>
      <c r="AY46" s="189">
        <f>'[1]5C1C_Intl High'!AY46</f>
        <v>0</v>
      </c>
      <c r="AZ46" s="189">
        <f>'[1]5C1D_NOMMA'!AY46</f>
        <v>0</v>
      </c>
      <c r="BA46" s="189">
        <f>'[1]5C1E_LFNO'!AY46</f>
        <v>0</v>
      </c>
      <c r="BB46" s="189">
        <f>'[1]5C1F_L.C. Charter'!AY46</f>
        <v>0</v>
      </c>
      <c r="BC46" s="189">
        <f>'[1]5C1G_JS Clark'!AY46</f>
        <v>0</v>
      </c>
      <c r="BD46" s="189">
        <f>'[1]5C1H_Southwest'!AY46</f>
        <v>0</v>
      </c>
      <c r="BE46" s="189">
        <f>'[1]5C1I_LA Key'!AY46</f>
        <v>0</v>
      </c>
      <c r="BF46" s="189">
        <f>'[1]5C1J_Jeff Chamber'!AY46</f>
        <v>0</v>
      </c>
      <c r="BG46" s="189">
        <f>'[1]5C1K_Tallulah'!AY46</f>
        <v>-15</v>
      </c>
      <c r="BH46" s="189">
        <f>'[1]5C1M_GEO Mid'!AY46</f>
        <v>0</v>
      </c>
      <c r="BI46" s="189">
        <f>'[1]5C1N_Delta'!AY46</f>
        <v>0</v>
      </c>
      <c r="BJ46" s="189">
        <f>'[1]5C1O_Impact'!AY46</f>
        <v>-5</v>
      </c>
      <c r="BK46" s="189">
        <f>'[1]5C1P_Vision'!AY46</f>
        <v>0</v>
      </c>
      <c r="BL46" s="189">
        <f>'[1]5C1Q_Advantage'!AY46</f>
        <v>0</v>
      </c>
      <c r="BM46" s="189">
        <f>'[1]5C1R_Iberville'!AY46</f>
        <v>0</v>
      </c>
      <c r="BN46" s="189">
        <f>'[1]5C1S_LC Col Prep'!AY46</f>
        <v>0</v>
      </c>
      <c r="BO46" s="189">
        <f>'[1]5C1T_Northeast'!AY46</f>
        <v>0</v>
      </c>
      <c r="BP46" s="189">
        <f>'[1]5C1U_Acadiana Ren'!AY46</f>
        <v>0</v>
      </c>
      <c r="BQ46" s="189">
        <f>'[1]5C1V_Laf Ren'!AY46</f>
        <v>0</v>
      </c>
      <c r="BR46" s="189">
        <f>'[1]5C1W_Willow'!AY46</f>
        <v>0</v>
      </c>
      <c r="BS46" s="189">
        <f>'[1]5C1X_Tangi'!AY46</f>
        <v>0</v>
      </c>
      <c r="BT46" s="189">
        <f>'[1]5C1Y_GEO'!AY46</f>
        <v>0</v>
      </c>
      <c r="BU46" s="189">
        <f>'[1]5C1Z_Lincoln Prep'!AY46</f>
        <v>0</v>
      </c>
      <c r="BV46" s="189">
        <f>'[1]5C1AA_Laurel'!AY46</f>
        <v>0</v>
      </c>
      <c r="BW46" s="189">
        <f>'[1]5C1AB_Apex'!AY46</f>
        <v>0</v>
      </c>
      <c r="BX46" s="189">
        <f>'[1]5C1AC_Smothers'!AY46</f>
        <v>0</v>
      </c>
      <c r="BY46" s="189">
        <f>'[1]5C1AD_Greater'!AY46</f>
        <v>0</v>
      </c>
      <c r="BZ46" s="189">
        <f>'[1]5C1AE_Noble Minds'!AY46</f>
        <v>0</v>
      </c>
      <c r="CA46" s="189">
        <f>'[1]5C1AF_JCFA-Laf'!AY46</f>
        <v>0</v>
      </c>
      <c r="CB46" s="189">
        <f>'[1]5C1AG_Collegiate'!AY46</f>
        <v>0</v>
      </c>
      <c r="CC46" s="189">
        <f>'[1]5C1AH_BRUP'!AY46</f>
        <v>0</v>
      </c>
      <c r="CD46" s="189">
        <f>'[1]5C2_LAVCA'!AZ46</f>
        <v>-24</v>
      </c>
      <c r="CE46" s="189">
        <f>'[1]5C3_UnvView'!AZ46</f>
        <v>-93</v>
      </c>
      <c r="CF46" s="189">
        <f t="shared" si="3"/>
        <v>-137</v>
      </c>
      <c r="CG46" s="191">
        <f t="shared" si="4"/>
        <v>10983974</v>
      </c>
    </row>
    <row r="47" spans="1:86" s="5" customFormat="1" ht="15.6" customHeight="1" x14ac:dyDescent="0.2">
      <c r="A47" s="177">
        <v>41</v>
      </c>
      <c r="B47" s="178" t="s">
        <v>282</v>
      </c>
      <c r="C47" s="179">
        <f>'2_State Distrib and Adjs'!BA47</f>
        <v>388510</v>
      </c>
      <c r="D47" s="179">
        <f>-'5A3_OJJ'!S47</f>
        <v>0</v>
      </c>
      <c r="E47" s="179"/>
      <c r="F47" s="179"/>
      <c r="G47" s="179">
        <f>-'[1]5C1A_Madison'!AS47</f>
        <v>0</v>
      </c>
      <c r="H47" s="179">
        <f>-'[1]5C1B_DArbonne'!AS47</f>
        <v>0</v>
      </c>
      <c r="I47" s="179">
        <f>-'[1]5C1C_Intl High'!AS47</f>
        <v>0</v>
      </c>
      <c r="J47" s="179">
        <f>-'[1]5C1D_NOMMA'!AS47</f>
        <v>0</v>
      </c>
      <c r="K47" s="179">
        <f>-'[1]5C1E_LFNO'!AS47</f>
        <v>0</v>
      </c>
      <c r="L47" s="179">
        <f>-'[1]5C1F_L.C. Charter'!AS47</f>
        <v>0</v>
      </c>
      <c r="M47" s="179">
        <f>-'[1]5C1G_JS Clark'!AS47</f>
        <v>0</v>
      </c>
      <c r="N47" s="179">
        <f>-'[1]5C1H_Southwest'!AS47</f>
        <v>0</v>
      </c>
      <c r="O47" s="179">
        <f>-'[1]5C1I_LA Key'!AS47</f>
        <v>0</v>
      </c>
      <c r="P47" s="179">
        <f>-'[1]5C1J_Jeff Chamber'!AS47</f>
        <v>0</v>
      </c>
      <c r="Q47" s="179">
        <f>-'[1]5C1K_Tallulah'!AS47</f>
        <v>0</v>
      </c>
      <c r="R47" s="179">
        <f>-'[1]5C1M_GEO Mid'!AS47</f>
        <v>0</v>
      </c>
      <c r="S47" s="179">
        <f>-'[1]5C1N_Delta'!AS47</f>
        <v>0</v>
      </c>
      <c r="T47" s="179">
        <f>-'[1]5C1O_Impact'!AS47</f>
        <v>0</v>
      </c>
      <c r="U47" s="179">
        <f>-'[1]5C1P_Vision'!AS47</f>
        <v>0</v>
      </c>
      <c r="V47" s="179">
        <f>-'[1]5C1Q_Advantage'!AS47</f>
        <v>0</v>
      </c>
      <c r="W47" s="179">
        <f>-'[1]5C1R_Iberville'!AS47</f>
        <v>0</v>
      </c>
      <c r="X47" s="179">
        <f>-'[1]5C1S_LC Col Prep'!AS47</f>
        <v>0</v>
      </c>
      <c r="Y47" s="179">
        <f>-'[1]5C1T_Northeast'!AS47</f>
        <v>0</v>
      </c>
      <c r="Z47" s="179">
        <f>-'[1]5C1U_Acadiana Ren'!AS47</f>
        <v>0</v>
      </c>
      <c r="AA47" s="179">
        <f>-'[1]5C1V_Laf Ren'!AS47</f>
        <v>0</v>
      </c>
      <c r="AB47" s="179">
        <f>-'[1]5C1W_Willow'!AS47</f>
        <v>0</v>
      </c>
      <c r="AC47" s="179">
        <f>-'[1]5C1X_Tangi'!AS47</f>
        <v>0</v>
      </c>
      <c r="AD47" s="179">
        <f>-'[1]5C1Y_GEO'!AS47</f>
        <v>0</v>
      </c>
      <c r="AE47" s="179">
        <f>-'[1]5C1Z_Lincoln Prep'!AS47</f>
        <v>0</v>
      </c>
      <c r="AF47" s="179">
        <f>-'[1]5C1AA_Laurel'!$AS47</f>
        <v>0</v>
      </c>
      <c r="AG47" s="179">
        <f>-'[1]5C1AB_Apex'!$AS47</f>
        <v>0</v>
      </c>
      <c r="AH47" s="179">
        <f>-'[1]5C1AC_Smothers'!$AS47</f>
        <v>0</v>
      </c>
      <c r="AI47" s="179">
        <f>-'[1]5C1AD_Greater'!$AS47</f>
        <v>0</v>
      </c>
      <c r="AJ47" s="179">
        <f>-'[1]5C1AE_Noble Minds'!$AS47</f>
        <v>0</v>
      </c>
      <c r="AK47" s="179">
        <f>-'[1]5C1AF_JCFA-Laf'!$AS47</f>
        <v>0</v>
      </c>
      <c r="AL47" s="179">
        <f>-'[1]5C1AG_Collegiate'!$AS47</f>
        <v>0</v>
      </c>
      <c r="AM47" s="179">
        <f>-'[1]5C1AH_BRUP'!$AS47</f>
        <v>0</v>
      </c>
      <c r="AN47" s="179">
        <f>-'[1]5C2_LAVCA'!AT47</f>
        <v>4176</v>
      </c>
      <c r="AO47" s="179">
        <f>-'[1]5C3_UnvView'!AT47</f>
        <v>-3818</v>
      </c>
      <c r="AP47" s="179">
        <f>(-[5]Diff!$AO47*3)+[6]Local_Noble!$Z44+'[6]Local_JCFA-Laf'!$W44-[7]Diff!$AL47-'[8]2A-2_EFT (Monthly)'!$AS47-'[8]2A-2_EFT (Monthly)'!$AV47</f>
        <v>-2031</v>
      </c>
      <c r="AQ47" s="256">
        <f t="shared" si="5"/>
        <v>-1673</v>
      </c>
      <c r="AR47" s="181">
        <f t="shared" si="2"/>
        <v>386837</v>
      </c>
      <c r="AS47" s="181">
        <f>-'[9]2A-2_EFT (Monthly)'!$BG47+'[9]5C1AE_Noble Minds'!$AM47+'[9]5C1AF_JCFA-Laf'!$AM47+'[9]5C1AG_Collegiate'!$AM47+'[9]5C1AH_BRUP'!$AM47</f>
        <v>0</v>
      </c>
      <c r="AT47" s="179"/>
      <c r="AU47" s="179"/>
      <c r="AV47" s="179"/>
      <c r="AW47" s="179">
        <f>'[1]5C1A_Madison'!AY47</f>
        <v>0</v>
      </c>
      <c r="AX47" s="179">
        <f>'[1]5C1B_DArbonne'!AY47</f>
        <v>0</v>
      </c>
      <c r="AY47" s="179">
        <f>'[1]5C1C_Intl High'!AY47</f>
        <v>0</v>
      </c>
      <c r="AZ47" s="179">
        <f>'[1]5C1D_NOMMA'!AY47</f>
        <v>0</v>
      </c>
      <c r="BA47" s="179">
        <f>'[1]5C1E_LFNO'!AY47</f>
        <v>0</v>
      </c>
      <c r="BB47" s="179">
        <f>'[1]5C1F_L.C. Charter'!AY47</f>
        <v>0</v>
      </c>
      <c r="BC47" s="179">
        <f>'[1]5C1G_JS Clark'!AY47</f>
        <v>0</v>
      </c>
      <c r="BD47" s="179">
        <f>'[1]5C1H_Southwest'!AY47</f>
        <v>0</v>
      </c>
      <c r="BE47" s="179">
        <f>'[1]5C1I_LA Key'!AY47</f>
        <v>0</v>
      </c>
      <c r="BF47" s="179">
        <f>'[1]5C1J_Jeff Chamber'!AY47</f>
        <v>0</v>
      </c>
      <c r="BG47" s="179">
        <f>'[1]5C1K_Tallulah'!AY47</f>
        <v>0</v>
      </c>
      <c r="BH47" s="179">
        <f>'[1]5C1M_GEO Mid'!AY47</f>
        <v>0</v>
      </c>
      <c r="BI47" s="179">
        <f>'[1]5C1N_Delta'!AY47</f>
        <v>0</v>
      </c>
      <c r="BJ47" s="179">
        <f>'[1]5C1O_Impact'!AY47</f>
        <v>0</v>
      </c>
      <c r="BK47" s="179">
        <f>'[1]5C1P_Vision'!AY47</f>
        <v>0</v>
      </c>
      <c r="BL47" s="179">
        <f>'[1]5C1Q_Advantage'!AY47</f>
        <v>0</v>
      </c>
      <c r="BM47" s="179">
        <f>'[1]5C1R_Iberville'!AY47</f>
        <v>0</v>
      </c>
      <c r="BN47" s="179">
        <f>'[1]5C1S_LC Col Prep'!AY47</f>
        <v>0</v>
      </c>
      <c r="BO47" s="179">
        <f>'[1]5C1T_Northeast'!AY47</f>
        <v>0</v>
      </c>
      <c r="BP47" s="179">
        <f>'[1]5C1U_Acadiana Ren'!AY47</f>
        <v>0</v>
      </c>
      <c r="BQ47" s="179">
        <f>'[1]5C1V_Laf Ren'!AY47</f>
        <v>0</v>
      </c>
      <c r="BR47" s="179">
        <f>'[1]5C1W_Willow'!AY47</f>
        <v>0</v>
      </c>
      <c r="BS47" s="179">
        <f>'[1]5C1X_Tangi'!AY47</f>
        <v>0</v>
      </c>
      <c r="BT47" s="179">
        <f>'[1]5C1Y_GEO'!AY47</f>
        <v>0</v>
      </c>
      <c r="BU47" s="179">
        <f>'[1]5C1Z_Lincoln Prep'!AY47</f>
        <v>0</v>
      </c>
      <c r="BV47" s="179">
        <f>'[1]5C1AA_Laurel'!AY47</f>
        <v>0</v>
      </c>
      <c r="BW47" s="179">
        <f>'[1]5C1AB_Apex'!AY47</f>
        <v>0</v>
      </c>
      <c r="BX47" s="179">
        <f>'[1]5C1AC_Smothers'!AY47</f>
        <v>0</v>
      </c>
      <c r="BY47" s="179">
        <f>'[1]5C1AD_Greater'!AY47</f>
        <v>0</v>
      </c>
      <c r="BZ47" s="179">
        <f>'[1]5C1AE_Noble Minds'!AY47</f>
        <v>0</v>
      </c>
      <c r="CA47" s="179">
        <f>'[1]5C1AF_JCFA-Laf'!AY47</f>
        <v>0</v>
      </c>
      <c r="CB47" s="179">
        <f>'[1]5C1AG_Collegiate'!AY47</f>
        <v>0</v>
      </c>
      <c r="CC47" s="179">
        <f>'[1]5C1AH_BRUP'!AY47</f>
        <v>0</v>
      </c>
      <c r="CD47" s="179">
        <f>'[1]5C2_LAVCA'!AZ47</f>
        <v>64</v>
      </c>
      <c r="CE47" s="179">
        <f>'[1]5C3_UnvView'!AZ47</f>
        <v>-18</v>
      </c>
      <c r="CF47" s="179">
        <f t="shared" si="3"/>
        <v>46</v>
      </c>
      <c r="CG47" s="181">
        <f t="shared" si="4"/>
        <v>386883</v>
      </c>
    </row>
    <row r="48" spans="1:86" s="5" customFormat="1" ht="15.6" customHeight="1" x14ac:dyDescent="0.2">
      <c r="A48" s="177">
        <v>42</v>
      </c>
      <c r="B48" s="178" t="s">
        <v>283</v>
      </c>
      <c r="C48" s="179">
        <f>'2_State Distrib and Adjs'!BA48</f>
        <v>1295009</v>
      </c>
      <c r="D48" s="179">
        <f>-'5A3_OJJ'!S48</f>
        <v>-1955</v>
      </c>
      <c r="E48" s="179"/>
      <c r="F48" s="179"/>
      <c r="G48" s="179">
        <f>-'[1]5C1A_Madison'!AS48</f>
        <v>0</v>
      </c>
      <c r="H48" s="179">
        <f>-'[1]5C1B_DArbonne'!AS48</f>
        <v>0</v>
      </c>
      <c r="I48" s="179">
        <f>-'[1]5C1C_Intl High'!AS48</f>
        <v>0</v>
      </c>
      <c r="J48" s="179">
        <f>-'[1]5C1D_NOMMA'!AS48</f>
        <v>0</v>
      </c>
      <c r="K48" s="179">
        <f>-'[1]5C1E_LFNO'!AS48</f>
        <v>0</v>
      </c>
      <c r="L48" s="179">
        <f>-'[1]5C1F_L.C. Charter'!AS48</f>
        <v>0</v>
      </c>
      <c r="M48" s="179">
        <f>-'[1]5C1G_JS Clark'!AS48</f>
        <v>0</v>
      </c>
      <c r="N48" s="179">
        <f>-'[1]5C1H_Southwest'!AS48</f>
        <v>0</v>
      </c>
      <c r="O48" s="179">
        <f>-'[1]5C1I_LA Key'!AS48</f>
        <v>0</v>
      </c>
      <c r="P48" s="179">
        <f>-'[1]5C1J_Jeff Chamber'!AS48</f>
        <v>0</v>
      </c>
      <c r="Q48" s="179">
        <f>-'[1]5C1K_Tallulah'!AS48</f>
        <v>0</v>
      </c>
      <c r="R48" s="179">
        <f>-'[1]5C1M_GEO Mid'!AS48</f>
        <v>0</v>
      </c>
      <c r="S48" s="179">
        <f>-'[1]5C1N_Delta'!AS48</f>
        <v>0</v>
      </c>
      <c r="T48" s="179">
        <f>-'[1]5C1O_Impact'!AS48</f>
        <v>0</v>
      </c>
      <c r="U48" s="179">
        <f>-'[1]5C1P_Vision'!AS48</f>
        <v>0</v>
      </c>
      <c r="V48" s="179">
        <f>-'[1]5C1Q_Advantage'!AS48</f>
        <v>0</v>
      </c>
      <c r="W48" s="179">
        <f>-'[1]5C1R_Iberville'!AS48</f>
        <v>0</v>
      </c>
      <c r="X48" s="179">
        <f>-'[1]5C1S_LC Col Prep'!AS48</f>
        <v>0</v>
      </c>
      <c r="Y48" s="179">
        <f>-'[1]5C1T_Northeast'!AS48</f>
        <v>0</v>
      </c>
      <c r="Z48" s="179">
        <f>-'[1]5C1U_Acadiana Ren'!AS48</f>
        <v>0</v>
      </c>
      <c r="AA48" s="179">
        <f>-'[1]5C1V_Laf Ren'!AS48</f>
        <v>0</v>
      </c>
      <c r="AB48" s="179">
        <f>-'[1]5C1W_Willow'!AS48</f>
        <v>0</v>
      </c>
      <c r="AC48" s="179">
        <f>-'[1]5C1X_Tangi'!AS48</f>
        <v>0</v>
      </c>
      <c r="AD48" s="179">
        <f>-'[1]5C1Y_GEO'!AS48</f>
        <v>0</v>
      </c>
      <c r="AE48" s="179">
        <f>-'[1]5C1Z_Lincoln Prep'!AS48</f>
        <v>0</v>
      </c>
      <c r="AF48" s="179">
        <f>-'[1]5C1AA_Laurel'!$AS48</f>
        <v>0</v>
      </c>
      <c r="AG48" s="179">
        <f>-'[1]5C1AB_Apex'!$AS48</f>
        <v>0</v>
      </c>
      <c r="AH48" s="179">
        <f>-'[1]5C1AC_Smothers'!$AS48</f>
        <v>0</v>
      </c>
      <c r="AI48" s="179">
        <f>-'[1]5C1AD_Greater'!$AS48</f>
        <v>0</v>
      </c>
      <c r="AJ48" s="179">
        <f>-'[1]5C1AE_Noble Minds'!$AS48</f>
        <v>0</v>
      </c>
      <c r="AK48" s="179">
        <f>-'[1]5C1AF_JCFA-Laf'!$AS48</f>
        <v>0</v>
      </c>
      <c r="AL48" s="179">
        <f>-'[1]5C1AG_Collegiate'!$AS48</f>
        <v>0</v>
      </c>
      <c r="AM48" s="179">
        <f>-'[1]5C1AH_BRUP'!$AS48</f>
        <v>0</v>
      </c>
      <c r="AN48" s="179">
        <f>-'[1]5C2_LAVCA'!AT48</f>
        <v>-1820</v>
      </c>
      <c r="AO48" s="179">
        <f>-'[1]5C3_UnvView'!AT48</f>
        <v>-1000</v>
      </c>
      <c r="AP48" s="179">
        <f>(-[5]Diff!$AO48*3)+[6]Local_Noble!$Z45+'[6]Local_JCFA-Laf'!$W45-[7]Diff!$AL48-'[8]2A-2_EFT (Monthly)'!$AS48-'[8]2A-2_EFT (Monthly)'!$AV48</f>
        <v>822</v>
      </c>
      <c r="AQ48" s="256">
        <f t="shared" si="5"/>
        <v>-3953</v>
      </c>
      <c r="AR48" s="181">
        <f t="shared" si="2"/>
        <v>1291056</v>
      </c>
      <c r="AS48" s="181">
        <f>-'[9]2A-2_EFT (Monthly)'!$BG48+'[9]5C1AE_Noble Minds'!$AM48+'[9]5C1AF_JCFA-Laf'!$AM48+'[9]5C1AG_Collegiate'!$AM48+'[9]5C1AH_BRUP'!$AM48</f>
        <v>0</v>
      </c>
      <c r="AT48" s="179"/>
      <c r="AU48" s="179"/>
      <c r="AV48" s="179"/>
      <c r="AW48" s="179">
        <f>'[1]5C1A_Madison'!AY48</f>
        <v>0</v>
      </c>
      <c r="AX48" s="179">
        <f>'[1]5C1B_DArbonne'!AY48</f>
        <v>0</v>
      </c>
      <c r="AY48" s="179">
        <f>'[1]5C1C_Intl High'!AY48</f>
        <v>0</v>
      </c>
      <c r="AZ48" s="179">
        <f>'[1]5C1D_NOMMA'!AY48</f>
        <v>0</v>
      </c>
      <c r="BA48" s="179">
        <f>'[1]5C1E_LFNO'!AY48</f>
        <v>0</v>
      </c>
      <c r="BB48" s="179">
        <f>'[1]5C1F_L.C. Charter'!AY48</f>
        <v>0</v>
      </c>
      <c r="BC48" s="179">
        <f>'[1]5C1G_JS Clark'!AY48</f>
        <v>0</v>
      </c>
      <c r="BD48" s="179">
        <f>'[1]5C1H_Southwest'!AY48</f>
        <v>0</v>
      </c>
      <c r="BE48" s="179">
        <f>'[1]5C1I_LA Key'!AY48</f>
        <v>0</v>
      </c>
      <c r="BF48" s="179">
        <f>'[1]5C1J_Jeff Chamber'!AY48</f>
        <v>0</v>
      </c>
      <c r="BG48" s="179">
        <f>'[1]5C1K_Tallulah'!AY48</f>
        <v>0</v>
      </c>
      <c r="BH48" s="179">
        <f>'[1]5C1M_GEO Mid'!AY48</f>
        <v>0</v>
      </c>
      <c r="BI48" s="179">
        <f>'[1]5C1N_Delta'!AY48</f>
        <v>0</v>
      </c>
      <c r="BJ48" s="179">
        <f>'[1]5C1O_Impact'!AY48</f>
        <v>0</v>
      </c>
      <c r="BK48" s="179">
        <f>'[1]5C1P_Vision'!AY48</f>
        <v>0</v>
      </c>
      <c r="BL48" s="179">
        <f>'[1]5C1Q_Advantage'!AY48</f>
        <v>0</v>
      </c>
      <c r="BM48" s="179">
        <f>'[1]5C1R_Iberville'!AY48</f>
        <v>0</v>
      </c>
      <c r="BN48" s="179">
        <f>'[1]5C1S_LC Col Prep'!AY48</f>
        <v>0</v>
      </c>
      <c r="BO48" s="179">
        <f>'[1]5C1T_Northeast'!AY48</f>
        <v>0</v>
      </c>
      <c r="BP48" s="179">
        <f>'[1]5C1U_Acadiana Ren'!AY48</f>
        <v>0</v>
      </c>
      <c r="BQ48" s="179">
        <f>'[1]5C1V_Laf Ren'!AY48</f>
        <v>0</v>
      </c>
      <c r="BR48" s="179">
        <f>'[1]5C1W_Willow'!AY48</f>
        <v>0</v>
      </c>
      <c r="BS48" s="179">
        <f>'[1]5C1X_Tangi'!AY48</f>
        <v>0</v>
      </c>
      <c r="BT48" s="179">
        <f>'[1]5C1Y_GEO'!AY48</f>
        <v>0</v>
      </c>
      <c r="BU48" s="179">
        <f>'[1]5C1Z_Lincoln Prep'!AY48</f>
        <v>0</v>
      </c>
      <c r="BV48" s="179">
        <f>'[1]5C1AA_Laurel'!AY48</f>
        <v>0</v>
      </c>
      <c r="BW48" s="179">
        <f>'[1]5C1AB_Apex'!AY48</f>
        <v>0</v>
      </c>
      <c r="BX48" s="179">
        <f>'[1]5C1AC_Smothers'!AY48</f>
        <v>0</v>
      </c>
      <c r="BY48" s="179">
        <f>'[1]5C1AD_Greater'!AY48</f>
        <v>0</v>
      </c>
      <c r="BZ48" s="179">
        <f>'[1]5C1AE_Noble Minds'!AY48</f>
        <v>0</v>
      </c>
      <c r="CA48" s="179">
        <f>'[1]5C1AF_JCFA-Laf'!AY48</f>
        <v>0</v>
      </c>
      <c r="CB48" s="179">
        <f>'[1]5C1AG_Collegiate'!AY48</f>
        <v>0</v>
      </c>
      <c r="CC48" s="179">
        <f>'[1]5C1AH_BRUP'!AY48</f>
        <v>0</v>
      </c>
      <c r="CD48" s="179">
        <f>'[1]5C2_LAVCA'!AZ48</f>
        <v>-38</v>
      </c>
      <c r="CE48" s="179">
        <f>'[1]5C3_UnvView'!AZ48</f>
        <v>35</v>
      </c>
      <c r="CF48" s="179">
        <f t="shared" si="3"/>
        <v>-3</v>
      </c>
      <c r="CG48" s="181">
        <f t="shared" si="4"/>
        <v>1291053</v>
      </c>
    </row>
    <row r="49" spans="1:85" s="5" customFormat="1" ht="15.6" customHeight="1" x14ac:dyDescent="0.2">
      <c r="A49" s="177">
        <v>43</v>
      </c>
      <c r="B49" s="178" t="s">
        <v>284</v>
      </c>
      <c r="C49" s="179">
        <f>'2_State Distrib and Adjs'!BA49</f>
        <v>2308053</v>
      </c>
      <c r="D49" s="179">
        <f>-'5A3_OJJ'!S49</f>
        <v>-487</v>
      </c>
      <c r="E49" s="179"/>
      <c r="F49" s="179"/>
      <c r="G49" s="179">
        <f>-'[1]5C1A_Madison'!AS49</f>
        <v>0</v>
      </c>
      <c r="H49" s="179">
        <f>-'[1]5C1B_DArbonne'!AS49</f>
        <v>0</v>
      </c>
      <c r="I49" s="179">
        <f>-'[1]5C1C_Intl High'!AS49</f>
        <v>0</v>
      </c>
      <c r="J49" s="179">
        <f>-'[1]5C1D_NOMMA'!AS49</f>
        <v>0</v>
      </c>
      <c r="K49" s="179">
        <f>-'[1]5C1E_LFNO'!AS49</f>
        <v>0</v>
      </c>
      <c r="L49" s="179">
        <f>-'[1]5C1F_L.C. Charter'!AS49</f>
        <v>0</v>
      </c>
      <c r="M49" s="179">
        <f>-'[1]5C1G_JS Clark'!AS49</f>
        <v>0</v>
      </c>
      <c r="N49" s="179">
        <f>-'[1]5C1H_Southwest'!AS49</f>
        <v>0</v>
      </c>
      <c r="O49" s="179">
        <f>-'[1]5C1I_LA Key'!AS49</f>
        <v>0</v>
      </c>
      <c r="P49" s="179">
        <f>-'[1]5C1J_Jeff Chamber'!AS49</f>
        <v>0</v>
      </c>
      <c r="Q49" s="179">
        <f>-'[1]5C1K_Tallulah'!AS49</f>
        <v>0</v>
      </c>
      <c r="R49" s="179">
        <f>-'[1]5C1M_GEO Mid'!AS49</f>
        <v>0</v>
      </c>
      <c r="S49" s="179">
        <f>-'[1]5C1N_Delta'!AS49</f>
        <v>0</v>
      </c>
      <c r="T49" s="179">
        <f>-'[1]5C1O_Impact'!AS49</f>
        <v>0</v>
      </c>
      <c r="U49" s="179">
        <f>-'[1]5C1P_Vision'!AS49</f>
        <v>0</v>
      </c>
      <c r="V49" s="179">
        <f>-'[1]5C1Q_Advantage'!AS49</f>
        <v>0</v>
      </c>
      <c r="W49" s="179">
        <f>-'[1]5C1R_Iberville'!AS49</f>
        <v>0</v>
      </c>
      <c r="X49" s="179">
        <f>-'[1]5C1S_LC Col Prep'!AS49</f>
        <v>0</v>
      </c>
      <c r="Y49" s="179">
        <f>-'[1]5C1T_Northeast'!AS49</f>
        <v>0</v>
      </c>
      <c r="Z49" s="179">
        <f>-'[1]5C1U_Acadiana Ren'!AS49</f>
        <v>0</v>
      </c>
      <c r="AA49" s="179">
        <f>-'[1]5C1V_Laf Ren'!AS49</f>
        <v>0</v>
      </c>
      <c r="AB49" s="179">
        <f>-'[1]5C1W_Willow'!AS49</f>
        <v>0</v>
      </c>
      <c r="AC49" s="179">
        <f>-'[1]5C1X_Tangi'!AS49</f>
        <v>0</v>
      </c>
      <c r="AD49" s="179">
        <f>-'[1]5C1Y_GEO'!AS49</f>
        <v>0</v>
      </c>
      <c r="AE49" s="179">
        <f>-'[1]5C1Z_Lincoln Prep'!AS49</f>
        <v>0</v>
      </c>
      <c r="AF49" s="179">
        <f>-'[1]5C1AA_Laurel'!$AS49</f>
        <v>0</v>
      </c>
      <c r="AG49" s="179">
        <f>-'[1]5C1AB_Apex'!$AS49</f>
        <v>0</v>
      </c>
      <c r="AH49" s="179">
        <f>-'[1]5C1AC_Smothers'!$AS49</f>
        <v>0</v>
      </c>
      <c r="AI49" s="179">
        <f>-'[1]5C1AD_Greater'!$AS49</f>
        <v>0</v>
      </c>
      <c r="AJ49" s="179">
        <f>-'[1]5C1AE_Noble Minds'!$AS49</f>
        <v>0</v>
      </c>
      <c r="AK49" s="179">
        <f>-'[1]5C1AF_JCFA-Laf'!$AS49</f>
        <v>0</v>
      </c>
      <c r="AL49" s="179">
        <f>-'[1]5C1AG_Collegiate'!$AS49</f>
        <v>0</v>
      </c>
      <c r="AM49" s="179">
        <f>-'[1]5C1AH_BRUP'!$AS49</f>
        <v>0</v>
      </c>
      <c r="AN49" s="179">
        <f>-'[1]5C2_LAVCA'!AT49</f>
        <v>-5439</v>
      </c>
      <c r="AO49" s="179">
        <f>-'[1]5C3_UnvView'!AT49</f>
        <v>-996</v>
      </c>
      <c r="AP49" s="179">
        <f>(-[5]Diff!$AO49*3)+[6]Local_Noble!$Z46+'[6]Local_JCFA-Laf'!$W46-[7]Diff!$AL49-'[8]2A-2_EFT (Monthly)'!$AS49-'[8]2A-2_EFT (Monthly)'!$AV49</f>
        <v>618</v>
      </c>
      <c r="AQ49" s="256">
        <f t="shared" si="5"/>
        <v>-6304</v>
      </c>
      <c r="AR49" s="181">
        <f t="shared" si="2"/>
        <v>2301749</v>
      </c>
      <c r="AS49" s="181">
        <f>-'[9]2A-2_EFT (Monthly)'!$BG49+'[9]5C1AE_Noble Minds'!$AM49+'[9]5C1AF_JCFA-Laf'!$AM49+'[9]5C1AG_Collegiate'!$AM49+'[9]5C1AH_BRUP'!$AM49</f>
        <v>0</v>
      </c>
      <c r="AT49" s="179"/>
      <c r="AU49" s="179"/>
      <c r="AV49" s="179"/>
      <c r="AW49" s="179">
        <f>'[1]5C1A_Madison'!AY49</f>
        <v>0</v>
      </c>
      <c r="AX49" s="179">
        <f>'[1]5C1B_DArbonne'!AY49</f>
        <v>0</v>
      </c>
      <c r="AY49" s="179">
        <f>'[1]5C1C_Intl High'!AY49</f>
        <v>0</v>
      </c>
      <c r="AZ49" s="179">
        <f>'[1]5C1D_NOMMA'!AY49</f>
        <v>0</v>
      </c>
      <c r="BA49" s="179">
        <f>'[1]5C1E_LFNO'!AY49</f>
        <v>0</v>
      </c>
      <c r="BB49" s="179">
        <f>'[1]5C1F_L.C. Charter'!AY49</f>
        <v>0</v>
      </c>
      <c r="BC49" s="179">
        <f>'[1]5C1G_JS Clark'!AY49</f>
        <v>0</v>
      </c>
      <c r="BD49" s="179">
        <f>'[1]5C1H_Southwest'!AY49</f>
        <v>0</v>
      </c>
      <c r="BE49" s="179">
        <f>'[1]5C1I_LA Key'!AY49</f>
        <v>0</v>
      </c>
      <c r="BF49" s="179">
        <f>'[1]5C1J_Jeff Chamber'!AY49</f>
        <v>0</v>
      </c>
      <c r="BG49" s="179">
        <f>'[1]5C1K_Tallulah'!AY49</f>
        <v>0</v>
      </c>
      <c r="BH49" s="179">
        <f>'[1]5C1M_GEO Mid'!AY49</f>
        <v>0</v>
      </c>
      <c r="BI49" s="179">
        <f>'[1]5C1N_Delta'!AY49</f>
        <v>0</v>
      </c>
      <c r="BJ49" s="179">
        <f>'[1]5C1O_Impact'!AY49</f>
        <v>0</v>
      </c>
      <c r="BK49" s="179">
        <f>'[1]5C1P_Vision'!AY49</f>
        <v>0</v>
      </c>
      <c r="BL49" s="179">
        <f>'[1]5C1Q_Advantage'!AY49</f>
        <v>0</v>
      </c>
      <c r="BM49" s="179">
        <f>'[1]5C1R_Iberville'!AY49</f>
        <v>0</v>
      </c>
      <c r="BN49" s="179">
        <f>'[1]5C1S_LC Col Prep'!AY49</f>
        <v>0</v>
      </c>
      <c r="BO49" s="179">
        <f>'[1]5C1T_Northeast'!AY49</f>
        <v>0</v>
      </c>
      <c r="BP49" s="179">
        <f>'[1]5C1U_Acadiana Ren'!AY49</f>
        <v>0</v>
      </c>
      <c r="BQ49" s="179">
        <f>'[1]5C1V_Laf Ren'!AY49</f>
        <v>0</v>
      </c>
      <c r="BR49" s="179">
        <f>'[1]5C1W_Willow'!AY49</f>
        <v>0</v>
      </c>
      <c r="BS49" s="179">
        <f>'[1]5C1X_Tangi'!AY49</f>
        <v>0</v>
      </c>
      <c r="BT49" s="179">
        <f>'[1]5C1Y_GEO'!AY49</f>
        <v>0</v>
      </c>
      <c r="BU49" s="179">
        <f>'[1]5C1Z_Lincoln Prep'!AY49</f>
        <v>0</v>
      </c>
      <c r="BV49" s="179">
        <f>'[1]5C1AA_Laurel'!AY49</f>
        <v>0</v>
      </c>
      <c r="BW49" s="179">
        <f>'[1]5C1AB_Apex'!AY49</f>
        <v>0</v>
      </c>
      <c r="BX49" s="179">
        <f>'[1]5C1AC_Smothers'!AY49</f>
        <v>0</v>
      </c>
      <c r="BY49" s="179">
        <f>'[1]5C1AD_Greater'!AY49</f>
        <v>0</v>
      </c>
      <c r="BZ49" s="179">
        <f>'[1]5C1AE_Noble Minds'!AY49</f>
        <v>0</v>
      </c>
      <c r="CA49" s="179">
        <f>'[1]5C1AF_JCFA-Laf'!AY49</f>
        <v>0</v>
      </c>
      <c r="CB49" s="179">
        <f>'[1]5C1AG_Collegiate'!AY49</f>
        <v>0</v>
      </c>
      <c r="CC49" s="179">
        <f>'[1]5C1AH_BRUP'!AY49</f>
        <v>0</v>
      </c>
      <c r="CD49" s="179">
        <f>'[1]5C2_LAVCA'!AZ49</f>
        <v>-27</v>
      </c>
      <c r="CE49" s="179">
        <f>'[1]5C3_UnvView'!AZ49</f>
        <v>15</v>
      </c>
      <c r="CF49" s="179">
        <f t="shared" si="3"/>
        <v>-12</v>
      </c>
      <c r="CG49" s="181">
        <f t="shared" si="4"/>
        <v>2301737</v>
      </c>
    </row>
    <row r="50" spans="1:85" s="5" customFormat="1" ht="15.6" customHeight="1" x14ac:dyDescent="0.2">
      <c r="A50" s="177">
        <v>44</v>
      </c>
      <c r="B50" s="178" t="s">
        <v>285</v>
      </c>
      <c r="C50" s="179">
        <f>'2_State Distrib and Adjs'!BA50</f>
        <v>3867797</v>
      </c>
      <c r="D50" s="179">
        <f>-'5A3_OJJ'!S50</f>
        <v>-455</v>
      </c>
      <c r="E50" s="179"/>
      <c r="F50" s="179"/>
      <c r="G50" s="179">
        <f>-'[1]5C1A_Madison'!AS50</f>
        <v>0</v>
      </c>
      <c r="H50" s="179">
        <f>-'[1]5C1B_DArbonne'!AS50</f>
        <v>0</v>
      </c>
      <c r="I50" s="179">
        <f>-'[1]5C1C_Intl High'!AS50</f>
        <v>-786</v>
      </c>
      <c r="J50" s="179">
        <f>-'[1]5C1D_NOMMA'!AS50</f>
        <v>-1884</v>
      </c>
      <c r="K50" s="179">
        <f>-'[1]5C1E_LFNO'!AS50</f>
        <v>-247</v>
      </c>
      <c r="L50" s="179">
        <f>-'[1]5C1F_L.C. Charter'!AS50</f>
        <v>0</v>
      </c>
      <c r="M50" s="179">
        <f>-'[1]5C1G_JS Clark'!AS50</f>
        <v>0</v>
      </c>
      <c r="N50" s="179">
        <f>-'[1]5C1H_Southwest'!AS50</f>
        <v>0</v>
      </c>
      <c r="O50" s="179">
        <f>-'[1]5C1I_LA Key'!AS50</f>
        <v>0</v>
      </c>
      <c r="P50" s="179">
        <f>-'[1]5C1J_Jeff Chamber'!AS50</f>
        <v>0</v>
      </c>
      <c r="Q50" s="179">
        <f>-'[1]5C1K_Tallulah'!AS50</f>
        <v>0</v>
      </c>
      <c r="R50" s="179">
        <f>-'[1]5C1M_GEO Mid'!AS50</f>
        <v>0</v>
      </c>
      <c r="S50" s="179">
        <f>-'[1]5C1N_Delta'!AS50</f>
        <v>0</v>
      </c>
      <c r="T50" s="179">
        <f>-'[1]5C1O_Impact'!AS50</f>
        <v>0</v>
      </c>
      <c r="U50" s="179">
        <f>-'[1]5C1P_Vision'!AS50</f>
        <v>0</v>
      </c>
      <c r="V50" s="179">
        <f>-'[1]5C1Q_Advantage'!AS50</f>
        <v>0</v>
      </c>
      <c r="W50" s="179">
        <f>-'[1]5C1R_Iberville'!AS50</f>
        <v>0</v>
      </c>
      <c r="X50" s="179">
        <f>-'[1]5C1S_LC Col Prep'!AS50</f>
        <v>0</v>
      </c>
      <c r="Y50" s="179">
        <f>-'[1]5C1T_Northeast'!AS50</f>
        <v>0</v>
      </c>
      <c r="Z50" s="179">
        <f>-'[1]5C1U_Acadiana Ren'!AS50</f>
        <v>0</v>
      </c>
      <c r="AA50" s="179">
        <f>-'[1]5C1V_Laf Ren'!AS50</f>
        <v>0</v>
      </c>
      <c r="AB50" s="179">
        <f>-'[1]5C1W_Willow'!AS50</f>
        <v>0</v>
      </c>
      <c r="AC50" s="179">
        <f>-'[1]5C1X_Tangi'!AS50</f>
        <v>0</v>
      </c>
      <c r="AD50" s="179">
        <f>-'[1]5C1Y_GEO'!AS50</f>
        <v>0</v>
      </c>
      <c r="AE50" s="179">
        <f>-'[1]5C1Z_Lincoln Prep'!AS50</f>
        <v>0</v>
      </c>
      <c r="AF50" s="179">
        <f>-'[1]5C1AA_Laurel'!$AS50</f>
        <v>0</v>
      </c>
      <c r="AG50" s="179">
        <f>-'[1]5C1AB_Apex'!$AS50</f>
        <v>0</v>
      </c>
      <c r="AH50" s="179">
        <f>-'[1]5C1AC_Smothers'!$AS50</f>
        <v>-800</v>
      </c>
      <c r="AI50" s="179">
        <f>-'[1]5C1AD_Greater'!$AS50</f>
        <v>0</v>
      </c>
      <c r="AJ50" s="179">
        <f>-'[1]5C1AE_Noble Minds'!$AS50</f>
        <v>-3797</v>
      </c>
      <c r="AK50" s="179">
        <f>-'[1]5C1AF_JCFA-Laf'!$AS50</f>
        <v>0</v>
      </c>
      <c r="AL50" s="179">
        <f>-'[1]5C1AG_Collegiate'!$AS50</f>
        <v>0</v>
      </c>
      <c r="AM50" s="179">
        <f>-'[1]5C1AH_BRUP'!$AS50</f>
        <v>0</v>
      </c>
      <c r="AN50" s="179">
        <f>-'[1]5C2_LAVCA'!AT50</f>
        <v>-9026</v>
      </c>
      <c r="AO50" s="179">
        <f>-'[1]5C3_UnvView'!AT50</f>
        <v>-9065</v>
      </c>
      <c r="AP50" s="179">
        <f>(-[5]Diff!$AO50*3)+[6]Local_Noble!$Z47+'[6]Local_JCFA-Laf'!$W47-[7]Diff!$AL50-'[8]2A-2_EFT (Monthly)'!$AS50-'[8]2A-2_EFT (Monthly)'!$AV50</f>
        <v>1598</v>
      </c>
      <c r="AQ50" s="256">
        <f t="shared" si="5"/>
        <v>-24462</v>
      </c>
      <c r="AR50" s="181">
        <f t="shared" si="2"/>
        <v>3843335</v>
      </c>
      <c r="AS50" s="181">
        <f>-'[9]2A-2_EFT (Monthly)'!$BG50+'[9]5C1AE_Noble Minds'!$AM50+'[9]5C1AF_JCFA-Laf'!$AM50+'[9]5C1AG_Collegiate'!$AM50+'[9]5C1AH_BRUP'!$AM50</f>
        <v>0</v>
      </c>
      <c r="AT50" s="179"/>
      <c r="AU50" s="179"/>
      <c r="AV50" s="179"/>
      <c r="AW50" s="179">
        <f>'[1]5C1A_Madison'!AY50</f>
        <v>0</v>
      </c>
      <c r="AX50" s="179">
        <f>'[1]5C1B_DArbonne'!AY50</f>
        <v>0</v>
      </c>
      <c r="AY50" s="179">
        <f>'[1]5C1C_Intl High'!AY50</f>
        <v>-4</v>
      </c>
      <c r="AZ50" s="179">
        <f>'[1]5C1D_NOMMA'!AY50</f>
        <v>-9</v>
      </c>
      <c r="BA50" s="179">
        <f>'[1]5C1E_LFNO'!AY50</f>
        <v>0</v>
      </c>
      <c r="BB50" s="179">
        <f>'[1]5C1F_L.C. Charter'!AY50</f>
        <v>0</v>
      </c>
      <c r="BC50" s="179">
        <f>'[1]5C1G_JS Clark'!AY50</f>
        <v>0</v>
      </c>
      <c r="BD50" s="179">
        <f>'[1]5C1H_Southwest'!AY50</f>
        <v>0</v>
      </c>
      <c r="BE50" s="179">
        <f>'[1]5C1I_LA Key'!AY50</f>
        <v>0</v>
      </c>
      <c r="BF50" s="179">
        <f>'[1]5C1J_Jeff Chamber'!AY50</f>
        <v>0</v>
      </c>
      <c r="BG50" s="179">
        <f>'[1]5C1K_Tallulah'!AY50</f>
        <v>0</v>
      </c>
      <c r="BH50" s="179">
        <f>'[1]5C1M_GEO Mid'!AY50</f>
        <v>0</v>
      </c>
      <c r="BI50" s="179">
        <f>'[1]5C1N_Delta'!AY50</f>
        <v>0</v>
      </c>
      <c r="BJ50" s="179">
        <f>'[1]5C1O_Impact'!AY50</f>
        <v>0</v>
      </c>
      <c r="BK50" s="179">
        <f>'[1]5C1P_Vision'!AY50</f>
        <v>0</v>
      </c>
      <c r="BL50" s="179">
        <f>'[1]5C1Q_Advantage'!AY50</f>
        <v>0</v>
      </c>
      <c r="BM50" s="179">
        <f>'[1]5C1R_Iberville'!AY50</f>
        <v>0</v>
      </c>
      <c r="BN50" s="179">
        <f>'[1]5C1S_LC Col Prep'!AY50</f>
        <v>0</v>
      </c>
      <c r="BO50" s="179">
        <f>'[1]5C1T_Northeast'!AY50</f>
        <v>0</v>
      </c>
      <c r="BP50" s="179">
        <f>'[1]5C1U_Acadiana Ren'!AY50</f>
        <v>0</v>
      </c>
      <c r="BQ50" s="179">
        <f>'[1]5C1V_Laf Ren'!AY50</f>
        <v>0</v>
      </c>
      <c r="BR50" s="179">
        <f>'[1]5C1W_Willow'!AY50</f>
        <v>0</v>
      </c>
      <c r="BS50" s="179">
        <f>'[1]5C1X_Tangi'!AY50</f>
        <v>0</v>
      </c>
      <c r="BT50" s="179">
        <f>'[1]5C1Y_GEO'!AY50</f>
        <v>0</v>
      </c>
      <c r="BU50" s="179">
        <f>'[1]5C1Z_Lincoln Prep'!AY50</f>
        <v>0</v>
      </c>
      <c r="BV50" s="179">
        <f>'[1]5C1AA_Laurel'!AY50</f>
        <v>0</v>
      </c>
      <c r="BW50" s="179">
        <f>'[1]5C1AB_Apex'!AY50</f>
        <v>0</v>
      </c>
      <c r="BX50" s="179">
        <f>'[1]5C1AC_Smothers'!AY50</f>
        <v>-38</v>
      </c>
      <c r="BY50" s="179">
        <f>'[1]5C1AD_Greater'!AY50</f>
        <v>0</v>
      </c>
      <c r="BZ50" s="179">
        <f>'[1]5C1AE_Noble Minds'!AY50</f>
        <v>-10</v>
      </c>
      <c r="CA50" s="179">
        <f>'[1]5C1AF_JCFA-Laf'!AY50</f>
        <v>0</v>
      </c>
      <c r="CB50" s="179">
        <f>'[1]5C1AG_Collegiate'!AY50</f>
        <v>0</v>
      </c>
      <c r="CC50" s="179">
        <f>'[1]5C1AH_BRUP'!AY50</f>
        <v>0</v>
      </c>
      <c r="CD50" s="179">
        <f>'[1]5C2_LAVCA'!AZ50</f>
        <v>-33</v>
      </c>
      <c r="CE50" s="179">
        <f>'[1]5C3_UnvView'!AZ50</f>
        <v>-59</v>
      </c>
      <c r="CF50" s="179">
        <f t="shared" si="3"/>
        <v>-153</v>
      </c>
      <c r="CG50" s="181">
        <f t="shared" si="4"/>
        <v>3843182</v>
      </c>
    </row>
    <row r="51" spans="1:85" s="5" customFormat="1" ht="15.6" customHeight="1" x14ac:dyDescent="0.2">
      <c r="A51" s="187">
        <v>45</v>
      </c>
      <c r="B51" s="188" t="s">
        <v>286</v>
      </c>
      <c r="C51" s="189">
        <f>'2_State Distrib and Adjs'!BA51</f>
        <v>2458232</v>
      </c>
      <c r="D51" s="189">
        <f>-'5A3_OJJ'!S51</f>
        <v>-2440</v>
      </c>
      <c r="E51" s="189"/>
      <c r="F51" s="189"/>
      <c r="G51" s="189">
        <f>-'[1]5C1A_Madison'!AS51</f>
        <v>0</v>
      </c>
      <c r="H51" s="189">
        <f>-'[1]5C1B_DArbonne'!AS51</f>
        <v>0</v>
      </c>
      <c r="I51" s="189">
        <f>-'[1]5C1C_Intl High'!AS51</f>
        <v>0</v>
      </c>
      <c r="J51" s="189">
        <f>-'[1]5C1D_NOMMA'!AS51</f>
        <v>0</v>
      </c>
      <c r="K51" s="189">
        <f>-'[1]5C1E_LFNO'!AS51</f>
        <v>-1236</v>
      </c>
      <c r="L51" s="189">
        <f>-'[1]5C1F_L.C. Charter'!AS51</f>
        <v>-1557</v>
      </c>
      <c r="M51" s="189">
        <f>-'[1]5C1G_JS Clark'!AS51</f>
        <v>0</v>
      </c>
      <c r="N51" s="189">
        <f>-'[1]5C1H_Southwest'!AS51</f>
        <v>0</v>
      </c>
      <c r="O51" s="189">
        <f>-'[1]5C1I_LA Key'!AS51</f>
        <v>0</v>
      </c>
      <c r="P51" s="189">
        <f>-'[1]5C1J_Jeff Chamber'!AS51</f>
        <v>990</v>
      </c>
      <c r="Q51" s="189">
        <f>-'[1]5C1K_Tallulah'!AS51</f>
        <v>0</v>
      </c>
      <c r="R51" s="189">
        <f>-'[1]5C1M_GEO Mid'!AS51</f>
        <v>0</v>
      </c>
      <c r="S51" s="189">
        <f>-'[1]5C1N_Delta'!AS51</f>
        <v>0</v>
      </c>
      <c r="T51" s="189">
        <f>-'[1]5C1O_Impact'!AS51</f>
        <v>0</v>
      </c>
      <c r="U51" s="189">
        <f>-'[1]5C1P_Vision'!AS51</f>
        <v>0</v>
      </c>
      <c r="V51" s="189">
        <f>-'[1]5C1Q_Advantage'!AS51</f>
        <v>0</v>
      </c>
      <c r="W51" s="189">
        <f>-'[1]5C1R_Iberville'!AS51</f>
        <v>0</v>
      </c>
      <c r="X51" s="189">
        <f>-'[1]5C1S_LC Col Prep'!AS51</f>
        <v>0</v>
      </c>
      <c r="Y51" s="189">
        <f>-'[1]5C1T_Northeast'!AS51</f>
        <v>0</v>
      </c>
      <c r="Z51" s="189">
        <f>-'[1]5C1U_Acadiana Ren'!AS51</f>
        <v>0</v>
      </c>
      <c r="AA51" s="189">
        <f>-'[1]5C1V_Laf Ren'!AS51</f>
        <v>0</v>
      </c>
      <c r="AB51" s="189">
        <f>-'[1]5C1W_Willow'!AS51</f>
        <v>0</v>
      </c>
      <c r="AC51" s="189">
        <f>-'[1]5C1X_Tangi'!AS51</f>
        <v>0</v>
      </c>
      <c r="AD51" s="189">
        <f>-'[1]5C1Y_GEO'!AS51</f>
        <v>0</v>
      </c>
      <c r="AE51" s="189">
        <f>-'[1]5C1Z_Lincoln Prep'!AS51</f>
        <v>0</v>
      </c>
      <c r="AF51" s="189">
        <f>-'[1]5C1AA_Laurel'!$AS51</f>
        <v>0</v>
      </c>
      <c r="AG51" s="189">
        <f>-'[1]5C1AB_Apex'!$AS51</f>
        <v>0</v>
      </c>
      <c r="AH51" s="189">
        <f>-'[1]5C1AC_Smothers'!$AS51</f>
        <v>1757</v>
      </c>
      <c r="AI51" s="189">
        <f>-'[1]5C1AD_Greater'!$AS51</f>
        <v>0</v>
      </c>
      <c r="AJ51" s="189">
        <f>-'[1]5C1AE_Noble Minds'!$AS51</f>
        <v>0</v>
      </c>
      <c r="AK51" s="189">
        <f>-'[1]5C1AF_JCFA-Laf'!$AS51</f>
        <v>0</v>
      </c>
      <c r="AL51" s="189">
        <f>-'[1]5C1AG_Collegiate'!$AS51</f>
        <v>0</v>
      </c>
      <c r="AM51" s="189">
        <f>-'[1]5C1AH_BRUP'!$AS51</f>
        <v>0</v>
      </c>
      <c r="AN51" s="189">
        <f>-'[1]5C2_LAVCA'!AT51</f>
        <v>-16148</v>
      </c>
      <c r="AO51" s="189">
        <f>-'[1]5C3_UnvView'!AT51</f>
        <v>16813</v>
      </c>
      <c r="AP51" s="189">
        <f>(-[5]Diff!$AO51*3)+[6]Local_Noble!$Z48+'[6]Local_JCFA-Laf'!$W48-[7]Diff!$AL51-'[8]2A-2_EFT (Monthly)'!$AS51-'[8]2A-2_EFT (Monthly)'!$AV51</f>
        <v>3879</v>
      </c>
      <c r="AQ51" s="229">
        <f t="shared" si="5"/>
        <v>2058</v>
      </c>
      <c r="AR51" s="191">
        <f t="shared" si="2"/>
        <v>2460290</v>
      </c>
      <c r="AS51" s="191">
        <f>-'[9]2A-2_EFT (Monthly)'!$BG51+'[9]5C1AE_Noble Minds'!$AM51+'[9]5C1AF_JCFA-Laf'!$AM51+'[9]5C1AG_Collegiate'!$AM51+'[9]5C1AH_BRUP'!$AM51</f>
        <v>0</v>
      </c>
      <c r="AT51" s="189"/>
      <c r="AU51" s="189"/>
      <c r="AV51" s="189"/>
      <c r="AW51" s="189">
        <f>'[1]5C1A_Madison'!AY51</f>
        <v>0</v>
      </c>
      <c r="AX51" s="189">
        <f>'[1]5C1B_DArbonne'!AY51</f>
        <v>0</v>
      </c>
      <c r="AY51" s="189">
        <f>'[1]5C1C_Intl High'!AY51</f>
        <v>0</v>
      </c>
      <c r="AZ51" s="189">
        <f>'[1]5C1D_NOMMA'!AY51</f>
        <v>0</v>
      </c>
      <c r="BA51" s="189">
        <f>'[1]5C1E_LFNO'!AY51</f>
        <v>-1</v>
      </c>
      <c r="BB51" s="189">
        <f>'[1]5C1F_L.C. Charter'!AY51</f>
        <v>-16</v>
      </c>
      <c r="BC51" s="189">
        <f>'[1]5C1G_JS Clark'!AY51</f>
        <v>0</v>
      </c>
      <c r="BD51" s="189">
        <f>'[1]5C1H_Southwest'!AY51</f>
        <v>0</v>
      </c>
      <c r="BE51" s="189">
        <f>'[1]5C1I_LA Key'!AY51</f>
        <v>0</v>
      </c>
      <c r="BF51" s="189">
        <f>'[1]5C1J_Jeff Chamber'!AY51</f>
        <v>31</v>
      </c>
      <c r="BG51" s="189">
        <f>'[1]5C1K_Tallulah'!AY51</f>
        <v>0</v>
      </c>
      <c r="BH51" s="189">
        <f>'[1]5C1M_GEO Mid'!AY51</f>
        <v>0</v>
      </c>
      <c r="BI51" s="189">
        <f>'[1]5C1N_Delta'!AY51</f>
        <v>0</v>
      </c>
      <c r="BJ51" s="189">
        <f>'[1]5C1O_Impact'!AY51</f>
        <v>0</v>
      </c>
      <c r="BK51" s="189">
        <f>'[1]5C1P_Vision'!AY51</f>
        <v>0</v>
      </c>
      <c r="BL51" s="189">
        <f>'[1]5C1Q_Advantage'!AY51</f>
        <v>0</v>
      </c>
      <c r="BM51" s="189">
        <f>'[1]5C1R_Iberville'!AY51</f>
        <v>0</v>
      </c>
      <c r="BN51" s="189">
        <f>'[1]5C1S_LC Col Prep'!AY51</f>
        <v>0</v>
      </c>
      <c r="BO51" s="189">
        <f>'[1]5C1T_Northeast'!AY51</f>
        <v>0</v>
      </c>
      <c r="BP51" s="189">
        <f>'[1]5C1U_Acadiana Ren'!AY51</f>
        <v>0</v>
      </c>
      <c r="BQ51" s="189">
        <f>'[1]5C1V_Laf Ren'!AY51</f>
        <v>0</v>
      </c>
      <c r="BR51" s="189">
        <f>'[1]5C1W_Willow'!AY51</f>
        <v>0</v>
      </c>
      <c r="BS51" s="189">
        <f>'[1]5C1X_Tangi'!AY51</f>
        <v>0</v>
      </c>
      <c r="BT51" s="189">
        <f>'[1]5C1Y_GEO'!AY51</f>
        <v>0</v>
      </c>
      <c r="BU51" s="189">
        <f>'[1]5C1Z_Lincoln Prep'!AY51</f>
        <v>0</v>
      </c>
      <c r="BV51" s="189">
        <f>'[1]5C1AA_Laurel'!AY51</f>
        <v>0</v>
      </c>
      <c r="BW51" s="189">
        <f>'[1]5C1AB_Apex'!AY51</f>
        <v>0</v>
      </c>
      <c r="BX51" s="189">
        <f>'[1]5C1AC_Smothers'!AY51</f>
        <v>-16</v>
      </c>
      <c r="BY51" s="189">
        <f>'[1]5C1AD_Greater'!AY51</f>
        <v>0</v>
      </c>
      <c r="BZ51" s="189">
        <f>'[1]5C1AE_Noble Minds'!AY51</f>
        <v>0</v>
      </c>
      <c r="CA51" s="189">
        <f>'[1]5C1AF_JCFA-Laf'!AY51</f>
        <v>0</v>
      </c>
      <c r="CB51" s="189">
        <f>'[1]5C1AG_Collegiate'!AY51</f>
        <v>0</v>
      </c>
      <c r="CC51" s="189">
        <f>'[1]5C1AH_BRUP'!AY51</f>
        <v>0</v>
      </c>
      <c r="CD51" s="189">
        <f>'[1]5C2_LAVCA'!AZ51</f>
        <v>-34</v>
      </c>
      <c r="CE51" s="189">
        <f>'[1]5C3_UnvView'!AZ51</f>
        <v>372</v>
      </c>
      <c r="CF51" s="189">
        <f t="shared" si="3"/>
        <v>336</v>
      </c>
      <c r="CG51" s="191">
        <f t="shared" si="4"/>
        <v>2460626</v>
      </c>
    </row>
    <row r="52" spans="1:85" s="5" customFormat="1" ht="15.6" customHeight="1" x14ac:dyDescent="0.2">
      <c r="A52" s="177">
        <v>46</v>
      </c>
      <c r="B52" s="178" t="s">
        <v>287</v>
      </c>
      <c r="C52" s="179">
        <f>'2_State Distrib and Adjs'!BA52</f>
        <v>704954</v>
      </c>
      <c r="D52" s="179">
        <f>-'5A3_OJJ'!S52</f>
        <v>0</v>
      </c>
      <c r="E52" s="179"/>
      <c r="F52" s="179"/>
      <c r="G52" s="179">
        <f>-'[1]5C1A_Madison'!AS52</f>
        <v>0</v>
      </c>
      <c r="H52" s="179">
        <f>-'[1]5C1B_DArbonne'!AS52</f>
        <v>0</v>
      </c>
      <c r="I52" s="179">
        <f>-'[1]5C1C_Intl High'!AS52</f>
        <v>0</v>
      </c>
      <c r="J52" s="179">
        <f>-'[1]5C1D_NOMMA'!AS52</f>
        <v>0</v>
      </c>
      <c r="K52" s="179">
        <f>-'[1]5C1E_LFNO'!AS52</f>
        <v>0</v>
      </c>
      <c r="L52" s="179">
        <f>-'[1]5C1F_L.C. Charter'!AS52</f>
        <v>0</v>
      </c>
      <c r="M52" s="179">
        <f>-'[1]5C1G_JS Clark'!AS52</f>
        <v>0</v>
      </c>
      <c r="N52" s="179">
        <f>-'[1]5C1H_Southwest'!AS52</f>
        <v>0</v>
      </c>
      <c r="O52" s="179">
        <f>-'[1]5C1I_LA Key'!AS52</f>
        <v>0</v>
      </c>
      <c r="P52" s="179">
        <f>-'[1]5C1J_Jeff Chamber'!AS52</f>
        <v>0</v>
      </c>
      <c r="Q52" s="179">
        <f>-'[1]5C1K_Tallulah'!AS52</f>
        <v>0</v>
      </c>
      <c r="R52" s="179">
        <f>-'[1]5C1M_GEO Mid'!AS52</f>
        <v>0</v>
      </c>
      <c r="S52" s="179">
        <f>-'[1]5C1N_Delta'!AS52</f>
        <v>0</v>
      </c>
      <c r="T52" s="179">
        <f>-'[1]5C1O_Impact'!AS52</f>
        <v>0</v>
      </c>
      <c r="U52" s="179">
        <f>-'[1]5C1P_Vision'!AS52</f>
        <v>0</v>
      </c>
      <c r="V52" s="179">
        <f>-'[1]5C1Q_Advantage'!AS52</f>
        <v>-571</v>
      </c>
      <c r="W52" s="179">
        <f>-'[1]5C1R_Iberville'!AS52</f>
        <v>0</v>
      </c>
      <c r="X52" s="179">
        <f>-'[1]5C1S_LC Col Prep'!AS52</f>
        <v>0</v>
      </c>
      <c r="Y52" s="179">
        <f>-'[1]5C1T_Northeast'!AS52</f>
        <v>0</v>
      </c>
      <c r="Z52" s="179">
        <f>-'[1]5C1U_Acadiana Ren'!AS52</f>
        <v>0</v>
      </c>
      <c r="AA52" s="179">
        <f>-'[1]5C1V_Laf Ren'!AS52</f>
        <v>0</v>
      </c>
      <c r="AB52" s="179">
        <f>-'[1]5C1W_Willow'!AS52</f>
        <v>0</v>
      </c>
      <c r="AC52" s="179">
        <f>-'[1]5C1X_Tangi'!AS52</f>
        <v>-2453</v>
      </c>
      <c r="AD52" s="179">
        <f>-'[1]5C1Y_GEO'!AS52</f>
        <v>0</v>
      </c>
      <c r="AE52" s="179">
        <f>-'[1]5C1Z_Lincoln Prep'!AS52</f>
        <v>0</v>
      </c>
      <c r="AF52" s="179">
        <f>-'[1]5C1AA_Laurel'!$AS52</f>
        <v>0</v>
      </c>
      <c r="AG52" s="179">
        <f>-'[1]5C1AB_Apex'!$AS52</f>
        <v>0</v>
      </c>
      <c r="AH52" s="179">
        <f>-'[1]5C1AC_Smothers'!$AS52</f>
        <v>0</v>
      </c>
      <c r="AI52" s="179">
        <f>-'[1]5C1AD_Greater'!$AS52</f>
        <v>0</v>
      </c>
      <c r="AJ52" s="179">
        <f>-'[1]5C1AE_Noble Minds'!$AS52</f>
        <v>0</v>
      </c>
      <c r="AK52" s="179">
        <f>-'[1]5C1AF_JCFA-Laf'!$AS52</f>
        <v>0</v>
      </c>
      <c r="AL52" s="179">
        <f>-'[1]5C1AG_Collegiate'!$AS52</f>
        <v>0</v>
      </c>
      <c r="AM52" s="179">
        <f>-'[1]5C1AH_BRUP'!$AS52</f>
        <v>0</v>
      </c>
      <c r="AN52" s="179">
        <f>-'[1]5C2_LAVCA'!AT52</f>
        <v>-4556</v>
      </c>
      <c r="AO52" s="179">
        <f>-'[1]5C3_UnvView'!AT52</f>
        <v>-6896</v>
      </c>
      <c r="AP52" s="179">
        <f>(-[5]Diff!$AO52*3)+[6]Local_Noble!$Z49+'[6]Local_JCFA-Laf'!$W49-[7]Diff!$AL52-'[8]2A-2_EFT (Monthly)'!$AS52-'[8]2A-2_EFT (Monthly)'!$AV52</f>
        <v>129</v>
      </c>
      <c r="AQ52" s="256">
        <f t="shared" si="5"/>
        <v>-14347</v>
      </c>
      <c r="AR52" s="181">
        <f t="shared" si="2"/>
        <v>690607</v>
      </c>
      <c r="AS52" s="181">
        <f>-'[9]2A-2_EFT (Monthly)'!$BG52+'[9]5C1AE_Noble Minds'!$AM52+'[9]5C1AF_JCFA-Laf'!$AM52+'[9]5C1AG_Collegiate'!$AM52+'[9]5C1AH_BRUP'!$AM52</f>
        <v>0</v>
      </c>
      <c r="AT52" s="179"/>
      <c r="AU52" s="179"/>
      <c r="AV52" s="179"/>
      <c r="AW52" s="179">
        <f>'[1]5C1A_Madison'!AY52</f>
        <v>0</v>
      </c>
      <c r="AX52" s="179">
        <f>'[1]5C1B_DArbonne'!AY52</f>
        <v>0</v>
      </c>
      <c r="AY52" s="179">
        <f>'[1]5C1C_Intl High'!AY52</f>
        <v>0</v>
      </c>
      <c r="AZ52" s="179">
        <f>'[1]5C1D_NOMMA'!AY52</f>
        <v>0</v>
      </c>
      <c r="BA52" s="179">
        <f>'[1]5C1E_LFNO'!AY52</f>
        <v>0</v>
      </c>
      <c r="BB52" s="179">
        <f>'[1]5C1F_L.C. Charter'!AY52</f>
        <v>0</v>
      </c>
      <c r="BC52" s="179">
        <f>'[1]5C1G_JS Clark'!AY52</f>
        <v>0</v>
      </c>
      <c r="BD52" s="179">
        <f>'[1]5C1H_Southwest'!AY52</f>
        <v>0</v>
      </c>
      <c r="BE52" s="179">
        <f>'[1]5C1I_LA Key'!AY52</f>
        <v>0</v>
      </c>
      <c r="BF52" s="179">
        <f>'[1]5C1J_Jeff Chamber'!AY52</f>
        <v>0</v>
      </c>
      <c r="BG52" s="179">
        <f>'[1]5C1K_Tallulah'!AY52</f>
        <v>0</v>
      </c>
      <c r="BH52" s="179">
        <f>'[1]5C1M_GEO Mid'!AY52</f>
        <v>0</v>
      </c>
      <c r="BI52" s="179">
        <f>'[1]5C1N_Delta'!AY52</f>
        <v>0</v>
      </c>
      <c r="BJ52" s="179">
        <f>'[1]5C1O_Impact'!AY52</f>
        <v>0</v>
      </c>
      <c r="BK52" s="179">
        <f>'[1]5C1P_Vision'!AY52</f>
        <v>0</v>
      </c>
      <c r="BL52" s="179">
        <f>'[1]5C1Q_Advantage'!AY52</f>
        <v>-1</v>
      </c>
      <c r="BM52" s="179">
        <f>'[1]5C1R_Iberville'!AY52</f>
        <v>0</v>
      </c>
      <c r="BN52" s="179">
        <f>'[1]5C1S_LC Col Prep'!AY52</f>
        <v>0</v>
      </c>
      <c r="BO52" s="179">
        <f>'[1]5C1T_Northeast'!AY52</f>
        <v>0</v>
      </c>
      <c r="BP52" s="179">
        <f>'[1]5C1U_Acadiana Ren'!AY52</f>
        <v>0</v>
      </c>
      <c r="BQ52" s="179">
        <f>'[1]5C1V_Laf Ren'!AY52</f>
        <v>0</v>
      </c>
      <c r="BR52" s="179">
        <f>'[1]5C1W_Willow'!AY52</f>
        <v>0</v>
      </c>
      <c r="BS52" s="179">
        <f>'[1]5C1X_Tangi'!AY52</f>
        <v>-6</v>
      </c>
      <c r="BT52" s="179">
        <f>'[1]5C1Y_GEO'!AY52</f>
        <v>0</v>
      </c>
      <c r="BU52" s="179">
        <f>'[1]5C1Z_Lincoln Prep'!AY52</f>
        <v>0</v>
      </c>
      <c r="BV52" s="179">
        <f>'[1]5C1AA_Laurel'!AY52</f>
        <v>0</v>
      </c>
      <c r="BW52" s="179">
        <f>'[1]5C1AB_Apex'!AY52</f>
        <v>0</v>
      </c>
      <c r="BX52" s="179">
        <f>'[1]5C1AC_Smothers'!AY52</f>
        <v>0</v>
      </c>
      <c r="BY52" s="179">
        <f>'[1]5C1AD_Greater'!AY52</f>
        <v>0</v>
      </c>
      <c r="BZ52" s="179">
        <f>'[1]5C1AE_Noble Minds'!AY52</f>
        <v>0</v>
      </c>
      <c r="CA52" s="179">
        <f>'[1]5C1AF_JCFA-Laf'!AY52</f>
        <v>0</v>
      </c>
      <c r="CB52" s="179">
        <f>'[1]5C1AG_Collegiate'!AY52</f>
        <v>0</v>
      </c>
      <c r="CC52" s="179">
        <f>'[1]5C1AH_BRUP'!AY52</f>
        <v>0</v>
      </c>
      <c r="CD52" s="179">
        <f>'[1]5C2_LAVCA'!AZ52</f>
        <v>-13</v>
      </c>
      <c r="CE52" s="179">
        <f>'[1]5C3_UnvView'!AZ52</f>
        <v>-35</v>
      </c>
      <c r="CF52" s="179">
        <f t="shared" si="3"/>
        <v>-55</v>
      </c>
      <c r="CG52" s="181">
        <f t="shared" si="4"/>
        <v>690552</v>
      </c>
    </row>
    <row r="53" spans="1:85" s="5" customFormat="1" ht="15.6" customHeight="1" x14ac:dyDescent="0.2">
      <c r="A53" s="177">
        <v>47</v>
      </c>
      <c r="B53" s="178" t="s">
        <v>288</v>
      </c>
      <c r="C53" s="179">
        <f>'2_State Distrib and Adjs'!BA53</f>
        <v>976148</v>
      </c>
      <c r="D53" s="179">
        <f>-'5A3_OJJ'!S53</f>
        <v>0</v>
      </c>
      <c r="E53" s="179"/>
      <c r="F53" s="179"/>
      <c r="G53" s="179">
        <f>-'[1]5C1A_Madison'!AS53</f>
        <v>0</v>
      </c>
      <c r="H53" s="179">
        <f>-'[1]5C1B_DArbonne'!AS53</f>
        <v>0</v>
      </c>
      <c r="I53" s="179">
        <f>-'[1]5C1C_Intl High'!AS53</f>
        <v>0</v>
      </c>
      <c r="J53" s="179">
        <f>-'[1]5C1D_NOMMA'!AS53</f>
        <v>0</v>
      </c>
      <c r="K53" s="179">
        <f>-'[1]5C1E_LFNO'!AS53</f>
        <v>0</v>
      </c>
      <c r="L53" s="179">
        <f>-'[1]5C1F_L.C. Charter'!AS53</f>
        <v>0</v>
      </c>
      <c r="M53" s="179">
        <f>-'[1]5C1G_JS Clark'!AS53</f>
        <v>0</v>
      </c>
      <c r="N53" s="179">
        <f>-'[1]5C1H_Southwest'!AS53</f>
        <v>0</v>
      </c>
      <c r="O53" s="179">
        <f>-'[1]5C1I_LA Key'!AS53</f>
        <v>0</v>
      </c>
      <c r="P53" s="179">
        <f>-'[1]5C1J_Jeff Chamber'!AS53</f>
        <v>0</v>
      </c>
      <c r="Q53" s="179">
        <f>-'[1]5C1K_Tallulah'!AS53</f>
        <v>0</v>
      </c>
      <c r="R53" s="179">
        <f>-'[1]5C1M_GEO Mid'!AS53</f>
        <v>0</v>
      </c>
      <c r="S53" s="179">
        <f>-'[1]5C1N_Delta'!AS53</f>
        <v>0</v>
      </c>
      <c r="T53" s="179">
        <f>-'[1]5C1O_Impact'!AS53</f>
        <v>0</v>
      </c>
      <c r="U53" s="179">
        <f>-'[1]5C1P_Vision'!AS53</f>
        <v>0</v>
      </c>
      <c r="V53" s="179">
        <f>-'[1]5C1Q_Advantage'!AS53</f>
        <v>0</v>
      </c>
      <c r="W53" s="179">
        <f>-'[1]5C1R_Iberville'!AS53</f>
        <v>0</v>
      </c>
      <c r="X53" s="179">
        <f>-'[1]5C1S_LC Col Prep'!AS53</f>
        <v>0</v>
      </c>
      <c r="Y53" s="179">
        <f>-'[1]5C1T_Northeast'!AS53</f>
        <v>0</v>
      </c>
      <c r="Z53" s="179">
        <f>-'[1]5C1U_Acadiana Ren'!AS53</f>
        <v>0</v>
      </c>
      <c r="AA53" s="179">
        <f>-'[1]5C1V_Laf Ren'!AS53</f>
        <v>0</v>
      </c>
      <c r="AB53" s="179">
        <f>-'[1]5C1W_Willow'!AS53</f>
        <v>0</v>
      </c>
      <c r="AC53" s="179">
        <f>-'[1]5C1X_Tangi'!AS53</f>
        <v>0</v>
      </c>
      <c r="AD53" s="179">
        <f>-'[1]5C1Y_GEO'!AS53</f>
        <v>0</v>
      </c>
      <c r="AE53" s="179">
        <f>-'[1]5C1Z_Lincoln Prep'!AS53</f>
        <v>0</v>
      </c>
      <c r="AF53" s="179">
        <f>-'[1]5C1AA_Laurel'!$AS53</f>
        <v>0</v>
      </c>
      <c r="AG53" s="179">
        <f>-'[1]5C1AB_Apex'!$AS53</f>
        <v>0</v>
      </c>
      <c r="AH53" s="179">
        <f>-'[1]5C1AC_Smothers'!$AS53</f>
        <v>161</v>
      </c>
      <c r="AI53" s="179">
        <f>-'[1]5C1AD_Greater'!$AS53</f>
        <v>-88127</v>
      </c>
      <c r="AJ53" s="179">
        <f>-'[1]5C1AE_Noble Minds'!$AS53</f>
        <v>0</v>
      </c>
      <c r="AK53" s="179">
        <f>-'[1]5C1AF_JCFA-Laf'!$AS53</f>
        <v>0</v>
      </c>
      <c r="AL53" s="179">
        <f>-'[1]5C1AG_Collegiate'!$AS53</f>
        <v>0</v>
      </c>
      <c r="AM53" s="179">
        <f>-'[1]5C1AH_BRUP'!$AS53</f>
        <v>0</v>
      </c>
      <c r="AN53" s="179">
        <f>-'[1]5C2_LAVCA'!AT53</f>
        <v>-836</v>
      </c>
      <c r="AO53" s="179">
        <f>-'[1]5C3_UnvView'!AT53</f>
        <v>-3850</v>
      </c>
      <c r="AP53" s="179">
        <f>(-[5]Diff!$AO53*3)+[6]Local_Noble!$Z50+'[6]Local_JCFA-Laf'!$W50-[7]Diff!$AL53-'[8]2A-2_EFT (Monthly)'!$AS53-'[8]2A-2_EFT (Monthly)'!$AV53</f>
        <v>-1092</v>
      </c>
      <c r="AQ53" s="256">
        <f t="shared" si="5"/>
        <v>-93744</v>
      </c>
      <c r="AR53" s="181">
        <f t="shared" si="2"/>
        <v>882404</v>
      </c>
      <c r="AS53" s="181">
        <f>-'[9]2A-2_EFT (Monthly)'!$BG53+'[9]5C1AE_Noble Minds'!$AM53+'[9]5C1AF_JCFA-Laf'!$AM53+'[9]5C1AG_Collegiate'!$AM53+'[9]5C1AH_BRUP'!$AM53</f>
        <v>0</v>
      </c>
      <c r="AT53" s="179"/>
      <c r="AU53" s="179"/>
      <c r="AV53" s="179"/>
      <c r="AW53" s="179">
        <f>'[1]5C1A_Madison'!AY53</f>
        <v>0</v>
      </c>
      <c r="AX53" s="179">
        <f>'[1]5C1B_DArbonne'!AY53</f>
        <v>0</v>
      </c>
      <c r="AY53" s="179">
        <f>'[1]5C1C_Intl High'!AY53</f>
        <v>0</v>
      </c>
      <c r="AZ53" s="179">
        <f>'[1]5C1D_NOMMA'!AY53</f>
        <v>0</v>
      </c>
      <c r="BA53" s="179">
        <f>'[1]5C1E_LFNO'!AY53</f>
        <v>0</v>
      </c>
      <c r="BB53" s="179">
        <f>'[1]5C1F_L.C. Charter'!AY53</f>
        <v>0</v>
      </c>
      <c r="BC53" s="179">
        <f>'[1]5C1G_JS Clark'!AY53</f>
        <v>0</v>
      </c>
      <c r="BD53" s="179">
        <f>'[1]5C1H_Southwest'!AY53</f>
        <v>0</v>
      </c>
      <c r="BE53" s="179">
        <f>'[1]5C1I_LA Key'!AY53</f>
        <v>0</v>
      </c>
      <c r="BF53" s="179">
        <f>'[1]5C1J_Jeff Chamber'!AY53</f>
        <v>0</v>
      </c>
      <c r="BG53" s="179">
        <f>'[1]5C1K_Tallulah'!AY53</f>
        <v>0</v>
      </c>
      <c r="BH53" s="179">
        <f>'[1]5C1M_GEO Mid'!AY53</f>
        <v>0</v>
      </c>
      <c r="BI53" s="179">
        <f>'[1]5C1N_Delta'!AY53</f>
        <v>0</v>
      </c>
      <c r="BJ53" s="179">
        <f>'[1]5C1O_Impact'!AY53</f>
        <v>0</v>
      </c>
      <c r="BK53" s="179">
        <f>'[1]5C1P_Vision'!AY53</f>
        <v>0</v>
      </c>
      <c r="BL53" s="179">
        <f>'[1]5C1Q_Advantage'!AY53</f>
        <v>0</v>
      </c>
      <c r="BM53" s="179">
        <f>'[1]5C1R_Iberville'!AY53</f>
        <v>0</v>
      </c>
      <c r="BN53" s="179">
        <f>'[1]5C1S_LC Col Prep'!AY53</f>
        <v>0</v>
      </c>
      <c r="BO53" s="179">
        <f>'[1]5C1T_Northeast'!AY53</f>
        <v>0</v>
      </c>
      <c r="BP53" s="179">
        <f>'[1]5C1U_Acadiana Ren'!AY53</f>
        <v>0</v>
      </c>
      <c r="BQ53" s="179">
        <f>'[1]5C1V_Laf Ren'!AY53</f>
        <v>0</v>
      </c>
      <c r="BR53" s="179">
        <f>'[1]5C1W_Willow'!AY53</f>
        <v>0</v>
      </c>
      <c r="BS53" s="179">
        <f>'[1]5C1X_Tangi'!AY53</f>
        <v>0</v>
      </c>
      <c r="BT53" s="179">
        <f>'[1]5C1Y_GEO'!AY53</f>
        <v>0</v>
      </c>
      <c r="BU53" s="179">
        <f>'[1]5C1Z_Lincoln Prep'!AY53</f>
        <v>0</v>
      </c>
      <c r="BV53" s="179">
        <f>'[1]5C1AA_Laurel'!AY53</f>
        <v>0</v>
      </c>
      <c r="BW53" s="179">
        <f>'[1]5C1AB_Apex'!AY53</f>
        <v>0</v>
      </c>
      <c r="BX53" s="179">
        <f>'[1]5C1AC_Smothers'!AY53</f>
        <v>24</v>
      </c>
      <c r="BY53" s="179">
        <f>'[1]5C1AD_Greater'!AY53</f>
        <v>-334</v>
      </c>
      <c r="BZ53" s="179">
        <f>'[1]5C1AE_Noble Minds'!AY53</f>
        <v>0</v>
      </c>
      <c r="CA53" s="179">
        <f>'[1]5C1AF_JCFA-Laf'!AY53</f>
        <v>0</v>
      </c>
      <c r="CB53" s="179">
        <f>'[1]5C1AG_Collegiate'!AY53</f>
        <v>0</v>
      </c>
      <c r="CC53" s="179">
        <f>'[1]5C1AH_BRUP'!AY53</f>
        <v>0</v>
      </c>
      <c r="CD53" s="179">
        <f>'[1]5C2_LAVCA'!AZ53</f>
        <v>-8</v>
      </c>
      <c r="CE53" s="179">
        <f>'[1]5C3_UnvView'!AZ53</f>
        <v>-39</v>
      </c>
      <c r="CF53" s="179">
        <f t="shared" si="3"/>
        <v>-357</v>
      </c>
      <c r="CG53" s="181">
        <f t="shared" si="4"/>
        <v>882047</v>
      </c>
    </row>
    <row r="54" spans="1:85" s="5" customFormat="1" ht="15.6" customHeight="1" x14ac:dyDescent="0.2">
      <c r="A54" s="177">
        <v>48</v>
      </c>
      <c r="B54" s="178" t="s">
        <v>289</v>
      </c>
      <c r="C54" s="179">
        <f>'2_State Distrib and Adjs'!BA54</f>
        <v>2285803</v>
      </c>
      <c r="D54" s="179">
        <f>-'5A3_OJJ'!S54</f>
        <v>-174</v>
      </c>
      <c r="E54" s="179"/>
      <c r="F54" s="179"/>
      <c r="G54" s="179">
        <f>-'[1]5C1A_Madison'!AS54</f>
        <v>0</v>
      </c>
      <c r="H54" s="179">
        <f>-'[1]5C1B_DArbonne'!AS54</f>
        <v>0</v>
      </c>
      <c r="I54" s="179">
        <f>-'[1]5C1C_Intl High'!AS54</f>
        <v>0</v>
      </c>
      <c r="J54" s="179">
        <f>-'[1]5C1D_NOMMA'!AS54</f>
        <v>0</v>
      </c>
      <c r="K54" s="179">
        <f>-'[1]5C1E_LFNO'!AS54</f>
        <v>-1103</v>
      </c>
      <c r="L54" s="179">
        <f>-'[1]5C1F_L.C. Charter'!AS54</f>
        <v>0</v>
      </c>
      <c r="M54" s="179">
        <f>-'[1]5C1G_JS Clark'!AS54</f>
        <v>0</v>
      </c>
      <c r="N54" s="179">
        <f>-'[1]5C1H_Southwest'!AS54</f>
        <v>0</v>
      </c>
      <c r="O54" s="179">
        <f>-'[1]5C1I_LA Key'!AS54</f>
        <v>0</v>
      </c>
      <c r="P54" s="179">
        <f>-'[1]5C1J_Jeff Chamber'!AS54</f>
        <v>-3525</v>
      </c>
      <c r="Q54" s="179">
        <f>-'[1]5C1K_Tallulah'!AS54</f>
        <v>0</v>
      </c>
      <c r="R54" s="179">
        <f>-'[1]5C1M_GEO Mid'!AS54</f>
        <v>0</v>
      </c>
      <c r="S54" s="179">
        <f>-'[1]5C1N_Delta'!AS54</f>
        <v>0</v>
      </c>
      <c r="T54" s="179">
        <f>-'[1]5C1O_Impact'!AS54</f>
        <v>0</v>
      </c>
      <c r="U54" s="179">
        <f>-'[1]5C1P_Vision'!AS54</f>
        <v>0</v>
      </c>
      <c r="V54" s="179">
        <f>-'[1]5C1Q_Advantage'!AS54</f>
        <v>0</v>
      </c>
      <c r="W54" s="179">
        <f>-'[1]5C1R_Iberville'!AS54</f>
        <v>0</v>
      </c>
      <c r="X54" s="179">
        <f>-'[1]5C1S_LC Col Prep'!AS54</f>
        <v>0</v>
      </c>
      <c r="Y54" s="179">
        <f>-'[1]5C1T_Northeast'!AS54</f>
        <v>0</v>
      </c>
      <c r="Z54" s="179">
        <f>-'[1]5C1U_Acadiana Ren'!AS54</f>
        <v>0</v>
      </c>
      <c r="AA54" s="179">
        <f>-'[1]5C1V_Laf Ren'!AS54</f>
        <v>0</v>
      </c>
      <c r="AB54" s="179">
        <f>-'[1]5C1W_Willow'!AS54</f>
        <v>0</v>
      </c>
      <c r="AC54" s="179">
        <f>-'[1]5C1X_Tangi'!AS54</f>
        <v>0</v>
      </c>
      <c r="AD54" s="179">
        <f>-'[1]5C1Y_GEO'!AS54</f>
        <v>0</v>
      </c>
      <c r="AE54" s="179">
        <f>-'[1]5C1Z_Lincoln Prep'!AS54</f>
        <v>0</v>
      </c>
      <c r="AF54" s="179">
        <f>-'[1]5C1AA_Laurel'!$AS54</f>
        <v>0</v>
      </c>
      <c r="AG54" s="179">
        <f>-'[1]5C1AB_Apex'!$AS54</f>
        <v>56</v>
      </c>
      <c r="AH54" s="179">
        <f>-'[1]5C1AC_Smothers'!$AS54</f>
        <v>-3612</v>
      </c>
      <c r="AI54" s="179">
        <f>-'[1]5C1AD_Greater'!$AS54</f>
        <v>-2370</v>
      </c>
      <c r="AJ54" s="179">
        <f>-'[1]5C1AE_Noble Minds'!$AS54</f>
        <v>0</v>
      </c>
      <c r="AK54" s="179">
        <f>-'[1]5C1AF_JCFA-Laf'!$AS54</f>
        <v>0</v>
      </c>
      <c r="AL54" s="179">
        <f>-'[1]5C1AG_Collegiate'!$AS54</f>
        <v>0</v>
      </c>
      <c r="AM54" s="179">
        <f>-'[1]5C1AH_BRUP'!$AS54</f>
        <v>0</v>
      </c>
      <c r="AN54" s="179">
        <f>-'[1]5C2_LAVCA'!AT54</f>
        <v>2016</v>
      </c>
      <c r="AO54" s="179">
        <f>-'[1]5C3_UnvView'!AT54</f>
        <v>-29477</v>
      </c>
      <c r="AP54" s="179">
        <f>(-[5]Diff!$AO54*3)+[6]Local_Noble!$Z51+'[6]Local_JCFA-Laf'!$W51-[7]Diff!$AL54-'[8]2A-2_EFT (Monthly)'!$AS54-'[8]2A-2_EFT (Monthly)'!$AV54</f>
        <v>609</v>
      </c>
      <c r="AQ54" s="256">
        <f t="shared" si="5"/>
        <v>-37580</v>
      </c>
      <c r="AR54" s="181">
        <f t="shared" si="2"/>
        <v>2248223</v>
      </c>
      <c r="AS54" s="181">
        <f>-'[9]2A-2_EFT (Monthly)'!$BG54+'[9]5C1AE_Noble Minds'!$AM54+'[9]5C1AF_JCFA-Laf'!$AM54+'[9]5C1AG_Collegiate'!$AM54+'[9]5C1AH_BRUP'!$AM54</f>
        <v>0</v>
      </c>
      <c r="AT54" s="179"/>
      <c r="AU54" s="179"/>
      <c r="AV54" s="179"/>
      <c r="AW54" s="179">
        <f>'[1]5C1A_Madison'!AY54</f>
        <v>0</v>
      </c>
      <c r="AX54" s="179">
        <f>'[1]5C1B_DArbonne'!AY54</f>
        <v>0</v>
      </c>
      <c r="AY54" s="179">
        <f>'[1]5C1C_Intl High'!AY54</f>
        <v>0</v>
      </c>
      <c r="AZ54" s="179">
        <f>'[1]5C1D_NOMMA'!AY54</f>
        <v>0</v>
      </c>
      <c r="BA54" s="179">
        <f>'[1]5C1E_LFNO'!AY54</f>
        <v>1</v>
      </c>
      <c r="BB54" s="179">
        <f>'[1]5C1F_L.C. Charter'!AY54</f>
        <v>0</v>
      </c>
      <c r="BC54" s="179">
        <f>'[1]5C1G_JS Clark'!AY54</f>
        <v>0</v>
      </c>
      <c r="BD54" s="179">
        <f>'[1]5C1H_Southwest'!AY54</f>
        <v>0</v>
      </c>
      <c r="BE54" s="179">
        <f>'[1]5C1I_LA Key'!AY54</f>
        <v>0</v>
      </c>
      <c r="BF54" s="179">
        <f>'[1]5C1J_Jeff Chamber'!AY54</f>
        <v>-24</v>
      </c>
      <c r="BG54" s="179">
        <f>'[1]5C1K_Tallulah'!AY54</f>
        <v>0</v>
      </c>
      <c r="BH54" s="179">
        <f>'[1]5C1M_GEO Mid'!AY54</f>
        <v>0</v>
      </c>
      <c r="BI54" s="179">
        <f>'[1]5C1N_Delta'!AY54</f>
        <v>0</v>
      </c>
      <c r="BJ54" s="179">
        <f>'[1]5C1O_Impact'!AY54</f>
        <v>0</v>
      </c>
      <c r="BK54" s="179">
        <f>'[1]5C1P_Vision'!AY54</f>
        <v>0</v>
      </c>
      <c r="BL54" s="179">
        <f>'[1]5C1Q_Advantage'!AY54</f>
        <v>0</v>
      </c>
      <c r="BM54" s="179">
        <f>'[1]5C1R_Iberville'!AY54</f>
        <v>0</v>
      </c>
      <c r="BN54" s="179">
        <f>'[1]5C1S_LC Col Prep'!AY54</f>
        <v>0</v>
      </c>
      <c r="BO54" s="179">
        <f>'[1]5C1T_Northeast'!AY54</f>
        <v>0</v>
      </c>
      <c r="BP54" s="179">
        <f>'[1]5C1U_Acadiana Ren'!AY54</f>
        <v>0</v>
      </c>
      <c r="BQ54" s="179">
        <f>'[1]5C1V_Laf Ren'!AY54</f>
        <v>0</v>
      </c>
      <c r="BR54" s="179">
        <f>'[1]5C1W_Willow'!AY54</f>
        <v>0</v>
      </c>
      <c r="BS54" s="179">
        <f>'[1]5C1X_Tangi'!AY54</f>
        <v>0</v>
      </c>
      <c r="BT54" s="179">
        <f>'[1]5C1Y_GEO'!AY54</f>
        <v>0</v>
      </c>
      <c r="BU54" s="179">
        <f>'[1]5C1Z_Lincoln Prep'!AY54</f>
        <v>0</v>
      </c>
      <c r="BV54" s="179">
        <f>'[1]5C1AA_Laurel'!AY54</f>
        <v>0</v>
      </c>
      <c r="BW54" s="179">
        <f>'[1]5C1AB_Apex'!AY54</f>
        <v>0</v>
      </c>
      <c r="BX54" s="179">
        <f>'[1]5C1AC_Smothers'!AY54</f>
        <v>-74</v>
      </c>
      <c r="BY54" s="179">
        <f>'[1]5C1AD_Greater'!AY54</f>
        <v>55</v>
      </c>
      <c r="BZ54" s="179">
        <f>'[1]5C1AE_Noble Minds'!AY54</f>
        <v>0</v>
      </c>
      <c r="CA54" s="179">
        <f>'[1]5C1AF_JCFA-Laf'!AY54</f>
        <v>0</v>
      </c>
      <c r="CB54" s="179">
        <f>'[1]5C1AG_Collegiate'!AY54</f>
        <v>0</v>
      </c>
      <c r="CC54" s="179">
        <f>'[1]5C1AH_BRUP'!AY54</f>
        <v>0</v>
      </c>
      <c r="CD54" s="179">
        <f>'[1]5C2_LAVCA'!AZ54</f>
        <v>265</v>
      </c>
      <c r="CE54" s="179">
        <f>'[1]5C3_UnvView'!AZ54</f>
        <v>-139</v>
      </c>
      <c r="CF54" s="179">
        <f t="shared" si="3"/>
        <v>84</v>
      </c>
      <c r="CG54" s="181">
        <f t="shared" si="4"/>
        <v>2248307</v>
      </c>
    </row>
    <row r="55" spans="1:85" s="5" customFormat="1" ht="15.6" customHeight="1" x14ac:dyDescent="0.2">
      <c r="A55" s="177">
        <v>49</v>
      </c>
      <c r="B55" s="178" t="s">
        <v>290</v>
      </c>
      <c r="C55" s="179">
        <f>'2_State Distrib and Adjs'!BA55</f>
        <v>6000181</v>
      </c>
      <c r="D55" s="179">
        <f>-'5A3_OJJ'!S55</f>
        <v>-453</v>
      </c>
      <c r="E55" s="179"/>
      <c r="F55" s="179"/>
      <c r="G55" s="179">
        <f>-'[1]5C1A_Madison'!AS55</f>
        <v>0</v>
      </c>
      <c r="H55" s="179">
        <f>-'[1]5C1B_DArbonne'!AS55</f>
        <v>0</v>
      </c>
      <c r="I55" s="179">
        <f>-'[1]5C1C_Intl High'!AS55</f>
        <v>0</v>
      </c>
      <c r="J55" s="179">
        <f>-'[1]5C1D_NOMMA'!AS55</f>
        <v>0</v>
      </c>
      <c r="K55" s="179">
        <f>-'[1]5C1E_LFNO'!AS55</f>
        <v>0</v>
      </c>
      <c r="L55" s="179">
        <f>-'[1]5C1F_L.C. Charter'!AS55</f>
        <v>0</v>
      </c>
      <c r="M55" s="179">
        <f>-'[1]5C1G_JS Clark'!AS55</f>
        <v>-41008</v>
      </c>
      <c r="N55" s="179">
        <f>-'[1]5C1H_Southwest'!AS55</f>
        <v>0</v>
      </c>
      <c r="O55" s="179">
        <f>-'[1]5C1I_LA Key'!AS55</f>
        <v>0</v>
      </c>
      <c r="P55" s="179">
        <f>-'[1]5C1J_Jeff Chamber'!AS55</f>
        <v>0</v>
      </c>
      <c r="Q55" s="179">
        <f>-'[1]5C1K_Tallulah'!AS55</f>
        <v>0</v>
      </c>
      <c r="R55" s="179">
        <f>-'[1]5C1M_GEO Mid'!AS55</f>
        <v>0</v>
      </c>
      <c r="S55" s="179">
        <f>-'[1]5C1N_Delta'!AS55</f>
        <v>0</v>
      </c>
      <c r="T55" s="179">
        <f>-'[1]5C1O_Impact'!AS55</f>
        <v>0</v>
      </c>
      <c r="U55" s="179">
        <f>-'[1]5C1P_Vision'!AS55</f>
        <v>0</v>
      </c>
      <c r="V55" s="179">
        <f>-'[1]5C1Q_Advantage'!AS55</f>
        <v>0</v>
      </c>
      <c r="W55" s="179">
        <f>-'[1]5C1R_Iberville'!AS55</f>
        <v>0</v>
      </c>
      <c r="X55" s="179">
        <f>-'[1]5C1S_LC Col Prep'!AS55</f>
        <v>0</v>
      </c>
      <c r="Y55" s="179">
        <f>-'[1]5C1T_Northeast'!AS55</f>
        <v>0</v>
      </c>
      <c r="Z55" s="179">
        <f>-'[1]5C1U_Acadiana Ren'!AS55</f>
        <v>196</v>
      </c>
      <c r="AA55" s="179">
        <f>-'[1]5C1V_Laf Ren'!AS55</f>
        <v>-43174</v>
      </c>
      <c r="AB55" s="179">
        <f>-'[1]5C1W_Willow'!AS55</f>
        <v>19387</v>
      </c>
      <c r="AC55" s="179">
        <f>-'[1]5C1X_Tangi'!AS55</f>
        <v>0</v>
      </c>
      <c r="AD55" s="179">
        <f>-'[1]5C1Y_GEO'!AS55</f>
        <v>0</v>
      </c>
      <c r="AE55" s="179">
        <f>-'[1]5C1Z_Lincoln Prep'!AS55</f>
        <v>0</v>
      </c>
      <c r="AF55" s="179">
        <f>-'[1]5C1AA_Laurel'!$AS55</f>
        <v>0</v>
      </c>
      <c r="AG55" s="179">
        <f>-'[1]5C1AB_Apex'!$AS55</f>
        <v>0</v>
      </c>
      <c r="AH55" s="179">
        <f>-'[1]5C1AC_Smothers'!$AS55</f>
        <v>0</v>
      </c>
      <c r="AI55" s="179">
        <f>-'[1]5C1AD_Greater'!$AS55</f>
        <v>0</v>
      </c>
      <c r="AJ55" s="179">
        <f>-'[1]5C1AE_Noble Minds'!$AS55</f>
        <v>0</v>
      </c>
      <c r="AK55" s="179">
        <f>-'[1]5C1AF_JCFA-Laf'!$AS55</f>
        <v>1766</v>
      </c>
      <c r="AL55" s="179">
        <f>-'[1]5C1AG_Collegiate'!$AS55</f>
        <v>0</v>
      </c>
      <c r="AM55" s="179">
        <f>-'[1]5C1AH_BRUP'!$AS55</f>
        <v>0</v>
      </c>
      <c r="AN55" s="179">
        <f>-'[1]5C2_LAVCA'!AT55</f>
        <v>-10324</v>
      </c>
      <c r="AO55" s="179">
        <f>-'[1]5C3_UnvView'!AT55</f>
        <v>-8223</v>
      </c>
      <c r="AP55" s="179">
        <f>(-[5]Diff!$AO55*3)+[6]Local_Noble!$Z52+'[6]Local_JCFA-Laf'!$W52-[7]Diff!$AL55-'[8]2A-2_EFT (Monthly)'!$AS55-'[8]2A-2_EFT (Monthly)'!$AV55</f>
        <v>-5908</v>
      </c>
      <c r="AQ55" s="256">
        <f t="shared" si="5"/>
        <v>-87741</v>
      </c>
      <c r="AR55" s="181">
        <f t="shared" si="2"/>
        <v>5912440</v>
      </c>
      <c r="AS55" s="181">
        <f>-'[9]2A-2_EFT (Monthly)'!$BG55+'[9]5C1AE_Noble Minds'!$AM55+'[9]5C1AF_JCFA-Laf'!$AM55+'[9]5C1AG_Collegiate'!$AM55+'[9]5C1AH_BRUP'!$AM55</f>
        <v>-49</v>
      </c>
      <c r="AT55" s="179"/>
      <c r="AU55" s="179"/>
      <c r="AV55" s="179"/>
      <c r="AW55" s="179">
        <f>'[1]5C1A_Madison'!AY55</f>
        <v>0</v>
      </c>
      <c r="AX55" s="179">
        <f>'[1]5C1B_DArbonne'!AY55</f>
        <v>0</v>
      </c>
      <c r="AY55" s="179">
        <f>'[1]5C1C_Intl High'!AY55</f>
        <v>0</v>
      </c>
      <c r="AZ55" s="179">
        <f>'[1]5C1D_NOMMA'!AY55</f>
        <v>0</v>
      </c>
      <c r="BA55" s="179">
        <f>'[1]5C1E_LFNO'!AY55</f>
        <v>0</v>
      </c>
      <c r="BB55" s="179">
        <f>'[1]5C1F_L.C. Charter'!AY55</f>
        <v>0</v>
      </c>
      <c r="BC55" s="179">
        <f>'[1]5C1G_JS Clark'!AY55</f>
        <v>199</v>
      </c>
      <c r="BD55" s="179">
        <f>'[1]5C1H_Southwest'!AY55</f>
        <v>0</v>
      </c>
      <c r="BE55" s="179">
        <f>'[1]5C1I_LA Key'!AY55</f>
        <v>0</v>
      </c>
      <c r="BF55" s="179">
        <f>'[1]5C1J_Jeff Chamber'!AY55</f>
        <v>0</v>
      </c>
      <c r="BG55" s="179">
        <f>'[1]5C1K_Tallulah'!AY55</f>
        <v>0</v>
      </c>
      <c r="BH55" s="179">
        <f>'[1]5C1M_GEO Mid'!AY55</f>
        <v>0</v>
      </c>
      <c r="BI55" s="179">
        <f>'[1]5C1N_Delta'!AY55</f>
        <v>0</v>
      </c>
      <c r="BJ55" s="179">
        <f>'[1]5C1O_Impact'!AY55</f>
        <v>0</v>
      </c>
      <c r="BK55" s="179">
        <f>'[1]5C1P_Vision'!AY55</f>
        <v>0</v>
      </c>
      <c r="BL55" s="179">
        <f>'[1]5C1Q_Advantage'!AY55</f>
        <v>0</v>
      </c>
      <c r="BM55" s="179">
        <f>'[1]5C1R_Iberville'!AY55</f>
        <v>0</v>
      </c>
      <c r="BN55" s="179">
        <f>'[1]5C1S_LC Col Prep'!AY55</f>
        <v>0</v>
      </c>
      <c r="BO55" s="179">
        <f>'[1]5C1T_Northeast'!AY55</f>
        <v>0</v>
      </c>
      <c r="BP55" s="179">
        <f>'[1]5C1U_Acadiana Ren'!AY55</f>
        <v>6</v>
      </c>
      <c r="BQ55" s="179">
        <f>'[1]5C1V_Laf Ren'!AY55</f>
        <v>-50</v>
      </c>
      <c r="BR55" s="179">
        <f>'[1]5C1W_Willow'!AY55</f>
        <v>28</v>
      </c>
      <c r="BS55" s="179">
        <f>'[1]5C1X_Tangi'!AY55</f>
        <v>0</v>
      </c>
      <c r="BT55" s="179">
        <f>'[1]5C1Y_GEO'!AY55</f>
        <v>0</v>
      </c>
      <c r="BU55" s="179">
        <f>'[1]5C1Z_Lincoln Prep'!AY55</f>
        <v>0</v>
      </c>
      <c r="BV55" s="179">
        <f>'[1]5C1AA_Laurel'!AY55</f>
        <v>0</v>
      </c>
      <c r="BW55" s="179">
        <f>'[1]5C1AB_Apex'!AY55</f>
        <v>0</v>
      </c>
      <c r="BX55" s="179">
        <f>'[1]5C1AC_Smothers'!AY55</f>
        <v>0</v>
      </c>
      <c r="BY55" s="179">
        <f>'[1]5C1AD_Greater'!AY55</f>
        <v>0</v>
      </c>
      <c r="BZ55" s="179">
        <f>'[1]5C1AE_Noble Minds'!AY55</f>
        <v>0</v>
      </c>
      <c r="CA55" s="179">
        <f>'[1]5C1AF_JCFA-Laf'!AY55</f>
        <v>42</v>
      </c>
      <c r="CB55" s="179">
        <f>'[1]5C1AG_Collegiate'!AY55</f>
        <v>0</v>
      </c>
      <c r="CC55" s="179">
        <f>'[1]5C1AH_BRUP'!AY55</f>
        <v>0</v>
      </c>
      <c r="CD55" s="179">
        <f>'[1]5C2_LAVCA'!AZ55</f>
        <v>-26</v>
      </c>
      <c r="CE55" s="179">
        <f>'[1]5C3_UnvView'!AZ55</f>
        <v>-6</v>
      </c>
      <c r="CF55" s="179">
        <f t="shared" si="3"/>
        <v>193</v>
      </c>
      <c r="CG55" s="181">
        <f t="shared" si="4"/>
        <v>5912584</v>
      </c>
    </row>
    <row r="56" spans="1:85" s="5" customFormat="1" ht="15.6" customHeight="1" x14ac:dyDescent="0.2">
      <c r="A56" s="187">
        <v>50</v>
      </c>
      <c r="B56" s="188" t="s">
        <v>291</v>
      </c>
      <c r="C56" s="189">
        <f>'2_State Distrib and Adjs'!BA56</f>
        <v>3545474</v>
      </c>
      <c r="D56" s="189">
        <f>-'5A3_OJJ'!S56</f>
        <v>-782</v>
      </c>
      <c r="E56" s="189"/>
      <c r="F56" s="189"/>
      <c r="G56" s="189">
        <f>-'[1]5C1A_Madison'!AS56</f>
        <v>0</v>
      </c>
      <c r="H56" s="189">
        <f>-'[1]5C1B_DArbonne'!AS56</f>
        <v>0</v>
      </c>
      <c r="I56" s="189">
        <f>-'[1]5C1C_Intl High'!AS56</f>
        <v>0</v>
      </c>
      <c r="J56" s="189">
        <f>-'[1]5C1D_NOMMA'!AS56</f>
        <v>0</v>
      </c>
      <c r="K56" s="189">
        <f>-'[1]5C1E_LFNO'!AS56</f>
        <v>0</v>
      </c>
      <c r="L56" s="189">
        <f>-'[1]5C1F_L.C. Charter'!AS56</f>
        <v>0</v>
      </c>
      <c r="M56" s="189">
        <f>-'[1]5C1G_JS Clark'!AS56</f>
        <v>0</v>
      </c>
      <c r="N56" s="189">
        <f>-'[1]5C1H_Southwest'!AS56</f>
        <v>0</v>
      </c>
      <c r="O56" s="189">
        <f>-'[1]5C1I_LA Key'!AS56</f>
        <v>27</v>
      </c>
      <c r="P56" s="189">
        <f>-'[1]5C1J_Jeff Chamber'!AS56</f>
        <v>0</v>
      </c>
      <c r="Q56" s="189">
        <f>-'[1]5C1K_Tallulah'!AS56</f>
        <v>0</v>
      </c>
      <c r="R56" s="189">
        <f>-'[1]5C1M_GEO Mid'!AS56</f>
        <v>0</v>
      </c>
      <c r="S56" s="189">
        <f>-'[1]5C1N_Delta'!AS56</f>
        <v>0</v>
      </c>
      <c r="T56" s="189">
        <f>-'[1]5C1O_Impact'!AS56</f>
        <v>0</v>
      </c>
      <c r="U56" s="189">
        <f>-'[1]5C1P_Vision'!AS56</f>
        <v>0</v>
      </c>
      <c r="V56" s="189">
        <f>-'[1]5C1Q_Advantage'!AS56</f>
        <v>0</v>
      </c>
      <c r="W56" s="189">
        <f>-'[1]5C1R_Iberville'!AS56</f>
        <v>0</v>
      </c>
      <c r="X56" s="189">
        <f>-'[1]5C1S_LC Col Prep'!AS56</f>
        <v>0</v>
      </c>
      <c r="Y56" s="189">
        <f>-'[1]5C1T_Northeast'!AS56</f>
        <v>0</v>
      </c>
      <c r="Z56" s="189">
        <f>-'[1]5C1U_Acadiana Ren'!AS56</f>
        <v>-2466</v>
      </c>
      <c r="AA56" s="189">
        <f>-'[1]5C1V_Laf Ren'!AS56</f>
        <v>-31340</v>
      </c>
      <c r="AB56" s="189">
        <f>-'[1]5C1W_Willow'!AS56</f>
        <v>-13363</v>
      </c>
      <c r="AC56" s="189">
        <f>-'[1]5C1X_Tangi'!AS56</f>
        <v>0</v>
      </c>
      <c r="AD56" s="189">
        <f>-'[1]5C1Y_GEO'!AS56</f>
        <v>0</v>
      </c>
      <c r="AE56" s="189">
        <f>-'[1]5C1Z_Lincoln Prep'!AS56</f>
        <v>0</v>
      </c>
      <c r="AF56" s="189">
        <f>-'[1]5C1AA_Laurel'!$AS56</f>
        <v>0</v>
      </c>
      <c r="AG56" s="189">
        <f>-'[1]5C1AB_Apex'!$AS56</f>
        <v>0</v>
      </c>
      <c r="AH56" s="189">
        <f>-'[1]5C1AC_Smothers'!$AS56</f>
        <v>0</v>
      </c>
      <c r="AI56" s="189">
        <f>-'[1]5C1AD_Greater'!$AS56</f>
        <v>0</v>
      </c>
      <c r="AJ56" s="189">
        <f>-'[1]5C1AE_Noble Minds'!$AS56</f>
        <v>0</v>
      </c>
      <c r="AK56" s="189">
        <f>-'[1]5C1AF_JCFA-Laf'!$AS56</f>
        <v>1498</v>
      </c>
      <c r="AL56" s="189">
        <f>-'[1]5C1AG_Collegiate'!$AS56</f>
        <v>0</v>
      </c>
      <c r="AM56" s="189">
        <f>-'[1]5C1AH_BRUP'!$AS56</f>
        <v>0</v>
      </c>
      <c r="AN56" s="189">
        <f>-'[1]5C2_LAVCA'!AT56</f>
        <v>-6608</v>
      </c>
      <c r="AO56" s="189">
        <f>-'[1]5C3_UnvView'!AT56</f>
        <v>-8525</v>
      </c>
      <c r="AP56" s="189">
        <f>(-[5]Diff!$AO56*3)+[6]Local_Noble!$Z53+'[6]Local_JCFA-Laf'!$W53-[7]Diff!$AL56-'[8]2A-2_EFT (Monthly)'!$AS56-'[8]2A-2_EFT (Monthly)'!$AV56</f>
        <v>-3546</v>
      </c>
      <c r="AQ56" s="229">
        <f t="shared" si="5"/>
        <v>-65105</v>
      </c>
      <c r="AR56" s="191">
        <f t="shared" si="2"/>
        <v>3480369</v>
      </c>
      <c r="AS56" s="191">
        <f>-'[9]2A-2_EFT (Monthly)'!$BG56+'[9]5C1AE_Noble Minds'!$AM56+'[9]5C1AF_JCFA-Laf'!$AM56+'[9]5C1AG_Collegiate'!$AM56+'[9]5C1AH_BRUP'!$AM56</f>
        <v>-47</v>
      </c>
      <c r="AT56" s="189"/>
      <c r="AU56" s="189"/>
      <c r="AV56" s="189"/>
      <c r="AW56" s="189">
        <f>'[1]5C1A_Madison'!AY56</f>
        <v>0</v>
      </c>
      <c r="AX56" s="189">
        <f>'[1]5C1B_DArbonne'!AY56</f>
        <v>0</v>
      </c>
      <c r="AY56" s="189">
        <f>'[1]5C1C_Intl High'!AY56</f>
        <v>0</v>
      </c>
      <c r="AZ56" s="189">
        <f>'[1]5C1D_NOMMA'!AY56</f>
        <v>0</v>
      </c>
      <c r="BA56" s="189">
        <f>'[1]5C1E_LFNO'!AY56</f>
        <v>0</v>
      </c>
      <c r="BB56" s="189">
        <f>'[1]5C1F_L.C. Charter'!AY56</f>
        <v>0</v>
      </c>
      <c r="BC56" s="189">
        <f>'[1]5C1G_JS Clark'!AY56</f>
        <v>0</v>
      </c>
      <c r="BD56" s="189">
        <f>'[1]5C1H_Southwest'!AY56</f>
        <v>0</v>
      </c>
      <c r="BE56" s="189">
        <f>'[1]5C1I_LA Key'!AY56</f>
        <v>8</v>
      </c>
      <c r="BF56" s="189">
        <f>'[1]5C1J_Jeff Chamber'!AY56</f>
        <v>0</v>
      </c>
      <c r="BG56" s="189">
        <f>'[1]5C1K_Tallulah'!AY56</f>
        <v>0</v>
      </c>
      <c r="BH56" s="189">
        <f>'[1]5C1M_GEO Mid'!AY56</f>
        <v>0</v>
      </c>
      <c r="BI56" s="189">
        <f>'[1]5C1N_Delta'!AY56</f>
        <v>0</v>
      </c>
      <c r="BJ56" s="189">
        <f>'[1]5C1O_Impact'!AY56</f>
        <v>0</v>
      </c>
      <c r="BK56" s="189">
        <f>'[1]5C1P_Vision'!AY56</f>
        <v>0</v>
      </c>
      <c r="BL56" s="189">
        <f>'[1]5C1Q_Advantage'!AY56</f>
        <v>0</v>
      </c>
      <c r="BM56" s="189">
        <f>'[1]5C1R_Iberville'!AY56</f>
        <v>0</v>
      </c>
      <c r="BN56" s="189">
        <f>'[1]5C1S_LC Col Prep'!AY56</f>
        <v>0</v>
      </c>
      <c r="BO56" s="189">
        <f>'[1]5C1T_Northeast'!AY56</f>
        <v>0</v>
      </c>
      <c r="BP56" s="189">
        <f>'[1]5C1U_Acadiana Ren'!AY56</f>
        <v>21</v>
      </c>
      <c r="BQ56" s="189">
        <f>'[1]5C1V_Laf Ren'!AY56</f>
        <v>-28</v>
      </c>
      <c r="BR56" s="189">
        <f>'[1]5C1W_Willow'!AY56</f>
        <v>-140</v>
      </c>
      <c r="BS56" s="189">
        <f>'[1]5C1X_Tangi'!AY56</f>
        <v>0</v>
      </c>
      <c r="BT56" s="189">
        <f>'[1]5C1Y_GEO'!AY56</f>
        <v>0</v>
      </c>
      <c r="BU56" s="189">
        <f>'[1]5C1Z_Lincoln Prep'!AY56</f>
        <v>0</v>
      </c>
      <c r="BV56" s="189">
        <f>'[1]5C1AA_Laurel'!AY56</f>
        <v>0</v>
      </c>
      <c r="BW56" s="189">
        <f>'[1]5C1AB_Apex'!AY56</f>
        <v>0</v>
      </c>
      <c r="BX56" s="189">
        <f>'[1]5C1AC_Smothers'!AY56</f>
        <v>0</v>
      </c>
      <c r="BY56" s="189">
        <f>'[1]5C1AD_Greater'!AY56</f>
        <v>0</v>
      </c>
      <c r="BZ56" s="189">
        <f>'[1]5C1AE_Noble Minds'!AY56</f>
        <v>0</v>
      </c>
      <c r="CA56" s="189">
        <f>'[1]5C1AF_JCFA-Laf'!AY56</f>
        <v>38</v>
      </c>
      <c r="CB56" s="189">
        <f>'[1]5C1AG_Collegiate'!AY56</f>
        <v>0</v>
      </c>
      <c r="CC56" s="189">
        <f>'[1]5C1AH_BRUP'!AY56</f>
        <v>0</v>
      </c>
      <c r="CD56" s="189">
        <f>'[1]5C2_LAVCA'!AZ56</f>
        <v>19</v>
      </c>
      <c r="CE56" s="189">
        <f>'[1]5C3_UnvView'!AZ56</f>
        <v>-43</v>
      </c>
      <c r="CF56" s="189">
        <f t="shared" si="3"/>
        <v>-125</v>
      </c>
      <c r="CG56" s="191">
        <f t="shared" si="4"/>
        <v>3480197</v>
      </c>
    </row>
    <row r="57" spans="1:85" s="5" customFormat="1" ht="15.6" customHeight="1" x14ac:dyDescent="0.2">
      <c r="A57" s="177">
        <v>51</v>
      </c>
      <c r="B57" s="178" t="s">
        <v>292</v>
      </c>
      <c r="C57" s="179">
        <f>'2_State Distrib and Adjs'!BA57</f>
        <v>3698078</v>
      </c>
      <c r="D57" s="179">
        <f>-'5A3_OJJ'!S57</f>
        <v>-382</v>
      </c>
      <c r="E57" s="179"/>
      <c r="F57" s="179"/>
      <c r="G57" s="179">
        <f>-'[1]5C1A_Madison'!AS57</f>
        <v>0</v>
      </c>
      <c r="H57" s="179">
        <f>-'[1]5C1B_DArbonne'!AS57</f>
        <v>0</v>
      </c>
      <c r="I57" s="179">
        <f>-'[1]5C1C_Intl High'!AS57</f>
        <v>0</v>
      </c>
      <c r="J57" s="179">
        <f>-'[1]5C1D_NOMMA'!AS57</f>
        <v>0</v>
      </c>
      <c r="K57" s="179">
        <f>-'[1]5C1E_LFNO'!AS57</f>
        <v>0</v>
      </c>
      <c r="L57" s="179">
        <f>-'[1]5C1F_L.C. Charter'!AS57</f>
        <v>0</v>
      </c>
      <c r="M57" s="179">
        <f>-'[1]5C1G_JS Clark'!AS57</f>
        <v>0</v>
      </c>
      <c r="N57" s="179">
        <f>-'[1]5C1H_Southwest'!AS57</f>
        <v>0</v>
      </c>
      <c r="O57" s="179">
        <f>-'[1]5C1I_LA Key'!AS57</f>
        <v>0</v>
      </c>
      <c r="P57" s="179">
        <f>-'[1]5C1J_Jeff Chamber'!AS57</f>
        <v>0</v>
      </c>
      <c r="Q57" s="179">
        <f>-'[1]5C1K_Tallulah'!AS57</f>
        <v>0</v>
      </c>
      <c r="R57" s="179">
        <f>-'[1]5C1M_GEO Mid'!AS57</f>
        <v>0</v>
      </c>
      <c r="S57" s="179">
        <f>-'[1]5C1N_Delta'!AS57</f>
        <v>0</v>
      </c>
      <c r="T57" s="179">
        <f>-'[1]5C1O_Impact'!AS57</f>
        <v>0</v>
      </c>
      <c r="U57" s="179">
        <f>-'[1]5C1P_Vision'!AS57</f>
        <v>0</v>
      </c>
      <c r="V57" s="179">
        <f>-'[1]5C1Q_Advantage'!AS57</f>
        <v>0</v>
      </c>
      <c r="W57" s="179">
        <f>-'[1]5C1R_Iberville'!AS57</f>
        <v>0</v>
      </c>
      <c r="X57" s="179">
        <f>-'[1]5C1S_LC Col Prep'!AS57</f>
        <v>0</v>
      </c>
      <c r="Y57" s="179">
        <f>-'[1]5C1T_Northeast'!AS57</f>
        <v>0</v>
      </c>
      <c r="Z57" s="179">
        <f>-'[1]5C1U_Acadiana Ren'!AS57</f>
        <v>-398</v>
      </c>
      <c r="AA57" s="179">
        <f>-'[1]5C1V_Laf Ren'!AS57</f>
        <v>9022</v>
      </c>
      <c r="AB57" s="179">
        <f>-'[1]5C1W_Willow'!AS57</f>
        <v>0</v>
      </c>
      <c r="AC57" s="179">
        <f>-'[1]5C1X_Tangi'!AS57</f>
        <v>0</v>
      </c>
      <c r="AD57" s="179">
        <f>-'[1]5C1Y_GEO'!AS57</f>
        <v>0</v>
      </c>
      <c r="AE57" s="179">
        <f>-'[1]5C1Z_Lincoln Prep'!AS57</f>
        <v>0</v>
      </c>
      <c r="AF57" s="179">
        <f>-'[1]5C1AA_Laurel'!$AS57</f>
        <v>0</v>
      </c>
      <c r="AG57" s="179">
        <f>-'[1]5C1AB_Apex'!$AS57</f>
        <v>0</v>
      </c>
      <c r="AH57" s="179">
        <f>-'[1]5C1AC_Smothers'!$AS57</f>
        <v>0</v>
      </c>
      <c r="AI57" s="179">
        <f>-'[1]5C1AD_Greater'!$AS57</f>
        <v>0</v>
      </c>
      <c r="AJ57" s="179">
        <f>-'[1]5C1AE_Noble Minds'!$AS57</f>
        <v>0</v>
      </c>
      <c r="AK57" s="179">
        <f>-'[1]5C1AF_JCFA-Laf'!$AS57</f>
        <v>-1131</v>
      </c>
      <c r="AL57" s="179">
        <f>-'[1]5C1AG_Collegiate'!$AS57</f>
        <v>0</v>
      </c>
      <c r="AM57" s="179">
        <f>-'[1]5C1AH_BRUP'!$AS57</f>
        <v>0</v>
      </c>
      <c r="AN57" s="179">
        <f>-'[1]5C2_LAVCA'!AT57</f>
        <v>-2351</v>
      </c>
      <c r="AO57" s="179">
        <f>-'[1]5C3_UnvView'!AT57</f>
        <v>4918</v>
      </c>
      <c r="AP57" s="179">
        <f>(-[5]Diff!$AO57*3)+[6]Local_Noble!$Z54+'[6]Local_JCFA-Laf'!$W54-[7]Diff!$AL57-'[8]2A-2_EFT (Monthly)'!$AS57-'[8]2A-2_EFT (Monthly)'!$AV57</f>
        <v>2178</v>
      </c>
      <c r="AQ57" s="256">
        <f t="shared" si="5"/>
        <v>11856</v>
      </c>
      <c r="AR57" s="181">
        <f t="shared" si="2"/>
        <v>3709934</v>
      </c>
      <c r="AS57" s="181">
        <f>-'[9]2A-2_EFT (Monthly)'!$BG57+'[9]5C1AE_Noble Minds'!$AM57+'[9]5C1AF_JCFA-Laf'!$AM57+'[9]5C1AG_Collegiate'!$AM57+'[9]5C1AH_BRUP'!$AM57</f>
        <v>0</v>
      </c>
      <c r="AT57" s="179"/>
      <c r="AU57" s="179"/>
      <c r="AV57" s="179"/>
      <c r="AW57" s="179">
        <f>'[1]5C1A_Madison'!AY57</f>
        <v>0</v>
      </c>
      <c r="AX57" s="179">
        <f>'[1]5C1B_DArbonne'!AY57</f>
        <v>0</v>
      </c>
      <c r="AY57" s="179">
        <f>'[1]5C1C_Intl High'!AY57</f>
        <v>0</v>
      </c>
      <c r="AZ57" s="179">
        <f>'[1]5C1D_NOMMA'!AY57</f>
        <v>0</v>
      </c>
      <c r="BA57" s="179">
        <f>'[1]5C1E_LFNO'!AY57</f>
        <v>0</v>
      </c>
      <c r="BB57" s="179">
        <f>'[1]5C1F_L.C. Charter'!AY57</f>
        <v>0</v>
      </c>
      <c r="BC57" s="179">
        <f>'[1]5C1G_JS Clark'!AY57</f>
        <v>0</v>
      </c>
      <c r="BD57" s="179">
        <f>'[1]5C1H_Southwest'!AY57</f>
        <v>0</v>
      </c>
      <c r="BE57" s="179">
        <f>'[1]5C1I_LA Key'!AY57</f>
        <v>0</v>
      </c>
      <c r="BF57" s="179">
        <f>'[1]5C1J_Jeff Chamber'!AY57</f>
        <v>0</v>
      </c>
      <c r="BG57" s="179">
        <f>'[1]5C1K_Tallulah'!AY57</f>
        <v>0</v>
      </c>
      <c r="BH57" s="179">
        <f>'[1]5C1M_GEO Mid'!AY57</f>
        <v>0</v>
      </c>
      <c r="BI57" s="179">
        <f>'[1]5C1N_Delta'!AY57</f>
        <v>0</v>
      </c>
      <c r="BJ57" s="179">
        <f>'[1]5C1O_Impact'!AY57</f>
        <v>0</v>
      </c>
      <c r="BK57" s="179">
        <f>'[1]5C1P_Vision'!AY57</f>
        <v>0</v>
      </c>
      <c r="BL57" s="179">
        <f>'[1]5C1Q_Advantage'!AY57</f>
        <v>0</v>
      </c>
      <c r="BM57" s="179">
        <f>'[1]5C1R_Iberville'!AY57</f>
        <v>0</v>
      </c>
      <c r="BN57" s="179">
        <f>'[1]5C1S_LC Col Prep'!AY57</f>
        <v>0</v>
      </c>
      <c r="BO57" s="179">
        <f>'[1]5C1T_Northeast'!AY57</f>
        <v>0</v>
      </c>
      <c r="BP57" s="179">
        <f>'[1]5C1U_Acadiana Ren'!AY57</f>
        <v>0</v>
      </c>
      <c r="BQ57" s="179">
        <f>'[1]5C1V_Laf Ren'!AY57</f>
        <v>0</v>
      </c>
      <c r="BR57" s="179">
        <f>'[1]5C1W_Willow'!AY57</f>
        <v>0</v>
      </c>
      <c r="BS57" s="179">
        <f>'[1]5C1X_Tangi'!AY57</f>
        <v>0</v>
      </c>
      <c r="BT57" s="179">
        <f>'[1]5C1Y_GEO'!AY57</f>
        <v>0</v>
      </c>
      <c r="BU57" s="179">
        <f>'[1]5C1Z_Lincoln Prep'!AY57</f>
        <v>0</v>
      </c>
      <c r="BV57" s="179">
        <f>'[1]5C1AA_Laurel'!AY57</f>
        <v>0</v>
      </c>
      <c r="BW57" s="179">
        <f>'[1]5C1AB_Apex'!AY57</f>
        <v>0</v>
      </c>
      <c r="BX57" s="179">
        <f>'[1]5C1AC_Smothers'!AY57</f>
        <v>0</v>
      </c>
      <c r="BY57" s="179">
        <f>'[1]5C1AD_Greater'!AY57</f>
        <v>0</v>
      </c>
      <c r="BZ57" s="179">
        <f>'[1]5C1AE_Noble Minds'!AY57</f>
        <v>0</v>
      </c>
      <c r="CA57" s="179">
        <f>'[1]5C1AF_JCFA-Laf'!AY57</f>
        <v>-11</v>
      </c>
      <c r="CB57" s="179">
        <f>'[1]5C1AG_Collegiate'!AY57</f>
        <v>0</v>
      </c>
      <c r="CC57" s="179">
        <f>'[1]5C1AH_BRUP'!AY57</f>
        <v>0</v>
      </c>
      <c r="CD57" s="179">
        <f>'[1]5C2_LAVCA'!AZ57</f>
        <v>32</v>
      </c>
      <c r="CE57" s="179">
        <f>'[1]5C3_UnvView'!AZ57</f>
        <v>80</v>
      </c>
      <c r="CF57" s="179">
        <f t="shared" si="3"/>
        <v>101</v>
      </c>
      <c r="CG57" s="181">
        <f t="shared" si="4"/>
        <v>3710035</v>
      </c>
    </row>
    <row r="58" spans="1:85" s="5" customFormat="1" ht="15.6" customHeight="1" x14ac:dyDescent="0.2">
      <c r="A58" s="177">
        <v>52</v>
      </c>
      <c r="B58" s="178" t="s">
        <v>293</v>
      </c>
      <c r="C58" s="179">
        <f>'2_State Distrib and Adjs'!BA58</f>
        <v>17632921</v>
      </c>
      <c r="D58" s="179">
        <f>-'5A3_OJJ'!S58</f>
        <v>-1505</v>
      </c>
      <c r="E58" s="179"/>
      <c r="F58" s="179"/>
      <c r="G58" s="179">
        <f>-'[1]5C1A_Madison'!AS58</f>
        <v>0</v>
      </c>
      <c r="H58" s="179">
        <f>-'[1]5C1B_DArbonne'!AS58</f>
        <v>0</v>
      </c>
      <c r="I58" s="179">
        <f>-'[1]5C1C_Intl High'!AS58</f>
        <v>-1012</v>
      </c>
      <c r="J58" s="179">
        <f>-'[1]5C1D_NOMMA'!AS58</f>
        <v>-3443</v>
      </c>
      <c r="K58" s="179">
        <f>-'[1]5C1E_LFNO'!AS58</f>
        <v>-3083</v>
      </c>
      <c r="L58" s="179">
        <f>-'[1]5C1F_L.C. Charter'!AS58</f>
        <v>0</v>
      </c>
      <c r="M58" s="179">
        <f>-'[1]5C1G_JS Clark'!AS58</f>
        <v>0</v>
      </c>
      <c r="N58" s="179">
        <f>-'[1]5C1H_Southwest'!AS58</f>
        <v>0</v>
      </c>
      <c r="O58" s="179">
        <f>-'[1]5C1I_LA Key'!AS58</f>
        <v>0</v>
      </c>
      <c r="P58" s="179">
        <f>-'[1]5C1J_Jeff Chamber'!AS58</f>
        <v>-1240</v>
      </c>
      <c r="Q58" s="179">
        <f>-'[1]5C1K_Tallulah'!AS58</f>
        <v>0</v>
      </c>
      <c r="R58" s="179">
        <f>-'[1]5C1M_GEO Mid'!AS58</f>
        <v>1376</v>
      </c>
      <c r="S58" s="179">
        <f>-'[1]5C1N_Delta'!AS58</f>
        <v>0</v>
      </c>
      <c r="T58" s="179">
        <f>-'[1]5C1O_Impact'!AS58</f>
        <v>0</v>
      </c>
      <c r="U58" s="179">
        <f>-'[1]5C1P_Vision'!AS58</f>
        <v>0</v>
      </c>
      <c r="V58" s="179">
        <f>-'[1]5C1Q_Advantage'!AS58</f>
        <v>0</v>
      </c>
      <c r="W58" s="179">
        <f>-'[1]5C1R_Iberville'!AS58</f>
        <v>0</v>
      </c>
      <c r="X58" s="179">
        <f>-'[1]5C1S_LC Col Prep'!AS58</f>
        <v>0</v>
      </c>
      <c r="Y58" s="179">
        <f>-'[1]5C1T_Northeast'!AS58</f>
        <v>0</v>
      </c>
      <c r="Z58" s="179">
        <f>-'[1]5C1U_Acadiana Ren'!AS58</f>
        <v>0</v>
      </c>
      <c r="AA58" s="179">
        <f>-'[1]5C1V_Laf Ren'!AS58</f>
        <v>0</v>
      </c>
      <c r="AB58" s="179">
        <f>-'[1]5C1W_Willow'!AS58</f>
        <v>0</v>
      </c>
      <c r="AC58" s="179">
        <f>-'[1]5C1X_Tangi'!AS58</f>
        <v>-1144</v>
      </c>
      <c r="AD58" s="179">
        <f>-'[1]5C1Y_GEO'!AS58</f>
        <v>0</v>
      </c>
      <c r="AE58" s="179">
        <f>-'[1]5C1Z_Lincoln Prep'!AS58</f>
        <v>0</v>
      </c>
      <c r="AF58" s="179">
        <f>-'[1]5C1AA_Laurel'!$AS58</f>
        <v>0</v>
      </c>
      <c r="AG58" s="179">
        <f>-'[1]5C1AB_Apex'!$AS58</f>
        <v>0</v>
      </c>
      <c r="AH58" s="179">
        <f>-'[1]5C1AC_Smothers'!$AS58</f>
        <v>-1372</v>
      </c>
      <c r="AI58" s="179">
        <f>-'[1]5C1AD_Greater'!$AS58</f>
        <v>0</v>
      </c>
      <c r="AJ58" s="179">
        <f>-'[1]5C1AE_Noble Minds'!$AS58</f>
        <v>2559</v>
      </c>
      <c r="AK58" s="179">
        <f>-'[1]5C1AF_JCFA-Laf'!$AS58</f>
        <v>0</v>
      </c>
      <c r="AL58" s="179">
        <f>-'[1]5C1AG_Collegiate'!$AS58</f>
        <v>0</v>
      </c>
      <c r="AM58" s="179">
        <f>-'[1]5C1AH_BRUP'!$AS58</f>
        <v>0</v>
      </c>
      <c r="AN58" s="179">
        <f>-'[1]5C2_LAVCA'!AT58</f>
        <v>-57847</v>
      </c>
      <c r="AO58" s="179">
        <f>-'[1]5C3_UnvView'!AT58</f>
        <v>-62485</v>
      </c>
      <c r="AP58" s="179">
        <f>(-[5]Diff!$AO58*3)+[6]Local_Noble!$Z55+'[6]Local_JCFA-Laf'!$W55-[7]Diff!$AL58-'[8]2A-2_EFT (Monthly)'!$AS58-'[8]2A-2_EFT (Monthly)'!$AV58</f>
        <v>17368</v>
      </c>
      <c r="AQ58" s="256">
        <f t="shared" si="5"/>
        <v>-111828</v>
      </c>
      <c r="AR58" s="181">
        <f t="shared" si="2"/>
        <v>17521093</v>
      </c>
      <c r="AS58" s="181">
        <f>-'[9]2A-2_EFT (Monthly)'!$BG58+'[9]5C1AE_Noble Minds'!$AM58+'[9]5C1AF_JCFA-Laf'!$AM58+'[9]5C1AG_Collegiate'!$AM58+'[9]5C1AH_BRUP'!$AM58</f>
        <v>15</v>
      </c>
      <c r="AT58" s="179"/>
      <c r="AU58" s="179"/>
      <c r="AV58" s="179"/>
      <c r="AW58" s="179">
        <f>'[1]5C1A_Madison'!AY58</f>
        <v>0</v>
      </c>
      <c r="AX58" s="179">
        <f>'[1]5C1B_DArbonne'!AY58</f>
        <v>0</v>
      </c>
      <c r="AY58" s="179">
        <f>'[1]5C1C_Intl High'!AY58</f>
        <v>0</v>
      </c>
      <c r="AZ58" s="179">
        <f>'[1]5C1D_NOMMA'!AY58</f>
        <v>-30</v>
      </c>
      <c r="BA58" s="179">
        <f>'[1]5C1E_LFNO'!AY58</f>
        <v>-30</v>
      </c>
      <c r="BB58" s="179">
        <f>'[1]5C1F_L.C. Charter'!AY58</f>
        <v>0</v>
      </c>
      <c r="BC58" s="179">
        <f>'[1]5C1G_JS Clark'!AY58</f>
        <v>0</v>
      </c>
      <c r="BD58" s="179">
        <f>'[1]5C1H_Southwest'!AY58</f>
        <v>0</v>
      </c>
      <c r="BE58" s="179">
        <f>'[1]5C1I_LA Key'!AY58</f>
        <v>0</v>
      </c>
      <c r="BF58" s="179">
        <f>'[1]5C1J_Jeff Chamber'!AY58</f>
        <v>-8</v>
      </c>
      <c r="BG58" s="179">
        <f>'[1]5C1K_Tallulah'!AY58</f>
        <v>0</v>
      </c>
      <c r="BH58" s="179">
        <f>'[1]5C1M_GEO Mid'!AY58</f>
        <v>58</v>
      </c>
      <c r="BI58" s="179">
        <f>'[1]5C1N_Delta'!AY58</f>
        <v>0</v>
      </c>
      <c r="BJ58" s="179">
        <f>'[1]5C1O_Impact'!AY58</f>
        <v>0</v>
      </c>
      <c r="BK58" s="179">
        <f>'[1]5C1P_Vision'!AY58</f>
        <v>0</v>
      </c>
      <c r="BL58" s="179">
        <f>'[1]5C1Q_Advantage'!AY58</f>
        <v>0</v>
      </c>
      <c r="BM58" s="179">
        <f>'[1]5C1R_Iberville'!AY58</f>
        <v>0</v>
      </c>
      <c r="BN58" s="179">
        <f>'[1]5C1S_LC Col Prep'!AY58</f>
        <v>0</v>
      </c>
      <c r="BO58" s="179">
        <f>'[1]5C1T_Northeast'!AY58</f>
        <v>0</v>
      </c>
      <c r="BP58" s="179">
        <f>'[1]5C1U_Acadiana Ren'!AY58</f>
        <v>0</v>
      </c>
      <c r="BQ58" s="179">
        <f>'[1]5C1V_Laf Ren'!AY58</f>
        <v>0</v>
      </c>
      <c r="BR58" s="179">
        <f>'[1]5C1W_Willow'!AY58</f>
        <v>0</v>
      </c>
      <c r="BS58" s="179">
        <f>'[1]5C1X_Tangi'!AY58</f>
        <v>7</v>
      </c>
      <c r="BT58" s="179">
        <f>'[1]5C1Y_GEO'!AY58</f>
        <v>0</v>
      </c>
      <c r="BU58" s="179">
        <f>'[1]5C1Z_Lincoln Prep'!AY58</f>
        <v>0</v>
      </c>
      <c r="BV58" s="179">
        <f>'[1]5C1AA_Laurel'!AY58</f>
        <v>0</v>
      </c>
      <c r="BW58" s="179">
        <f>'[1]5C1AB_Apex'!AY58</f>
        <v>0</v>
      </c>
      <c r="BX58" s="179">
        <f>'[1]5C1AC_Smothers'!AY58</f>
        <v>-1</v>
      </c>
      <c r="BY58" s="179">
        <f>'[1]5C1AD_Greater'!AY58</f>
        <v>0</v>
      </c>
      <c r="BZ58" s="179">
        <f>'[1]5C1AE_Noble Minds'!AY58</f>
        <v>14</v>
      </c>
      <c r="CA58" s="179">
        <f>'[1]5C1AF_JCFA-Laf'!AY58</f>
        <v>0</v>
      </c>
      <c r="CB58" s="179">
        <f>'[1]5C1AG_Collegiate'!AY58</f>
        <v>0</v>
      </c>
      <c r="CC58" s="179">
        <f>'[1]5C1AH_BRUP'!AY58</f>
        <v>0</v>
      </c>
      <c r="CD58" s="179">
        <f>'[1]5C2_LAVCA'!AZ58</f>
        <v>-76</v>
      </c>
      <c r="CE58" s="179">
        <f>'[1]5C3_UnvView'!AZ58</f>
        <v>160</v>
      </c>
      <c r="CF58" s="179">
        <f t="shared" si="3"/>
        <v>94</v>
      </c>
      <c r="CG58" s="181">
        <f t="shared" si="4"/>
        <v>17521202</v>
      </c>
    </row>
    <row r="59" spans="1:85" s="5" customFormat="1" ht="15.6" customHeight="1" x14ac:dyDescent="0.2">
      <c r="A59" s="177">
        <v>53</v>
      </c>
      <c r="B59" s="178" t="s">
        <v>294</v>
      </c>
      <c r="C59" s="179">
        <f>'2_State Distrib and Adjs'!BA59</f>
        <v>9522988</v>
      </c>
      <c r="D59" s="179">
        <f>-'5A3_OJJ'!S59</f>
        <v>-1082</v>
      </c>
      <c r="E59" s="179"/>
      <c r="F59" s="179"/>
      <c r="G59" s="179">
        <f>-'[1]5C1A_Madison'!AS59</f>
        <v>0</v>
      </c>
      <c r="H59" s="179">
        <f>-'[1]5C1B_DArbonne'!AS59</f>
        <v>0</v>
      </c>
      <c r="I59" s="179">
        <f>-'[1]5C1C_Intl High'!AS59</f>
        <v>0</v>
      </c>
      <c r="J59" s="179">
        <f>-'[1]5C1D_NOMMA'!AS59</f>
        <v>0</v>
      </c>
      <c r="K59" s="179">
        <f>-'[1]5C1E_LFNO'!AS59</f>
        <v>0</v>
      </c>
      <c r="L59" s="179">
        <f>-'[1]5C1F_L.C. Charter'!AS59</f>
        <v>0</v>
      </c>
      <c r="M59" s="179">
        <f>-'[1]5C1G_JS Clark'!AS59</f>
        <v>0</v>
      </c>
      <c r="N59" s="179">
        <f>-'[1]5C1H_Southwest'!AS59</f>
        <v>0</v>
      </c>
      <c r="O59" s="179">
        <f>-'[1]5C1I_LA Key'!AS59</f>
        <v>-226</v>
      </c>
      <c r="P59" s="179">
        <f>-'[1]5C1J_Jeff Chamber'!AS59</f>
        <v>436</v>
      </c>
      <c r="Q59" s="179">
        <f>-'[1]5C1K_Tallulah'!AS59</f>
        <v>0</v>
      </c>
      <c r="R59" s="179">
        <f>-'[1]5C1M_GEO Mid'!AS59</f>
        <v>0</v>
      </c>
      <c r="S59" s="179">
        <f>-'[1]5C1N_Delta'!AS59</f>
        <v>0</v>
      </c>
      <c r="T59" s="179">
        <f>-'[1]5C1O_Impact'!AS59</f>
        <v>0</v>
      </c>
      <c r="U59" s="179">
        <f>-'[1]5C1P_Vision'!AS59</f>
        <v>0</v>
      </c>
      <c r="V59" s="179">
        <f>-'[1]5C1Q_Advantage'!AS59</f>
        <v>0</v>
      </c>
      <c r="W59" s="179">
        <f>-'[1]5C1R_Iberville'!AS59</f>
        <v>0</v>
      </c>
      <c r="X59" s="179">
        <f>-'[1]5C1S_LC Col Prep'!AS59</f>
        <v>0</v>
      </c>
      <c r="Y59" s="179">
        <f>-'[1]5C1T_Northeast'!AS59</f>
        <v>0</v>
      </c>
      <c r="Z59" s="179">
        <f>-'[1]5C1U_Acadiana Ren'!AS59</f>
        <v>0</v>
      </c>
      <c r="AA59" s="179">
        <f>-'[1]5C1V_Laf Ren'!AS59</f>
        <v>0</v>
      </c>
      <c r="AB59" s="179">
        <f>-'[1]5C1W_Willow'!AS59</f>
        <v>0</v>
      </c>
      <c r="AC59" s="179">
        <f>-'[1]5C1X_Tangi'!AS59</f>
        <v>-63149</v>
      </c>
      <c r="AD59" s="179">
        <f>-'[1]5C1Y_GEO'!AS59</f>
        <v>0</v>
      </c>
      <c r="AE59" s="179">
        <f>-'[1]5C1Z_Lincoln Prep'!AS59</f>
        <v>0</v>
      </c>
      <c r="AF59" s="179">
        <f>-'[1]5C1AA_Laurel'!$AS59</f>
        <v>0</v>
      </c>
      <c r="AG59" s="179">
        <f>-'[1]5C1AB_Apex'!$AS59</f>
        <v>0</v>
      </c>
      <c r="AH59" s="179">
        <f>-'[1]5C1AC_Smothers'!$AS59</f>
        <v>0</v>
      </c>
      <c r="AI59" s="179">
        <f>-'[1]5C1AD_Greater'!$AS59</f>
        <v>0</v>
      </c>
      <c r="AJ59" s="179">
        <f>-'[1]5C1AE_Noble Minds'!$AS59</f>
        <v>0</v>
      </c>
      <c r="AK59" s="179">
        <f>-'[1]5C1AF_JCFA-Laf'!$AS59</f>
        <v>0</v>
      </c>
      <c r="AL59" s="179">
        <f>-'[1]5C1AG_Collegiate'!$AS59</f>
        <v>0</v>
      </c>
      <c r="AM59" s="179">
        <f>-'[1]5C1AH_BRUP'!$AS59</f>
        <v>0</v>
      </c>
      <c r="AN59" s="179">
        <f>-'[1]5C2_LAVCA'!AT59</f>
        <v>-7078</v>
      </c>
      <c r="AO59" s="179">
        <f>-'[1]5C3_UnvView'!AT59</f>
        <v>-30822</v>
      </c>
      <c r="AP59" s="179">
        <f>(-[5]Diff!$AO59*3)+[6]Local_Noble!$Z56+'[6]Local_JCFA-Laf'!$W56-[7]Diff!$AL59-'[8]2A-2_EFT (Monthly)'!$AS59-'[8]2A-2_EFT (Monthly)'!$AV59</f>
        <v>10596</v>
      </c>
      <c r="AQ59" s="256">
        <f t="shared" si="5"/>
        <v>-91325</v>
      </c>
      <c r="AR59" s="181">
        <f t="shared" si="2"/>
        <v>9431663</v>
      </c>
      <c r="AS59" s="181">
        <f>-'[9]2A-2_EFT (Monthly)'!$BG59+'[9]5C1AE_Noble Minds'!$AM59+'[9]5C1AF_JCFA-Laf'!$AM59+'[9]5C1AG_Collegiate'!$AM59+'[9]5C1AH_BRUP'!$AM59</f>
        <v>0</v>
      </c>
      <c r="AT59" s="179"/>
      <c r="AU59" s="179"/>
      <c r="AV59" s="179"/>
      <c r="AW59" s="179">
        <f>'[1]5C1A_Madison'!AY59</f>
        <v>0</v>
      </c>
      <c r="AX59" s="179">
        <f>'[1]5C1B_DArbonne'!AY59</f>
        <v>0</v>
      </c>
      <c r="AY59" s="179">
        <f>'[1]5C1C_Intl High'!AY59</f>
        <v>0</v>
      </c>
      <c r="AZ59" s="179">
        <f>'[1]5C1D_NOMMA'!AY59</f>
        <v>0</v>
      </c>
      <c r="BA59" s="179">
        <f>'[1]5C1E_LFNO'!AY59</f>
        <v>0</v>
      </c>
      <c r="BB59" s="179">
        <f>'[1]5C1F_L.C. Charter'!AY59</f>
        <v>0</v>
      </c>
      <c r="BC59" s="179">
        <f>'[1]5C1G_JS Clark'!AY59</f>
        <v>0</v>
      </c>
      <c r="BD59" s="179">
        <f>'[1]5C1H_Southwest'!AY59</f>
        <v>0</v>
      </c>
      <c r="BE59" s="179">
        <f>'[1]5C1I_LA Key'!AY59</f>
        <v>0</v>
      </c>
      <c r="BF59" s="179">
        <f>'[1]5C1J_Jeff Chamber'!AY59</f>
        <v>7</v>
      </c>
      <c r="BG59" s="179">
        <f>'[1]5C1K_Tallulah'!AY59</f>
        <v>0</v>
      </c>
      <c r="BH59" s="179">
        <f>'[1]5C1M_GEO Mid'!AY59</f>
        <v>0</v>
      </c>
      <c r="BI59" s="179">
        <f>'[1]5C1N_Delta'!AY59</f>
        <v>0</v>
      </c>
      <c r="BJ59" s="179">
        <f>'[1]5C1O_Impact'!AY59</f>
        <v>0</v>
      </c>
      <c r="BK59" s="179">
        <f>'[1]5C1P_Vision'!AY59</f>
        <v>0</v>
      </c>
      <c r="BL59" s="179">
        <f>'[1]5C1Q_Advantage'!AY59</f>
        <v>0</v>
      </c>
      <c r="BM59" s="179">
        <f>'[1]5C1R_Iberville'!AY59</f>
        <v>0</v>
      </c>
      <c r="BN59" s="179">
        <f>'[1]5C1S_LC Col Prep'!AY59</f>
        <v>0</v>
      </c>
      <c r="BO59" s="179">
        <f>'[1]5C1T_Northeast'!AY59</f>
        <v>0</v>
      </c>
      <c r="BP59" s="179">
        <f>'[1]5C1U_Acadiana Ren'!AY59</f>
        <v>0</v>
      </c>
      <c r="BQ59" s="179">
        <f>'[1]5C1V_Laf Ren'!AY59</f>
        <v>0</v>
      </c>
      <c r="BR59" s="179">
        <f>'[1]5C1W_Willow'!AY59</f>
        <v>0</v>
      </c>
      <c r="BS59" s="179">
        <f>'[1]5C1X_Tangi'!AY59</f>
        <v>-519</v>
      </c>
      <c r="BT59" s="179">
        <f>'[1]5C1Y_GEO'!AY59</f>
        <v>0</v>
      </c>
      <c r="BU59" s="179">
        <f>'[1]5C1Z_Lincoln Prep'!AY59</f>
        <v>0</v>
      </c>
      <c r="BV59" s="179">
        <f>'[1]5C1AA_Laurel'!AY59</f>
        <v>0</v>
      </c>
      <c r="BW59" s="179">
        <f>'[1]5C1AB_Apex'!AY59</f>
        <v>0</v>
      </c>
      <c r="BX59" s="179">
        <f>'[1]5C1AC_Smothers'!AY59</f>
        <v>0</v>
      </c>
      <c r="BY59" s="179">
        <f>'[1]5C1AD_Greater'!AY59</f>
        <v>0</v>
      </c>
      <c r="BZ59" s="179">
        <f>'[1]5C1AE_Noble Minds'!AY59</f>
        <v>0</v>
      </c>
      <c r="CA59" s="179">
        <f>'[1]5C1AF_JCFA-Laf'!AY59</f>
        <v>0</v>
      </c>
      <c r="CB59" s="179">
        <f>'[1]5C1AG_Collegiate'!AY59</f>
        <v>0</v>
      </c>
      <c r="CC59" s="179">
        <f>'[1]5C1AH_BRUP'!AY59</f>
        <v>0</v>
      </c>
      <c r="CD59" s="179">
        <f>'[1]5C2_LAVCA'!AZ59</f>
        <v>44</v>
      </c>
      <c r="CE59" s="179">
        <f>'[1]5C3_UnvView'!AZ59</f>
        <v>28</v>
      </c>
      <c r="CF59" s="179">
        <f t="shared" si="3"/>
        <v>-440</v>
      </c>
      <c r="CG59" s="181">
        <f t="shared" si="4"/>
        <v>9431223</v>
      </c>
    </row>
    <row r="60" spans="1:85" s="5" customFormat="1" ht="15.6" customHeight="1" x14ac:dyDescent="0.2">
      <c r="A60" s="177">
        <v>54</v>
      </c>
      <c r="B60" s="178" t="s">
        <v>295</v>
      </c>
      <c r="C60" s="179">
        <f>'2_State Distrib and Adjs'!BA60</f>
        <v>300622</v>
      </c>
      <c r="D60" s="179">
        <f>-'5A3_OJJ'!S60</f>
        <v>-328</v>
      </c>
      <c r="E60" s="179"/>
      <c r="F60" s="179"/>
      <c r="G60" s="179">
        <f>-'[1]5C1A_Madison'!AS60</f>
        <v>0</v>
      </c>
      <c r="H60" s="179">
        <f>-'[1]5C1B_DArbonne'!AS60</f>
        <v>0</v>
      </c>
      <c r="I60" s="179">
        <f>-'[1]5C1C_Intl High'!AS60</f>
        <v>0</v>
      </c>
      <c r="J60" s="179">
        <f>-'[1]5C1D_NOMMA'!AS60</f>
        <v>0</v>
      </c>
      <c r="K60" s="179">
        <f>-'[1]5C1E_LFNO'!AS60</f>
        <v>0</v>
      </c>
      <c r="L60" s="179">
        <f>-'[1]5C1F_L.C. Charter'!AS60</f>
        <v>0</v>
      </c>
      <c r="M60" s="179">
        <f>-'[1]5C1G_JS Clark'!AS60</f>
        <v>0</v>
      </c>
      <c r="N60" s="179">
        <f>-'[1]5C1H_Southwest'!AS60</f>
        <v>0</v>
      </c>
      <c r="O60" s="179">
        <f>-'[1]5C1I_LA Key'!AS60</f>
        <v>0</v>
      </c>
      <c r="P60" s="179">
        <f>-'[1]5C1J_Jeff Chamber'!AS60</f>
        <v>0</v>
      </c>
      <c r="Q60" s="179">
        <f>-'[1]5C1K_Tallulah'!AS60</f>
        <v>-2109</v>
      </c>
      <c r="R60" s="179">
        <f>-'[1]5C1M_GEO Mid'!AS60</f>
        <v>0</v>
      </c>
      <c r="S60" s="179">
        <f>-'[1]5C1N_Delta'!AS60</f>
        <v>-20957</v>
      </c>
      <c r="T60" s="179">
        <f>-'[1]5C1O_Impact'!AS60</f>
        <v>0</v>
      </c>
      <c r="U60" s="179">
        <f>-'[1]5C1P_Vision'!AS60</f>
        <v>0</v>
      </c>
      <c r="V60" s="179">
        <f>-'[1]5C1Q_Advantage'!AS60</f>
        <v>0</v>
      </c>
      <c r="W60" s="179">
        <f>-'[1]5C1R_Iberville'!AS60</f>
        <v>0</v>
      </c>
      <c r="X60" s="179">
        <f>-'[1]5C1S_LC Col Prep'!AS60</f>
        <v>0</v>
      </c>
      <c r="Y60" s="179">
        <f>-'[1]5C1T_Northeast'!AS60</f>
        <v>0</v>
      </c>
      <c r="Z60" s="179">
        <f>-'[1]5C1U_Acadiana Ren'!AS60</f>
        <v>0</v>
      </c>
      <c r="AA60" s="179">
        <f>-'[1]5C1V_Laf Ren'!AS60</f>
        <v>0</v>
      </c>
      <c r="AB60" s="179">
        <f>-'[1]5C1W_Willow'!AS60</f>
        <v>0</v>
      </c>
      <c r="AC60" s="179">
        <f>-'[1]5C1X_Tangi'!AS60</f>
        <v>0</v>
      </c>
      <c r="AD60" s="179">
        <f>-'[1]5C1Y_GEO'!AS60</f>
        <v>0</v>
      </c>
      <c r="AE60" s="179">
        <f>-'[1]5C1Z_Lincoln Prep'!AS60</f>
        <v>0</v>
      </c>
      <c r="AF60" s="179">
        <f>-'[1]5C1AA_Laurel'!$AS60</f>
        <v>0</v>
      </c>
      <c r="AG60" s="179">
        <f>-'[1]5C1AB_Apex'!$AS60</f>
        <v>0</v>
      </c>
      <c r="AH60" s="179">
        <f>-'[1]5C1AC_Smothers'!$AS60</f>
        <v>0</v>
      </c>
      <c r="AI60" s="179">
        <f>-'[1]5C1AD_Greater'!$AS60</f>
        <v>0</v>
      </c>
      <c r="AJ60" s="179">
        <f>-'[1]5C1AE_Noble Minds'!$AS60</f>
        <v>0</v>
      </c>
      <c r="AK60" s="179">
        <f>-'[1]5C1AF_JCFA-Laf'!$AS60</f>
        <v>0</v>
      </c>
      <c r="AL60" s="179">
        <f>-'[1]5C1AG_Collegiate'!$AS60</f>
        <v>0</v>
      </c>
      <c r="AM60" s="179">
        <f>-'[1]5C1AH_BRUP'!$AS60</f>
        <v>0</v>
      </c>
      <c r="AN60" s="179">
        <f>-'[1]5C2_LAVCA'!AT60</f>
        <v>-2090</v>
      </c>
      <c r="AO60" s="179">
        <f>-'[1]5C3_UnvView'!AT60</f>
        <v>-3796</v>
      </c>
      <c r="AP60" s="179">
        <f>(-[5]Diff!$AO60*3)+[6]Local_Noble!$Z57+'[6]Local_JCFA-Laf'!$W57-[7]Diff!$AL60-'[8]2A-2_EFT (Monthly)'!$AS60-'[8]2A-2_EFT (Monthly)'!$AV60</f>
        <v>192</v>
      </c>
      <c r="AQ60" s="256">
        <f t="shared" si="5"/>
        <v>-29088</v>
      </c>
      <c r="AR60" s="181">
        <f t="shared" si="2"/>
        <v>271534</v>
      </c>
      <c r="AS60" s="181">
        <f>-'[9]2A-2_EFT (Monthly)'!$BG60+'[9]5C1AE_Noble Minds'!$AM60+'[9]5C1AF_JCFA-Laf'!$AM60+'[9]5C1AG_Collegiate'!$AM60+'[9]5C1AH_BRUP'!$AM60</f>
        <v>0</v>
      </c>
      <c r="AT60" s="179"/>
      <c r="AU60" s="179"/>
      <c r="AV60" s="179"/>
      <c r="AW60" s="179">
        <f>'[1]5C1A_Madison'!AY60</f>
        <v>0</v>
      </c>
      <c r="AX60" s="179">
        <f>'[1]5C1B_DArbonne'!AY60</f>
        <v>0</v>
      </c>
      <c r="AY60" s="179">
        <f>'[1]5C1C_Intl High'!AY60</f>
        <v>0</v>
      </c>
      <c r="AZ60" s="179">
        <f>'[1]5C1D_NOMMA'!AY60</f>
        <v>0</v>
      </c>
      <c r="BA60" s="179">
        <f>'[1]5C1E_LFNO'!AY60</f>
        <v>0</v>
      </c>
      <c r="BB60" s="179">
        <f>'[1]5C1F_L.C. Charter'!AY60</f>
        <v>0</v>
      </c>
      <c r="BC60" s="179">
        <f>'[1]5C1G_JS Clark'!AY60</f>
        <v>0</v>
      </c>
      <c r="BD60" s="179">
        <f>'[1]5C1H_Southwest'!AY60</f>
        <v>0</v>
      </c>
      <c r="BE60" s="179">
        <f>'[1]5C1I_LA Key'!AY60</f>
        <v>0</v>
      </c>
      <c r="BF60" s="179">
        <f>'[1]5C1J_Jeff Chamber'!AY60</f>
        <v>0</v>
      </c>
      <c r="BG60" s="179">
        <f>'[1]5C1K_Tallulah'!AY60</f>
        <v>-20</v>
      </c>
      <c r="BH60" s="179">
        <f>'[1]5C1M_GEO Mid'!AY60</f>
        <v>0</v>
      </c>
      <c r="BI60" s="179">
        <f>'[1]5C1N_Delta'!AY60</f>
        <v>-242</v>
      </c>
      <c r="BJ60" s="179">
        <f>'[1]5C1O_Impact'!AY60</f>
        <v>0</v>
      </c>
      <c r="BK60" s="179">
        <f>'[1]5C1P_Vision'!AY60</f>
        <v>0</v>
      </c>
      <c r="BL60" s="179">
        <f>'[1]5C1Q_Advantage'!AY60</f>
        <v>0</v>
      </c>
      <c r="BM60" s="179">
        <f>'[1]5C1R_Iberville'!AY60</f>
        <v>0</v>
      </c>
      <c r="BN60" s="179">
        <f>'[1]5C1S_LC Col Prep'!AY60</f>
        <v>0</v>
      </c>
      <c r="BO60" s="179">
        <f>'[1]5C1T_Northeast'!AY60</f>
        <v>0</v>
      </c>
      <c r="BP60" s="179">
        <f>'[1]5C1U_Acadiana Ren'!AY60</f>
        <v>0</v>
      </c>
      <c r="BQ60" s="179">
        <f>'[1]5C1V_Laf Ren'!AY60</f>
        <v>0</v>
      </c>
      <c r="BR60" s="179">
        <f>'[1]5C1W_Willow'!AY60</f>
        <v>0</v>
      </c>
      <c r="BS60" s="179">
        <f>'[1]5C1X_Tangi'!AY60</f>
        <v>0</v>
      </c>
      <c r="BT60" s="179">
        <f>'[1]5C1Y_GEO'!AY60</f>
        <v>0</v>
      </c>
      <c r="BU60" s="179">
        <f>'[1]5C1Z_Lincoln Prep'!AY60</f>
        <v>0</v>
      </c>
      <c r="BV60" s="179">
        <f>'[1]5C1AA_Laurel'!AY60</f>
        <v>0</v>
      </c>
      <c r="BW60" s="179">
        <f>'[1]5C1AB_Apex'!AY60</f>
        <v>0</v>
      </c>
      <c r="BX60" s="179">
        <f>'[1]5C1AC_Smothers'!AY60</f>
        <v>0</v>
      </c>
      <c r="BY60" s="179">
        <f>'[1]5C1AD_Greater'!AY60</f>
        <v>0</v>
      </c>
      <c r="BZ60" s="179">
        <f>'[1]5C1AE_Noble Minds'!AY60</f>
        <v>0</v>
      </c>
      <c r="CA60" s="179">
        <f>'[1]5C1AF_JCFA-Laf'!AY60</f>
        <v>0</v>
      </c>
      <c r="CB60" s="179">
        <f>'[1]5C1AG_Collegiate'!AY60</f>
        <v>0</v>
      </c>
      <c r="CC60" s="179">
        <f>'[1]5C1AH_BRUP'!AY60</f>
        <v>0</v>
      </c>
      <c r="CD60" s="179">
        <f>'[1]5C2_LAVCA'!AZ60</f>
        <v>-23</v>
      </c>
      <c r="CE60" s="179">
        <f>'[1]5C3_UnvView'!AZ60</f>
        <v>-35</v>
      </c>
      <c r="CF60" s="179">
        <f t="shared" si="3"/>
        <v>-320</v>
      </c>
      <c r="CG60" s="181">
        <f t="shared" si="4"/>
        <v>271214</v>
      </c>
    </row>
    <row r="61" spans="1:85" s="5" customFormat="1" ht="15.6" customHeight="1" x14ac:dyDescent="0.2">
      <c r="A61" s="187">
        <v>55</v>
      </c>
      <c r="B61" s="188" t="s">
        <v>296</v>
      </c>
      <c r="C61" s="189">
        <f>'2_State Distrib and Adjs'!BA61</f>
        <v>7897981</v>
      </c>
      <c r="D61" s="189">
        <f>-'5A3_OJJ'!S61</f>
        <v>-2835</v>
      </c>
      <c r="E61" s="189"/>
      <c r="F61" s="189"/>
      <c r="G61" s="189">
        <f>-'[1]5C1A_Madison'!AS61</f>
        <v>0</v>
      </c>
      <c r="H61" s="189">
        <f>-'[1]5C1B_DArbonne'!AS61</f>
        <v>0</v>
      </c>
      <c r="I61" s="189">
        <f>-'[1]5C1C_Intl High'!AS61</f>
        <v>0</v>
      </c>
      <c r="J61" s="189">
        <f>-'[1]5C1D_NOMMA'!AS61</f>
        <v>0</v>
      </c>
      <c r="K61" s="189">
        <f>-'[1]5C1E_LFNO'!AS61</f>
        <v>0</v>
      </c>
      <c r="L61" s="189">
        <f>-'[1]5C1F_L.C. Charter'!AS61</f>
        <v>0</v>
      </c>
      <c r="M61" s="189">
        <f>-'[1]5C1G_JS Clark'!AS61</f>
        <v>0</v>
      </c>
      <c r="N61" s="189">
        <f>-'[1]5C1H_Southwest'!AS61</f>
        <v>0</v>
      </c>
      <c r="O61" s="189">
        <f>-'[1]5C1I_LA Key'!AS61</f>
        <v>0</v>
      </c>
      <c r="P61" s="189">
        <f>-'[1]5C1J_Jeff Chamber'!AS61</f>
        <v>0</v>
      </c>
      <c r="Q61" s="189">
        <f>-'[1]5C1K_Tallulah'!AS61</f>
        <v>0</v>
      </c>
      <c r="R61" s="189">
        <f>-'[1]5C1M_GEO Mid'!AS61</f>
        <v>0</v>
      </c>
      <c r="S61" s="189">
        <f>-'[1]5C1N_Delta'!AS61</f>
        <v>0</v>
      </c>
      <c r="T61" s="189">
        <f>-'[1]5C1O_Impact'!AS61</f>
        <v>0</v>
      </c>
      <c r="U61" s="189">
        <f>-'[1]5C1P_Vision'!AS61</f>
        <v>0</v>
      </c>
      <c r="V61" s="189">
        <f>-'[1]5C1Q_Advantage'!AS61</f>
        <v>0</v>
      </c>
      <c r="W61" s="189">
        <f>-'[1]5C1R_Iberville'!AS61</f>
        <v>0</v>
      </c>
      <c r="X61" s="189">
        <f>-'[1]5C1S_LC Col Prep'!AS61</f>
        <v>0</v>
      </c>
      <c r="Y61" s="189">
        <f>-'[1]5C1T_Northeast'!AS61</f>
        <v>0</v>
      </c>
      <c r="Z61" s="189">
        <f>-'[1]5C1U_Acadiana Ren'!AS61</f>
        <v>0</v>
      </c>
      <c r="AA61" s="189">
        <f>-'[1]5C1V_Laf Ren'!AS61</f>
        <v>1763</v>
      </c>
      <c r="AB61" s="189">
        <f>-'[1]5C1W_Willow'!AS61</f>
        <v>0</v>
      </c>
      <c r="AC61" s="189">
        <f>-'[1]5C1X_Tangi'!AS61</f>
        <v>0</v>
      </c>
      <c r="AD61" s="189">
        <f>-'[1]5C1Y_GEO'!AS61</f>
        <v>0</v>
      </c>
      <c r="AE61" s="189">
        <f>-'[1]5C1Z_Lincoln Prep'!AS61</f>
        <v>0</v>
      </c>
      <c r="AF61" s="189">
        <f>-'[1]5C1AA_Laurel'!$AS61</f>
        <v>0</v>
      </c>
      <c r="AG61" s="189">
        <f>-'[1]5C1AB_Apex'!$AS61</f>
        <v>0</v>
      </c>
      <c r="AH61" s="189">
        <f>-'[1]5C1AC_Smothers'!$AS61</f>
        <v>0</v>
      </c>
      <c r="AI61" s="189">
        <f>-'[1]5C1AD_Greater'!$AS61</f>
        <v>0</v>
      </c>
      <c r="AJ61" s="189">
        <f>-'[1]5C1AE_Noble Minds'!$AS61</f>
        <v>0</v>
      </c>
      <c r="AK61" s="189">
        <f>-'[1]5C1AF_JCFA-Laf'!$AS61</f>
        <v>0</v>
      </c>
      <c r="AL61" s="189">
        <f>-'[1]5C1AG_Collegiate'!$AS61</f>
        <v>0</v>
      </c>
      <c r="AM61" s="189">
        <f>-'[1]5C1AH_BRUP'!$AS61</f>
        <v>0</v>
      </c>
      <c r="AN61" s="189">
        <f>-'[1]5C2_LAVCA'!AT61</f>
        <v>-12992</v>
      </c>
      <c r="AO61" s="189">
        <f>-'[1]5C3_UnvView'!AT61</f>
        <v>-64319</v>
      </c>
      <c r="AP61" s="189">
        <f>(-[5]Diff!$AO61*3)+[6]Local_Noble!$Z58+'[6]Local_JCFA-Laf'!$W58-[7]Diff!$AL61-'[8]2A-2_EFT (Monthly)'!$AS61-'[8]2A-2_EFT (Monthly)'!$AV61</f>
        <v>-318</v>
      </c>
      <c r="AQ61" s="229">
        <f t="shared" si="5"/>
        <v>-78701</v>
      </c>
      <c r="AR61" s="191">
        <f t="shared" si="2"/>
        <v>7819280</v>
      </c>
      <c r="AS61" s="191">
        <f>-'[9]2A-2_EFT (Monthly)'!$BG61+'[9]5C1AE_Noble Minds'!$AM61+'[9]5C1AF_JCFA-Laf'!$AM61+'[9]5C1AG_Collegiate'!$AM61+'[9]5C1AH_BRUP'!$AM61</f>
        <v>0</v>
      </c>
      <c r="AT61" s="189"/>
      <c r="AU61" s="189"/>
      <c r="AV61" s="189"/>
      <c r="AW61" s="189">
        <f>'[1]5C1A_Madison'!AY61</f>
        <v>0</v>
      </c>
      <c r="AX61" s="189">
        <f>'[1]5C1B_DArbonne'!AY61</f>
        <v>0</v>
      </c>
      <c r="AY61" s="189">
        <f>'[1]5C1C_Intl High'!AY61</f>
        <v>0</v>
      </c>
      <c r="AZ61" s="189">
        <f>'[1]5C1D_NOMMA'!AY61</f>
        <v>0</v>
      </c>
      <c r="BA61" s="189">
        <f>'[1]5C1E_LFNO'!AY61</f>
        <v>0</v>
      </c>
      <c r="BB61" s="189">
        <f>'[1]5C1F_L.C. Charter'!AY61</f>
        <v>0</v>
      </c>
      <c r="BC61" s="189">
        <f>'[1]5C1G_JS Clark'!AY61</f>
        <v>0</v>
      </c>
      <c r="BD61" s="189">
        <f>'[1]5C1H_Southwest'!AY61</f>
        <v>0</v>
      </c>
      <c r="BE61" s="189">
        <f>'[1]5C1I_LA Key'!AY61</f>
        <v>0</v>
      </c>
      <c r="BF61" s="189">
        <f>'[1]5C1J_Jeff Chamber'!AY61</f>
        <v>0</v>
      </c>
      <c r="BG61" s="189">
        <f>'[1]5C1K_Tallulah'!AY61</f>
        <v>0</v>
      </c>
      <c r="BH61" s="189">
        <f>'[1]5C1M_GEO Mid'!AY61</f>
        <v>0</v>
      </c>
      <c r="BI61" s="189">
        <f>'[1]5C1N_Delta'!AY61</f>
        <v>0</v>
      </c>
      <c r="BJ61" s="189">
        <f>'[1]5C1O_Impact'!AY61</f>
        <v>0</v>
      </c>
      <c r="BK61" s="189">
        <f>'[1]5C1P_Vision'!AY61</f>
        <v>0</v>
      </c>
      <c r="BL61" s="189">
        <f>'[1]5C1Q_Advantage'!AY61</f>
        <v>0</v>
      </c>
      <c r="BM61" s="189">
        <f>'[1]5C1R_Iberville'!AY61</f>
        <v>0</v>
      </c>
      <c r="BN61" s="189">
        <f>'[1]5C1S_LC Col Prep'!AY61</f>
        <v>0</v>
      </c>
      <c r="BO61" s="189">
        <f>'[1]5C1T_Northeast'!AY61</f>
        <v>0</v>
      </c>
      <c r="BP61" s="189">
        <f>'[1]5C1U_Acadiana Ren'!AY61</f>
        <v>0</v>
      </c>
      <c r="BQ61" s="189">
        <f>'[1]5C1V_Laf Ren'!AY61</f>
        <v>27</v>
      </c>
      <c r="BR61" s="189">
        <f>'[1]5C1W_Willow'!AY61</f>
        <v>0</v>
      </c>
      <c r="BS61" s="189">
        <f>'[1]5C1X_Tangi'!AY61</f>
        <v>0</v>
      </c>
      <c r="BT61" s="189">
        <f>'[1]5C1Y_GEO'!AY61</f>
        <v>0</v>
      </c>
      <c r="BU61" s="189">
        <f>'[1]5C1Z_Lincoln Prep'!AY61</f>
        <v>0</v>
      </c>
      <c r="BV61" s="189">
        <f>'[1]5C1AA_Laurel'!AY61</f>
        <v>0</v>
      </c>
      <c r="BW61" s="189">
        <f>'[1]5C1AB_Apex'!AY61</f>
        <v>0</v>
      </c>
      <c r="BX61" s="189">
        <f>'[1]5C1AC_Smothers'!AY61</f>
        <v>0</v>
      </c>
      <c r="BY61" s="189">
        <f>'[1]5C1AD_Greater'!AY61</f>
        <v>0</v>
      </c>
      <c r="BZ61" s="189">
        <f>'[1]5C1AE_Noble Minds'!AY61</f>
        <v>0</v>
      </c>
      <c r="CA61" s="189">
        <f>'[1]5C1AF_JCFA-Laf'!AY61</f>
        <v>0</v>
      </c>
      <c r="CB61" s="189">
        <f>'[1]5C1AG_Collegiate'!AY61</f>
        <v>0</v>
      </c>
      <c r="CC61" s="189">
        <f>'[1]5C1AH_BRUP'!AY61</f>
        <v>0</v>
      </c>
      <c r="CD61" s="189">
        <f>'[1]5C2_LAVCA'!AZ61</f>
        <v>-76</v>
      </c>
      <c r="CE61" s="189">
        <f>'[1]5C3_UnvView'!AZ61</f>
        <v>-507</v>
      </c>
      <c r="CF61" s="189">
        <f t="shared" si="3"/>
        <v>-556</v>
      </c>
      <c r="CG61" s="191">
        <f t="shared" si="4"/>
        <v>7818724</v>
      </c>
    </row>
    <row r="62" spans="1:85" s="5" customFormat="1" ht="15.6" customHeight="1" x14ac:dyDescent="0.2">
      <c r="A62" s="177">
        <v>56</v>
      </c>
      <c r="B62" s="178" t="s">
        <v>297</v>
      </c>
      <c r="C62" s="179">
        <f>'2_State Distrib and Adjs'!BA62</f>
        <v>1200420</v>
      </c>
      <c r="D62" s="179">
        <f>-'5A3_OJJ'!S62</f>
        <v>-285</v>
      </c>
      <c r="E62" s="179"/>
      <c r="F62" s="179"/>
      <c r="G62" s="179">
        <f>-'[1]5C1A_Madison'!AS62</f>
        <v>0</v>
      </c>
      <c r="H62" s="179">
        <f>-'[1]5C1B_DArbonne'!AS62</f>
        <v>-310980</v>
      </c>
      <c r="I62" s="179">
        <f>-'[1]5C1C_Intl High'!AS62</f>
        <v>0</v>
      </c>
      <c r="J62" s="179">
        <f>-'[1]5C1D_NOMMA'!AS62</f>
        <v>0</v>
      </c>
      <c r="K62" s="179">
        <f>-'[1]5C1E_LFNO'!AS62</f>
        <v>0</v>
      </c>
      <c r="L62" s="179">
        <f>-'[1]5C1F_L.C. Charter'!AS62</f>
        <v>0</v>
      </c>
      <c r="M62" s="179">
        <f>-'[1]5C1G_JS Clark'!AS62</f>
        <v>0</v>
      </c>
      <c r="N62" s="179">
        <f>-'[1]5C1H_Southwest'!AS62</f>
        <v>0</v>
      </c>
      <c r="O62" s="179">
        <f>-'[1]5C1I_LA Key'!AS62</f>
        <v>0</v>
      </c>
      <c r="P62" s="179">
        <f>-'[1]5C1J_Jeff Chamber'!AS62</f>
        <v>0</v>
      </c>
      <c r="Q62" s="179">
        <f>-'[1]5C1K_Tallulah'!AS62</f>
        <v>0</v>
      </c>
      <c r="R62" s="179">
        <f>-'[1]5C1M_GEO Mid'!AS62</f>
        <v>0</v>
      </c>
      <c r="S62" s="179">
        <f>-'[1]5C1N_Delta'!AS62</f>
        <v>0</v>
      </c>
      <c r="T62" s="179">
        <f>-'[1]5C1O_Impact'!AS62</f>
        <v>0</v>
      </c>
      <c r="U62" s="179">
        <f>-'[1]5C1P_Vision'!AS62</f>
        <v>0</v>
      </c>
      <c r="V62" s="179">
        <f>-'[1]5C1Q_Advantage'!AS62</f>
        <v>0</v>
      </c>
      <c r="W62" s="179">
        <f>-'[1]5C1R_Iberville'!AS62</f>
        <v>0</v>
      </c>
      <c r="X62" s="179">
        <f>-'[1]5C1S_LC Col Prep'!AS62</f>
        <v>0</v>
      </c>
      <c r="Y62" s="179">
        <f>-'[1]5C1T_Northeast'!AS62</f>
        <v>-113835</v>
      </c>
      <c r="Z62" s="179">
        <f>-'[1]5C1U_Acadiana Ren'!AS62</f>
        <v>0</v>
      </c>
      <c r="AA62" s="179">
        <f>-'[1]5C1V_Laf Ren'!AS62</f>
        <v>0</v>
      </c>
      <c r="AB62" s="179">
        <f>-'[1]5C1W_Willow'!AS62</f>
        <v>0</v>
      </c>
      <c r="AC62" s="179">
        <f>-'[1]5C1X_Tangi'!AS62</f>
        <v>0</v>
      </c>
      <c r="AD62" s="179">
        <f>-'[1]5C1Y_GEO'!AS62</f>
        <v>0</v>
      </c>
      <c r="AE62" s="179">
        <f>-'[1]5C1Z_Lincoln Prep'!AS62</f>
        <v>-13642</v>
      </c>
      <c r="AF62" s="179">
        <f>-'[1]5C1AA_Laurel'!$AS62</f>
        <v>0</v>
      </c>
      <c r="AG62" s="179">
        <f>-'[1]5C1AB_Apex'!$AS62</f>
        <v>0</v>
      </c>
      <c r="AH62" s="179">
        <f>-'[1]5C1AC_Smothers'!$AS62</f>
        <v>0</v>
      </c>
      <c r="AI62" s="179">
        <f>-'[1]5C1AD_Greater'!$AS62</f>
        <v>1306</v>
      </c>
      <c r="AJ62" s="179">
        <f>-'[1]5C1AE_Noble Minds'!$AS62</f>
        <v>0</v>
      </c>
      <c r="AK62" s="179">
        <f>-'[1]5C1AF_JCFA-Laf'!$AS62</f>
        <v>0</v>
      </c>
      <c r="AL62" s="179">
        <f>-'[1]5C1AG_Collegiate'!$AS62</f>
        <v>0</v>
      </c>
      <c r="AM62" s="179">
        <f>-'[1]5C1AH_BRUP'!$AS62</f>
        <v>0</v>
      </c>
      <c r="AN62" s="179">
        <f>-'[1]5C2_LAVCA'!AT62</f>
        <v>-2881</v>
      </c>
      <c r="AO62" s="179">
        <f>-'[1]5C3_UnvView'!AT62</f>
        <v>-1496</v>
      </c>
      <c r="AP62" s="179">
        <f>(-[5]Diff!$AO62*3)+[6]Local_Noble!$Z59+'[6]Local_JCFA-Laf'!$W59-[7]Diff!$AL62-'[8]2A-2_EFT (Monthly)'!$AS62-'[8]2A-2_EFT (Monthly)'!$AV62</f>
        <v>1146</v>
      </c>
      <c r="AQ62" s="256">
        <f t="shared" si="5"/>
        <v>-440667</v>
      </c>
      <c r="AR62" s="181">
        <f t="shared" si="2"/>
        <v>759753</v>
      </c>
      <c r="AS62" s="181">
        <f>-'[9]2A-2_EFT (Monthly)'!$BG62+'[9]5C1AE_Noble Minds'!$AM62+'[9]5C1AF_JCFA-Laf'!$AM62+'[9]5C1AG_Collegiate'!$AM62+'[9]5C1AH_BRUP'!$AM62</f>
        <v>0</v>
      </c>
      <c r="AT62" s="179"/>
      <c r="AU62" s="179"/>
      <c r="AV62" s="179"/>
      <c r="AW62" s="179">
        <f>'[1]5C1A_Madison'!AY62</f>
        <v>0</v>
      </c>
      <c r="AX62" s="179">
        <f>'[1]5C1B_DArbonne'!AY62</f>
        <v>-322</v>
      </c>
      <c r="AY62" s="179">
        <f>'[1]5C1C_Intl High'!AY62</f>
        <v>0</v>
      </c>
      <c r="AZ62" s="179">
        <f>'[1]5C1D_NOMMA'!AY62</f>
        <v>0</v>
      </c>
      <c r="BA62" s="179">
        <f>'[1]5C1E_LFNO'!AY62</f>
        <v>0</v>
      </c>
      <c r="BB62" s="179">
        <f>'[1]5C1F_L.C. Charter'!AY62</f>
        <v>0</v>
      </c>
      <c r="BC62" s="179">
        <f>'[1]5C1G_JS Clark'!AY62</f>
        <v>0</v>
      </c>
      <c r="BD62" s="179">
        <f>'[1]5C1H_Southwest'!AY62</f>
        <v>0</v>
      </c>
      <c r="BE62" s="179">
        <f>'[1]5C1I_LA Key'!AY62</f>
        <v>0</v>
      </c>
      <c r="BF62" s="179">
        <f>'[1]5C1J_Jeff Chamber'!AY62</f>
        <v>0</v>
      </c>
      <c r="BG62" s="179">
        <f>'[1]5C1K_Tallulah'!AY62</f>
        <v>0</v>
      </c>
      <c r="BH62" s="179">
        <f>'[1]5C1M_GEO Mid'!AY62</f>
        <v>0</v>
      </c>
      <c r="BI62" s="179">
        <f>'[1]5C1N_Delta'!AY62</f>
        <v>0</v>
      </c>
      <c r="BJ62" s="179">
        <f>'[1]5C1O_Impact'!AY62</f>
        <v>0</v>
      </c>
      <c r="BK62" s="179">
        <f>'[1]5C1P_Vision'!AY62</f>
        <v>0</v>
      </c>
      <c r="BL62" s="179">
        <f>'[1]5C1Q_Advantage'!AY62</f>
        <v>0</v>
      </c>
      <c r="BM62" s="179">
        <f>'[1]5C1R_Iberville'!AY62</f>
        <v>0</v>
      </c>
      <c r="BN62" s="179">
        <f>'[1]5C1S_LC Col Prep'!AY62</f>
        <v>0</v>
      </c>
      <c r="BO62" s="179">
        <f>'[1]5C1T_Northeast'!AY62</f>
        <v>-16</v>
      </c>
      <c r="BP62" s="179">
        <f>'[1]5C1U_Acadiana Ren'!AY62</f>
        <v>0</v>
      </c>
      <c r="BQ62" s="179">
        <f>'[1]5C1V_Laf Ren'!AY62</f>
        <v>0</v>
      </c>
      <c r="BR62" s="179">
        <f>'[1]5C1W_Willow'!AY62</f>
        <v>0</v>
      </c>
      <c r="BS62" s="179">
        <f>'[1]5C1X_Tangi'!AY62</f>
        <v>0</v>
      </c>
      <c r="BT62" s="179">
        <f>'[1]5C1Y_GEO'!AY62</f>
        <v>0</v>
      </c>
      <c r="BU62" s="179">
        <f>'[1]5C1Z_Lincoln Prep'!AY62</f>
        <v>2</v>
      </c>
      <c r="BV62" s="179">
        <f>'[1]5C1AA_Laurel'!AY62</f>
        <v>0</v>
      </c>
      <c r="BW62" s="179">
        <f>'[1]5C1AB_Apex'!AY62</f>
        <v>0</v>
      </c>
      <c r="BX62" s="179">
        <f>'[1]5C1AC_Smothers'!AY62</f>
        <v>0</v>
      </c>
      <c r="BY62" s="179">
        <f>'[1]5C1AD_Greater'!AY62</f>
        <v>20</v>
      </c>
      <c r="BZ62" s="179">
        <f>'[1]5C1AE_Noble Minds'!AY62</f>
        <v>0</v>
      </c>
      <c r="CA62" s="179">
        <f>'[1]5C1AF_JCFA-Laf'!AY62</f>
        <v>0</v>
      </c>
      <c r="CB62" s="179">
        <f>'[1]5C1AG_Collegiate'!AY62</f>
        <v>0</v>
      </c>
      <c r="CC62" s="179">
        <f>'[1]5C1AH_BRUP'!AY62</f>
        <v>0</v>
      </c>
      <c r="CD62" s="179">
        <f>'[1]5C2_LAVCA'!AZ62</f>
        <v>-6</v>
      </c>
      <c r="CE62" s="179">
        <f>'[1]5C3_UnvView'!AZ62</f>
        <v>20</v>
      </c>
      <c r="CF62" s="179">
        <f t="shared" si="3"/>
        <v>-302</v>
      </c>
      <c r="CG62" s="181">
        <f t="shared" si="4"/>
        <v>759451</v>
      </c>
    </row>
    <row r="63" spans="1:85" s="5" customFormat="1" ht="15.6" customHeight="1" x14ac:dyDescent="0.2">
      <c r="A63" s="177">
        <v>57</v>
      </c>
      <c r="B63" s="178" t="s">
        <v>298</v>
      </c>
      <c r="C63" s="179">
        <f>'2_State Distrib and Adjs'!BA63</f>
        <v>4509209</v>
      </c>
      <c r="D63" s="179">
        <f>-'5A3_OJJ'!S63</f>
        <v>-916</v>
      </c>
      <c r="E63" s="179"/>
      <c r="F63" s="179"/>
      <c r="G63" s="179">
        <f>-'[1]5C1A_Madison'!AS63</f>
        <v>0</v>
      </c>
      <c r="H63" s="179">
        <f>-'[1]5C1B_DArbonne'!AS63</f>
        <v>0</v>
      </c>
      <c r="I63" s="179">
        <f>-'[1]5C1C_Intl High'!AS63</f>
        <v>0</v>
      </c>
      <c r="J63" s="179">
        <f>-'[1]5C1D_NOMMA'!AS63</f>
        <v>0</v>
      </c>
      <c r="K63" s="179">
        <f>-'[1]5C1E_LFNO'!AS63</f>
        <v>0</v>
      </c>
      <c r="L63" s="179">
        <f>-'[1]5C1F_L.C. Charter'!AS63</f>
        <v>0</v>
      </c>
      <c r="M63" s="179">
        <f>-'[1]5C1G_JS Clark'!AS63</f>
        <v>0</v>
      </c>
      <c r="N63" s="179">
        <f>-'[1]5C1H_Southwest'!AS63</f>
        <v>0</v>
      </c>
      <c r="O63" s="179">
        <f>-'[1]5C1I_LA Key'!AS63</f>
        <v>0</v>
      </c>
      <c r="P63" s="179">
        <f>-'[1]5C1J_Jeff Chamber'!AS63</f>
        <v>0</v>
      </c>
      <c r="Q63" s="179">
        <f>-'[1]5C1K_Tallulah'!AS63</f>
        <v>-346</v>
      </c>
      <c r="R63" s="179">
        <f>-'[1]5C1M_GEO Mid'!AS63</f>
        <v>0</v>
      </c>
      <c r="S63" s="179">
        <f>-'[1]5C1N_Delta'!AS63</f>
        <v>0</v>
      </c>
      <c r="T63" s="179">
        <f>-'[1]5C1O_Impact'!AS63</f>
        <v>0</v>
      </c>
      <c r="U63" s="179">
        <f>-'[1]5C1P_Vision'!AS63</f>
        <v>0</v>
      </c>
      <c r="V63" s="179">
        <f>-'[1]5C1Q_Advantage'!AS63</f>
        <v>0</v>
      </c>
      <c r="W63" s="179">
        <f>-'[1]5C1R_Iberville'!AS63</f>
        <v>0</v>
      </c>
      <c r="X63" s="179">
        <f>-'[1]5C1S_LC Col Prep'!AS63</f>
        <v>0</v>
      </c>
      <c r="Y63" s="179">
        <f>-'[1]5C1T_Northeast'!AS63</f>
        <v>0</v>
      </c>
      <c r="Z63" s="179">
        <f>-'[1]5C1U_Acadiana Ren'!AS63</f>
        <v>2481</v>
      </c>
      <c r="AA63" s="179">
        <f>-'[1]5C1V_Laf Ren'!AS63</f>
        <v>-1911</v>
      </c>
      <c r="AB63" s="179">
        <f>-'[1]5C1W_Willow'!AS63</f>
        <v>8438</v>
      </c>
      <c r="AC63" s="179">
        <f>-'[1]5C1X_Tangi'!AS63</f>
        <v>0</v>
      </c>
      <c r="AD63" s="179">
        <f>-'[1]5C1Y_GEO'!AS63</f>
        <v>0</v>
      </c>
      <c r="AE63" s="179">
        <f>-'[1]5C1Z_Lincoln Prep'!AS63</f>
        <v>0</v>
      </c>
      <c r="AF63" s="179">
        <f>-'[1]5C1AA_Laurel'!$AS63</f>
        <v>0</v>
      </c>
      <c r="AG63" s="179">
        <f>-'[1]5C1AB_Apex'!$AS63</f>
        <v>0</v>
      </c>
      <c r="AH63" s="179">
        <f>-'[1]5C1AC_Smothers'!$AS63</f>
        <v>0</v>
      </c>
      <c r="AI63" s="179">
        <f>-'[1]5C1AD_Greater'!$AS63</f>
        <v>0</v>
      </c>
      <c r="AJ63" s="179">
        <f>-'[1]5C1AE_Noble Minds'!$AS63</f>
        <v>0</v>
      </c>
      <c r="AK63" s="179">
        <f>-'[1]5C1AF_JCFA-Laf'!$AS63</f>
        <v>458</v>
      </c>
      <c r="AL63" s="179">
        <f>-'[1]5C1AG_Collegiate'!$AS63</f>
        <v>0</v>
      </c>
      <c r="AM63" s="179">
        <f>-'[1]5C1AH_BRUP'!$AS63</f>
        <v>0</v>
      </c>
      <c r="AN63" s="179">
        <f>-'[1]5C2_LAVCA'!AT63</f>
        <v>-6868</v>
      </c>
      <c r="AO63" s="179">
        <f>-'[1]5C3_UnvView'!AT63</f>
        <v>-6470</v>
      </c>
      <c r="AP63" s="179">
        <f>(-[5]Diff!$AO63*3)+[6]Local_Noble!$Z60+'[6]Local_JCFA-Laf'!$W60-[7]Diff!$AL63-'[8]2A-2_EFT (Monthly)'!$AS63-'[8]2A-2_EFT (Monthly)'!$AV63</f>
        <v>-2146</v>
      </c>
      <c r="AQ63" s="256">
        <f t="shared" si="5"/>
        <v>-7280</v>
      </c>
      <c r="AR63" s="181">
        <f t="shared" si="2"/>
        <v>4501929</v>
      </c>
      <c r="AS63" s="181">
        <f>-'[9]2A-2_EFT (Monthly)'!$BG63+'[9]5C1AE_Noble Minds'!$AM63+'[9]5C1AF_JCFA-Laf'!$AM63+'[9]5C1AG_Collegiate'!$AM63+'[9]5C1AH_BRUP'!$AM63</f>
        <v>-16</v>
      </c>
      <c r="AT63" s="179"/>
      <c r="AU63" s="179"/>
      <c r="AV63" s="179"/>
      <c r="AW63" s="179">
        <f>'[1]5C1A_Madison'!AY63</f>
        <v>0</v>
      </c>
      <c r="AX63" s="179">
        <f>'[1]5C1B_DArbonne'!AY63</f>
        <v>0</v>
      </c>
      <c r="AY63" s="179">
        <f>'[1]5C1C_Intl High'!AY63</f>
        <v>0</v>
      </c>
      <c r="AZ63" s="179">
        <f>'[1]5C1D_NOMMA'!AY63</f>
        <v>0</v>
      </c>
      <c r="BA63" s="179">
        <f>'[1]5C1E_LFNO'!AY63</f>
        <v>0</v>
      </c>
      <c r="BB63" s="179">
        <f>'[1]5C1F_L.C. Charter'!AY63</f>
        <v>0</v>
      </c>
      <c r="BC63" s="179">
        <f>'[1]5C1G_JS Clark'!AY63</f>
        <v>0</v>
      </c>
      <c r="BD63" s="179">
        <f>'[1]5C1H_Southwest'!AY63</f>
        <v>0</v>
      </c>
      <c r="BE63" s="179">
        <f>'[1]5C1I_LA Key'!AY63</f>
        <v>0</v>
      </c>
      <c r="BF63" s="179">
        <f>'[1]5C1J_Jeff Chamber'!AY63</f>
        <v>0</v>
      </c>
      <c r="BG63" s="179">
        <f>'[1]5C1K_Tallulah'!AY63</f>
        <v>-3</v>
      </c>
      <c r="BH63" s="179">
        <f>'[1]5C1M_GEO Mid'!AY63</f>
        <v>0</v>
      </c>
      <c r="BI63" s="179">
        <f>'[1]5C1N_Delta'!AY63</f>
        <v>0</v>
      </c>
      <c r="BJ63" s="179">
        <f>'[1]5C1O_Impact'!AY63</f>
        <v>0</v>
      </c>
      <c r="BK63" s="179">
        <f>'[1]5C1P_Vision'!AY63</f>
        <v>0</v>
      </c>
      <c r="BL63" s="179">
        <f>'[1]5C1Q_Advantage'!AY63</f>
        <v>0</v>
      </c>
      <c r="BM63" s="179">
        <f>'[1]5C1R_Iberville'!AY63</f>
        <v>0</v>
      </c>
      <c r="BN63" s="179">
        <f>'[1]5C1S_LC Col Prep'!AY63</f>
        <v>0</v>
      </c>
      <c r="BO63" s="179">
        <f>'[1]5C1T_Northeast'!AY63</f>
        <v>0</v>
      </c>
      <c r="BP63" s="179">
        <f>'[1]5C1U_Acadiana Ren'!AY63</f>
        <v>122</v>
      </c>
      <c r="BQ63" s="179">
        <f>'[1]5C1V_Laf Ren'!AY63</f>
        <v>37</v>
      </c>
      <c r="BR63" s="179">
        <f>'[1]5C1W_Willow'!AY63</f>
        <v>27</v>
      </c>
      <c r="BS63" s="179">
        <f>'[1]5C1X_Tangi'!AY63</f>
        <v>0</v>
      </c>
      <c r="BT63" s="179">
        <f>'[1]5C1Y_GEO'!AY63</f>
        <v>0</v>
      </c>
      <c r="BU63" s="179">
        <f>'[1]5C1Z_Lincoln Prep'!AY63</f>
        <v>0</v>
      </c>
      <c r="BV63" s="179">
        <f>'[1]5C1AA_Laurel'!AY63</f>
        <v>0</v>
      </c>
      <c r="BW63" s="179">
        <f>'[1]5C1AB_Apex'!AY63</f>
        <v>0</v>
      </c>
      <c r="BX63" s="179">
        <f>'[1]5C1AC_Smothers'!AY63</f>
        <v>0</v>
      </c>
      <c r="BY63" s="179">
        <f>'[1]5C1AD_Greater'!AY63</f>
        <v>0</v>
      </c>
      <c r="BZ63" s="179">
        <f>'[1]5C1AE_Noble Minds'!AY63</f>
        <v>0</v>
      </c>
      <c r="CA63" s="179">
        <f>'[1]5C1AF_JCFA-Laf'!AY63</f>
        <v>13</v>
      </c>
      <c r="CB63" s="179">
        <f>'[1]5C1AG_Collegiate'!AY63</f>
        <v>0</v>
      </c>
      <c r="CC63" s="179">
        <f>'[1]5C1AH_BRUP'!AY63</f>
        <v>0</v>
      </c>
      <c r="CD63" s="179">
        <f>'[1]5C2_LAVCA'!AZ63</f>
        <v>-31</v>
      </c>
      <c r="CE63" s="179">
        <f>'[1]5C3_UnvView'!AZ63</f>
        <v>-30</v>
      </c>
      <c r="CF63" s="179">
        <f t="shared" si="3"/>
        <v>135</v>
      </c>
      <c r="CG63" s="181">
        <f t="shared" si="4"/>
        <v>4502048</v>
      </c>
    </row>
    <row r="64" spans="1:85" s="5" customFormat="1" ht="15.6" customHeight="1" x14ac:dyDescent="0.2">
      <c r="A64" s="177">
        <v>58</v>
      </c>
      <c r="B64" s="178" t="s">
        <v>299</v>
      </c>
      <c r="C64" s="179">
        <f>'2_State Distrib and Adjs'!BA64</f>
        <v>4515251</v>
      </c>
      <c r="D64" s="179">
        <f>-'5A3_OJJ'!S64</f>
        <v>-466</v>
      </c>
      <c r="E64" s="179"/>
      <c r="F64" s="179"/>
      <c r="G64" s="179">
        <f>-'[1]5C1A_Madison'!AS64</f>
        <v>0</v>
      </c>
      <c r="H64" s="179">
        <f>-'[1]5C1B_DArbonne'!AS64</f>
        <v>0</v>
      </c>
      <c r="I64" s="179">
        <f>-'[1]5C1C_Intl High'!AS64</f>
        <v>0</v>
      </c>
      <c r="J64" s="179">
        <f>-'[1]5C1D_NOMMA'!AS64</f>
        <v>0</v>
      </c>
      <c r="K64" s="179">
        <f>-'[1]5C1E_LFNO'!AS64</f>
        <v>0</v>
      </c>
      <c r="L64" s="179">
        <f>-'[1]5C1F_L.C. Charter'!AS64</f>
        <v>0</v>
      </c>
      <c r="M64" s="179">
        <f>-'[1]5C1G_JS Clark'!AS64</f>
        <v>0</v>
      </c>
      <c r="N64" s="179">
        <f>-'[1]5C1H_Southwest'!AS64</f>
        <v>0</v>
      </c>
      <c r="O64" s="179">
        <f>-'[1]5C1I_LA Key'!AS64</f>
        <v>0</v>
      </c>
      <c r="P64" s="179">
        <f>-'[1]5C1J_Jeff Chamber'!AS64</f>
        <v>0</v>
      </c>
      <c r="Q64" s="179">
        <f>-'[1]5C1K_Tallulah'!AS64</f>
        <v>0</v>
      </c>
      <c r="R64" s="179">
        <f>-'[1]5C1M_GEO Mid'!AS64</f>
        <v>0</v>
      </c>
      <c r="S64" s="179">
        <f>-'[1]5C1N_Delta'!AS64</f>
        <v>0</v>
      </c>
      <c r="T64" s="179">
        <f>-'[1]5C1O_Impact'!AS64</f>
        <v>0</v>
      </c>
      <c r="U64" s="179">
        <f>-'[1]5C1P_Vision'!AS64</f>
        <v>0</v>
      </c>
      <c r="V64" s="179">
        <f>-'[1]5C1Q_Advantage'!AS64</f>
        <v>0</v>
      </c>
      <c r="W64" s="179">
        <f>-'[1]5C1R_Iberville'!AS64</f>
        <v>0</v>
      </c>
      <c r="X64" s="179">
        <f>-'[1]5C1S_LC Col Prep'!AS64</f>
        <v>0</v>
      </c>
      <c r="Y64" s="179">
        <f>-'[1]5C1T_Northeast'!AS64</f>
        <v>0</v>
      </c>
      <c r="Z64" s="179">
        <f>-'[1]5C1U_Acadiana Ren'!AS64</f>
        <v>0</v>
      </c>
      <c r="AA64" s="179">
        <f>-'[1]5C1V_Laf Ren'!AS64</f>
        <v>0</v>
      </c>
      <c r="AB64" s="179">
        <f>-'[1]5C1W_Willow'!AS64</f>
        <v>0</v>
      </c>
      <c r="AC64" s="179">
        <f>-'[1]5C1X_Tangi'!AS64</f>
        <v>0</v>
      </c>
      <c r="AD64" s="179">
        <f>-'[1]5C1Y_GEO'!AS64</f>
        <v>0</v>
      </c>
      <c r="AE64" s="179">
        <f>-'[1]5C1Z_Lincoln Prep'!AS64</f>
        <v>0</v>
      </c>
      <c r="AF64" s="179">
        <f>-'[1]5C1AA_Laurel'!$AS64</f>
        <v>0</v>
      </c>
      <c r="AG64" s="179">
        <f>-'[1]5C1AB_Apex'!$AS64</f>
        <v>0</v>
      </c>
      <c r="AH64" s="179">
        <f>-'[1]5C1AC_Smothers'!$AS64</f>
        <v>0</v>
      </c>
      <c r="AI64" s="179">
        <f>-'[1]5C1AD_Greater'!$AS64</f>
        <v>0</v>
      </c>
      <c r="AJ64" s="179">
        <f>-'[1]5C1AE_Noble Minds'!$AS64</f>
        <v>0</v>
      </c>
      <c r="AK64" s="179">
        <f>-'[1]5C1AF_JCFA-Laf'!$AS64</f>
        <v>0</v>
      </c>
      <c r="AL64" s="179">
        <f>-'[1]5C1AG_Collegiate'!$AS64</f>
        <v>0</v>
      </c>
      <c r="AM64" s="179">
        <f>-'[1]5C1AH_BRUP'!$AS64</f>
        <v>0</v>
      </c>
      <c r="AN64" s="179">
        <f>-'[1]5C2_LAVCA'!AT64</f>
        <v>-4525</v>
      </c>
      <c r="AO64" s="179">
        <f>-'[1]5C3_UnvView'!AT64</f>
        <v>1005</v>
      </c>
      <c r="AP64" s="179">
        <f>(-[5]Diff!$AO64*3)+[6]Local_Noble!$Z61+'[6]Local_JCFA-Laf'!$W61-[7]Diff!$AL64-'[8]2A-2_EFT (Monthly)'!$AS64-'[8]2A-2_EFT (Monthly)'!$AV64</f>
        <v>-1368</v>
      </c>
      <c r="AQ64" s="256">
        <f t="shared" si="5"/>
        <v>-5354</v>
      </c>
      <c r="AR64" s="181">
        <f t="shared" si="2"/>
        <v>4509897</v>
      </c>
      <c r="AS64" s="181">
        <f>-'[9]2A-2_EFT (Monthly)'!$BG64+'[9]5C1AE_Noble Minds'!$AM64+'[9]5C1AF_JCFA-Laf'!$AM64+'[9]5C1AG_Collegiate'!$AM64+'[9]5C1AH_BRUP'!$AM64</f>
        <v>0</v>
      </c>
      <c r="AT64" s="179"/>
      <c r="AU64" s="179"/>
      <c r="AV64" s="179"/>
      <c r="AW64" s="179">
        <f>'[1]5C1A_Madison'!AY64</f>
        <v>0</v>
      </c>
      <c r="AX64" s="179">
        <f>'[1]5C1B_DArbonne'!AY64</f>
        <v>0</v>
      </c>
      <c r="AY64" s="179">
        <f>'[1]5C1C_Intl High'!AY64</f>
        <v>0</v>
      </c>
      <c r="AZ64" s="179">
        <f>'[1]5C1D_NOMMA'!AY64</f>
        <v>0</v>
      </c>
      <c r="BA64" s="179">
        <f>'[1]5C1E_LFNO'!AY64</f>
        <v>0</v>
      </c>
      <c r="BB64" s="179">
        <f>'[1]5C1F_L.C. Charter'!AY64</f>
        <v>0</v>
      </c>
      <c r="BC64" s="179">
        <f>'[1]5C1G_JS Clark'!AY64</f>
        <v>0</v>
      </c>
      <c r="BD64" s="179">
        <f>'[1]5C1H_Southwest'!AY64</f>
        <v>0</v>
      </c>
      <c r="BE64" s="179">
        <f>'[1]5C1I_LA Key'!AY64</f>
        <v>0</v>
      </c>
      <c r="BF64" s="179">
        <f>'[1]5C1J_Jeff Chamber'!AY64</f>
        <v>0</v>
      </c>
      <c r="BG64" s="179">
        <f>'[1]5C1K_Tallulah'!AY64</f>
        <v>0</v>
      </c>
      <c r="BH64" s="179">
        <f>'[1]5C1M_GEO Mid'!AY64</f>
        <v>0</v>
      </c>
      <c r="BI64" s="179">
        <f>'[1]5C1N_Delta'!AY64</f>
        <v>0</v>
      </c>
      <c r="BJ64" s="179">
        <f>'[1]5C1O_Impact'!AY64</f>
        <v>0</v>
      </c>
      <c r="BK64" s="179">
        <f>'[1]5C1P_Vision'!AY64</f>
        <v>0</v>
      </c>
      <c r="BL64" s="179">
        <f>'[1]5C1Q_Advantage'!AY64</f>
        <v>0</v>
      </c>
      <c r="BM64" s="179">
        <f>'[1]5C1R_Iberville'!AY64</f>
        <v>0</v>
      </c>
      <c r="BN64" s="179">
        <f>'[1]5C1S_LC Col Prep'!AY64</f>
        <v>0</v>
      </c>
      <c r="BO64" s="179">
        <f>'[1]5C1T_Northeast'!AY64</f>
        <v>0</v>
      </c>
      <c r="BP64" s="179">
        <f>'[1]5C1U_Acadiana Ren'!AY64</f>
        <v>0</v>
      </c>
      <c r="BQ64" s="179">
        <f>'[1]5C1V_Laf Ren'!AY64</f>
        <v>0</v>
      </c>
      <c r="BR64" s="179">
        <f>'[1]5C1W_Willow'!AY64</f>
        <v>0</v>
      </c>
      <c r="BS64" s="179">
        <f>'[1]5C1X_Tangi'!AY64</f>
        <v>0</v>
      </c>
      <c r="BT64" s="179">
        <f>'[1]5C1Y_GEO'!AY64</f>
        <v>0</v>
      </c>
      <c r="BU64" s="179">
        <f>'[1]5C1Z_Lincoln Prep'!AY64</f>
        <v>0</v>
      </c>
      <c r="BV64" s="179">
        <f>'[1]5C1AA_Laurel'!AY64</f>
        <v>0</v>
      </c>
      <c r="BW64" s="179">
        <f>'[1]5C1AB_Apex'!AY64</f>
        <v>0</v>
      </c>
      <c r="BX64" s="179">
        <f>'[1]5C1AC_Smothers'!AY64</f>
        <v>0</v>
      </c>
      <c r="BY64" s="179">
        <f>'[1]5C1AD_Greater'!AY64</f>
        <v>0</v>
      </c>
      <c r="BZ64" s="179">
        <f>'[1]5C1AE_Noble Minds'!AY64</f>
        <v>0</v>
      </c>
      <c r="CA64" s="179">
        <f>'[1]5C1AF_JCFA-Laf'!AY64</f>
        <v>0</v>
      </c>
      <c r="CB64" s="179">
        <f>'[1]5C1AG_Collegiate'!AY64</f>
        <v>0</v>
      </c>
      <c r="CC64" s="179">
        <f>'[1]5C1AH_BRUP'!AY64</f>
        <v>0</v>
      </c>
      <c r="CD64" s="179">
        <f>'[1]5C2_LAVCA'!AZ64</f>
        <v>44</v>
      </c>
      <c r="CE64" s="179">
        <f>'[1]5C3_UnvView'!AZ64</f>
        <v>49</v>
      </c>
      <c r="CF64" s="179">
        <f t="shared" si="3"/>
        <v>93</v>
      </c>
      <c r="CG64" s="181">
        <f t="shared" si="4"/>
        <v>4509990</v>
      </c>
    </row>
    <row r="65" spans="1:85" s="5" customFormat="1" ht="15.6" customHeight="1" x14ac:dyDescent="0.2">
      <c r="A65" s="177">
        <v>59</v>
      </c>
      <c r="B65" s="178" t="s">
        <v>300</v>
      </c>
      <c r="C65" s="179">
        <f>'2_State Distrib and Adjs'!BA65</f>
        <v>2284605</v>
      </c>
      <c r="D65" s="179">
        <f>-'5A3_OJJ'!S65</f>
        <v>-150</v>
      </c>
      <c r="E65" s="179"/>
      <c r="F65" s="179"/>
      <c r="G65" s="179">
        <f>-'[1]5C1A_Madison'!AS65</f>
        <v>0</v>
      </c>
      <c r="H65" s="179">
        <f>-'[1]5C1B_DArbonne'!AS65</f>
        <v>0</v>
      </c>
      <c r="I65" s="179">
        <f>-'[1]5C1C_Intl High'!AS65</f>
        <v>0</v>
      </c>
      <c r="J65" s="179">
        <f>-'[1]5C1D_NOMMA'!AS65</f>
        <v>0</v>
      </c>
      <c r="K65" s="179">
        <f>-'[1]5C1E_LFNO'!AS65</f>
        <v>0</v>
      </c>
      <c r="L65" s="179">
        <f>-'[1]5C1F_L.C. Charter'!AS65</f>
        <v>0</v>
      </c>
      <c r="M65" s="179">
        <f>-'[1]5C1G_JS Clark'!AS65</f>
        <v>0</v>
      </c>
      <c r="N65" s="179">
        <f>-'[1]5C1H_Southwest'!AS65</f>
        <v>0</v>
      </c>
      <c r="O65" s="179">
        <f>-'[1]5C1I_LA Key'!AS65</f>
        <v>0</v>
      </c>
      <c r="P65" s="179">
        <f>-'[1]5C1J_Jeff Chamber'!AS65</f>
        <v>248</v>
      </c>
      <c r="Q65" s="179">
        <f>-'[1]5C1K_Tallulah'!AS65</f>
        <v>0</v>
      </c>
      <c r="R65" s="179">
        <f>-'[1]5C1M_GEO Mid'!AS65</f>
        <v>0</v>
      </c>
      <c r="S65" s="179">
        <f>-'[1]5C1N_Delta'!AS65</f>
        <v>0</v>
      </c>
      <c r="T65" s="179">
        <f>-'[1]5C1O_Impact'!AS65</f>
        <v>0</v>
      </c>
      <c r="U65" s="179">
        <f>-'[1]5C1P_Vision'!AS65</f>
        <v>0</v>
      </c>
      <c r="V65" s="179">
        <f>-'[1]5C1Q_Advantage'!AS65</f>
        <v>0</v>
      </c>
      <c r="W65" s="179">
        <f>-'[1]5C1R_Iberville'!AS65</f>
        <v>0</v>
      </c>
      <c r="X65" s="179">
        <f>-'[1]5C1S_LC Col Prep'!AS65</f>
        <v>0</v>
      </c>
      <c r="Y65" s="179">
        <f>-'[1]5C1T_Northeast'!AS65</f>
        <v>0</v>
      </c>
      <c r="Z65" s="179">
        <f>-'[1]5C1U_Acadiana Ren'!AS65</f>
        <v>0</v>
      </c>
      <c r="AA65" s="179">
        <f>-'[1]5C1V_Laf Ren'!AS65</f>
        <v>0</v>
      </c>
      <c r="AB65" s="179">
        <f>-'[1]5C1W_Willow'!AS65</f>
        <v>0</v>
      </c>
      <c r="AC65" s="179">
        <f>-'[1]5C1X_Tangi'!AS65</f>
        <v>0</v>
      </c>
      <c r="AD65" s="179">
        <f>-'[1]5C1Y_GEO'!AS65</f>
        <v>0</v>
      </c>
      <c r="AE65" s="179">
        <f>-'[1]5C1Z_Lincoln Prep'!AS65</f>
        <v>0</v>
      </c>
      <c r="AF65" s="179">
        <f>-'[1]5C1AA_Laurel'!$AS65</f>
        <v>0</v>
      </c>
      <c r="AG65" s="179">
        <f>-'[1]5C1AB_Apex'!$AS65</f>
        <v>0</v>
      </c>
      <c r="AH65" s="179">
        <f>-'[1]5C1AC_Smothers'!$AS65</f>
        <v>0</v>
      </c>
      <c r="AI65" s="179">
        <f>-'[1]5C1AD_Greater'!$AS65</f>
        <v>0</v>
      </c>
      <c r="AJ65" s="179">
        <f>-'[1]5C1AE_Noble Minds'!$AS65</f>
        <v>0</v>
      </c>
      <c r="AK65" s="179">
        <f>-'[1]5C1AF_JCFA-Laf'!$AS65</f>
        <v>0</v>
      </c>
      <c r="AL65" s="179">
        <f>-'[1]5C1AG_Collegiate'!$AS65</f>
        <v>0</v>
      </c>
      <c r="AM65" s="179">
        <f>-'[1]5C1AH_BRUP'!$AS65</f>
        <v>0</v>
      </c>
      <c r="AN65" s="179">
        <f>-'[1]5C2_LAVCA'!AT65</f>
        <v>-1038</v>
      </c>
      <c r="AO65" s="179">
        <f>-'[1]5C3_UnvView'!AT65</f>
        <v>-5230</v>
      </c>
      <c r="AP65" s="179">
        <f>(-[5]Diff!$AO65*3)+[6]Local_Noble!$Z62+'[6]Local_JCFA-Laf'!$W62-[7]Diff!$AL65-'[8]2A-2_EFT (Monthly)'!$AS65-'[8]2A-2_EFT (Monthly)'!$AV65</f>
        <v>-402</v>
      </c>
      <c r="AQ65" s="256">
        <f t="shared" si="5"/>
        <v>-6572</v>
      </c>
      <c r="AR65" s="181">
        <f t="shared" si="2"/>
        <v>2278033</v>
      </c>
      <c r="AS65" s="181">
        <f>-'[9]2A-2_EFT (Monthly)'!$BG65+'[9]5C1AE_Noble Minds'!$AM65+'[9]5C1AF_JCFA-Laf'!$AM65+'[9]5C1AG_Collegiate'!$AM65+'[9]5C1AH_BRUP'!$AM65</f>
        <v>541</v>
      </c>
      <c r="AT65" s="179"/>
      <c r="AU65" s="179"/>
      <c r="AV65" s="179"/>
      <c r="AW65" s="179">
        <f>'[1]5C1A_Madison'!AY65</f>
        <v>0</v>
      </c>
      <c r="AX65" s="179">
        <f>'[1]5C1B_DArbonne'!AY65</f>
        <v>0</v>
      </c>
      <c r="AY65" s="179">
        <f>'[1]5C1C_Intl High'!AY65</f>
        <v>0</v>
      </c>
      <c r="AZ65" s="179">
        <f>'[1]5C1D_NOMMA'!AY65</f>
        <v>0</v>
      </c>
      <c r="BA65" s="179">
        <f>'[1]5C1E_LFNO'!AY65</f>
        <v>0</v>
      </c>
      <c r="BB65" s="179">
        <f>'[1]5C1F_L.C. Charter'!AY65</f>
        <v>0</v>
      </c>
      <c r="BC65" s="179">
        <f>'[1]5C1G_JS Clark'!AY65</f>
        <v>0</v>
      </c>
      <c r="BD65" s="179">
        <f>'[1]5C1H_Southwest'!AY65</f>
        <v>0</v>
      </c>
      <c r="BE65" s="179">
        <f>'[1]5C1I_LA Key'!AY65</f>
        <v>0</v>
      </c>
      <c r="BF65" s="179">
        <f>'[1]5C1J_Jeff Chamber'!AY65</f>
        <v>4</v>
      </c>
      <c r="BG65" s="179">
        <f>'[1]5C1K_Tallulah'!AY65</f>
        <v>0</v>
      </c>
      <c r="BH65" s="179">
        <f>'[1]5C1M_GEO Mid'!AY65</f>
        <v>0</v>
      </c>
      <c r="BI65" s="179">
        <f>'[1]5C1N_Delta'!AY65</f>
        <v>0</v>
      </c>
      <c r="BJ65" s="179">
        <f>'[1]5C1O_Impact'!AY65</f>
        <v>0</v>
      </c>
      <c r="BK65" s="179">
        <f>'[1]5C1P_Vision'!AY65</f>
        <v>0</v>
      </c>
      <c r="BL65" s="179">
        <f>'[1]5C1Q_Advantage'!AY65</f>
        <v>0</v>
      </c>
      <c r="BM65" s="179">
        <f>'[1]5C1R_Iberville'!AY65</f>
        <v>0</v>
      </c>
      <c r="BN65" s="179">
        <f>'[1]5C1S_LC Col Prep'!AY65</f>
        <v>0</v>
      </c>
      <c r="BO65" s="179">
        <f>'[1]5C1T_Northeast'!AY65</f>
        <v>0</v>
      </c>
      <c r="BP65" s="179">
        <f>'[1]5C1U_Acadiana Ren'!AY65</f>
        <v>0</v>
      </c>
      <c r="BQ65" s="179">
        <f>'[1]5C1V_Laf Ren'!AY65</f>
        <v>0</v>
      </c>
      <c r="BR65" s="179">
        <f>'[1]5C1W_Willow'!AY65</f>
        <v>0</v>
      </c>
      <c r="BS65" s="179">
        <f>'[1]5C1X_Tangi'!AY65</f>
        <v>0</v>
      </c>
      <c r="BT65" s="179">
        <f>'[1]5C1Y_GEO'!AY65</f>
        <v>0</v>
      </c>
      <c r="BU65" s="179">
        <f>'[1]5C1Z_Lincoln Prep'!AY65</f>
        <v>0</v>
      </c>
      <c r="BV65" s="179">
        <f>'[1]5C1AA_Laurel'!AY65</f>
        <v>0</v>
      </c>
      <c r="BW65" s="179">
        <f>'[1]5C1AB_Apex'!AY65</f>
        <v>0</v>
      </c>
      <c r="BX65" s="179">
        <f>'[1]5C1AC_Smothers'!AY65</f>
        <v>0</v>
      </c>
      <c r="BY65" s="179">
        <f>'[1]5C1AD_Greater'!AY65</f>
        <v>0</v>
      </c>
      <c r="BZ65" s="179">
        <f>'[1]5C1AE_Noble Minds'!AY65</f>
        <v>0</v>
      </c>
      <c r="CA65" s="179">
        <f>'[1]5C1AF_JCFA-Laf'!AY65</f>
        <v>0</v>
      </c>
      <c r="CB65" s="179">
        <f>'[1]5C1AG_Collegiate'!AY65</f>
        <v>0</v>
      </c>
      <c r="CC65" s="179">
        <f>'[1]5C1AH_BRUP'!AY65</f>
        <v>0</v>
      </c>
      <c r="CD65" s="179">
        <f>'[1]5C2_LAVCA'!AZ65</f>
        <v>-5</v>
      </c>
      <c r="CE65" s="179">
        <f>'[1]5C3_UnvView'!AZ65</f>
        <v>-38</v>
      </c>
      <c r="CF65" s="179">
        <f t="shared" si="3"/>
        <v>-39</v>
      </c>
      <c r="CG65" s="181">
        <f t="shared" si="4"/>
        <v>2278535</v>
      </c>
    </row>
    <row r="66" spans="1:85" s="5" customFormat="1" ht="15.6" customHeight="1" x14ac:dyDescent="0.2">
      <c r="A66" s="187">
        <v>60</v>
      </c>
      <c r="B66" s="188" t="s">
        <v>301</v>
      </c>
      <c r="C66" s="189">
        <f>'2_State Distrib and Adjs'!BA66</f>
        <v>3089320</v>
      </c>
      <c r="D66" s="189">
        <f>-'5A3_OJJ'!S66</f>
        <v>-1370</v>
      </c>
      <c r="E66" s="189"/>
      <c r="F66" s="189"/>
      <c r="G66" s="189">
        <f>-'[1]5C1A_Madison'!AS66</f>
        <v>0</v>
      </c>
      <c r="H66" s="189">
        <f>-'[1]5C1B_DArbonne'!AS66</f>
        <v>0</v>
      </c>
      <c r="I66" s="189">
        <f>-'[1]5C1C_Intl High'!AS66</f>
        <v>0</v>
      </c>
      <c r="J66" s="189">
        <f>-'[1]5C1D_NOMMA'!AS66</f>
        <v>0</v>
      </c>
      <c r="K66" s="189">
        <f>-'[1]5C1E_LFNO'!AS66</f>
        <v>0</v>
      </c>
      <c r="L66" s="189">
        <f>-'[1]5C1F_L.C. Charter'!AS66</f>
        <v>0</v>
      </c>
      <c r="M66" s="189">
        <f>-'[1]5C1G_JS Clark'!AS66</f>
        <v>0</v>
      </c>
      <c r="N66" s="189">
        <f>-'[1]5C1H_Southwest'!AS66</f>
        <v>0</v>
      </c>
      <c r="O66" s="189">
        <f>-'[1]5C1I_LA Key'!AS66</f>
        <v>0</v>
      </c>
      <c r="P66" s="189">
        <f>-'[1]5C1J_Jeff Chamber'!AS66</f>
        <v>0</v>
      </c>
      <c r="Q66" s="189">
        <f>-'[1]5C1K_Tallulah'!AS66</f>
        <v>0</v>
      </c>
      <c r="R66" s="189">
        <f>-'[1]5C1M_GEO Mid'!AS66</f>
        <v>0</v>
      </c>
      <c r="S66" s="189">
        <f>-'[1]5C1N_Delta'!AS66</f>
        <v>0</v>
      </c>
      <c r="T66" s="189">
        <f>-'[1]5C1O_Impact'!AS66</f>
        <v>0</v>
      </c>
      <c r="U66" s="189">
        <f>-'[1]5C1P_Vision'!AS66</f>
        <v>586</v>
      </c>
      <c r="V66" s="189">
        <f>-'[1]5C1Q_Advantage'!AS66</f>
        <v>0</v>
      </c>
      <c r="W66" s="189">
        <f>-'[1]5C1R_Iberville'!AS66</f>
        <v>0</v>
      </c>
      <c r="X66" s="189">
        <f>-'[1]5C1S_LC Col Prep'!AS66</f>
        <v>0</v>
      </c>
      <c r="Y66" s="189">
        <f>-'[1]5C1T_Northeast'!AS66</f>
        <v>0</v>
      </c>
      <c r="Z66" s="189">
        <f>-'[1]5C1U_Acadiana Ren'!AS66</f>
        <v>0</v>
      </c>
      <c r="AA66" s="189">
        <f>-'[1]5C1V_Laf Ren'!AS66</f>
        <v>0</v>
      </c>
      <c r="AB66" s="189">
        <f>-'[1]5C1W_Willow'!AS66</f>
        <v>0</v>
      </c>
      <c r="AC66" s="189">
        <f>-'[1]5C1X_Tangi'!AS66</f>
        <v>0</v>
      </c>
      <c r="AD66" s="189">
        <f>-'[1]5C1Y_GEO'!AS66</f>
        <v>0</v>
      </c>
      <c r="AE66" s="189">
        <f>-'[1]5C1Z_Lincoln Prep'!AS66</f>
        <v>-1922</v>
      </c>
      <c r="AF66" s="189">
        <f>-'[1]5C1AA_Laurel'!$AS66</f>
        <v>0</v>
      </c>
      <c r="AG66" s="189">
        <f>-'[1]5C1AB_Apex'!$AS66</f>
        <v>0</v>
      </c>
      <c r="AH66" s="189">
        <f>-'[1]5C1AC_Smothers'!$AS66</f>
        <v>0</v>
      </c>
      <c r="AI66" s="189">
        <f>-'[1]5C1AD_Greater'!$AS66</f>
        <v>0</v>
      </c>
      <c r="AJ66" s="189">
        <f>-'[1]5C1AE_Noble Minds'!$AS66</f>
        <v>0</v>
      </c>
      <c r="AK66" s="189">
        <f>-'[1]5C1AF_JCFA-Laf'!$AS66</f>
        <v>0</v>
      </c>
      <c r="AL66" s="189">
        <f>-'[1]5C1AG_Collegiate'!$AS66</f>
        <v>0</v>
      </c>
      <c r="AM66" s="189">
        <f>-'[1]5C1AH_BRUP'!$AS66</f>
        <v>0</v>
      </c>
      <c r="AN66" s="189">
        <f>-'[1]5C2_LAVCA'!AT66</f>
        <v>-4270</v>
      </c>
      <c r="AO66" s="189">
        <f>-'[1]5C3_UnvView'!AT66</f>
        <v>-9586</v>
      </c>
      <c r="AP66" s="189">
        <f>(-[5]Diff!$AO66*3)+[6]Local_Noble!$Z63+'[6]Local_JCFA-Laf'!$W63-[7]Diff!$AL66-'[8]2A-2_EFT (Monthly)'!$AS66-'[8]2A-2_EFT (Monthly)'!$AV66</f>
        <v>3399</v>
      </c>
      <c r="AQ66" s="229">
        <f t="shared" si="5"/>
        <v>-13163</v>
      </c>
      <c r="AR66" s="191">
        <f t="shared" si="2"/>
        <v>3076157</v>
      </c>
      <c r="AS66" s="191">
        <f>-'[9]2A-2_EFT (Monthly)'!$BG66+'[9]5C1AE_Noble Minds'!$AM66+'[9]5C1AF_JCFA-Laf'!$AM66+'[9]5C1AG_Collegiate'!$AM66+'[9]5C1AH_BRUP'!$AM66</f>
        <v>0</v>
      </c>
      <c r="AT66" s="189"/>
      <c r="AU66" s="189"/>
      <c r="AV66" s="189"/>
      <c r="AW66" s="189">
        <f>'[1]5C1A_Madison'!AY66</f>
        <v>0</v>
      </c>
      <c r="AX66" s="189">
        <f>'[1]5C1B_DArbonne'!AY66</f>
        <v>0</v>
      </c>
      <c r="AY66" s="189">
        <f>'[1]5C1C_Intl High'!AY66</f>
        <v>0</v>
      </c>
      <c r="AZ66" s="189">
        <f>'[1]5C1D_NOMMA'!AY66</f>
        <v>0</v>
      </c>
      <c r="BA66" s="189">
        <f>'[1]5C1E_LFNO'!AY66</f>
        <v>0</v>
      </c>
      <c r="BB66" s="189">
        <f>'[1]5C1F_L.C. Charter'!AY66</f>
        <v>0</v>
      </c>
      <c r="BC66" s="189">
        <f>'[1]5C1G_JS Clark'!AY66</f>
        <v>0</v>
      </c>
      <c r="BD66" s="189">
        <f>'[1]5C1H_Southwest'!AY66</f>
        <v>0</v>
      </c>
      <c r="BE66" s="189">
        <f>'[1]5C1I_LA Key'!AY66</f>
        <v>0</v>
      </c>
      <c r="BF66" s="189">
        <f>'[1]5C1J_Jeff Chamber'!AY66</f>
        <v>0</v>
      </c>
      <c r="BG66" s="189">
        <f>'[1]5C1K_Tallulah'!AY66</f>
        <v>0</v>
      </c>
      <c r="BH66" s="189">
        <f>'[1]5C1M_GEO Mid'!AY66</f>
        <v>0</v>
      </c>
      <c r="BI66" s="189">
        <f>'[1]5C1N_Delta'!AY66</f>
        <v>0</v>
      </c>
      <c r="BJ66" s="189">
        <f>'[1]5C1O_Impact'!AY66</f>
        <v>0</v>
      </c>
      <c r="BK66" s="189">
        <f>'[1]5C1P_Vision'!AY66</f>
        <v>9</v>
      </c>
      <c r="BL66" s="189">
        <f>'[1]5C1Q_Advantage'!AY66</f>
        <v>0</v>
      </c>
      <c r="BM66" s="189">
        <f>'[1]5C1R_Iberville'!AY66</f>
        <v>0</v>
      </c>
      <c r="BN66" s="189">
        <f>'[1]5C1S_LC Col Prep'!AY66</f>
        <v>0</v>
      </c>
      <c r="BO66" s="189">
        <f>'[1]5C1T_Northeast'!AY66</f>
        <v>0</v>
      </c>
      <c r="BP66" s="189">
        <f>'[1]5C1U_Acadiana Ren'!AY66</f>
        <v>0</v>
      </c>
      <c r="BQ66" s="189">
        <f>'[1]5C1V_Laf Ren'!AY66</f>
        <v>0</v>
      </c>
      <c r="BR66" s="189">
        <f>'[1]5C1W_Willow'!AY66</f>
        <v>0</v>
      </c>
      <c r="BS66" s="189">
        <f>'[1]5C1X_Tangi'!AY66</f>
        <v>0</v>
      </c>
      <c r="BT66" s="189">
        <f>'[1]5C1Y_GEO'!AY66</f>
        <v>0</v>
      </c>
      <c r="BU66" s="189">
        <f>'[1]5C1Z_Lincoln Prep'!AY66</f>
        <v>-17</v>
      </c>
      <c r="BV66" s="189">
        <f>'[1]5C1AA_Laurel'!AY66</f>
        <v>0</v>
      </c>
      <c r="BW66" s="189">
        <f>'[1]5C1AB_Apex'!AY66</f>
        <v>0</v>
      </c>
      <c r="BX66" s="189">
        <f>'[1]5C1AC_Smothers'!AY66</f>
        <v>0</v>
      </c>
      <c r="BY66" s="189">
        <f>'[1]5C1AD_Greater'!AY66</f>
        <v>0</v>
      </c>
      <c r="BZ66" s="189">
        <f>'[1]5C1AE_Noble Minds'!AY66</f>
        <v>0</v>
      </c>
      <c r="CA66" s="189">
        <f>'[1]5C1AF_JCFA-Laf'!AY66</f>
        <v>0</v>
      </c>
      <c r="CB66" s="189">
        <f>'[1]5C1AG_Collegiate'!AY66</f>
        <v>0</v>
      </c>
      <c r="CC66" s="189">
        <f>'[1]5C1AH_BRUP'!AY66</f>
        <v>0</v>
      </c>
      <c r="CD66" s="189">
        <f>'[1]5C2_LAVCA'!AZ66</f>
        <v>-42</v>
      </c>
      <c r="CE66" s="189">
        <f>'[1]5C3_UnvView'!AZ66</f>
        <v>-3</v>
      </c>
      <c r="CF66" s="189">
        <f t="shared" si="3"/>
        <v>-53</v>
      </c>
      <c r="CG66" s="191">
        <f t="shared" si="4"/>
        <v>3076104</v>
      </c>
    </row>
    <row r="67" spans="1:85" s="5" customFormat="1" ht="15.6" customHeight="1" x14ac:dyDescent="0.2">
      <c r="A67" s="177">
        <v>61</v>
      </c>
      <c r="B67" s="178" t="s">
        <v>302</v>
      </c>
      <c r="C67" s="179">
        <f>'2_State Distrib and Adjs'!BA67</f>
        <v>1072225</v>
      </c>
      <c r="D67" s="179">
        <f>-'5A3_OJJ'!S67</f>
        <v>-440</v>
      </c>
      <c r="E67" s="179"/>
      <c r="F67" s="179"/>
      <c r="G67" s="179">
        <f>-'[1]5C1A_Madison'!AS67</f>
        <v>-3840</v>
      </c>
      <c r="H67" s="179">
        <f>-'[1]5C1B_DArbonne'!AS67</f>
        <v>0</v>
      </c>
      <c r="I67" s="179">
        <f>-'[1]5C1C_Intl High'!AS67</f>
        <v>0</v>
      </c>
      <c r="J67" s="179">
        <f>-'[1]5C1D_NOMMA'!AS67</f>
        <v>0</v>
      </c>
      <c r="K67" s="179">
        <f>-'[1]5C1E_LFNO'!AS67</f>
        <v>0</v>
      </c>
      <c r="L67" s="179">
        <f>-'[1]5C1F_L.C. Charter'!AS67</f>
        <v>0</v>
      </c>
      <c r="M67" s="179">
        <f>-'[1]5C1G_JS Clark'!AS67</f>
        <v>0</v>
      </c>
      <c r="N67" s="179">
        <f>-'[1]5C1H_Southwest'!AS67</f>
        <v>0</v>
      </c>
      <c r="O67" s="179">
        <f>-'[1]5C1I_LA Key'!AS67</f>
        <v>-10202</v>
      </c>
      <c r="P67" s="179">
        <f>-'[1]5C1J_Jeff Chamber'!AS67</f>
        <v>0</v>
      </c>
      <c r="Q67" s="179">
        <f>-'[1]5C1K_Tallulah'!AS67</f>
        <v>0</v>
      </c>
      <c r="R67" s="179">
        <f>-'[1]5C1M_GEO Mid'!AS67</f>
        <v>678</v>
      </c>
      <c r="S67" s="179">
        <f>-'[1]5C1N_Delta'!AS67</f>
        <v>0</v>
      </c>
      <c r="T67" s="179">
        <f>-'[1]5C1O_Impact'!AS67</f>
        <v>0</v>
      </c>
      <c r="U67" s="179">
        <f>-'[1]5C1P_Vision'!AS67</f>
        <v>0</v>
      </c>
      <c r="V67" s="179">
        <f>-'[1]5C1Q_Advantage'!AS67</f>
        <v>-7699</v>
      </c>
      <c r="W67" s="179">
        <f>-'[1]5C1R_Iberville'!AS67</f>
        <v>-40972</v>
      </c>
      <c r="X67" s="179">
        <f>-'[1]5C1S_LC Col Prep'!AS67</f>
        <v>0</v>
      </c>
      <c r="Y67" s="179">
        <f>-'[1]5C1T_Northeast'!AS67</f>
        <v>0</v>
      </c>
      <c r="Z67" s="179">
        <f>-'[1]5C1U_Acadiana Ren'!AS67</f>
        <v>0</v>
      </c>
      <c r="AA67" s="179">
        <f>-'[1]5C1V_Laf Ren'!AS67</f>
        <v>0</v>
      </c>
      <c r="AB67" s="179">
        <f>-'[1]5C1W_Willow'!AS67</f>
        <v>0</v>
      </c>
      <c r="AC67" s="179">
        <f>-'[1]5C1X_Tangi'!AS67</f>
        <v>0</v>
      </c>
      <c r="AD67" s="179">
        <f>-'[1]5C1Y_GEO'!AS67</f>
        <v>-1149</v>
      </c>
      <c r="AE67" s="179">
        <f>-'[1]5C1Z_Lincoln Prep'!AS67</f>
        <v>0</v>
      </c>
      <c r="AF67" s="179">
        <f>-'[1]5C1AA_Laurel'!$AS67</f>
        <v>0</v>
      </c>
      <c r="AG67" s="179">
        <f>-'[1]5C1AB_Apex'!$AS67</f>
        <v>-1907</v>
      </c>
      <c r="AH67" s="179">
        <f>-'[1]5C1AC_Smothers'!$AS67</f>
        <v>0</v>
      </c>
      <c r="AI67" s="179">
        <f>-'[1]5C1AD_Greater'!$AS67</f>
        <v>0</v>
      </c>
      <c r="AJ67" s="179">
        <f>-'[1]5C1AE_Noble Minds'!$AS67</f>
        <v>0</v>
      </c>
      <c r="AK67" s="179">
        <f>-'[1]5C1AF_JCFA-Laf'!$AS67</f>
        <v>0</v>
      </c>
      <c r="AL67" s="179">
        <f>-'[1]5C1AG_Collegiate'!$AS67</f>
        <v>0</v>
      </c>
      <c r="AM67" s="179">
        <f>-'[1]5C1AH_BRUP'!$AS67</f>
        <v>0</v>
      </c>
      <c r="AN67" s="179">
        <f>-'[1]5C2_LAVCA'!AT67</f>
        <v>-4539</v>
      </c>
      <c r="AO67" s="179">
        <f>-'[1]5C3_UnvView'!AT67</f>
        <v>-5797</v>
      </c>
      <c r="AP67" s="179">
        <f>(-[5]Diff!$AO67*3)+[6]Local_Noble!$Z64+'[6]Local_JCFA-Laf'!$W64-[7]Diff!$AL67-'[8]2A-2_EFT (Monthly)'!$AS67-'[8]2A-2_EFT (Monthly)'!$AV67</f>
        <v>2865</v>
      </c>
      <c r="AQ67" s="256">
        <f t="shared" si="5"/>
        <v>-73002</v>
      </c>
      <c r="AR67" s="181">
        <f t="shared" si="2"/>
        <v>999223</v>
      </c>
      <c r="AS67" s="181">
        <f>-'[9]2A-2_EFT (Monthly)'!$BG67+'[9]5C1AE_Noble Minds'!$AM67+'[9]5C1AF_JCFA-Laf'!$AM67+'[9]5C1AG_Collegiate'!$AM67+'[9]5C1AH_BRUP'!$AM67</f>
        <v>0</v>
      </c>
      <c r="AT67" s="179"/>
      <c r="AU67" s="179"/>
      <c r="AV67" s="179"/>
      <c r="AW67" s="179">
        <f>'[1]5C1A_Madison'!AY67</f>
        <v>-48</v>
      </c>
      <c r="AX67" s="179">
        <f>'[1]5C1B_DArbonne'!AY67</f>
        <v>0</v>
      </c>
      <c r="AY67" s="179">
        <f>'[1]5C1C_Intl High'!AY67</f>
        <v>0</v>
      </c>
      <c r="AZ67" s="179">
        <f>'[1]5C1D_NOMMA'!AY67</f>
        <v>0</v>
      </c>
      <c r="BA67" s="179">
        <f>'[1]5C1E_LFNO'!AY67</f>
        <v>0</v>
      </c>
      <c r="BB67" s="179">
        <f>'[1]5C1F_L.C. Charter'!AY67</f>
        <v>0</v>
      </c>
      <c r="BC67" s="179">
        <f>'[1]5C1G_JS Clark'!AY67</f>
        <v>0</v>
      </c>
      <c r="BD67" s="179">
        <f>'[1]5C1H_Southwest'!AY67</f>
        <v>0</v>
      </c>
      <c r="BE67" s="179">
        <f>'[1]5C1I_LA Key'!AY67</f>
        <v>-62</v>
      </c>
      <c r="BF67" s="179">
        <f>'[1]5C1J_Jeff Chamber'!AY67</f>
        <v>0</v>
      </c>
      <c r="BG67" s="179">
        <f>'[1]5C1K_Tallulah'!AY67</f>
        <v>0</v>
      </c>
      <c r="BH67" s="179">
        <f>'[1]5C1M_GEO Mid'!AY67</f>
        <v>56</v>
      </c>
      <c r="BI67" s="179">
        <f>'[1]5C1N_Delta'!AY67</f>
        <v>0</v>
      </c>
      <c r="BJ67" s="179">
        <f>'[1]5C1O_Impact'!AY67</f>
        <v>0</v>
      </c>
      <c r="BK67" s="179">
        <f>'[1]5C1P_Vision'!AY67</f>
        <v>0</v>
      </c>
      <c r="BL67" s="179">
        <f>'[1]5C1Q_Advantage'!AY67</f>
        <v>-59</v>
      </c>
      <c r="BM67" s="179">
        <f>'[1]5C1R_Iberville'!AY67</f>
        <v>-168</v>
      </c>
      <c r="BN67" s="179">
        <f>'[1]5C1S_LC Col Prep'!AY67</f>
        <v>0</v>
      </c>
      <c r="BO67" s="179">
        <f>'[1]5C1T_Northeast'!AY67</f>
        <v>0</v>
      </c>
      <c r="BP67" s="179">
        <f>'[1]5C1U_Acadiana Ren'!AY67</f>
        <v>0</v>
      </c>
      <c r="BQ67" s="179">
        <f>'[1]5C1V_Laf Ren'!AY67</f>
        <v>0</v>
      </c>
      <c r="BR67" s="179">
        <f>'[1]5C1W_Willow'!AY67</f>
        <v>0</v>
      </c>
      <c r="BS67" s="179">
        <f>'[1]5C1X_Tangi'!AY67</f>
        <v>0</v>
      </c>
      <c r="BT67" s="179">
        <f>'[1]5C1Y_GEO'!AY67</f>
        <v>-29</v>
      </c>
      <c r="BU67" s="179">
        <f>'[1]5C1Z_Lincoln Prep'!AY67</f>
        <v>0</v>
      </c>
      <c r="BV67" s="179">
        <f>'[1]5C1AA_Laurel'!AY67</f>
        <v>0</v>
      </c>
      <c r="BW67" s="179">
        <f>'[1]5C1AB_Apex'!AY67</f>
        <v>-19</v>
      </c>
      <c r="BX67" s="179">
        <f>'[1]5C1AC_Smothers'!AY67</f>
        <v>0</v>
      </c>
      <c r="BY67" s="179">
        <f>'[1]5C1AD_Greater'!AY67</f>
        <v>0</v>
      </c>
      <c r="BZ67" s="179">
        <f>'[1]5C1AE_Noble Minds'!AY67</f>
        <v>0</v>
      </c>
      <c r="CA67" s="179">
        <f>'[1]5C1AF_JCFA-Laf'!AY67</f>
        <v>0</v>
      </c>
      <c r="CB67" s="179">
        <f>'[1]5C1AG_Collegiate'!AY67</f>
        <v>0</v>
      </c>
      <c r="CC67" s="179">
        <f>'[1]5C1AH_BRUP'!AY67</f>
        <v>0</v>
      </c>
      <c r="CD67" s="179">
        <f>'[1]5C2_LAVCA'!AZ67</f>
        <v>-11</v>
      </c>
      <c r="CE67" s="179">
        <f>'[1]5C3_UnvView'!AZ67</f>
        <v>37</v>
      </c>
      <c r="CF67" s="179">
        <f t="shared" si="3"/>
        <v>-303</v>
      </c>
      <c r="CG67" s="181">
        <f t="shared" si="4"/>
        <v>998920</v>
      </c>
    </row>
    <row r="68" spans="1:85" s="5" customFormat="1" ht="15.6" customHeight="1" x14ac:dyDescent="0.2">
      <c r="A68" s="177">
        <v>62</v>
      </c>
      <c r="B68" s="178" t="s">
        <v>303</v>
      </c>
      <c r="C68" s="179">
        <f>'2_State Distrib and Adjs'!BA68</f>
        <v>1075450</v>
      </c>
      <c r="D68" s="179">
        <f>-'5A3_OJJ'!S68</f>
        <v>-314</v>
      </c>
      <c r="E68" s="179"/>
      <c r="F68" s="179"/>
      <c r="G68" s="179">
        <f>-'[1]5C1A_Madison'!AS68</f>
        <v>0</v>
      </c>
      <c r="H68" s="179">
        <f>-'[1]5C1B_DArbonne'!AS68</f>
        <v>0</v>
      </c>
      <c r="I68" s="179">
        <f>-'[1]5C1C_Intl High'!AS68</f>
        <v>0</v>
      </c>
      <c r="J68" s="179">
        <f>-'[1]5C1D_NOMMA'!AS68</f>
        <v>0</v>
      </c>
      <c r="K68" s="179">
        <f>-'[1]5C1E_LFNO'!AS68</f>
        <v>0</v>
      </c>
      <c r="L68" s="179">
        <f>-'[1]5C1F_L.C. Charter'!AS68</f>
        <v>0</v>
      </c>
      <c r="M68" s="179">
        <f>-'[1]5C1G_JS Clark'!AS68</f>
        <v>0</v>
      </c>
      <c r="N68" s="179">
        <f>-'[1]5C1H_Southwest'!AS68</f>
        <v>0</v>
      </c>
      <c r="O68" s="179">
        <f>-'[1]5C1I_LA Key'!AS68</f>
        <v>0</v>
      </c>
      <c r="P68" s="179">
        <f>-'[1]5C1J_Jeff Chamber'!AS68</f>
        <v>0</v>
      </c>
      <c r="Q68" s="179">
        <f>-'[1]5C1K_Tallulah'!AS68</f>
        <v>0</v>
      </c>
      <c r="R68" s="179">
        <f>-'[1]5C1M_GEO Mid'!AS68</f>
        <v>0</v>
      </c>
      <c r="S68" s="179">
        <f>-'[1]5C1N_Delta'!AS68</f>
        <v>0</v>
      </c>
      <c r="T68" s="179">
        <f>-'[1]5C1O_Impact'!AS68</f>
        <v>0</v>
      </c>
      <c r="U68" s="179">
        <f>-'[1]5C1P_Vision'!AS68</f>
        <v>0</v>
      </c>
      <c r="V68" s="179">
        <f>-'[1]5C1Q_Advantage'!AS68</f>
        <v>0</v>
      </c>
      <c r="W68" s="179">
        <f>-'[1]5C1R_Iberville'!AS68</f>
        <v>0</v>
      </c>
      <c r="X68" s="179">
        <f>-'[1]5C1S_LC Col Prep'!AS68</f>
        <v>0</v>
      </c>
      <c r="Y68" s="179">
        <f>-'[1]5C1T_Northeast'!AS68</f>
        <v>0</v>
      </c>
      <c r="Z68" s="179">
        <f>-'[1]5C1U_Acadiana Ren'!AS68</f>
        <v>0</v>
      </c>
      <c r="AA68" s="179">
        <f>-'[1]5C1V_Laf Ren'!AS68</f>
        <v>0</v>
      </c>
      <c r="AB68" s="179">
        <f>-'[1]5C1W_Willow'!AS68</f>
        <v>0</v>
      </c>
      <c r="AC68" s="179">
        <f>-'[1]5C1X_Tangi'!AS68</f>
        <v>0</v>
      </c>
      <c r="AD68" s="179">
        <f>-'[1]5C1Y_GEO'!AS68</f>
        <v>0</v>
      </c>
      <c r="AE68" s="179">
        <f>-'[1]5C1Z_Lincoln Prep'!AS68</f>
        <v>0</v>
      </c>
      <c r="AF68" s="179">
        <f>-'[1]5C1AA_Laurel'!$AS68</f>
        <v>0</v>
      </c>
      <c r="AG68" s="179">
        <f>-'[1]5C1AB_Apex'!$AS68</f>
        <v>0</v>
      </c>
      <c r="AH68" s="179">
        <f>-'[1]5C1AC_Smothers'!$AS68</f>
        <v>0</v>
      </c>
      <c r="AI68" s="179">
        <f>-'[1]5C1AD_Greater'!$AS68</f>
        <v>0</v>
      </c>
      <c r="AJ68" s="179">
        <f>-'[1]5C1AE_Noble Minds'!$AS68</f>
        <v>0</v>
      </c>
      <c r="AK68" s="179">
        <f>-'[1]5C1AF_JCFA-Laf'!$AS68</f>
        <v>0</v>
      </c>
      <c r="AL68" s="179">
        <f>-'[1]5C1AG_Collegiate'!$AS68</f>
        <v>0</v>
      </c>
      <c r="AM68" s="179">
        <f>-'[1]5C1AH_BRUP'!$AS68</f>
        <v>0</v>
      </c>
      <c r="AN68" s="179">
        <f>-'[1]5C2_LAVCA'!AT68</f>
        <v>-225</v>
      </c>
      <c r="AO68" s="179">
        <f>-'[1]5C3_UnvView'!AT68</f>
        <v>-2800</v>
      </c>
      <c r="AP68" s="179">
        <f>(-[5]Diff!$AO68*3)+[6]Local_Noble!$Z65+'[6]Local_JCFA-Laf'!$W65-[7]Diff!$AL68-'[8]2A-2_EFT (Monthly)'!$AS68-'[8]2A-2_EFT (Monthly)'!$AV68</f>
        <v>135</v>
      </c>
      <c r="AQ68" s="256">
        <f t="shared" si="5"/>
        <v>-3204</v>
      </c>
      <c r="AR68" s="181">
        <f t="shared" si="2"/>
        <v>1072246</v>
      </c>
      <c r="AS68" s="181">
        <f>-'[9]2A-2_EFT (Monthly)'!$BG68+'[9]5C1AE_Noble Minds'!$AM68+'[9]5C1AF_JCFA-Laf'!$AM68+'[9]5C1AG_Collegiate'!$AM68+'[9]5C1AH_BRUP'!$AM68</f>
        <v>0</v>
      </c>
      <c r="AT68" s="179"/>
      <c r="AU68" s="179"/>
      <c r="AV68" s="179"/>
      <c r="AW68" s="179">
        <f>'[1]5C1A_Madison'!AY68</f>
        <v>0</v>
      </c>
      <c r="AX68" s="179">
        <f>'[1]5C1B_DArbonne'!AY68</f>
        <v>0</v>
      </c>
      <c r="AY68" s="179">
        <f>'[1]5C1C_Intl High'!AY68</f>
        <v>0</v>
      </c>
      <c r="AZ68" s="179">
        <f>'[1]5C1D_NOMMA'!AY68</f>
        <v>0</v>
      </c>
      <c r="BA68" s="179">
        <f>'[1]5C1E_LFNO'!AY68</f>
        <v>0</v>
      </c>
      <c r="BB68" s="179">
        <f>'[1]5C1F_L.C. Charter'!AY68</f>
        <v>0</v>
      </c>
      <c r="BC68" s="179">
        <f>'[1]5C1G_JS Clark'!AY68</f>
        <v>0</v>
      </c>
      <c r="BD68" s="179">
        <f>'[1]5C1H_Southwest'!AY68</f>
        <v>0</v>
      </c>
      <c r="BE68" s="179">
        <f>'[1]5C1I_LA Key'!AY68</f>
        <v>0</v>
      </c>
      <c r="BF68" s="179">
        <f>'[1]5C1J_Jeff Chamber'!AY68</f>
        <v>0</v>
      </c>
      <c r="BG68" s="179">
        <f>'[1]5C1K_Tallulah'!AY68</f>
        <v>0</v>
      </c>
      <c r="BH68" s="179">
        <f>'[1]5C1M_GEO Mid'!AY68</f>
        <v>0</v>
      </c>
      <c r="BI68" s="179">
        <f>'[1]5C1N_Delta'!AY68</f>
        <v>0</v>
      </c>
      <c r="BJ68" s="179">
        <f>'[1]5C1O_Impact'!AY68</f>
        <v>0</v>
      </c>
      <c r="BK68" s="179">
        <f>'[1]5C1P_Vision'!AY68</f>
        <v>0</v>
      </c>
      <c r="BL68" s="179">
        <f>'[1]5C1Q_Advantage'!AY68</f>
        <v>0</v>
      </c>
      <c r="BM68" s="179">
        <f>'[1]5C1R_Iberville'!AY68</f>
        <v>0</v>
      </c>
      <c r="BN68" s="179">
        <f>'[1]5C1S_LC Col Prep'!AY68</f>
        <v>0</v>
      </c>
      <c r="BO68" s="179">
        <f>'[1]5C1T_Northeast'!AY68</f>
        <v>0</v>
      </c>
      <c r="BP68" s="179">
        <f>'[1]5C1U_Acadiana Ren'!AY68</f>
        <v>0</v>
      </c>
      <c r="BQ68" s="179">
        <f>'[1]5C1V_Laf Ren'!AY68</f>
        <v>0</v>
      </c>
      <c r="BR68" s="179">
        <f>'[1]5C1W_Willow'!AY68</f>
        <v>0</v>
      </c>
      <c r="BS68" s="179">
        <f>'[1]5C1X_Tangi'!AY68</f>
        <v>0</v>
      </c>
      <c r="BT68" s="179">
        <f>'[1]5C1Y_GEO'!AY68</f>
        <v>0</v>
      </c>
      <c r="BU68" s="179">
        <f>'[1]5C1Z_Lincoln Prep'!AY68</f>
        <v>0</v>
      </c>
      <c r="BV68" s="179">
        <f>'[1]5C1AA_Laurel'!AY68</f>
        <v>0</v>
      </c>
      <c r="BW68" s="179">
        <f>'[1]5C1AB_Apex'!AY68</f>
        <v>0</v>
      </c>
      <c r="BX68" s="179">
        <f>'[1]5C1AC_Smothers'!AY68</f>
        <v>0</v>
      </c>
      <c r="BY68" s="179">
        <f>'[1]5C1AD_Greater'!AY68</f>
        <v>0</v>
      </c>
      <c r="BZ68" s="179">
        <f>'[1]5C1AE_Noble Minds'!AY68</f>
        <v>0</v>
      </c>
      <c r="CA68" s="179">
        <f>'[1]5C1AF_JCFA-Laf'!AY68</f>
        <v>0</v>
      </c>
      <c r="CB68" s="179">
        <f>'[1]5C1AG_Collegiate'!AY68</f>
        <v>0</v>
      </c>
      <c r="CC68" s="179">
        <f>'[1]5C1AH_BRUP'!AY68</f>
        <v>0</v>
      </c>
      <c r="CD68" s="179">
        <f>'[1]5C2_LAVCA'!AZ68</f>
        <v>8</v>
      </c>
      <c r="CE68" s="179">
        <f>'[1]5C3_UnvView'!AZ68</f>
        <v>-22</v>
      </c>
      <c r="CF68" s="179">
        <f t="shared" si="3"/>
        <v>-14</v>
      </c>
      <c r="CG68" s="181">
        <f t="shared" si="4"/>
        <v>1072232</v>
      </c>
    </row>
    <row r="69" spans="1:85" s="5" customFormat="1" ht="15.6" customHeight="1" x14ac:dyDescent="0.2">
      <c r="A69" s="177">
        <v>63</v>
      </c>
      <c r="B69" s="178" t="s">
        <v>304</v>
      </c>
      <c r="C69" s="179">
        <f>'2_State Distrib and Adjs'!BA69</f>
        <v>941593</v>
      </c>
      <c r="D69" s="179">
        <f>-'5A3_OJJ'!S69</f>
        <v>0</v>
      </c>
      <c r="E69" s="179"/>
      <c r="F69" s="179"/>
      <c r="G69" s="179">
        <f>-'[1]5C1A_Madison'!AS69</f>
        <v>0</v>
      </c>
      <c r="H69" s="179">
        <f>-'[1]5C1B_DArbonne'!AS69</f>
        <v>0</v>
      </c>
      <c r="I69" s="179">
        <f>-'[1]5C1C_Intl High'!AS69</f>
        <v>0</v>
      </c>
      <c r="J69" s="179">
        <f>-'[1]5C1D_NOMMA'!AS69</f>
        <v>0</v>
      </c>
      <c r="K69" s="179">
        <f>-'[1]5C1E_LFNO'!AS69</f>
        <v>0</v>
      </c>
      <c r="L69" s="179">
        <f>-'[1]5C1F_L.C. Charter'!AS69</f>
        <v>0</v>
      </c>
      <c r="M69" s="179">
        <f>-'[1]5C1G_JS Clark'!AS69</f>
        <v>0</v>
      </c>
      <c r="N69" s="179">
        <f>-'[1]5C1H_Southwest'!AS69</f>
        <v>0</v>
      </c>
      <c r="O69" s="179">
        <f>-'[1]5C1I_LA Key'!AS69</f>
        <v>0</v>
      </c>
      <c r="P69" s="179">
        <f>-'[1]5C1J_Jeff Chamber'!AS69</f>
        <v>0</v>
      </c>
      <c r="Q69" s="179">
        <f>-'[1]5C1K_Tallulah'!AS69</f>
        <v>0</v>
      </c>
      <c r="R69" s="179">
        <f>-'[1]5C1M_GEO Mid'!AS69</f>
        <v>0</v>
      </c>
      <c r="S69" s="179">
        <f>-'[1]5C1N_Delta'!AS69</f>
        <v>0</v>
      </c>
      <c r="T69" s="179">
        <f>-'[1]5C1O_Impact'!AS69</f>
        <v>0</v>
      </c>
      <c r="U69" s="179">
        <f>-'[1]5C1P_Vision'!AS69</f>
        <v>0</v>
      </c>
      <c r="V69" s="179">
        <f>-'[1]5C1Q_Advantage'!AS69</f>
        <v>-2033</v>
      </c>
      <c r="W69" s="179">
        <f>-'[1]5C1R_Iberville'!AS69</f>
        <v>0</v>
      </c>
      <c r="X69" s="179">
        <f>-'[1]5C1S_LC Col Prep'!AS69</f>
        <v>0</v>
      </c>
      <c r="Y69" s="179">
        <f>-'[1]5C1T_Northeast'!AS69</f>
        <v>0</v>
      </c>
      <c r="Z69" s="179">
        <f>-'[1]5C1U_Acadiana Ren'!AS69</f>
        <v>0</v>
      </c>
      <c r="AA69" s="179">
        <f>-'[1]5C1V_Laf Ren'!AS69</f>
        <v>0</v>
      </c>
      <c r="AB69" s="179">
        <f>-'[1]5C1W_Willow'!AS69</f>
        <v>0</v>
      </c>
      <c r="AC69" s="179">
        <f>-'[1]5C1X_Tangi'!AS69</f>
        <v>0</v>
      </c>
      <c r="AD69" s="179">
        <f>-'[1]5C1Y_GEO'!AS69</f>
        <v>0</v>
      </c>
      <c r="AE69" s="179">
        <f>-'[1]5C1Z_Lincoln Prep'!AS69</f>
        <v>0</v>
      </c>
      <c r="AF69" s="179">
        <f>-'[1]5C1AA_Laurel'!$AS69</f>
        <v>0</v>
      </c>
      <c r="AG69" s="179">
        <f>-'[1]5C1AB_Apex'!$AS69</f>
        <v>1320</v>
      </c>
      <c r="AH69" s="179">
        <f>-'[1]5C1AC_Smothers'!$AS69</f>
        <v>0</v>
      </c>
      <c r="AI69" s="179">
        <f>-'[1]5C1AD_Greater'!$AS69</f>
        <v>0</v>
      </c>
      <c r="AJ69" s="179">
        <f>-'[1]5C1AE_Noble Minds'!$AS69</f>
        <v>0</v>
      </c>
      <c r="AK69" s="179">
        <f>-'[1]5C1AF_JCFA-Laf'!$AS69</f>
        <v>0</v>
      </c>
      <c r="AL69" s="179">
        <f>-'[1]5C1AG_Collegiate'!$AS69</f>
        <v>0</v>
      </c>
      <c r="AM69" s="179">
        <f>-'[1]5C1AH_BRUP'!$AS69</f>
        <v>0</v>
      </c>
      <c r="AN69" s="179">
        <f>-'[1]5C2_LAVCA'!AT69</f>
        <v>-2841</v>
      </c>
      <c r="AO69" s="179">
        <f>-'[1]5C3_UnvView'!AT69</f>
        <v>-5217</v>
      </c>
      <c r="AP69" s="179">
        <f>(-[5]Diff!$AO69*3)+[6]Local_Noble!$Z66+'[6]Local_JCFA-Laf'!$W66-[7]Diff!$AL69-'[8]2A-2_EFT (Monthly)'!$AS69-'[8]2A-2_EFT (Monthly)'!$AV69</f>
        <v>-714</v>
      </c>
      <c r="AQ69" s="256">
        <f t="shared" si="5"/>
        <v>-9485</v>
      </c>
      <c r="AR69" s="181">
        <f t="shared" si="2"/>
        <v>932108</v>
      </c>
      <c r="AS69" s="181">
        <f>-'[9]2A-2_EFT (Monthly)'!$BG69+'[9]5C1AE_Noble Minds'!$AM69+'[9]5C1AF_JCFA-Laf'!$AM69+'[9]5C1AG_Collegiate'!$AM69+'[9]5C1AH_BRUP'!$AM69</f>
        <v>0</v>
      </c>
      <c r="AT69" s="179"/>
      <c r="AU69" s="179"/>
      <c r="AV69" s="179"/>
      <c r="AW69" s="179">
        <f>'[1]5C1A_Madison'!AY69</f>
        <v>0</v>
      </c>
      <c r="AX69" s="179">
        <f>'[1]5C1B_DArbonne'!AY69</f>
        <v>0</v>
      </c>
      <c r="AY69" s="179">
        <f>'[1]5C1C_Intl High'!AY69</f>
        <v>0</v>
      </c>
      <c r="AZ69" s="179">
        <f>'[1]5C1D_NOMMA'!AY69</f>
        <v>0</v>
      </c>
      <c r="BA69" s="179">
        <f>'[1]5C1E_LFNO'!AY69</f>
        <v>0</v>
      </c>
      <c r="BB69" s="179">
        <f>'[1]5C1F_L.C. Charter'!AY69</f>
        <v>0</v>
      </c>
      <c r="BC69" s="179">
        <f>'[1]5C1G_JS Clark'!AY69</f>
        <v>0</v>
      </c>
      <c r="BD69" s="179">
        <f>'[1]5C1H_Southwest'!AY69</f>
        <v>0</v>
      </c>
      <c r="BE69" s="179">
        <f>'[1]5C1I_LA Key'!AY69</f>
        <v>0</v>
      </c>
      <c r="BF69" s="179">
        <f>'[1]5C1J_Jeff Chamber'!AY69</f>
        <v>0</v>
      </c>
      <c r="BG69" s="179">
        <f>'[1]5C1K_Tallulah'!AY69</f>
        <v>0</v>
      </c>
      <c r="BH69" s="179">
        <f>'[1]5C1M_GEO Mid'!AY69</f>
        <v>0</v>
      </c>
      <c r="BI69" s="179">
        <f>'[1]5C1N_Delta'!AY69</f>
        <v>0</v>
      </c>
      <c r="BJ69" s="179">
        <f>'[1]5C1O_Impact'!AY69</f>
        <v>0</v>
      </c>
      <c r="BK69" s="179">
        <f>'[1]5C1P_Vision'!AY69</f>
        <v>0</v>
      </c>
      <c r="BL69" s="179">
        <f>'[1]5C1Q_Advantage'!AY69</f>
        <v>-20</v>
      </c>
      <c r="BM69" s="179">
        <f>'[1]5C1R_Iberville'!AY69</f>
        <v>0</v>
      </c>
      <c r="BN69" s="179">
        <f>'[1]5C1S_LC Col Prep'!AY69</f>
        <v>0</v>
      </c>
      <c r="BO69" s="179">
        <f>'[1]5C1T_Northeast'!AY69</f>
        <v>0</v>
      </c>
      <c r="BP69" s="179">
        <f>'[1]5C1U_Acadiana Ren'!AY69</f>
        <v>0</v>
      </c>
      <c r="BQ69" s="179">
        <f>'[1]5C1V_Laf Ren'!AY69</f>
        <v>0</v>
      </c>
      <c r="BR69" s="179">
        <f>'[1]5C1W_Willow'!AY69</f>
        <v>0</v>
      </c>
      <c r="BS69" s="179">
        <f>'[1]5C1X_Tangi'!AY69</f>
        <v>0</v>
      </c>
      <c r="BT69" s="179">
        <f>'[1]5C1Y_GEO'!AY69</f>
        <v>0</v>
      </c>
      <c r="BU69" s="179">
        <f>'[1]5C1Z_Lincoln Prep'!AY69</f>
        <v>0</v>
      </c>
      <c r="BV69" s="179">
        <f>'[1]5C1AA_Laurel'!AY69</f>
        <v>0</v>
      </c>
      <c r="BW69" s="179">
        <f>'[1]5C1AB_Apex'!AY69</f>
        <v>20</v>
      </c>
      <c r="BX69" s="179">
        <f>'[1]5C1AC_Smothers'!AY69</f>
        <v>0</v>
      </c>
      <c r="BY69" s="179">
        <f>'[1]5C1AD_Greater'!AY69</f>
        <v>0</v>
      </c>
      <c r="BZ69" s="179">
        <f>'[1]5C1AE_Noble Minds'!AY69</f>
        <v>0</v>
      </c>
      <c r="CA69" s="179">
        <f>'[1]5C1AF_JCFA-Laf'!AY69</f>
        <v>0</v>
      </c>
      <c r="CB69" s="179">
        <f>'[1]5C1AG_Collegiate'!AY69</f>
        <v>0</v>
      </c>
      <c r="CC69" s="179">
        <f>'[1]5C1AH_BRUP'!AY69</f>
        <v>0</v>
      </c>
      <c r="CD69" s="179">
        <f>'[1]5C2_LAVCA'!AZ69</f>
        <v>-10</v>
      </c>
      <c r="CE69" s="179">
        <f>'[1]5C3_UnvView'!AZ69</f>
        <v>-46</v>
      </c>
      <c r="CF69" s="179">
        <f t="shared" si="3"/>
        <v>-56</v>
      </c>
      <c r="CG69" s="181">
        <f t="shared" si="4"/>
        <v>932052</v>
      </c>
    </row>
    <row r="70" spans="1:85" s="5" customFormat="1" ht="15.6" customHeight="1" x14ac:dyDescent="0.2">
      <c r="A70" s="177">
        <v>64</v>
      </c>
      <c r="B70" s="178" t="s">
        <v>305</v>
      </c>
      <c r="C70" s="179">
        <f>'2_State Distrib and Adjs'!BA70</f>
        <v>1128923</v>
      </c>
      <c r="D70" s="179">
        <f>-'5A3_OJJ'!S70</f>
        <v>0</v>
      </c>
      <c r="E70" s="179"/>
      <c r="F70" s="179"/>
      <c r="G70" s="179">
        <f>-'[1]5C1A_Madison'!AS70</f>
        <v>0</v>
      </c>
      <c r="H70" s="179">
        <f>-'[1]5C1B_DArbonne'!AS70</f>
        <v>0</v>
      </c>
      <c r="I70" s="179">
        <f>-'[1]5C1C_Intl High'!AS70</f>
        <v>0</v>
      </c>
      <c r="J70" s="179">
        <f>-'[1]5C1D_NOMMA'!AS70</f>
        <v>0</v>
      </c>
      <c r="K70" s="179">
        <f>-'[1]5C1E_LFNO'!AS70</f>
        <v>0</v>
      </c>
      <c r="L70" s="179">
        <f>-'[1]5C1F_L.C. Charter'!AS70</f>
        <v>0</v>
      </c>
      <c r="M70" s="179">
        <f>-'[1]5C1G_JS Clark'!AS70</f>
        <v>0</v>
      </c>
      <c r="N70" s="179">
        <f>-'[1]5C1H_Southwest'!AS70</f>
        <v>0</v>
      </c>
      <c r="O70" s="179">
        <f>-'[1]5C1I_LA Key'!AS70</f>
        <v>0</v>
      </c>
      <c r="P70" s="179">
        <f>-'[1]5C1J_Jeff Chamber'!AS70</f>
        <v>0</v>
      </c>
      <c r="Q70" s="179">
        <f>-'[1]5C1K_Tallulah'!AS70</f>
        <v>0</v>
      </c>
      <c r="R70" s="179">
        <f>-'[1]5C1M_GEO Mid'!AS70</f>
        <v>0</v>
      </c>
      <c r="S70" s="179">
        <f>-'[1]5C1N_Delta'!AS70</f>
        <v>0</v>
      </c>
      <c r="T70" s="179">
        <f>-'[1]5C1O_Impact'!AS70</f>
        <v>0</v>
      </c>
      <c r="U70" s="179">
        <f>-'[1]5C1P_Vision'!AS70</f>
        <v>0</v>
      </c>
      <c r="V70" s="179">
        <f>-'[1]5C1Q_Advantage'!AS70</f>
        <v>0</v>
      </c>
      <c r="W70" s="179">
        <f>-'[1]5C1R_Iberville'!AS70</f>
        <v>0</v>
      </c>
      <c r="X70" s="179">
        <f>-'[1]5C1S_LC Col Prep'!AS70</f>
        <v>0</v>
      </c>
      <c r="Y70" s="179">
        <f>-'[1]5C1T_Northeast'!AS70</f>
        <v>0</v>
      </c>
      <c r="Z70" s="179">
        <f>-'[1]5C1U_Acadiana Ren'!AS70</f>
        <v>0</v>
      </c>
      <c r="AA70" s="179">
        <f>-'[1]5C1V_Laf Ren'!AS70</f>
        <v>0</v>
      </c>
      <c r="AB70" s="179">
        <f>-'[1]5C1W_Willow'!AS70</f>
        <v>0</v>
      </c>
      <c r="AC70" s="179">
        <f>-'[1]5C1X_Tangi'!AS70</f>
        <v>0</v>
      </c>
      <c r="AD70" s="179">
        <f>-'[1]5C1Y_GEO'!AS70</f>
        <v>0</v>
      </c>
      <c r="AE70" s="179">
        <f>-'[1]5C1Z_Lincoln Prep'!AS70</f>
        <v>170</v>
      </c>
      <c r="AF70" s="179">
        <f>-'[1]5C1AA_Laurel'!$AS70</f>
        <v>0</v>
      </c>
      <c r="AG70" s="179">
        <f>-'[1]5C1AB_Apex'!$AS70</f>
        <v>0</v>
      </c>
      <c r="AH70" s="179">
        <f>-'[1]5C1AC_Smothers'!$AS70</f>
        <v>0</v>
      </c>
      <c r="AI70" s="179">
        <f>-'[1]5C1AD_Greater'!$AS70</f>
        <v>0</v>
      </c>
      <c r="AJ70" s="179">
        <f>-'[1]5C1AE_Noble Minds'!$AS70</f>
        <v>0</v>
      </c>
      <c r="AK70" s="179">
        <f>-'[1]5C1AF_JCFA-Laf'!$AS70</f>
        <v>0</v>
      </c>
      <c r="AL70" s="179">
        <f>-'[1]5C1AG_Collegiate'!$AS70</f>
        <v>0</v>
      </c>
      <c r="AM70" s="179">
        <f>-'[1]5C1AH_BRUP'!$AS70</f>
        <v>0</v>
      </c>
      <c r="AN70" s="179">
        <f>-'[1]5C2_LAVCA'!AT70</f>
        <v>668</v>
      </c>
      <c r="AO70" s="179">
        <f>-'[1]5C3_UnvView'!AT70</f>
        <v>0</v>
      </c>
      <c r="AP70" s="179">
        <f>(-[5]Diff!$AO70*3)+[6]Local_Noble!$Z67+'[6]Local_JCFA-Laf'!$W67-[7]Diff!$AL70-'[8]2A-2_EFT (Monthly)'!$AS70-'[8]2A-2_EFT (Monthly)'!$AV70</f>
        <v>-579</v>
      </c>
      <c r="AQ70" s="256">
        <f t="shared" si="5"/>
        <v>259</v>
      </c>
      <c r="AR70" s="181">
        <f t="shared" si="2"/>
        <v>1129182</v>
      </c>
      <c r="AS70" s="181">
        <f>-'[9]2A-2_EFT (Monthly)'!$BG70+'[9]5C1AE_Noble Minds'!$AM70+'[9]5C1AF_JCFA-Laf'!$AM70+'[9]5C1AG_Collegiate'!$AM70+'[9]5C1AH_BRUP'!$AM70</f>
        <v>0</v>
      </c>
      <c r="AT70" s="179"/>
      <c r="AU70" s="179"/>
      <c r="AV70" s="179"/>
      <c r="AW70" s="179">
        <f>'[1]5C1A_Madison'!AY70</f>
        <v>0</v>
      </c>
      <c r="AX70" s="179">
        <f>'[1]5C1B_DArbonne'!AY70</f>
        <v>0</v>
      </c>
      <c r="AY70" s="179">
        <f>'[1]5C1C_Intl High'!AY70</f>
        <v>0</v>
      </c>
      <c r="AZ70" s="179">
        <f>'[1]5C1D_NOMMA'!AY70</f>
        <v>0</v>
      </c>
      <c r="BA70" s="179">
        <f>'[1]5C1E_LFNO'!AY70</f>
        <v>0</v>
      </c>
      <c r="BB70" s="179">
        <f>'[1]5C1F_L.C. Charter'!AY70</f>
        <v>0</v>
      </c>
      <c r="BC70" s="179">
        <f>'[1]5C1G_JS Clark'!AY70</f>
        <v>0</v>
      </c>
      <c r="BD70" s="179">
        <f>'[1]5C1H_Southwest'!AY70</f>
        <v>0</v>
      </c>
      <c r="BE70" s="179">
        <f>'[1]5C1I_LA Key'!AY70</f>
        <v>0</v>
      </c>
      <c r="BF70" s="179">
        <f>'[1]5C1J_Jeff Chamber'!AY70</f>
        <v>0</v>
      </c>
      <c r="BG70" s="179">
        <f>'[1]5C1K_Tallulah'!AY70</f>
        <v>0</v>
      </c>
      <c r="BH70" s="179">
        <f>'[1]5C1M_GEO Mid'!AY70</f>
        <v>0</v>
      </c>
      <c r="BI70" s="179">
        <f>'[1]5C1N_Delta'!AY70</f>
        <v>0</v>
      </c>
      <c r="BJ70" s="179">
        <f>'[1]5C1O_Impact'!AY70</f>
        <v>0</v>
      </c>
      <c r="BK70" s="179">
        <f>'[1]5C1P_Vision'!AY70</f>
        <v>0</v>
      </c>
      <c r="BL70" s="179">
        <f>'[1]5C1Q_Advantage'!AY70</f>
        <v>0</v>
      </c>
      <c r="BM70" s="179">
        <f>'[1]5C1R_Iberville'!AY70</f>
        <v>0</v>
      </c>
      <c r="BN70" s="179">
        <f>'[1]5C1S_LC Col Prep'!AY70</f>
        <v>0</v>
      </c>
      <c r="BO70" s="179">
        <f>'[1]5C1T_Northeast'!AY70</f>
        <v>0</v>
      </c>
      <c r="BP70" s="179">
        <f>'[1]5C1U_Acadiana Ren'!AY70</f>
        <v>0</v>
      </c>
      <c r="BQ70" s="179">
        <f>'[1]5C1V_Laf Ren'!AY70</f>
        <v>0</v>
      </c>
      <c r="BR70" s="179">
        <f>'[1]5C1W_Willow'!AY70</f>
        <v>0</v>
      </c>
      <c r="BS70" s="179">
        <f>'[1]5C1X_Tangi'!AY70</f>
        <v>0</v>
      </c>
      <c r="BT70" s="179">
        <f>'[1]5C1Y_GEO'!AY70</f>
        <v>0</v>
      </c>
      <c r="BU70" s="179">
        <f>'[1]5C1Z_Lincoln Prep'!AY70</f>
        <v>7</v>
      </c>
      <c r="BV70" s="179">
        <f>'[1]5C1AA_Laurel'!AY70</f>
        <v>0</v>
      </c>
      <c r="BW70" s="179">
        <f>'[1]5C1AB_Apex'!AY70</f>
        <v>0</v>
      </c>
      <c r="BX70" s="179">
        <f>'[1]5C1AC_Smothers'!AY70</f>
        <v>0</v>
      </c>
      <c r="BY70" s="179">
        <f>'[1]5C1AD_Greater'!AY70</f>
        <v>0</v>
      </c>
      <c r="BZ70" s="179">
        <f>'[1]5C1AE_Noble Minds'!AY70</f>
        <v>0</v>
      </c>
      <c r="CA70" s="179">
        <f>'[1]5C1AF_JCFA-Laf'!AY70</f>
        <v>0</v>
      </c>
      <c r="CB70" s="179">
        <f>'[1]5C1AG_Collegiate'!AY70</f>
        <v>0</v>
      </c>
      <c r="CC70" s="179">
        <f>'[1]5C1AH_BRUP'!AY70</f>
        <v>0</v>
      </c>
      <c r="CD70" s="179">
        <f>'[1]5C2_LAVCA'!AZ70</f>
        <v>32</v>
      </c>
      <c r="CE70" s="179">
        <f>'[1]5C3_UnvView'!AZ70</f>
        <v>0</v>
      </c>
      <c r="CF70" s="179">
        <f t="shared" si="3"/>
        <v>39</v>
      </c>
      <c r="CG70" s="181">
        <f t="shared" si="4"/>
        <v>1129221</v>
      </c>
    </row>
    <row r="71" spans="1:85" s="5" customFormat="1" ht="15.6" customHeight="1" x14ac:dyDescent="0.2">
      <c r="A71" s="187">
        <v>65</v>
      </c>
      <c r="B71" s="188" t="s">
        <v>306</v>
      </c>
      <c r="C71" s="189">
        <f>'2_State Distrib and Adjs'!BA71</f>
        <v>3616828</v>
      </c>
      <c r="D71" s="189">
        <f>-'5A3_OJJ'!S71</f>
        <v>-1569</v>
      </c>
      <c r="E71" s="189"/>
      <c r="F71" s="189"/>
      <c r="G71" s="189">
        <f>-'[1]5C1A_Madison'!AS71</f>
        <v>0</v>
      </c>
      <c r="H71" s="189">
        <f>-'[1]5C1B_DArbonne'!AS71</f>
        <v>-1408</v>
      </c>
      <c r="I71" s="189">
        <f>-'[1]5C1C_Intl High'!AS71</f>
        <v>0</v>
      </c>
      <c r="J71" s="189">
        <f>-'[1]5C1D_NOMMA'!AS71</f>
        <v>0</v>
      </c>
      <c r="K71" s="189">
        <f>-'[1]5C1E_LFNO'!AS71</f>
        <v>0</v>
      </c>
      <c r="L71" s="189">
        <f>-'[1]5C1F_L.C. Charter'!AS71</f>
        <v>0</v>
      </c>
      <c r="M71" s="189">
        <f>-'[1]5C1G_JS Clark'!AS71</f>
        <v>0</v>
      </c>
      <c r="N71" s="189">
        <f>-'[1]5C1H_Southwest'!AS71</f>
        <v>0</v>
      </c>
      <c r="O71" s="189">
        <f>-'[1]5C1I_LA Key'!AS71</f>
        <v>0</v>
      </c>
      <c r="P71" s="189">
        <f>-'[1]5C1J_Jeff Chamber'!AS71</f>
        <v>0</v>
      </c>
      <c r="Q71" s="189">
        <f>-'[1]5C1K_Tallulah'!AS71</f>
        <v>-1366</v>
      </c>
      <c r="R71" s="189">
        <f>-'[1]5C1M_GEO Mid'!AS71</f>
        <v>0</v>
      </c>
      <c r="S71" s="189">
        <f>-'[1]5C1N_Delta'!AS71</f>
        <v>0</v>
      </c>
      <c r="T71" s="189">
        <f>-'[1]5C1O_Impact'!AS71</f>
        <v>0</v>
      </c>
      <c r="U71" s="189">
        <f>-'[1]5C1P_Vision'!AS71</f>
        <v>18755</v>
      </c>
      <c r="V71" s="189">
        <f>-'[1]5C1Q_Advantage'!AS71</f>
        <v>0</v>
      </c>
      <c r="W71" s="189">
        <f>-'[1]5C1R_Iberville'!AS71</f>
        <v>0</v>
      </c>
      <c r="X71" s="189">
        <f>-'[1]5C1S_LC Col Prep'!AS71</f>
        <v>0</v>
      </c>
      <c r="Y71" s="189">
        <f>-'[1]5C1T_Northeast'!AS71</f>
        <v>0</v>
      </c>
      <c r="Z71" s="189">
        <f>-'[1]5C1U_Acadiana Ren'!AS71</f>
        <v>0</v>
      </c>
      <c r="AA71" s="189">
        <f>-'[1]5C1V_Laf Ren'!AS71</f>
        <v>0</v>
      </c>
      <c r="AB71" s="189">
        <f>-'[1]5C1W_Willow'!AS71</f>
        <v>0</v>
      </c>
      <c r="AC71" s="189">
        <f>-'[1]5C1X_Tangi'!AS71</f>
        <v>0</v>
      </c>
      <c r="AD71" s="189">
        <f>-'[1]5C1Y_GEO'!AS71</f>
        <v>0</v>
      </c>
      <c r="AE71" s="189">
        <f>-'[1]5C1Z_Lincoln Prep'!AS71</f>
        <v>0</v>
      </c>
      <c r="AF71" s="189">
        <f>-'[1]5C1AA_Laurel'!$AS71</f>
        <v>0</v>
      </c>
      <c r="AG71" s="189">
        <f>-'[1]5C1AB_Apex'!$AS71</f>
        <v>0</v>
      </c>
      <c r="AH71" s="189">
        <f>-'[1]5C1AC_Smothers'!$AS71</f>
        <v>0</v>
      </c>
      <c r="AI71" s="189">
        <f>-'[1]5C1AD_Greater'!$AS71</f>
        <v>0</v>
      </c>
      <c r="AJ71" s="189">
        <f>-'[1]5C1AE_Noble Minds'!$AS71</f>
        <v>0</v>
      </c>
      <c r="AK71" s="189">
        <f>-'[1]5C1AF_JCFA-Laf'!$AS71</f>
        <v>0</v>
      </c>
      <c r="AL71" s="189">
        <f>-'[1]5C1AG_Collegiate'!$AS71</f>
        <v>0</v>
      </c>
      <c r="AM71" s="189">
        <f>-'[1]5C1AH_BRUP'!$AS71</f>
        <v>0</v>
      </c>
      <c r="AN71" s="189">
        <f>-'[1]5C2_LAVCA'!AT71</f>
        <v>5096</v>
      </c>
      <c r="AO71" s="189">
        <f>-'[1]5C3_UnvView'!AT71</f>
        <v>1885</v>
      </c>
      <c r="AP71" s="189">
        <f>(-[5]Diff!$AO71*3)+[6]Local_Noble!$Z68+'[6]Local_JCFA-Laf'!$W68-[7]Diff!$AL71-'[8]2A-2_EFT (Monthly)'!$AS71-'[8]2A-2_EFT (Monthly)'!$AV71</f>
        <v>1575</v>
      </c>
      <c r="AQ71" s="229">
        <f t="shared" si="5"/>
        <v>22968</v>
      </c>
      <c r="AR71" s="191">
        <f t="shared" ref="AR71:AR75" si="6">C71+AQ71</f>
        <v>3639796</v>
      </c>
      <c r="AS71" s="191">
        <f>-'[9]2A-2_EFT (Monthly)'!$BG71+'[9]5C1AE_Noble Minds'!$AM71+'[9]5C1AF_JCFA-Laf'!$AM71+'[9]5C1AG_Collegiate'!$AM71+'[9]5C1AH_BRUP'!$AM71</f>
        <v>0</v>
      </c>
      <c r="AT71" s="189"/>
      <c r="AU71" s="189"/>
      <c r="AV71" s="189"/>
      <c r="AW71" s="189">
        <f>'[1]5C1A_Madison'!AY71</f>
        <v>0</v>
      </c>
      <c r="AX71" s="189">
        <f>'[1]5C1B_DArbonne'!AY71</f>
        <v>-1</v>
      </c>
      <c r="AY71" s="189">
        <f>'[1]5C1C_Intl High'!AY71</f>
        <v>0</v>
      </c>
      <c r="AZ71" s="189">
        <f>'[1]5C1D_NOMMA'!AY71</f>
        <v>0</v>
      </c>
      <c r="BA71" s="189">
        <f>'[1]5C1E_LFNO'!AY71</f>
        <v>0</v>
      </c>
      <c r="BB71" s="189">
        <f>'[1]5C1F_L.C. Charter'!AY71</f>
        <v>0</v>
      </c>
      <c r="BC71" s="189">
        <f>'[1]5C1G_JS Clark'!AY71</f>
        <v>0</v>
      </c>
      <c r="BD71" s="189">
        <f>'[1]5C1H_Southwest'!AY71</f>
        <v>0</v>
      </c>
      <c r="BE71" s="189">
        <f>'[1]5C1I_LA Key'!AY71</f>
        <v>0</v>
      </c>
      <c r="BF71" s="189">
        <f>'[1]5C1J_Jeff Chamber'!AY71</f>
        <v>0</v>
      </c>
      <c r="BG71" s="189">
        <f>'[1]5C1K_Tallulah'!AY71</f>
        <v>-14</v>
      </c>
      <c r="BH71" s="189">
        <f>'[1]5C1M_GEO Mid'!AY71</f>
        <v>0</v>
      </c>
      <c r="BI71" s="189">
        <f>'[1]5C1N_Delta'!AY71</f>
        <v>0</v>
      </c>
      <c r="BJ71" s="189">
        <f>'[1]5C1O_Impact'!AY71</f>
        <v>0</v>
      </c>
      <c r="BK71" s="189">
        <f>'[1]5C1P_Vision'!AY71</f>
        <v>345</v>
      </c>
      <c r="BL71" s="189">
        <f>'[1]5C1Q_Advantage'!AY71</f>
        <v>0</v>
      </c>
      <c r="BM71" s="189">
        <f>'[1]5C1R_Iberville'!AY71</f>
        <v>0</v>
      </c>
      <c r="BN71" s="189">
        <f>'[1]5C1S_LC Col Prep'!AY71</f>
        <v>0</v>
      </c>
      <c r="BO71" s="189">
        <f>'[1]5C1T_Northeast'!AY71</f>
        <v>0</v>
      </c>
      <c r="BP71" s="189">
        <f>'[1]5C1U_Acadiana Ren'!AY71</f>
        <v>0</v>
      </c>
      <c r="BQ71" s="189">
        <f>'[1]5C1V_Laf Ren'!AY71</f>
        <v>0</v>
      </c>
      <c r="BR71" s="189">
        <f>'[1]5C1W_Willow'!AY71</f>
        <v>0</v>
      </c>
      <c r="BS71" s="189">
        <f>'[1]5C1X_Tangi'!AY71</f>
        <v>0</v>
      </c>
      <c r="BT71" s="189">
        <f>'[1]5C1Y_GEO'!AY71</f>
        <v>0</v>
      </c>
      <c r="BU71" s="189">
        <f>'[1]5C1Z_Lincoln Prep'!AY71</f>
        <v>0</v>
      </c>
      <c r="BV71" s="189">
        <f>'[1]5C1AA_Laurel'!AY71</f>
        <v>0</v>
      </c>
      <c r="BW71" s="189">
        <f>'[1]5C1AB_Apex'!AY71</f>
        <v>0</v>
      </c>
      <c r="BX71" s="189">
        <f>'[1]5C1AC_Smothers'!AY71</f>
        <v>0</v>
      </c>
      <c r="BY71" s="189">
        <f>'[1]5C1AD_Greater'!AY71</f>
        <v>0</v>
      </c>
      <c r="BZ71" s="189">
        <f>'[1]5C1AE_Noble Minds'!AY71</f>
        <v>0</v>
      </c>
      <c r="CA71" s="189">
        <f>'[1]5C1AF_JCFA-Laf'!AY71</f>
        <v>0</v>
      </c>
      <c r="CB71" s="189">
        <f>'[1]5C1AG_Collegiate'!AY71</f>
        <v>0</v>
      </c>
      <c r="CC71" s="189">
        <f>'[1]5C1AH_BRUP'!AY71</f>
        <v>0</v>
      </c>
      <c r="CD71" s="189">
        <f>'[1]5C2_LAVCA'!AZ71</f>
        <v>-14</v>
      </c>
      <c r="CE71" s="189">
        <f>'[1]5C3_UnvView'!AZ71</f>
        <v>72</v>
      </c>
      <c r="CF71" s="189">
        <f t="shared" ref="CF71:CF75" si="7">SUM(AU71:CE71)</f>
        <v>388</v>
      </c>
      <c r="CG71" s="191">
        <f t="shared" ref="CG71:CG107" si="8">SUM(AR71:CE71)</f>
        <v>3640184</v>
      </c>
    </row>
    <row r="72" spans="1:85" s="5" customFormat="1" ht="15.6" customHeight="1" x14ac:dyDescent="0.2">
      <c r="A72" s="177">
        <v>66</v>
      </c>
      <c r="B72" s="178" t="s">
        <v>307</v>
      </c>
      <c r="C72" s="179">
        <f>'2_State Distrib and Adjs'!BA72</f>
        <v>656014</v>
      </c>
      <c r="D72" s="179">
        <f>-'5A3_OJJ'!S72</f>
        <v>0</v>
      </c>
      <c r="E72" s="179"/>
      <c r="F72" s="179"/>
      <c r="G72" s="179">
        <f>-'[1]5C1A_Madison'!AS72</f>
        <v>0</v>
      </c>
      <c r="H72" s="179">
        <f>-'[1]5C1B_DArbonne'!AS72</f>
        <v>0</v>
      </c>
      <c r="I72" s="179">
        <f>-'[1]5C1C_Intl High'!AS72</f>
        <v>0</v>
      </c>
      <c r="J72" s="179">
        <f>-'[1]5C1D_NOMMA'!AS72</f>
        <v>0</v>
      </c>
      <c r="K72" s="179">
        <f>-'[1]5C1E_LFNO'!AS72</f>
        <v>0</v>
      </c>
      <c r="L72" s="179">
        <f>-'[1]5C1F_L.C. Charter'!AS72</f>
        <v>0</v>
      </c>
      <c r="M72" s="179">
        <f>-'[1]5C1G_JS Clark'!AS72</f>
        <v>0</v>
      </c>
      <c r="N72" s="179">
        <f>-'[1]5C1H_Southwest'!AS72</f>
        <v>0</v>
      </c>
      <c r="O72" s="179">
        <f>-'[1]5C1I_LA Key'!AS72</f>
        <v>0</v>
      </c>
      <c r="P72" s="179">
        <f>-'[1]5C1J_Jeff Chamber'!AS72</f>
        <v>0</v>
      </c>
      <c r="Q72" s="179">
        <f>-'[1]5C1K_Tallulah'!AS72</f>
        <v>-489</v>
      </c>
      <c r="R72" s="179">
        <f>-'[1]5C1M_GEO Mid'!AS72</f>
        <v>0</v>
      </c>
      <c r="S72" s="179">
        <f>-'[1]5C1N_Delta'!AS72</f>
        <v>0</v>
      </c>
      <c r="T72" s="179">
        <f>-'[1]5C1O_Impact'!AS72</f>
        <v>0</v>
      </c>
      <c r="U72" s="179">
        <f>-'[1]5C1P_Vision'!AS72</f>
        <v>0</v>
      </c>
      <c r="V72" s="179">
        <f>-'[1]5C1Q_Advantage'!AS72</f>
        <v>0</v>
      </c>
      <c r="W72" s="179">
        <f>-'[1]5C1R_Iberville'!AS72</f>
        <v>0</v>
      </c>
      <c r="X72" s="179">
        <f>-'[1]5C1S_LC Col Prep'!AS72</f>
        <v>0</v>
      </c>
      <c r="Y72" s="179">
        <f>-'[1]5C1T_Northeast'!AS72</f>
        <v>0</v>
      </c>
      <c r="Z72" s="179">
        <f>-'[1]5C1U_Acadiana Ren'!AS72</f>
        <v>0</v>
      </c>
      <c r="AA72" s="179">
        <f>-'[1]5C1V_Laf Ren'!AS72</f>
        <v>0</v>
      </c>
      <c r="AB72" s="179">
        <f>-'[1]5C1W_Willow'!AS72</f>
        <v>0</v>
      </c>
      <c r="AC72" s="179">
        <f>-'[1]5C1X_Tangi'!AS72</f>
        <v>0</v>
      </c>
      <c r="AD72" s="179">
        <f>-'[1]5C1Y_GEO'!AS72</f>
        <v>0</v>
      </c>
      <c r="AE72" s="179">
        <f>-'[1]5C1Z_Lincoln Prep'!AS72</f>
        <v>0</v>
      </c>
      <c r="AF72" s="179">
        <f>-'[1]5C1AA_Laurel'!$AS72</f>
        <v>0</v>
      </c>
      <c r="AG72" s="179">
        <f>-'[1]5C1AB_Apex'!$AS72</f>
        <v>0</v>
      </c>
      <c r="AH72" s="179">
        <f>-'[1]5C1AC_Smothers'!$AS72</f>
        <v>0</v>
      </c>
      <c r="AI72" s="179">
        <f>-'[1]5C1AD_Greater'!$AS72</f>
        <v>0</v>
      </c>
      <c r="AJ72" s="179">
        <f>-'[1]5C1AE_Noble Minds'!$AS72</f>
        <v>0</v>
      </c>
      <c r="AK72" s="179">
        <f>-'[1]5C1AF_JCFA-Laf'!$AS72</f>
        <v>0</v>
      </c>
      <c r="AL72" s="179">
        <f>-'[1]5C1AG_Collegiate'!$AS72</f>
        <v>0</v>
      </c>
      <c r="AM72" s="179">
        <f>-'[1]5C1AH_BRUP'!$AS72</f>
        <v>0</v>
      </c>
      <c r="AN72" s="179">
        <f>-'[1]5C2_LAVCA'!AT72</f>
        <v>-6381</v>
      </c>
      <c r="AO72" s="179">
        <f>-'[1]5C3_UnvView'!AT72</f>
        <v>-5520</v>
      </c>
      <c r="AP72" s="179">
        <f>(-[5]Diff!$AO72*3)+[6]Local_Noble!$Z69+'[6]Local_JCFA-Laf'!$W69-[7]Diff!$AL72-'[8]2A-2_EFT (Monthly)'!$AS72-'[8]2A-2_EFT (Monthly)'!$AV72</f>
        <v>360</v>
      </c>
      <c r="AQ72" s="256">
        <f t="shared" ref="AQ72:AQ75" si="9">SUM(D72:AP72)</f>
        <v>-12030</v>
      </c>
      <c r="AR72" s="181">
        <f t="shared" si="6"/>
        <v>643984</v>
      </c>
      <c r="AS72" s="181">
        <f>-'[9]2A-2_EFT (Monthly)'!$BG72+'[9]5C1AE_Noble Minds'!$AM72+'[9]5C1AF_JCFA-Laf'!$AM72+'[9]5C1AG_Collegiate'!$AM72+'[9]5C1AH_BRUP'!$AM72</f>
        <v>4877</v>
      </c>
      <c r="AT72" s="179"/>
      <c r="AU72" s="179"/>
      <c r="AV72" s="179"/>
      <c r="AW72" s="179">
        <f>'[1]5C1A_Madison'!AY72</f>
        <v>0</v>
      </c>
      <c r="AX72" s="179">
        <f>'[1]5C1B_DArbonne'!AY72</f>
        <v>0</v>
      </c>
      <c r="AY72" s="179">
        <f>'[1]5C1C_Intl High'!AY72</f>
        <v>0</v>
      </c>
      <c r="AZ72" s="179">
        <f>'[1]5C1D_NOMMA'!AY72</f>
        <v>0</v>
      </c>
      <c r="BA72" s="179">
        <f>'[1]5C1E_LFNO'!AY72</f>
        <v>0</v>
      </c>
      <c r="BB72" s="179">
        <f>'[1]5C1F_L.C. Charter'!AY72</f>
        <v>0</v>
      </c>
      <c r="BC72" s="179">
        <f>'[1]5C1G_JS Clark'!AY72</f>
        <v>0</v>
      </c>
      <c r="BD72" s="179">
        <f>'[1]5C1H_Southwest'!AY72</f>
        <v>0</v>
      </c>
      <c r="BE72" s="179">
        <f>'[1]5C1I_LA Key'!AY72</f>
        <v>0</v>
      </c>
      <c r="BF72" s="179">
        <f>'[1]5C1J_Jeff Chamber'!AY72</f>
        <v>0</v>
      </c>
      <c r="BG72" s="179">
        <f>'[1]5C1K_Tallulah'!AY72</f>
        <v>-5</v>
      </c>
      <c r="BH72" s="179">
        <f>'[1]5C1M_GEO Mid'!AY72</f>
        <v>0</v>
      </c>
      <c r="BI72" s="179">
        <f>'[1]5C1N_Delta'!AY72</f>
        <v>0</v>
      </c>
      <c r="BJ72" s="179">
        <f>'[1]5C1O_Impact'!AY72</f>
        <v>0</v>
      </c>
      <c r="BK72" s="179">
        <f>'[1]5C1P_Vision'!AY72</f>
        <v>0</v>
      </c>
      <c r="BL72" s="179">
        <f>'[1]5C1Q_Advantage'!AY72</f>
        <v>0</v>
      </c>
      <c r="BM72" s="179">
        <f>'[1]5C1R_Iberville'!AY72</f>
        <v>0</v>
      </c>
      <c r="BN72" s="179">
        <f>'[1]5C1S_LC Col Prep'!AY72</f>
        <v>0</v>
      </c>
      <c r="BO72" s="179">
        <f>'[1]5C1T_Northeast'!AY72</f>
        <v>0</v>
      </c>
      <c r="BP72" s="179">
        <f>'[1]5C1U_Acadiana Ren'!AY72</f>
        <v>0</v>
      </c>
      <c r="BQ72" s="179">
        <f>'[1]5C1V_Laf Ren'!AY72</f>
        <v>0</v>
      </c>
      <c r="BR72" s="179">
        <f>'[1]5C1W_Willow'!AY72</f>
        <v>0</v>
      </c>
      <c r="BS72" s="179">
        <f>'[1]5C1X_Tangi'!AY72</f>
        <v>0</v>
      </c>
      <c r="BT72" s="179">
        <f>'[1]5C1Y_GEO'!AY72</f>
        <v>0</v>
      </c>
      <c r="BU72" s="179">
        <f>'[1]5C1Z_Lincoln Prep'!AY72</f>
        <v>0</v>
      </c>
      <c r="BV72" s="179">
        <f>'[1]5C1AA_Laurel'!AY72</f>
        <v>0</v>
      </c>
      <c r="BW72" s="179">
        <f>'[1]5C1AB_Apex'!AY72</f>
        <v>0</v>
      </c>
      <c r="BX72" s="179">
        <f>'[1]5C1AC_Smothers'!AY72</f>
        <v>0</v>
      </c>
      <c r="BY72" s="179">
        <f>'[1]5C1AD_Greater'!AY72</f>
        <v>0</v>
      </c>
      <c r="BZ72" s="179">
        <f>'[1]5C1AE_Noble Minds'!AY72</f>
        <v>0</v>
      </c>
      <c r="CA72" s="179">
        <f>'[1]5C1AF_JCFA-Laf'!AY72</f>
        <v>0</v>
      </c>
      <c r="CB72" s="179">
        <f>'[1]5C1AG_Collegiate'!AY72</f>
        <v>0</v>
      </c>
      <c r="CC72" s="179">
        <f>'[1]5C1AH_BRUP'!AY72</f>
        <v>0</v>
      </c>
      <c r="CD72" s="179">
        <f>'[1]5C2_LAVCA'!AZ72</f>
        <v>-44</v>
      </c>
      <c r="CE72" s="179">
        <f>'[1]5C3_UnvView'!AZ72</f>
        <v>-43</v>
      </c>
      <c r="CF72" s="179">
        <f t="shared" si="7"/>
        <v>-92</v>
      </c>
      <c r="CG72" s="181">
        <f t="shared" si="8"/>
        <v>648769</v>
      </c>
    </row>
    <row r="73" spans="1:85" s="5" customFormat="1" ht="15.6" customHeight="1" x14ac:dyDescent="0.2">
      <c r="A73" s="177">
        <v>67</v>
      </c>
      <c r="B73" s="178" t="s">
        <v>308</v>
      </c>
      <c r="C73" s="179">
        <f>'2_State Distrib and Adjs'!BA73</f>
        <v>2801774</v>
      </c>
      <c r="D73" s="179">
        <f>-'5A3_OJJ'!S73</f>
        <v>-275</v>
      </c>
      <c r="E73" s="179"/>
      <c r="F73" s="179"/>
      <c r="G73" s="179">
        <f>-'[1]5C1A_Madison'!AS73</f>
        <v>-445</v>
      </c>
      <c r="H73" s="179">
        <f>-'[1]5C1B_DArbonne'!AS73</f>
        <v>0</v>
      </c>
      <c r="I73" s="179">
        <f>-'[1]5C1C_Intl High'!AS73</f>
        <v>0</v>
      </c>
      <c r="J73" s="179">
        <f>-'[1]5C1D_NOMMA'!AS73</f>
        <v>0</v>
      </c>
      <c r="K73" s="179">
        <f>-'[1]5C1E_LFNO'!AS73</f>
        <v>0</v>
      </c>
      <c r="L73" s="179">
        <f>-'[1]5C1F_L.C. Charter'!AS73</f>
        <v>0</v>
      </c>
      <c r="M73" s="179">
        <f>-'[1]5C1G_JS Clark'!AS73</f>
        <v>0</v>
      </c>
      <c r="N73" s="179">
        <f>-'[1]5C1H_Southwest'!AS73</f>
        <v>0</v>
      </c>
      <c r="O73" s="179">
        <f>-'[1]5C1I_LA Key'!AS73</f>
        <v>-4015</v>
      </c>
      <c r="P73" s="179">
        <f>-'[1]5C1J_Jeff Chamber'!AS73</f>
        <v>0</v>
      </c>
      <c r="Q73" s="179">
        <f>-'[1]5C1K_Tallulah'!AS73</f>
        <v>0</v>
      </c>
      <c r="R73" s="179">
        <f>-'[1]5C1M_GEO Mid'!AS73</f>
        <v>-1387</v>
      </c>
      <c r="S73" s="179">
        <f>-'[1]5C1N_Delta'!AS73</f>
        <v>0</v>
      </c>
      <c r="T73" s="179">
        <f>-'[1]5C1O_Impact'!AS73</f>
        <v>-9742</v>
      </c>
      <c r="U73" s="179">
        <f>-'[1]5C1P_Vision'!AS73</f>
        <v>0</v>
      </c>
      <c r="V73" s="179">
        <f>-'[1]5C1Q_Advantage'!AS73</f>
        <v>-41101</v>
      </c>
      <c r="W73" s="179">
        <f>-'[1]5C1R_Iberville'!AS73</f>
        <v>0</v>
      </c>
      <c r="X73" s="179">
        <f>-'[1]5C1S_LC Col Prep'!AS73</f>
        <v>0</v>
      </c>
      <c r="Y73" s="179">
        <f>-'[1]5C1T_Northeast'!AS73</f>
        <v>0</v>
      </c>
      <c r="Z73" s="179">
        <f>-'[1]5C1U_Acadiana Ren'!AS73</f>
        <v>0</v>
      </c>
      <c r="AA73" s="179">
        <f>-'[1]5C1V_Laf Ren'!AS73</f>
        <v>0</v>
      </c>
      <c r="AB73" s="179">
        <f>-'[1]5C1W_Willow'!AS73</f>
        <v>0</v>
      </c>
      <c r="AC73" s="179">
        <f>-'[1]5C1X_Tangi'!AS73</f>
        <v>0</v>
      </c>
      <c r="AD73" s="179">
        <f>-'[1]5C1Y_GEO'!AS73</f>
        <v>-694</v>
      </c>
      <c r="AE73" s="179">
        <f>-'[1]5C1Z_Lincoln Prep'!AS73</f>
        <v>0</v>
      </c>
      <c r="AF73" s="179">
        <f>-'[1]5C1AA_Laurel'!$AS73</f>
        <v>919</v>
      </c>
      <c r="AG73" s="179">
        <f>-'[1]5C1AB_Apex'!$AS73</f>
        <v>-1341</v>
      </c>
      <c r="AH73" s="179">
        <f>-'[1]5C1AC_Smothers'!$AS73</f>
        <v>0</v>
      </c>
      <c r="AI73" s="179">
        <f>-'[1]5C1AD_Greater'!$AS73</f>
        <v>0</v>
      </c>
      <c r="AJ73" s="179">
        <f>-'[1]5C1AE_Noble Minds'!$AS73</f>
        <v>0</v>
      </c>
      <c r="AK73" s="179">
        <f>-'[1]5C1AF_JCFA-Laf'!$AS73</f>
        <v>0</v>
      </c>
      <c r="AL73" s="179">
        <f>-'[1]5C1AG_Collegiate'!$AS73</f>
        <v>-694</v>
      </c>
      <c r="AM73" s="179">
        <f>-'[1]5C1AH_BRUP'!$AS73</f>
        <v>0</v>
      </c>
      <c r="AN73" s="179">
        <f>-'[1]5C2_LAVCA'!AT73</f>
        <v>-3436</v>
      </c>
      <c r="AO73" s="179">
        <f>-'[1]5C3_UnvView'!AT73</f>
        <v>-10136</v>
      </c>
      <c r="AP73" s="179">
        <f>(-[5]Diff!$AO73*3)+[6]Local_Noble!$Z70+'[6]Local_JCFA-Laf'!$W70-[7]Diff!$AL73-'[8]2A-2_EFT (Monthly)'!$AS73-'[8]2A-2_EFT (Monthly)'!$AV73</f>
        <v>5337</v>
      </c>
      <c r="AQ73" s="256">
        <f t="shared" si="9"/>
        <v>-67010</v>
      </c>
      <c r="AR73" s="181">
        <f t="shared" si="6"/>
        <v>2734764</v>
      </c>
      <c r="AS73" s="181">
        <f>-'[9]2A-2_EFT (Monthly)'!$BG73+'[9]5C1AE_Noble Minds'!$AM73+'[9]5C1AF_JCFA-Laf'!$AM73+'[9]5C1AG_Collegiate'!$AM73+'[9]5C1AH_BRUP'!$AM73</f>
        <v>0</v>
      </c>
      <c r="AT73" s="179"/>
      <c r="AU73" s="179"/>
      <c r="AV73" s="179"/>
      <c r="AW73" s="179">
        <f>'[1]5C1A_Madison'!AY73</f>
        <v>-8</v>
      </c>
      <c r="AX73" s="179">
        <f>'[1]5C1B_DArbonne'!AY73</f>
        <v>0</v>
      </c>
      <c r="AY73" s="179">
        <f>'[1]5C1C_Intl High'!AY73</f>
        <v>0</v>
      </c>
      <c r="AZ73" s="179">
        <f>'[1]5C1D_NOMMA'!AY73</f>
        <v>0</v>
      </c>
      <c r="BA73" s="179">
        <f>'[1]5C1E_LFNO'!AY73</f>
        <v>0</v>
      </c>
      <c r="BB73" s="179">
        <f>'[1]5C1F_L.C. Charter'!AY73</f>
        <v>0</v>
      </c>
      <c r="BC73" s="179">
        <f>'[1]5C1G_JS Clark'!AY73</f>
        <v>0</v>
      </c>
      <c r="BD73" s="179">
        <f>'[1]5C1H_Southwest'!AY73</f>
        <v>0</v>
      </c>
      <c r="BE73" s="179">
        <f>'[1]5C1I_LA Key'!AY73</f>
        <v>0</v>
      </c>
      <c r="BF73" s="179">
        <f>'[1]5C1J_Jeff Chamber'!AY73</f>
        <v>0</v>
      </c>
      <c r="BG73" s="179">
        <f>'[1]5C1K_Tallulah'!AY73</f>
        <v>0</v>
      </c>
      <c r="BH73" s="179">
        <f>'[1]5C1M_GEO Mid'!AY73</f>
        <v>-14</v>
      </c>
      <c r="BI73" s="179">
        <f>'[1]5C1N_Delta'!AY73</f>
        <v>0</v>
      </c>
      <c r="BJ73" s="179">
        <f>'[1]5C1O_Impact'!AY73</f>
        <v>-77</v>
      </c>
      <c r="BK73" s="179">
        <f>'[1]5C1P_Vision'!AY73</f>
        <v>0</v>
      </c>
      <c r="BL73" s="179">
        <f>'[1]5C1Q_Advantage'!AY73</f>
        <v>-23</v>
      </c>
      <c r="BM73" s="179">
        <f>'[1]5C1R_Iberville'!AY73</f>
        <v>0</v>
      </c>
      <c r="BN73" s="179">
        <f>'[1]5C1S_LC Col Prep'!AY73</f>
        <v>0</v>
      </c>
      <c r="BO73" s="179">
        <f>'[1]5C1T_Northeast'!AY73</f>
        <v>0</v>
      </c>
      <c r="BP73" s="179">
        <f>'[1]5C1U_Acadiana Ren'!AY73</f>
        <v>0</v>
      </c>
      <c r="BQ73" s="179">
        <f>'[1]5C1V_Laf Ren'!AY73</f>
        <v>0</v>
      </c>
      <c r="BR73" s="179">
        <f>'[1]5C1W_Willow'!AY73</f>
        <v>0</v>
      </c>
      <c r="BS73" s="179">
        <f>'[1]5C1X_Tangi'!AY73</f>
        <v>0</v>
      </c>
      <c r="BT73" s="179">
        <f>'[1]5C1Y_GEO'!AY73</f>
        <v>-7</v>
      </c>
      <c r="BU73" s="179">
        <f>'[1]5C1Z_Lincoln Prep'!AY73</f>
        <v>0</v>
      </c>
      <c r="BV73" s="179">
        <f>'[1]5C1AA_Laurel'!AY73</f>
        <v>14</v>
      </c>
      <c r="BW73" s="179">
        <f>'[1]5C1AB_Apex'!AY73</f>
        <v>0</v>
      </c>
      <c r="BX73" s="179">
        <f>'[1]5C1AC_Smothers'!AY73</f>
        <v>0</v>
      </c>
      <c r="BY73" s="179">
        <f>'[1]5C1AD_Greater'!AY73</f>
        <v>0</v>
      </c>
      <c r="BZ73" s="179">
        <f>'[1]5C1AE_Noble Minds'!AY73</f>
        <v>0</v>
      </c>
      <c r="CA73" s="179">
        <f>'[1]5C1AF_JCFA-Laf'!AY73</f>
        <v>0</v>
      </c>
      <c r="CB73" s="179">
        <f>'[1]5C1AG_Collegiate'!AY73</f>
        <v>-7</v>
      </c>
      <c r="CC73" s="179">
        <f>'[1]5C1AH_BRUP'!AY73</f>
        <v>0</v>
      </c>
      <c r="CD73" s="179">
        <f>'[1]5C2_LAVCA'!AZ73</f>
        <v>18</v>
      </c>
      <c r="CE73" s="179">
        <f>'[1]5C3_UnvView'!AZ73</f>
        <v>10</v>
      </c>
      <c r="CF73" s="179">
        <f t="shared" si="7"/>
        <v>-94</v>
      </c>
      <c r="CG73" s="181">
        <f t="shared" si="8"/>
        <v>2734670</v>
      </c>
    </row>
    <row r="74" spans="1:85" s="5" customFormat="1" ht="15.6" customHeight="1" x14ac:dyDescent="0.2">
      <c r="A74" s="177">
        <v>68</v>
      </c>
      <c r="B74" s="178" t="s">
        <v>309</v>
      </c>
      <c r="C74" s="179">
        <f>'2_State Distrib and Adjs'!BA74</f>
        <v>1038903</v>
      </c>
      <c r="D74" s="179">
        <f>-'5A3_OJJ'!S74</f>
        <v>-361</v>
      </c>
      <c r="E74" s="179"/>
      <c r="F74" s="179"/>
      <c r="G74" s="179">
        <f>-'[1]5C1A_Madison'!AS74</f>
        <v>2710</v>
      </c>
      <c r="H74" s="179">
        <f>-'[1]5C1B_DArbonne'!AS74</f>
        <v>0</v>
      </c>
      <c r="I74" s="179">
        <f>-'[1]5C1C_Intl High'!AS74</f>
        <v>0</v>
      </c>
      <c r="J74" s="179">
        <f>-'[1]5C1D_NOMMA'!AS74</f>
        <v>0</v>
      </c>
      <c r="K74" s="179">
        <f>-'[1]5C1E_LFNO'!AS74</f>
        <v>0</v>
      </c>
      <c r="L74" s="179">
        <f>-'[1]5C1F_L.C. Charter'!AS74</f>
        <v>0</v>
      </c>
      <c r="M74" s="179">
        <f>-'[1]5C1G_JS Clark'!AS74</f>
        <v>0</v>
      </c>
      <c r="N74" s="179">
        <f>-'[1]5C1H_Southwest'!AS74</f>
        <v>0</v>
      </c>
      <c r="O74" s="179">
        <f>-'[1]5C1I_LA Key'!AS74</f>
        <v>-1516</v>
      </c>
      <c r="P74" s="179">
        <f>-'[1]5C1J_Jeff Chamber'!AS74</f>
        <v>0</v>
      </c>
      <c r="Q74" s="179">
        <f>-'[1]5C1K_Tallulah'!AS74</f>
        <v>0</v>
      </c>
      <c r="R74" s="179">
        <f>-'[1]5C1M_GEO Mid'!AS74</f>
        <v>-3041</v>
      </c>
      <c r="S74" s="179">
        <f>-'[1]5C1N_Delta'!AS74</f>
        <v>0</v>
      </c>
      <c r="T74" s="179">
        <f>-'[1]5C1O_Impact'!AS74</f>
        <v>-47770</v>
      </c>
      <c r="U74" s="179">
        <f>-'[1]5C1P_Vision'!AS74</f>
        <v>0</v>
      </c>
      <c r="V74" s="179">
        <f>-'[1]5C1Q_Advantage'!AS74</f>
        <v>-117410</v>
      </c>
      <c r="W74" s="179">
        <f>-'[1]5C1R_Iberville'!AS74</f>
        <v>0</v>
      </c>
      <c r="X74" s="179">
        <f>-'[1]5C1S_LC Col Prep'!AS74</f>
        <v>0</v>
      </c>
      <c r="Y74" s="179">
        <f>-'[1]5C1T_Northeast'!AS74</f>
        <v>0</v>
      </c>
      <c r="Z74" s="179">
        <f>-'[1]5C1U_Acadiana Ren'!AS74</f>
        <v>0</v>
      </c>
      <c r="AA74" s="179">
        <f>-'[1]5C1V_Laf Ren'!AS74</f>
        <v>0</v>
      </c>
      <c r="AB74" s="179">
        <f>-'[1]5C1W_Willow'!AS74</f>
        <v>0</v>
      </c>
      <c r="AC74" s="179">
        <f>-'[1]5C1X_Tangi'!AS74</f>
        <v>0</v>
      </c>
      <c r="AD74" s="179">
        <f>-'[1]5C1Y_GEO'!AS74</f>
        <v>-7638</v>
      </c>
      <c r="AE74" s="179">
        <f>-'[1]5C1Z_Lincoln Prep'!AS74</f>
        <v>0</v>
      </c>
      <c r="AF74" s="179">
        <f>-'[1]5C1AA_Laurel'!$AS74</f>
        <v>844</v>
      </c>
      <c r="AG74" s="179">
        <f>-'[1]5C1AB_Apex'!$AS74</f>
        <v>-6022</v>
      </c>
      <c r="AH74" s="179">
        <f>-'[1]5C1AC_Smothers'!$AS74</f>
        <v>0</v>
      </c>
      <c r="AI74" s="179">
        <f>-'[1]5C1AD_Greater'!$AS74</f>
        <v>0</v>
      </c>
      <c r="AJ74" s="179">
        <f>-'[1]5C1AE_Noble Minds'!$AS74</f>
        <v>0</v>
      </c>
      <c r="AK74" s="179">
        <f>-'[1]5C1AF_JCFA-Laf'!$AS74</f>
        <v>0</v>
      </c>
      <c r="AL74" s="179">
        <f>-'[1]5C1AG_Collegiate'!$AS74</f>
        <v>-4011</v>
      </c>
      <c r="AM74" s="179">
        <f>-'[1]5C1AH_BRUP'!$AS74</f>
        <v>-729</v>
      </c>
      <c r="AN74" s="179">
        <f>-'[1]5C2_LAVCA'!AT74</f>
        <v>-1839</v>
      </c>
      <c r="AO74" s="179">
        <f>-'[1]5C3_UnvView'!AT74</f>
        <v>-523</v>
      </c>
      <c r="AP74" s="179">
        <f>(-[5]Diff!$AO74*3)+[6]Local_Noble!$Z71+'[6]Local_JCFA-Laf'!$W71-[7]Diff!$AL74-'[8]2A-2_EFT (Monthly)'!$AS74-'[8]2A-2_EFT (Monthly)'!$AV74</f>
        <v>60</v>
      </c>
      <c r="AQ74" s="256">
        <f t="shared" si="9"/>
        <v>-187246</v>
      </c>
      <c r="AR74" s="181">
        <f t="shared" si="6"/>
        <v>851657</v>
      </c>
      <c r="AS74" s="181">
        <f>-'[9]2A-2_EFT (Monthly)'!$BG74+'[9]5C1AE_Noble Minds'!$AM74+'[9]5C1AF_JCFA-Laf'!$AM74+'[9]5C1AG_Collegiate'!$AM74+'[9]5C1AH_BRUP'!$AM74</f>
        <v>0</v>
      </c>
      <c r="AT74" s="179"/>
      <c r="AU74" s="179"/>
      <c r="AV74" s="179"/>
      <c r="AW74" s="179">
        <f>'[1]5C1A_Madison'!AY74</f>
        <v>-3</v>
      </c>
      <c r="AX74" s="179">
        <f>'[1]5C1B_DArbonne'!AY74</f>
        <v>0</v>
      </c>
      <c r="AY74" s="179">
        <f>'[1]5C1C_Intl High'!AY74</f>
        <v>0</v>
      </c>
      <c r="AZ74" s="179">
        <f>'[1]5C1D_NOMMA'!AY74</f>
        <v>0</v>
      </c>
      <c r="BA74" s="179">
        <f>'[1]5C1E_LFNO'!AY74</f>
        <v>0</v>
      </c>
      <c r="BB74" s="179">
        <f>'[1]5C1F_L.C. Charter'!AY74</f>
        <v>0</v>
      </c>
      <c r="BC74" s="179">
        <f>'[1]5C1G_JS Clark'!AY74</f>
        <v>0</v>
      </c>
      <c r="BD74" s="179">
        <f>'[1]5C1H_Southwest'!AY74</f>
        <v>0</v>
      </c>
      <c r="BE74" s="179">
        <f>'[1]5C1I_LA Key'!AY74</f>
        <v>-8</v>
      </c>
      <c r="BF74" s="179">
        <f>'[1]5C1J_Jeff Chamber'!AY74</f>
        <v>0</v>
      </c>
      <c r="BG74" s="179">
        <f>'[1]5C1K_Tallulah'!AY74</f>
        <v>0</v>
      </c>
      <c r="BH74" s="179">
        <f>'[1]5C1M_GEO Mid'!AY74</f>
        <v>-28</v>
      </c>
      <c r="BI74" s="179">
        <f>'[1]5C1N_Delta'!AY74</f>
        <v>0</v>
      </c>
      <c r="BJ74" s="179">
        <f>'[1]5C1O_Impact'!AY74</f>
        <v>-217</v>
      </c>
      <c r="BK74" s="179">
        <f>'[1]5C1P_Vision'!AY74</f>
        <v>0</v>
      </c>
      <c r="BL74" s="179">
        <f>'[1]5C1Q_Advantage'!AY74</f>
        <v>-463</v>
      </c>
      <c r="BM74" s="179">
        <f>'[1]5C1R_Iberville'!AY74</f>
        <v>0</v>
      </c>
      <c r="BN74" s="179">
        <f>'[1]5C1S_LC Col Prep'!AY74</f>
        <v>0</v>
      </c>
      <c r="BO74" s="179">
        <f>'[1]5C1T_Northeast'!AY74</f>
        <v>0</v>
      </c>
      <c r="BP74" s="179">
        <f>'[1]5C1U_Acadiana Ren'!AY74</f>
        <v>0</v>
      </c>
      <c r="BQ74" s="179">
        <f>'[1]5C1V_Laf Ren'!AY74</f>
        <v>0</v>
      </c>
      <c r="BR74" s="179">
        <f>'[1]5C1W_Willow'!AY74</f>
        <v>0</v>
      </c>
      <c r="BS74" s="179">
        <f>'[1]5C1X_Tangi'!AY74</f>
        <v>0</v>
      </c>
      <c r="BT74" s="179">
        <f>'[1]5C1Y_GEO'!AY74</f>
        <v>-48</v>
      </c>
      <c r="BU74" s="179">
        <f>'[1]5C1Z_Lincoln Prep'!AY74</f>
        <v>0</v>
      </c>
      <c r="BV74" s="179">
        <f>'[1]5C1AA_Laurel'!AY74</f>
        <v>0</v>
      </c>
      <c r="BW74" s="179">
        <f>'[1]5C1AB_Apex'!AY74</f>
        <v>-9</v>
      </c>
      <c r="BX74" s="179">
        <f>'[1]5C1AC_Smothers'!AY74</f>
        <v>0</v>
      </c>
      <c r="BY74" s="179">
        <f>'[1]5C1AD_Greater'!AY74</f>
        <v>0</v>
      </c>
      <c r="BZ74" s="179">
        <f>'[1]5C1AE_Noble Minds'!AY74</f>
        <v>0</v>
      </c>
      <c r="CA74" s="179">
        <f>'[1]5C1AF_JCFA-Laf'!AY74</f>
        <v>0</v>
      </c>
      <c r="CB74" s="179">
        <f>'[1]5C1AG_Collegiate'!AY74</f>
        <v>-40</v>
      </c>
      <c r="CC74" s="179">
        <f>'[1]5C1AH_BRUP'!AY74</f>
        <v>-7</v>
      </c>
      <c r="CD74" s="179">
        <f>'[1]5C2_LAVCA'!AZ74</f>
        <v>20</v>
      </c>
      <c r="CE74" s="179">
        <f>'[1]5C3_UnvView'!AZ74</f>
        <v>12</v>
      </c>
      <c r="CF74" s="179">
        <f t="shared" si="7"/>
        <v>-791</v>
      </c>
      <c r="CG74" s="181">
        <f t="shared" si="8"/>
        <v>850866</v>
      </c>
    </row>
    <row r="75" spans="1:85" s="5" customFormat="1" ht="15.6" customHeight="1" x14ac:dyDescent="0.2">
      <c r="A75" s="258">
        <v>69</v>
      </c>
      <c r="B75" s="259" t="s">
        <v>310</v>
      </c>
      <c r="C75" s="197">
        <f>'2_State Distrib and Adjs'!BA75</f>
        <v>2583678</v>
      </c>
      <c r="D75" s="197">
        <f>-'5A3_OJJ'!S75</f>
        <v>-213</v>
      </c>
      <c r="E75" s="197"/>
      <c r="F75" s="197"/>
      <c r="G75" s="197">
        <f>-'[1]5C1A_Madison'!AS75</f>
        <v>-2128</v>
      </c>
      <c r="H75" s="197">
        <f>-'[1]5C1B_DArbonne'!AS75</f>
        <v>0</v>
      </c>
      <c r="I75" s="197">
        <f>-'[1]5C1C_Intl High'!AS75</f>
        <v>0</v>
      </c>
      <c r="J75" s="197">
        <f>-'[1]5C1D_NOMMA'!AS75</f>
        <v>0</v>
      </c>
      <c r="K75" s="197">
        <f>-'[1]5C1E_LFNO'!AS75</f>
        <v>0</v>
      </c>
      <c r="L75" s="197">
        <f>-'[1]5C1F_L.C. Charter'!AS75</f>
        <v>0</v>
      </c>
      <c r="M75" s="197">
        <f>-'[1]5C1G_JS Clark'!AS75</f>
        <v>0</v>
      </c>
      <c r="N75" s="197">
        <f>-'[1]5C1H_Southwest'!AS75</f>
        <v>0</v>
      </c>
      <c r="O75" s="197">
        <f>-'[1]5C1I_LA Key'!AS75</f>
        <v>-7686</v>
      </c>
      <c r="P75" s="197">
        <f>-'[1]5C1J_Jeff Chamber'!AS75</f>
        <v>0</v>
      </c>
      <c r="Q75" s="197">
        <f>-'[1]5C1K_Tallulah'!AS75</f>
        <v>0</v>
      </c>
      <c r="R75" s="197">
        <f>-'[1]5C1M_GEO Mid'!AS75</f>
        <v>-2282</v>
      </c>
      <c r="S75" s="197">
        <f>-'[1]5C1N_Delta'!AS75</f>
        <v>0</v>
      </c>
      <c r="T75" s="197">
        <f>-'[1]5C1O_Impact'!AS75</f>
        <v>-974</v>
      </c>
      <c r="U75" s="197">
        <f>-'[1]5C1P_Vision'!AS75</f>
        <v>0</v>
      </c>
      <c r="V75" s="197">
        <f>-'[1]5C1Q_Advantage'!AS75</f>
        <v>-3773</v>
      </c>
      <c r="W75" s="197">
        <f>-'[1]5C1R_Iberville'!AS75</f>
        <v>0</v>
      </c>
      <c r="X75" s="197">
        <f>-'[1]5C1S_LC Col Prep'!AS75</f>
        <v>0</v>
      </c>
      <c r="Y75" s="197">
        <f>-'[1]5C1T_Northeast'!AS75</f>
        <v>0</v>
      </c>
      <c r="Z75" s="197">
        <f>-'[1]5C1U_Acadiana Ren'!AS75</f>
        <v>0</v>
      </c>
      <c r="AA75" s="197">
        <f>-'[1]5C1V_Laf Ren'!AS75</f>
        <v>0</v>
      </c>
      <c r="AB75" s="197">
        <f>-'[1]5C1W_Willow'!AS75</f>
        <v>0</v>
      </c>
      <c r="AC75" s="197">
        <f>-'[1]5C1X_Tangi'!AS75</f>
        <v>0</v>
      </c>
      <c r="AD75" s="197">
        <f>-'[1]5C1Y_GEO'!AS75</f>
        <v>-4105</v>
      </c>
      <c r="AE75" s="197">
        <f>-'[1]5C1Z_Lincoln Prep'!AS75</f>
        <v>0</v>
      </c>
      <c r="AF75" s="197">
        <f>-'[1]5C1AA_Laurel'!$AS75</f>
        <v>0</v>
      </c>
      <c r="AG75" s="197">
        <f>-'[1]5C1AB_Apex'!$AS75</f>
        <v>0</v>
      </c>
      <c r="AH75" s="197">
        <f>-'[1]5C1AC_Smothers'!$AS75</f>
        <v>0</v>
      </c>
      <c r="AI75" s="197">
        <f>-'[1]5C1AD_Greater'!$AS75</f>
        <v>0</v>
      </c>
      <c r="AJ75" s="197">
        <f>-'[1]5C1AE_Noble Minds'!$AS75</f>
        <v>0</v>
      </c>
      <c r="AK75" s="197">
        <f>-'[1]5C1AF_JCFA-Laf'!$AS75</f>
        <v>0</v>
      </c>
      <c r="AL75" s="197">
        <f>-'[1]5C1AG_Collegiate'!$AS75</f>
        <v>0</v>
      </c>
      <c r="AM75" s="197">
        <f>-'[1]5C1AH_BRUP'!$AS75</f>
        <v>0</v>
      </c>
      <c r="AN75" s="197">
        <f>-'[1]5C2_LAVCA'!AT75</f>
        <v>-6102</v>
      </c>
      <c r="AO75" s="197">
        <f>-'[1]5C3_UnvView'!AT75</f>
        <v>-6746</v>
      </c>
      <c r="AP75" s="197">
        <f>(-[5]Diff!$AO75*3)+[6]Local_Noble!$Z72+'[6]Local_JCFA-Laf'!$W72-[7]Diff!$AL75-'[8]2A-2_EFT (Monthly)'!$AS75-'[8]2A-2_EFT (Monthly)'!$AV75</f>
        <v>3549</v>
      </c>
      <c r="AQ75" s="260">
        <f t="shared" si="9"/>
        <v>-30460</v>
      </c>
      <c r="AR75" s="200">
        <f t="shared" si="6"/>
        <v>2553218</v>
      </c>
      <c r="AS75" s="200">
        <f>-'[9]2A-2_EFT (Monthly)'!$BG75+'[9]5C1AE_Noble Minds'!$AM75+'[9]5C1AF_JCFA-Laf'!$AM75+'[9]5C1AG_Collegiate'!$AM75+'[9]5C1AH_BRUP'!$AM75</f>
        <v>0</v>
      </c>
      <c r="AT75" s="197"/>
      <c r="AU75" s="197"/>
      <c r="AV75" s="197"/>
      <c r="AW75" s="197">
        <f>'[1]5C1A_Madison'!AY75</f>
        <v>7</v>
      </c>
      <c r="AX75" s="197">
        <f>'[1]5C1B_DArbonne'!AY75</f>
        <v>0</v>
      </c>
      <c r="AY75" s="197">
        <f>'[1]5C1C_Intl High'!AY75</f>
        <v>0</v>
      </c>
      <c r="AZ75" s="197">
        <f>'[1]5C1D_NOMMA'!AY75</f>
        <v>0</v>
      </c>
      <c r="BA75" s="197">
        <f>'[1]5C1E_LFNO'!AY75</f>
        <v>0</v>
      </c>
      <c r="BB75" s="197">
        <f>'[1]5C1F_L.C. Charter'!AY75</f>
        <v>0</v>
      </c>
      <c r="BC75" s="197">
        <f>'[1]5C1G_JS Clark'!AY75</f>
        <v>0</v>
      </c>
      <c r="BD75" s="197">
        <f>'[1]5C1H_Southwest'!AY75</f>
        <v>0</v>
      </c>
      <c r="BE75" s="197">
        <f>'[1]5C1I_LA Key'!AY75</f>
        <v>-24</v>
      </c>
      <c r="BF75" s="197">
        <f>'[1]5C1J_Jeff Chamber'!AY75</f>
        <v>0</v>
      </c>
      <c r="BG75" s="197">
        <f>'[1]5C1K_Tallulah'!AY75</f>
        <v>0</v>
      </c>
      <c r="BH75" s="197">
        <f>'[1]5C1M_GEO Mid'!AY75</f>
        <v>-22</v>
      </c>
      <c r="BI75" s="197">
        <f>'[1]5C1N_Delta'!AY75</f>
        <v>0</v>
      </c>
      <c r="BJ75" s="197">
        <f>'[1]5C1O_Impact'!AY75</f>
        <v>-10</v>
      </c>
      <c r="BK75" s="197">
        <f>'[1]5C1P_Vision'!AY75</f>
        <v>0</v>
      </c>
      <c r="BL75" s="197">
        <f>'[1]5C1Q_Advantage'!AY75</f>
        <v>-1</v>
      </c>
      <c r="BM75" s="197">
        <f>'[1]5C1R_Iberville'!AY75</f>
        <v>0</v>
      </c>
      <c r="BN75" s="197">
        <f>'[1]5C1S_LC Col Prep'!AY75</f>
        <v>0</v>
      </c>
      <c r="BO75" s="197">
        <f>'[1]5C1T_Northeast'!AY75</f>
        <v>0</v>
      </c>
      <c r="BP75" s="197">
        <f>'[1]5C1U_Acadiana Ren'!AY75</f>
        <v>0</v>
      </c>
      <c r="BQ75" s="197">
        <f>'[1]5C1V_Laf Ren'!AY75</f>
        <v>0</v>
      </c>
      <c r="BR75" s="197">
        <f>'[1]5C1W_Willow'!AY75</f>
        <v>0</v>
      </c>
      <c r="BS75" s="197">
        <f>'[1]5C1X_Tangi'!AY75</f>
        <v>0</v>
      </c>
      <c r="BT75" s="197">
        <f>'[1]5C1Y_GEO'!AY75</f>
        <v>-27</v>
      </c>
      <c r="BU75" s="197">
        <f>'[1]5C1Z_Lincoln Prep'!AY75</f>
        <v>0</v>
      </c>
      <c r="BV75" s="197">
        <f>'[1]5C1AA_Laurel'!AY75</f>
        <v>0</v>
      </c>
      <c r="BW75" s="197">
        <f>'[1]5C1AB_Apex'!AY75</f>
        <v>0</v>
      </c>
      <c r="BX75" s="197">
        <f>'[1]5C1AC_Smothers'!AY75</f>
        <v>0</v>
      </c>
      <c r="BY75" s="197">
        <f>'[1]5C1AD_Greater'!AY75</f>
        <v>0</v>
      </c>
      <c r="BZ75" s="197">
        <f>'[1]5C1AE_Noble Minds'!AY75</f>
        <v>0</v>
      </c>
      <c r="CA75" s="197">
        <f>'[1]5C1AF_JCFA-Laf'!AY75</f>
        <v>0</v>
      </c>
      <c r="CB75" s="197">
        <f>'[1]5C1AG_Collegiate'!AY75</f>
        <v>0</v>
      </c>
      <c r="CC75" s="197">
        <f>'[1]5C1AH_BRUP'!AY75</f>
        <v>0</v>
      </c>
      <c r="CD75" s="197">
        <f>'[1]5C2_LAVCA'!AZ75</f>
        <v>-44</v>
      </c>
      <c r="CE75" s="197">
        <f>'[1]5C3_UnvView'!AZ75</f>
        <v>0</v>
      </c>
      <c r="CF75" s="197">
        <f t="shared" si="7"/>
        <v>-121</v>
      </c>
      <c r="CG75" s="200">
        <f t="shared" si="8"/>
        <v>2553097</v>
      </c>
    </row>
    <row r="76" spans="1:85" s="206" customFormat="1" ht="15.6" customHeight="1" x14ac:dyDescent="0.2">
      <c r="A76" s="231"/>
      <c r="B76" s="232" t="s">
        <v>311</v>
      </c>
      <c r="C76" s="233">
        <f t="shared" ref="C76:CG76" si="10">SUM(C7:C75)</f>
        <v>282095504</v>
      </c>
      <c r="D76" s="233">
        <f>SUM(D7:D75)</f>
        <v>-74428</v>
      </c>
      <c r="E76" s="233">
        <f t="shared" si="10"/>
        <v>-7786638</v>
      </c>
      <c r="F76" s="233">
        <f t="shared" si="10"/>
        <v>-9496906</v>
      </c>
      <c r="G76" s="233">
        <f t="shared" si="10"/>
        <v>-332570</v>
      </c>
      <c r="H76" s="233">
        <f t="shared" si="10"/>
        <v>-345326</v>
      </c>
      <c r="I76" s="233">
        <f t="shared" si="10"/>
        <v>-246233</v>
      </c>
      <c r="J76" s="233">
        <f t="shared" si="10"/>
        <v>-360799</v>
      </c>
      <c r="K76" s="233">
        <f t="shared" si="10"/>
        <v>-315167</v>
      </c>
      <c r="L76" s="233">
        <f t="shared" si="10"/>
        <v>-496642</v>
      </c>
      <c r="M76" s="233">
        <f t="shared" si="10"/>
        <v>-44857</v>
      </c>
      <c r="N76" s="233">
        <f t="shared" si="10"/>
        <v>-248414</v>
      </c>
      <c r="O76" s="233">
        <f t="shared" si="10"/>
        <v>-213103</v>
      </c>
      <c r="P76" s="233">
        <f t="shared" si="10"/>
        <v>-71747</v>
      </c>
      <c r="Q76" s="233">
        <f t="shared" si="10"/>
        <v>-187290</v>
      </c>
      <c r="R76" s="233">
        <f t="shared" si="10"/>
        <v>-250248</v>
      </c>
      <c r="S76" s="233">
        <f t="shared" si="10"/>
        <v>-129971</v>
      </c>
      <c r="T76" s="233">
        <f>SUM(T7:T75)</f>
        <v>-251572</v>
      </c>
      <c r="U76" s="233">
        <f t="shared" ref="U76:AM76" si="11">SUM(U7:U75)</f>
        <v>-63901</v>
      </c>
      <c r="V76" s="233">
        <f t="shared" si="11"/>
        <v>-363592</v>
      </c>
      <c r="W76" s="233">
        <f t="shared" si="11"/>
        <v>-209104</v>
      </c>
      <c r="X76" s="233">
        <f t="shared" si="11"/>
        <v>-348475</v>
      </c>
      <c r="Y76" s="233">
        <f t="shared" si="11"/>
        <v>-20542</v>
      </c>
      <c r="Z76" s="233">
        <f t="shared" si="11"/>
        <v>-396731</v>
      </c>
      <c r="AA76" s="233">
        <f t="shared" si="11"/>
        <v>-381059</v>
      </c>
      <c r="AB76" s="233">
        <f t="shared" si="11"/>
        <v>-15423</v>
      </c>
      <c r="AC76" s="233">
        <f>SUM(AC7:AC75)</f>
        <v>-69012</v>
      </c>
      <c r="AD76" s="233">
        <f t="shared" si="11"/>
        <v>-148321</v>
      </c>
      <c r="AE76" s="233">
        <f t="shared" si="11"/>
        <v>-247745</v>
      </c>
      <c r="AF76" s="233">
        <f t="shared" si="11"/>
        <v>-34630</v>
      </c>
      <c r="AG76" s="233">
        <f t="shared" si="11"/>
        <v>-15118</v>
      </c>
      <c r="AH76" s="233">
        <f t="shared" si="11"/>
        <v>-203192</v>
      </c>
      <c r="AI76" s="233">
        <f t="shared" si="11"/>
        <v>-87009</v>
      </c>
      <c r="AJ76" s="233">
        <f t="shared" si="11"/>
        <v>72692</v>
      </c>
      <c r="AK76" s="233">
        <f t="shared" si="11"/>
        <v>6469</v>
      </c>
      <c r="AL76" s="233">
        <f t="shared" si="11"/>
        <v>-78689</v>
      </c>
      <c r="AM76" s="233">
        <f t="shared" si="11"/>
        <v>-191157</v>
      </c>
      <c r="AN76" s="233">
        <f>SUM(AN7:AN75)</f>
        <v>-665719</v>
      </c>
      <c r="AO76" s="233">
        <f>SUM(AO7:AO75)</f>
        <v>-923193</v>
      </c>
      <c r="AP76" s="233">
        <f>SUM(AP7:AP75)</f>
        <v>-410154</v>
      </c>
      <c r="AQ76" s="234">
        <f t="shared" si="10"/>
        <v>-25645516</v>
      </c>
      <c r="AR76" s="235">
        <f t="shared" si="10"/>
        <v>256449988</v>
      </c>
      <c r="AS76" s="235">
        <f t="shared" si="10"/>
        <v>-4157</v>
      </c>
      <c r="AT76" s="233">
        <f t="shared" si="10"/>
        <v>22025</v>
      </c>
      <c r="AU76" s="233">
        <f t="shared" si="10"/>
        <v>3150</v>
      </c>
      <c r="AV76" s="233">
        <f t="shared" si="10"/>
        <v>5166</v>
      </c>
      <c r="AW76" s="233">
        <f t="shared" si="10"/>
        <v>-1656</v>
      </c>
      <c r="AX76" s="233">
        <f t="shared" si="10"/>
        <v>-530</v>
      </c>
      <c r="AY76" s="233">
        <f t="shared" si="10"/>
        <v>203</v>
      </c>
      <c r="AZ76" s="233">
        <f t="shared" si="10"/>
        <v>-106</v>
      </c>
      <c r="BA76" s="233">
        <f t="shared" si="10"/>
        <v>-1257</v>
      </c>
      <c r="BB76" s="233">
        <f t="shared" si="10"/>
        <v>-367</v>
      </c>
      <c r="BC76" s="233">
        <f t="shared" si="10"/>
        <v>142</v>
      </c>
      <c r="BD76" s="233">
        <f t="shared" si="10"/>
        <v>759</v>
      </c>
      <c r="BE76" s="233">
        <f t="shared" si="10"/>
        <v>-695</v>
      </c>
      <c r="BF76" s="233">
        <f t="shared" si="10"/>
        <v>336</v>
      </c>
      <c r="BG76" s="233">
        <f t="shared" si="10"/>
        <v>-1120</v>
      </c>
      <c r="BH76" s="233">
        <f t="shared" si="10"/>
        <v>-1542</v>
      </c>
      <c r="BI76" s="233">
        <f t="shared" si="10"/>
        <v>61</v>
      </c>
      <c r="BJ76" s="233">
        <f t="shared" si="10"/>
        <v>-1207</v>
      </c>
      <c r="BK76" s="233">
        <f t="shared" si="10"/>
        <v>351</v>
      </c>
      <c r="BL76" s="233">
        <f t="shared" si="10"/>
        <v>-1348</v>
      </c>
      <c r="BM76" s="233">
        <f t="shared" si="10"/>
        <v>368</v>
      </c>
      <c r="BN76" s="233">
        <f t="shared" si="10"/>
        <v>-1491</v>
      </c>
      <c r="BO76" s="233">
        <f t="shared" si="10"/>
        <v>-51</v>
      </c>
      <c r="BP76" s="233">
        <f t="shared" si="10"/>
        <v>-144</v>
      </c>
      <c r="BQ76" s="233">
        <f t="shared" si="10"/>
        <v>-953</v>
      </c>
      <c r="BR76" s="233">
        <f t="shared" si="10"/>
        <v>-351</v>
      </c>
      <c r="BS76" s="233">
        <f t="shared" si="10"/>
        <v>-519</v>
      </c>
      <c r="BT76" s="233">
        <f t="shared" si="10"/>
        <v>-773</v>
      </c>
      <c r="BU76" s="233">
        <f t="shared" si="10"/>
        <v>-1057</v>
      </c>
      <c r="BV76" s="233">
        <f t="shared" si="10"/>
        <v>-559</v>
      </c>
      <c r="BW76" s="233">
        <f t="shared" si="10"/>
        <v>-609</v>
      </c>
      <c r="BX76" s="233">
        <f t="shared" si="10"/>
        <v>-1356</v>
      </c>
      <c r="BY76" s="233">
        <f t="shared" si="10"/>
        <v>-168</v>
      </c>
      <c r="BZ76" s="233">
        <f t="shared" si="10"/>
        <v>941</v>
      </c>
      <c r="CA76" s="233">
        <f t="shared" si="10"/>
        <v>681</v>
      </c>
      <c r="CB76" s="233">
        <f t="shared" si="10"/>
        <v>-96</v>
      </c>
      <c r="CC76" s="233">
        <f t="shared" si="10"/>
        <v>-533</v>
      </c>
      <c r="CD76" s="233">
        <f>SUM(CD7:CD75)</f>
        <v>-1607</v>
      </c>
      <c r="CE76" s="233">
        <f>SUM(CE7:CE75)</f>
        <v>-1685</v>
      </c>
      <c r="CF76" s="233">
        <f>SUM(CF7:CF75)</f>
        <v>-9622</v>
      </c>
      <c r="CG76" s="235">
        <f t="shared" si="10"/>
        <v>256458234</v>
      </c>
    </row>
    <row r="77" spans="1:85" ht="16.149999999999999" customHeight="1" x14ac:dyDescent="0.2">
      <c r="AE77"/>
      <c r="AF77"/>
      <c r="AG77"/>
      <c r="AH77"/>
      <c r="AI77"/>
      <c r="AJ77"/>
      <c r="AK77"/>
      <c r="AL77"/>
      <c r="AM77"/>
    </row>
    <row r="78" spans="1:85" ht="16.149999999999999" customHeight="1" x14ac:dyDescent="0.2">
      <c r="E78" s="208" t="s">
        <v>503</v>
      </c>
      <c r="AE78"/>
      <c r="AF78"/>
      <c r="AG78"/>
      <c r="AH78"/>
      <c r="AI78"/>
      <c r="AJ78"/>
      <c r="AK78"/>
      <c r="AL78"/>
      <c r="AM78"/>
      <c r="AR78" s="261">
        <f>SUM(C76:AO76)</f>
        <v>256860142</v>
      </c>
      <c r="AS78" s="261"/>
      <c r="AT78" s="261"/>
      <c r="AU78" s="261"/>
      <c r="CG78" s="261">
        <f>SUM(AR76:CE76)</f>
        <v>256458234</v>
      </c>
    </row>
  </sheetData>
  <sheetProtection formatCells="0" formatColumns="0" formatRows="0" sort="0"/>
  <mergeCells count="15">
    <mergeCell ref="BU1:CE1"/>
    <mergeCell ref="CF1:CF2"/>
    <mergeCell ref="CG1:CG2"/>
    <mergeCell ref="AH1:AQ1"/>
    <mergeCell ref="AR1:AR2"/>
    <mergeCell ref="AT1:AT2"/>
    <mergeCell ref="AU1:BA1"/>
    <mergeCell ref="BB1:BJ1"/>
    <mergeCell ref="BK1:BT1"/>
    <mergeCell ref="A1:B2"/>
    <mergeCell ref="C1:C2"/>
    <mergeCell ref="D1:J1"/>
    <mergeCell ref="K1:Q1"/>
    <mergeCell ref="R1:Y1"/>
    <mergeCell ref="Z1:AG1"/>
  </mergeCells>
  <printOptions horizontalCentered="1"/>
  <pageMargins left="0.35" right="0.35" top="1.1000000000000001" bottom="0.5" header="0.5" footer="0.25"/>
  <pageSetup paperSize="5" scale="74" firstPageNumber="13" fitToWidth="0" orientation="portrait" r:id="rId1"/>
  <headerFooter>
    <oddHeader>&amp;L&amp;"Arial,Bold"&amp;18&amp;K000000Table 2A-2:  FY2017-18 Budget Letter 
MFP Transfer Amount (Monthly Amount) June 2017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82"/>
  <sheetViews>
    <sheetView view="pageBreakPreview" zoomScaleNormal="100" zoomScaleSheetLayoutView="100" workbookViewId="0">
      <pane xSplit="2" ySplit="6" topLeftCell="C7" activePane="bottomRight" state="frozen"/>
      <selection activeCell="I1" sqref="I1:J1048576"/>
      <selection pane="topRight" activeCell="I1" sqref="I1:J1048576"/>
      <selection pane="bottomLeft" activeCell="I1" sqref="I1:J1048576"/>
      <selection pane="bottomRight" activeCell="I1" sqref="I1:J1048576"/>
    </sheetView>
  </sheetViews>
  <sheetFormatPr defaultColWidth="9.140625" defaultRowHeight="12.75" x14ac:dyDescent="0.2"/>
  <cols>
    <col min="1" max="1" width="4.7109375" style="288" bestFit="1" customWidth="1"/>
    <col min="2" max="2" width="18.7109375" style="206" customWidth="1"/>
    <col min="3" max="3" width="17" style="206" customWidth="1"/>
    <col min="4" max="4" width="13.42578125" style="206" customWidth="1"/>
    <col min="5" max="5" width="8.7109375" style="404" customWidth="1"/>
    <col min="6" max="6" width="12.140625" style="206" customWidth="1"/>
    <col min="7" max="7" width="8.7109375" style="206" customWidth="1"/>
    <col min="8" max="8" width="14" style="206" customWidth="1"/>
    <col min="9" max="9" width="8.7109375" style="206" customWidth="1"/>
    <col min="10" max="10" width="11.7109375" style="206" customWidth="1"/>
    <col min="11" max="11" width="8.7109375" style="206" customWidth="1"/>
    <col min="12" max="12" width="13" style="206" customWidth="1"/>
    <col min="13" max="13" width="12.28515625" style="378" customWidth="1"/>
    <col min="14" max="14" width="8.7109375" style="206" customWidth="1"/>
    <col min="15" max="15" width="13.42578125" style="206" customWidth="1"/>
    <col min="16" max="16" width="14.140625" style="206" customWidth="1"/>
    <col min="17" max="17" width="9.85546875" style="206" bestFit="1" customWidth="1"/>
    <col min="18" max="18" width="16.7109375" style="206" customWidth="1"/>
    <col min="19" max="19" width="19.7109375" style="380" customWidth="1"/>
    <col min="20" max="20" width="17.7109375" style="380" customWidth="1"/>
    <col min="21" max="21" width="16.5703125" style="380" customWidth="1"/>
    <col min="22" max="24" width="12.28515625" style="380" customWidth="1"/>
    <col min="25" max="25" width="18.7109375" style="380" customWidth="1"/>
    <col min="26" max="26" width="15.85546875" style="380" customWidth="1"/>
    <col min="27" max="27" width="8.85546875" style="380" customWidth="1"/>
    <col min="28" max="28" width="14.140625" style="380" customWidth="1"/>
    <col min="29" max="29" width="14.42578125" style="380" customWidth="1"/>
    <col min="30" max="30" width="13.85546875" style="380" customWidth="1"/>
    <col min="31" max="31" width="13.28515625" style="380" customWidth="1"/>
    <col min="32" max="32" width="8.7109375" style="380" customWidth="1"/>
    <col min="33" max="33" width="7.7109375" style="380" bestFit="1" customWidth="1"/>
    <col min="34" max="34" width="15.5703125" style="380" bestFit="1" customWidth="1"/>
    <col min="35" max="35" width="8.7109375" style="380" customWidth="1"/>
    <col min="36" max="36" width="17.42578125" style="380" customWidth="1"/>
    <col min="37" max="37" width="9.42578125" style="380" bestFit="1" customWidth="1"/>
    <col min="38" max="38" width="18.85546875" style="380" customWidth="1"/>
    <col min="39" max="39" width="9.42578125" style="380" bestFit="1" customWidth="1"/>
    <col min="40" max="40" width="17.28515625" style="380" customWidth="1"/>
    <col min="41" max="41" width="9.42578125" style="380" bestFit="1" customWidth="1"/>
    <col min="42" max="42" width="17.85546875" style="380" customWidth="1"/>
    <col min="43" max="43" width="9.42578125" style="380" bestFit="1" customWidth="1"/>
    <col min="44" max="44" width="13.85546875" style="380" customWidth="1"/>
    <col min="45" max="45" width="7.28515625" style="380" customWidth="1"/>
    <col min="46" max="46" width="15.7109375" style="380" customWidth="1"/>
    <col min="47" max="47" width="9.7109375" style="380" customWidth="1"/>
    <col min="48" max="48" width="7.28515625" style="380" customWidth="1"/>
    <col min="49" max="49" width="11.85546875" style="380" customWidth="1"/>
    <col min="50" max="50" width="15.5703125" style="380" bestFit="1" customWidth="1"/>
    <col min="51" max="51" width="9.7109375" style="380" customWidth="1"/>
    <col min="52" max="52" width="7.28515625" style="380" customWidth="1"/>
    <col min="53" max="53" width="6.42578125" style="206" customWidth="1"/>
    <col min="54" max="16384" width="9.140625" style="206"/>
  </cols>
  <sheetData>
    <row r="1" spans="1:52" s="288" customFormat="1" ht="20.25" customHeight="1" x14ac:dyDescent="0.2">
      <c r="A1" s="262" t="s">
        <v>129</v>
      </c>
      <c r="B1" s="263"/>
      <c r="C1" s="264" t="s">
        <v>504</v>
      </c>
      <c r="D1" s="265">
        <v>0.22</v>
      </c>
      <c r="E1" s="266"/>
      <c r="F1" s="267">
        <v>0.06</v>
      </c>
      <c r="G1" s="267"/>
      <c r="H1" s="268">
        <v>1.5</v>
      </c>
      <c r="I1" s="269"/>
      <c r="J1" s="266">
        <v>0.6</v>
      </c>
      <c r="K1" s="266"/>
      <c r="L1" s="270">
        <v>7500</v>
      </c>
      <c r="M1" s="270">
        <v>37500</v>
      </c>
      <c r="N1" s="270">
        <f>M1</f>
        <v>37500</v>
      </c>
      <c r="O1" s="271"/>
      <c r="P1" s="271"/>
      <c r="Q1" s="272">
        <f>ROUND(3961*1,0)</f>
        <v>3961</v>
      </c>
      <c r="R1" s="271"/>
      <c r="S1" s="273"/>
      <c r="T1" s="274">
        <v>0.75</v>
      </c>
      <c r="U1" s="275"/>
      <c r="V1" s="276"/>
      <c r="W1" s="276"/>
      <c r="X1" s="276"/>
      <c r="Y1" s="271"/>
      <c r="Z1" s="277"/>
      <c r="AA1" s="277"/>
      <c r="AB1" s="278">
        <v>0.34</v>
      </c>
      <c r="AC1" s="277"/>
      <c r="AD1" s="279">
        <v>1.72</v>
      </c>
      <c r="AE1" s="280"/>
      <c r="AF1" s="277"/>
      <c r="AG1" s="277"/>
      <c r="AH1" s="277"/>
      <c r="AI1" s="277"/>
      <c r="AJ1" s="281" t="s">
        <v>505</v>
      </c>
      <c r="AK1" s="282"/>
      <c r="AL1" s="282"/>
      <c r="AM1" s="283"/>
      <c r="AN1" s="284" t="s">
        <v>506</v>
      </c>
      <c r="AO1" s="285"/>
      <c r="AP1" s="285"/>
      <c r="AQ1" s="286"/>
      <c r="AR1" s="277"/>
      <c r="AS1" s="277"/>
      <c r="AT1" s="277"/>
      <c r="AU1" s="277"/>
      <c r="AV1" s="277"/>
      <c r="AW1" s="277"/>
      <c r="AX1" s="277"/>
      <c r="AY1" s="277"/>
      <c r="AZ1" s="287"/>
    </row>
    <row r="2" spans="1:52" s="288" customFormat="1" ht="139.15" customHeight="1" x14ac:dyDescent="0.2">
      <c r="A2" s="289"/>
      <c r="B2" s="290"/>
      <c r="C2" s="291"/>
      <c r="D2" s="292" t="s">
        <v>507</v>
      </c>
      <c r="E2" s="293" t="s">
        <v>508</v>
      </c>
      <c r="F2" s="292" t="s">
        <v>509</v>
      </c>
      <c r="G2" s="215" t="s">
        <v>508</v>
      </c>
      <c r="H2" s="292" t="s">
        <v>510</v>
      </c>
      <c r="I2" s="215" t="s">
        <v>511</v>
      </c>
      <c r="J2" s="292" t="s">
        <v>512</v>
      </c>
      <c r="K2" s="215" t="s">
        <v>511</v>
      </c>
      <c r="L2" s="215" t="s">
        <v>513</v>
      </c>
      <c r="M2" s="215" t="s">
        <v>514</v>
      </c>
      <c r="N2" s="215" t="s">
        <v>511</v>
      </c>
      <c r="O2" s="215" t="s">
        <v>515</v>
      </c>
      <c r="P2" s="215" t="s">
        <v>516</v>
      </c>
      <c r="Q2" s="215" t="s">
        <v>517</v>
      </c>
      <c r="R2" s="215" t="s">
        <v>518</v>
      </c>
      <c r="S2" s="215" t="s">
        <v>519</v>
      </c>
      <c r="T2" s="294" t="s">
        <v>520</v>
      </c>
      <c r="U2" s="295" t="s">
        <v>521</v>
      </c>
      <c r="V2" s="215" t="s">
        <v>522</v>
      </c>
      <c r="W2" s="294" t="s">
        <v>523</v>
      </c>
      <c r="X2" s="294" t="s">
        <v>524</v>
      </c>
      <c r="Y2" s="215" t="s">
        <v>525</v>
      </c>
      <c r="Z2" s="215" t="s">
        <v>526</v>
      </c>
      <c r="AA2" s="215" t="s">
        <v>527</v>
      </c>
      <c r="AB2" s="215" t="s">
        <v>528</v>
      </c>
      <c r="AC2" s="294" t="s">
        <v>529</v>
      </c>
      <c r="AD2" s="215" t="s">
        <v>530</v>
      </c>
      <c r="AE2" s="295" t="s">
        <v>531</v>
      </c>
      <c r="AF2" s="215" t="s">
        <v>532</v>
      </c>
      <c r="AG2" s="215" t="s">
        <v>533</v>
      </c>
      <c r="AH2" s="295" t="s">
        <v>534</v>
      </c>
      <c r="AI2" s="215" t="s">
        <v>532</v>
      </c>
      <c r="AJ2" s="295" t="s">
        <v>535</v>
      </c>
      <c r="AK2" s="215" t="s">
        <v>536</v>
      </c>
      <c r="AL2" s="295" t="s">
        <v>537</v>
      </c>
      <c r="AM2" s="215" t="s">
        <v>517</v>
      </c>
      <c r="AN2" s="295" t="s">
        <v>538</v>
      </c>
      <c r="AO2" s="215" t="s">
        <v>517</v>
      </c>
      <c r="AP2" s="295" t="s">
        <v>539</v>
      </c>
      <c r="AQ2" s="215" t="s">
        <v>517</v>
      </c>
      <c r="AR2" s="295" t="s">
        <v>540</v>
      </c>
      <c r="AS2" s="295" t="s">
        <v>541</v>
      </c>
      <c r="AT2" s="294" t="s">
        <v>542</v>
      </c>
      <c r="AU2" s="294" t="s">
        <v>517</v>
      </c>
      <c r="AV2" s="294" t="s">
        <v>543</v>
      </c>
      <c r="AW2" s="294" t="s">
        <v>544</v>
      </c>
      <c r="AX2" s="215" t="s">
        <v>545</v>
      </c>
      <c r="AY2" s="215" t="s">
        <v>517</v>
      </c>
      <c r="AZ2" s="296" t="s">
        <v>541</v>
      </c>
    </row>
    <row r="3" spans="1:52" s="288" customFormat="1" ht="25.5" x14ac:dyDescent="0.2">
      <c r="A3" s="297"/>
      <c r="B3" s="298"/>
      <c r="C3" s="299" t="s">
        <v>546</v>
      </c>
      <c r="D3" s="300" t="s">
        <v>546</v>
      </c>
      <c r="E3" s="293"/>
      <c r="F3" s="300" t="s">
        <v>547</v>
      </c>
      <c r="G3" s="215"/>
      <c r="H3" s="300" t="s">
        <v>548</v>
      </c>
      <c r="I3" s="215"/>
      <c r="J3" s="300" t="s">
        <v>548</v>
      </c>
      <c r="K3" s="215"/>
      <c r="L3" s="215"/>
      <c r="M3" s="215"/>
      <c r="N3" s="215"/>
      <c r="O3" s="215"/>
      <c r="P3" s="215"/>
      <c r="Q3" s="215"/>
      <c r="R3" s="215"/>
      <c r="S3" s="215"/>
      <c r="T3" s="294"/>
      <c r="U3" s="295"/>
      <c r="V3" s="215"/>
      <c r="W3" s="294"/>
      <c r="X3" s="294"/>
      <c r="Y3" s="215"/>
      <c r="Z3" s="215"/>
      <c r="AA3" s="215"/>
      <c r="AB3" s="215"/>
      <c r="AC3" s="294"/>
      <c r="AD3" s="215"/>
      <c r="AE3" s="295"/>
      <c r="AF3" s="215"/>
      <c r="AG3" s="215"/>
      <c r="AH3" s="295"/>
      <c r="AI3" s="215"/>
      <c r="AJ3" s="295"/>
      <c r="AK3" s="215"/>
      <c r="AL3" s="295"/>
      <c r="AM3" s="215"/>
      <c r="AN3" s="295"/>
      <c r="AO3" s="215"/>
      <c r="AP3" s="295"/>
      <c r="AQ3" s="215"/>
      <c r="AR3" s="295"/>
      <c r="AS3" s="295"/>
      <c r="AT3" s="294"/>
      <c r="AU3" s="294"/>
      <c r="AV3" s="294"/>
      <c r="AW3" s="294"/>
      <c r="AX3" s="215"/>
      <c r="AY3" s="215"/>
      <c r="AZ3" s="296"/>
    </row>
    <row r="4" spans="1:52" s="306" customFormat="1" ht="13.15" customHeight="1" x14ac:dyDescent="0.2">
      <c r="A4" s="301"/>
      <c r="B4" s="302"/>
      <c r="C4" s="303">
        <v>1</v>
      </c>
      <c r="D4" s="304" t="s">
        <v>549</v>
      </c>
      <c r="E4" s="304">
        <v>2</v>
      </c>
      <c r="F4" s="304" t="s">
        <v>550</v>
      </c>
      <c r="G4" s="304">
        <v>3</v>
      </c>
      <c r="H4" s="304" t="s">
        <v>551</v>
      </c>
      <c r="I4" s="304">
        <v>4</v>
      </c>
      <c r="J4" s="304" t="s">
        <v>552</v>
      </c>
      <c r="K4" s="303">
        <v>5</v>
      </c>
      <c r="L4" s="304" t="s">
        <v>553</v>
      </c>
      <c r="M4" s="304" t="s">
        <v>554</v>
      </c>
      <c r="N4" s="304">
        <v>6</v>
      </c>
      <c r="O4" s="304">
        <f t="shared" ref="O4:AZ4" si="0">N4+1</f>
        <v>7</v>
      </c>
      <c r="P4" s="304">
        <f t="shared" si="0"/>
        <v>8</v>
      </c>
      <c r="Q4" s="304">
        <f t="shared" si="0"/>
        <v>9</v>
      </c>
      <c r="R4" s="304">
        <f>Q4+1</f>
        <v>10</v>
      </c>
      <c r="S4" s="304">
        <f>R4+1</f>
        <v>11</v>
      </c>
      <c r="T4" s="304" t="s">
        <v>555</v>
      </c>
      <c r="U4" s="304">
        <v>12</v>
      </c>
      <c r="V4" s="304">
        <f t="shared" si="0"/>
        <v>13</v>
      </c>
      <c r="W4" s="304">
        <f t="shared" si="0"/>
        <v>14</v>
      </c>
      <c r="X4" s="304">
        <f t="shared" si="0"/>
        <v>15</v>
      </c>
      <c r="Y4" s="304">
        <f t="shared" si="0"/>
        <v>16</v>
      </c>
      <c r="Z4" s="304">
        <f t="shared" si="0"/>
        <v>17</v>
      </c>
      <c r="AA4" s="304">
        <f t="shared" si="0"/>
        <v>18</v>
      </c>
      <c r="AB4" s="304">
        <f t="shared" si="0"/>
        <v>19</v>
      </c>
      <c r="AC4" s="304">
        <f t="shared" si="0"/>
        <v>20</v>
      </c>
      <c r="AD4" s="304">
        <f t="shared" si="0"/>
        <v>21</v>
      </c>
      <c r="AE4" s="304">
        <f t="shared" si="0"/>
        <v>22</v>
      </c>
      <c r="AF4" s="304">
        <f>AE4+1</f>
        <v>23</v>
      </c>
      <c r="AG4" s="304">
        <f>AF4+1</f>
        <v>24</v>
      </c>
      <c r="AH4" s="304">
        <f t="shared" si="0"/>
        <v>25</v>
      </c>
      <c r="AI4" s="304">
        <f t="shared" si="0"/>
        <v>26</v>
      </c>
      <c r="AJ4" s="304">
        <f t="shared" si="0"/>
        <v>27</v>
      </c>
      <c r="AK4" s="304">
        <f t="shared" si="0"/>
        <v>28</v>
      </c>
      <c r="AL4" s="304">
        <f t="shared" si="0"/>
        <v>29</v>
      </c>
      <c r="AM4" s="304">
        <f t="shared" si="0"/>
        <v>30</v>
      </c>
      <c r="AN4" s="304">
        <f t="shared" si="0"/>
        <v>31</v>
      </c>
      <c r="AO4" s="304">
        <f t="shared" si="0"/>
        <v>32</v>
      </c>
      <c r="AP4" s="304">
        <f t="shared" si="0"/>
        <v>33</v>
      </c>
      <c r="AQ4" s="304">
        <f t="shared" si="0"/>
        <v>34</v>
      </c>
      <c r="AR4" s="304">
        <f t="shared" si="0"/>
        <v>35</v>
      </c>
      <c r="AS4" s="304">
        <f t="shared" si="0"/>
        <v>36</v>
      </c>
      <c r="AT4" s="304">
        <f t="shared" si="0"/>
        <v>37</v>
      </c>
      <c r="AU4" s="304">
        <f t="shared" si="0"/>
        <v>38</v>
      </c>
      <c r="AV4" s="304">
        <f t="shared" si="0"/>
        <v>39</v>
      </c>
      <c r="AW4" s="304">
        <f t="shared" si="0"/>
        <v>40</v>
      </c>
      <c r="AX4" s="304">
        <f t="shared" si="0"/>
        <v>41</v>
      </c>
      <c r="AY4" s="304">
        <f t="shared" si="0"/>
        <v>42</v>
      </c>
      <c r="AZ4" s="305">
        <f t="shared" si="0"/>
        <v>43</v>
      </c>
    </row>
    <row r="5" spans="1:52" s="306" customFormat="1" ht="63.75" hidden="1" x14ac:dyDescent="0.2">
      <c r="A5" s="301"/>
      <c r="B5" s="302"/>
      <c r="C5" s="307" t="s">
        <v>556</v>
      </c>
      <c r="D5" s="308" t="s">
        <v>557</v>
      </c>
      <c r="E5" s="308" t="s">
        <v>558</v>
      </c>
      <c r="F5" s="308" t="s">
        <v>559</v>
      </c>
      <c r="G5" s="308" t="s">
        <v>560</v>
      </c>
      <c r="H5" s="308" t="s">
        <v>561</v>
      </c>
      <c r="I5" s="308" t="s">
        <v>562</v>
      </c>
      <c r="J5" s="308" t="s">
        <v>563</v>
      </c>
      <c r="K5" s="308" t="s">
        <v>564</v>
      </c>
      <c r="L5" s="308" t="s">
        <v>565</v>
      </c>
      <c r="M5" s="308" t="s">
        <v>566</v>
      </c>
      <c r="N5" s="308" t="s">
        <v>567</v>
      </c>
      <c r="O5" s="308" t="s">
        <v>568</v>
      </c>
      <c r="P5" s="308" t="s">
        <v>569</v>
      </c>
      <c r="Q5" s="308" t="s">
        <v>570</v>
      </c>
      <c r="R5" s="308" t="s">
        <v>571</v>
      </c>
      <c r="S5" s="308" t="s">
        <v>572</v>
      </c>
      <c r="T5" s="308" t="s">
        <v>573</v>
      </c>
      <c r="U5" s="308" t="s">
        <v>574</v>
      </c>
      <c r="V5" s="308" t="s">
        <v>575</v>
      </c>
      <c r="W5" s="308" t="s">
        <v>576</v>
      </c>
      <c r="X5" s="308" t="s">
        <v>577</v>
      </c>
      <c r="Y5" s="308" t="s">
        <v>41</v>
      </c>
      <c r="Z5" s="308" t="s">
        <v>578</v>
      </c>
      <c r="AA5" s="308" t="s">
        <v>579</v>
      </c>
      <c r="AB5" s="308" t="s">
        <v>580</v>
      </c>
      <c r="AC5" s="308" t="s">
        <v>581</v>
      </c>
      <c r="AD5" s="308" t="s">
        <v>582</v>
      </c>
      <c r="AE5" s="308" t="s">
        <v>583</v>
      </c>
      <c r="AF5" s="308" t="s">
        <v>584</v>
      </c>
      <c r="AG5" s="308" t="s">
        <v>585</v>
      </c>
      <c r="AH5" s="308" t="s">
        <v>586</v>
      </c>
      <c r="AI5" s="308" t="s">
        <v>587</v>
      </c>
      <c r="AJ5" s="308" t="s">
        <v>588</v>
      </c>
      <c r="AK5" s="308" t="s">
        <v>589</v>
      </c>
      <c r="AL5" s="308" t="s">
        <v>590</v>
      </c>
      <c r="AM5" s="308" t="s">
        <v>591</v>
      </c>
      <c r="AN5" s="308" t="s">
        <v>592</v>
      </c>
      <c r="AO5" s="308" t="s">
        <v>593</v>
      </c>
      <c r="AP5" s="308" t="s">
        <v>594</v>
      </c>
      <c r="AQ5" s="308" t="s">
        <v>595</v>
      </c>
      <c r="AR5" s="308" t="s">
        <v>596</v>
      </c>
      <c r="AS5" s="308" t="s">
        <v>597</v>
      </c>
      <c r="AT5" s="308" t="s">
        <v>598</v>
      </c>
      <c r="AU5" s="308" t="s">
        <v>599</v>
      </c>
      <c r="AV5" s="308" t="s">
        <v>597</v>
      </c>
      <c r="AW5" s="308" t="s">
        <v>600</v>
      </c>
      <c r="AX5" s="308" t="s">
        <v>601</v>
      </c>
      <c r="AY5" s="308" t="s">
        <v>602</v>
      </c>
      <c r="AZ5" s="309" t="s">
        <v>597</v>
      </c>
    </row>
    <row r="6" spans="1:52" s="306" customFormat="1" ht="13.15" hidden="1" customHeight="1" x14ac:dyDescent="0.2">
      <c r="A6" s="301"/>
      <c r="B6" s="302"/>
      <c r="C6" s="307" t="s">
        <v>191</v>
      </c>
      <c r="D6" s="308" t="s">
        <v>603</v>
      </c>
      <c r="E6" s="308" t="s">
        <v>192</v>
      </c>
      <c r="F6" s="308" t="s">
        <v>603</v>
      </c>
      <c r="G6" s="308" t="s">
        <v>192</v>
      </c>
      <c r="H6" s="308" t="s">
        <v>603</v>
      </c>
      <c r="I6" s="308" t="s">
        <v>192</v>
      </c>
      <c r="J6" s="308" t="s">
        <v>603</v>
      </c>
      <c r="K6" s="308" t="s">
        <v>192</v>
      </c>
      <c r="L6" s="308" t="s">
        <v>192</v>
      </c>
      <c r="M6" s="308" t="s">
        <v>192</v>
      </c>
      <c r="N6" s="308" t="s">
        <v>192</v>
      </c>
      <c r="O6" s="308" t="s">
        <v>192</v>
      </c>
      <c r="P6" s="308" t="s">
        <v>192</v>
      </c>
      <c r="Q6" s="308" t="s">
        <v>604</v>
      </c>
      <c r="R6" s="308" t="s">
        <v>192</v>
      </c>
      <c r="S6" s="308" t="s">
        <v>191</v>
      </c>
      <c r="T6" s="308" t="s">
        <v>192</v>
      </c>
      <c r="U6" s="308" t="s">
        <v>192</v>
      </c>
      <c r="V6" s="308" t="s">
        <v>192</v>
      </c>
      <c r="W6" s="308" t="s">
        <v>192</v>
      </c>
      <c r="X6" s="308" t="s">
        <v>192</v>
      </c>
      <c r="Y6" s="308" t="s">
        <v>191</v>
      </c>
      <c r="Z6" s="308" t="s">
        <v>192</v>
      </c>
      <c r="AA6" s="308" t="s">
        <v>192</v>
      </c>
      <c r="AB6" s="308" t="s">
        <v>192</v>
      </c>
      <c r="AC6" s="308" t="s">
        <v>192</v>
      </c>
      <c r="AD6" s="308" t="s">
        <v>192</v>
      </c>
      <c r="AE6" s="308" t="s">
        <v>192</v>
      </c>
      <c r="AF6" s="308" t="s">
        <v>192</v>
      </c>
      <c r="AG6" s="308" t="s">
        <v>192</v>
      </c>
      <c r="AH6" s="308" t="s">
        <v>192</v>
      </c>
      <c r="AI6" s="308" t="s">
        <v>192</v>
      </c>
      <c r="AJ6" s="308" t="s">
        <v>191</v>
      </c>
      <c r="AK6" s="308" t="s">
        <v>192</v>
      </c>
      <c r="AL6" s="308" t="s">
        <v>192</v>
      </c>
      <c r="AM6" s="308" t="s">
        <v>192</v>
      </c>
      <c r="AN6" s="308" t="s">
        <v>191</v>
      </c>
      <c r="AO6" s="308" t="s">
        <v>192</v>
      </c>
      <c r="AP6" s="308" t="s">
        <v>192</v>
      </c>
      <c r="AQ6" s="308" t="s">
        <v>192</v>
      </c>
      <c r="AR6" s="308" t="s">
        <v>192</v>
      </c>
      <c r="AS6" s="308" t="s">
        <v>192</v>
      </c>
      <c r="AT6" s="308" t="s">
        <v>192</v>
      </c>
      <c r="AU6" s="308" t="s">
        <v>192</v>
      </c>
      <c r="AV6" s="308" t="s">
        <v>192</v>
      </c>
      <c r="AW6" s="308" t="s">
        <v>192</v>
      </c>
      <c r="AX6" s="308" t="s">
        <v>192</v>
      </c>
      <c r="AY6" s="308" t="s">
        <v>192</v>
      </c>
      <c r="AZ6" s="309" t="s">
        <v>192</v>
      </c>
    </row>
    <row r="7" spans="1:52" s="328" customFormat="1" ht="15.6" customHeight="1" x14ac:dyDescent="0.2">
      <c r="A7" s="310">
        <v>1</v>
      </c>
      <c r="B7" s="311" t="s">
        <v>242</v>
      </c>
      <c r="C7" s="312">
        <f>+'8_2.1.17 SIS'!AP7</f>
        <v>9608</v>
      </c>
      <c r="D7" s="312">
        <f>'[11]At-Risk'!$AP7</f>
        <v>6671</v>
      </c>
      <c r="E7" s="312">
        <f>$D$1*D7</f>
        <v>1467.6200000000001</v>
      </c>
      <c r="F7" s="312">
        <f>[11]CTE!$AP7</f>
        <v>4670.5</v>
      </c>
      <c r="G7" s="312">
        <f>$F$1*F7</f>
        <v>280.22999999999996</v>
      </c>
      <c r="H7" s="312">
        <f>[11]SWD!$AP7</f>
        <v>933</v>
      </c>
      <c r="I7" s="312">
        <f>$H$1*H7</f>
        <v>1399.5</v>
      </c>
      <c r="J7" s="312">
        <f>[11]GT!$AP7</f>
        <v>100</v>
      </c>
      <c r="K7" s="312">
        <f>$J$1*J7</f>
        <v>60</v>
      </c>
      <c r="L7" s="313">
        <f t="shared" ref="L7:L70" si="1">IF(C7&lt;$L$1,$L$1-C7,0)</f>
        <v>0</v>
      </c>
      <c r="M7" s="314">
        <f t="shared" ref="M7:M70" si="2">ROUND(L7/$M$1,5)</f>
        <v>0</v>
      </c>
      <c r="N7" s="312">
        <f t="shared" ref="N7:N70" si="3">C7*M7</f>
        <v>0</v>
      </c>
      <c r="O7" s="312">
        <f>E7+G7+I7+K7+N7</f>
        <v>3207.3500000000004</v>
      </c>
      <c r="P7" s="312">
        <f t="shared" ref="P7:P70" si="4">O7+C7</f>
        <v>12815.35</v>
      </c>
      <c r="Q7" s="315">
        <f>$Q$1</f>
        <v>3961</v>
      </c>
      <c r="R7" s="315">
        <f t="shared" ref="R7:R70" si="5">ROUND(P7*Q7,0)</f>
        <v>50761601</v>
      </c>
      <c r="S7" s="315">
        <f>'6_Local Deduct Calc'!J7</f>
        <v>12302675</v>
      </c>
      <c r="T7" s="315">
        <f>IF((S7&gt;R7*$T$1),R7*$T$1,S7)</f>
        <v>12302675</v>
      </c>
      <c r="U7" s="316">
        <f>R7-T7</f>
        <v>38458926</v>
      </c>
      <c r="V7" s="317">
        <f>ROUND(U7/R7,4)</f>
        <v>0.75760000000000005</v>
      </c>
      <c r="W7" s="317">
        <f>ROUND(T7/R7,4)</f>
        <v>0.2424</v>
      </c>
      <c r="X7" s="318">
        <f t="shared" ref="X7:X70" si="6">T7/C7</f>
        <v>1280.4615945045796</v>
      </c>
      <c r="Y7" s="315">
        <f>'7_Local Revenue'!AQ7</f>
        <v>23361943</v>
      </c>
      <c r="Z7" s="315">
        <f>IF(Y7-T7&gt;0,Y7-T7,0)</f>
        <v>11059268</v>
      </c>
      <c r="AA7" s="319">
        <f>IF(Y7-T7&lt;0,Y7-T7,0)</f>
        <v>0</v>
      </c>
      <c r="AB7" s="320">
        <f>R7*$AB$1</f>
        <v>17258944.34</v>
      </c>
      <c r="AC7" s="320">
        <f>IF(Z7&lt;AB7,Z7,AB7)</f>
        <v>11059268</v>
      </c>
      <c r="AD7" s="315">
        <f>IF(AC7&gt;0,AC7*(W7*$AD$1),0)</f>
        <v>4610918.4887040006</v>
      </c>
      <c r="AE7" s="321">
        <f>ROUND(IF(AC7-AD7&gt;AC7*$AE$1,AC7-AD7,AC7*$AE$1),0)</f>
        <v>6448350</v>
      </c>
      <c r="AF7" s="320">
        <f>ROUND(AE7/C7,0)</f>
        <v>671</v>
      </c>
      <c r="AG7" s="322">
        <f>IF(AC7=0,0,ROUND(AE7/AC7,4))</f>
        <v>0.58309999999999995</v>
      </c>
      <c r="AH7" s="321">
        <f>U7+AE7</f>
        <v>44907276</v>
      </c>
      <c r="AI7" s="320">
        <f t="shared" ref="AI7:AI70" si="7">ROUND(AH7/C7,0)</f>
        <v>4674</v>
      </c>
      <c r="AJ7" s="321">
        <f>+'3A_Level 3'!L7</f>
        <v>1622565</v>
      </c>
      <c r="AK7" s="320">
        <f t="shared" ref="AK7:AK70" si="8">AJ7/C7</f>
        <v>168.87645711906745</v>
      </c>
      <c r="AL7" s="321">
        <f>AJ7+AH7</f>
        <v>46529841</v>
      </c>
      <c r="AM7" s="320">
        <f t="shared" ref="AM7:AM70" si="9">AL7/C7</f>
        <v>4842.8227518734384</v>
      </c>
      <c r="AN7" s="323">
        <f>+'3A_Level 3'!M7</f>
        <v>9092593</v>
      </c>
      <c r="AO7" s="324">
        <f t="shared" ref="AO7:AO70" si="10">AN7/C7</f>
        <v>946.35647377185683</v>
      </c>
      <c r="AP7" s="321">
        <f>AH7+AN7</f>
        <v>53999869</v>
      </c>
      <c r="AQ7" s="320">
        <f>AP7/C7</f>
        <v>5620.3027685262277</v>
      </c>
      <c r="AR7" s="322">
        <f>AP7/AX7</f>
        <v>0.69801711728262006</v>
      </c>
      <c r="AS7" s="325">
        <f>RANK(AR7,$AR$7:$AR$75)</f>
        <v>18</v>
      </c>
      <c r="AT7" s="320">
        <f>ROUND(AC7+T7,2)</f>
        <v>23361943</v>
      </c>
      <c r="AU7" s="320">
        <f t="shared" ref="AU7:AU70" si="11">ROUND(AT7/C7,2)</f>
        <v>2431.5100000000002</v>
      </c>
      <c r="AV7" s="325">
        <f>RANK(AU7,$AU$7:$AU$75)</f>
        <v>63</v>
      </c>
      <c r="AW7" s="322">
        <f>AT7/AX7</f>
        <v>0.30198288271738</v>
      </c>
      <c r="AX7" s="325">
        <f>AP7+AT7</f>
        <v>77361812</v>
      </c>
      <c r="AY7" s="326">
        <f t="shared" ref="AY7:AY70" si="12">AX7/C7</f>
        <v>8051.8122398001669</v>
      </c>
      <c r="AZ7" s="327">
        <f>RANK(AY7,$AY$7:$AY$75)</f>
        <v>69</v>
      </c>
    </row>
    <row r="8" spans="1:52" s="328" customFormat="1" ht="15.6" customHeight="1" x14ac:dyDescent="0.2">
      <c r="A8" s="310">
        <v>2</v>
      </c>
      <c r="B8" s="311" t="s">
        <v>243</v>
      </c>
      <c r="C8" s="311">
        <f>+'8_2.1.17 SIS'!AP8</f>
        <v>4056</v>
      </c>
      <c r="D8" s="312">
        <f>'[11]At-Risk'!$AP8</f>
        <v>2440</v>
      </c>
      <c r="E8" s="312">
        <f t="shared" ref="E8:E71" si="13">$D$1*D8</f>
        <v>536.79999999999995</v>
      </c>
      <c r="F8" s="312">
        <f>[11]CTE!$AP8</f>
        <v>1756</v>
      </c>
      <c r="G8" s="312">
        <f t="shared" ref="G8:G71" si="14">$F$1*F8</f>
        <v>105.36</v>
      </c>
      <c r="H8" s="312">
        <f>[11]SWD!$AP8</f>
        <v>436</v>
      </c>
      <c r="I8" s="312">
        <f t="shared" ref="I8:I71" si="15">$H$1*H8</f>
        <v>654</v>
      </c>
      <c r="J8" s="312">
        <f>[11]GT!$AP8</f>
        <v>47</v>
      </c>
      <c r="K8" s="312">
        <f t="shared" ref="K8:K71" si="16">$J$1*J8</f>
        <v>28.2</v>
      </c>
      <c r="L8" s="312">
        <f t="shared" si="1"/>
        <v>3444</v>
      </c>
      <c r="M8" s="314">
        <f t="shared" si="2"/>
        <v>9.1840000000000005E-2</v>
      </c>
      <c r="N8" s="312">
        <f t="shared" si="3"/>
        <v>372.50304</v>
      </c>
      <c r="O8" s="312">
        <f t="shared" ref="O8:O71" si="17">E8+G8+I8+K8+N8</f>
        <v>1696.86304</v>
      </c>
      <c r="P8" s="312">
        <f t="shared" si="4"/>
        <v>5752.8630400000002</v>
      </c>
      <c r="Q8" s="315">
        <f t="shared" ref="Q8:Q71" si="18">$Q$1</f>
        <v>3961</v>
      </c>
      <c r="R8" s="315">
        <f t="shared" si="5"/>
        <v>22787091</v>
      </c>
      <c r="S8" s="315">
        <f>'6_Local Deduct Calc'!J8</f>
        <v>3490430</v>
      </c>
      <c r="T8" s="315">
        <f t="shared" ref="T8:T71" si="19">IF((S8&gt;R8*$T$1),R8*$T$1,S8)</f>
        <v>3490430</v>
      </c>
      <c r="U8" s="316">
        <f t="shared" ref="U8:U71" si="20">R8-T8</f>
        <v>19296661</v>
      </c>
      <c r="V8" s="317">
        <f>ROUND(U8/R8,4)</f>
        <v>0.8468</v>
      </c>
      <c r="W8" s="317">
        <f t="shared" ref="W8:W71" si="21">ROUND(T8/R8,4)</f>
        <v>0.1532</v>
      </c>
      <c r="X8" s="318">
        <f t="shared" si="6"/>
        <v>860.55966469428006</v>
      </c>
      <c r="Y8" s="315">
        <f>'7_Local Revenue'!AQ8</f>
        <v>12207325</v>
      </c>
      <c r="Z8" s="315">
        <f t="shared" ref="Z8:Z71" si="22">IF(Y8-T8&gt;0,Y8-T8,0)</f>
        <v>8716895</v>
      </c>
      <c r="AA8" s="319">
        <f t="shared" ref="AA8:AA71" si="23">IF(Y8-T8&lt;0,Y8-T8,0)</f>
        <v>0</v>
      </c>
      <c r="AB8" s="320">
        <f t="shared" ref="AB8:AB71" si="24">R8*$AB$1</f>
        <v>7747610.9400000004</v>
      </c>
      <c r="AC8" s="320">
        <f t="shared" ref="AC8:AC71" si="25">IF(Z8&lt;AB8,Z8,AB8)</f>
        <v>7747610.9400000004</v>
      </c>
      <c r="AD8" s="315">
        <f t="shared" ref="AD8:AD71" si="26">IF(AC8&gt;0,AC8*(W8*$AD$1),0)</f>
        <v>2041526.4731337603</v>
      </c>
      <c r="AE8" s="321">
        <f t="shared" ref="AE8:AE71" si="27">ROUND(IF(AC8-AD8&gt;AC8*$AE$1,AC8-AD8,AC8*$AE$1),0)</f>
        <v>5706084</v>
      </c>
      <c r="AF8" s="320">
        <f t="shared" ref="AF8:AF71" si="28">ROUND(AE8/C8,0)</f>
        <v>1407</v>
      </c>
      <c r="AG8" s="322">
        <f t="shared" ref="AG8:AG71" si="29">IF(AC8=0,0,ROUND(AE8/AC8,4))</f>
        <v>0.73650000000000004</v>
      </c>
      <c r="AH8" s="321">
        <f t="shared" ref="AH8:AH71" si="30">U8+AE8</f>
        <v>25002745</v>
      </c>
      <c r="AI8" s="320">
        <f t="shared" si="7"/>
        <v>6164</v>
      </c>
      <c r="AJ8" s="321">
        <f>+'3A_Level 3'!L8</f>
        <v>684963</v>
      </c>
      <c r="AK8" s="320">
        <f t="shared" si="8"/>
        <v>168.87647928994082</v>
      </c>
      <c r="AL8" s="321">
        <f t="shared" ref="AL8:AL71" si="31">AJ8+AH8</f>
        <v>25687708</v>
      </c>
      <c r="AM8" s="320">
        <f t="shared" si="9"/>
        <v>6333.2613412228793</v>
      </c>
      <c r="AN8" s="323">
        <f>+'3A_Level 3'!M8</f>
        <v>4101413</v>
      </c>
      <c r="AO8" s="324">
        <f t="shared" si="10"/>
        <v>1011.1964990138067</v>
      </c>
      <c r="AP8" s="321">
        <f t="shared" ref="AP8:AP71" si="32">AH8+AN8</f>
        <v>29104158</v>
      </c>
      <c r="AQ8" s="320">
        <f t="shared" ref="AQ8:AQ71" si="33">AP8/C8</f>
        <v>7175.5813609467459</v>
      </c>
      <c r="AR8" s="322">
        <f t="shared" ref="AR8:AR71" si="34">AP8/AX8</f>
        <v>0.72143211735398782</v>
      </c>
      <c r="AS8" s="325">
        <f t="shared" ref="AS8:AS71" si="35">RANK(AR8,$AR$7:$AR$75)</f>
        <v>8</v>
      </c>
      <c r="AT8" s="320">
        <f t="shared" ref="AT8:AT71" si="36">ROUND(AC8+T8,2)</f>
        <v>11238040.939999999</v>
      </c>
      <c r="AU8" s="320">
        <f t="shared" si="11"/>
        <v>2770.72</v>
      </c>
      <c r="AV8" s="325">
        <f t="shared" ref="AV8:AV71" si="37">RANK(AU8,$AU$7:$AU$75)</f>
        <v>58</v>
      </c>
      <c r="AW8" s="322">
        <f t="shared" ref="AW8:AW71" si="38">AT8/AX8</f>
        <v>0.27856788264601223</v>
      </c>
      <c r="AX8" s="325">
        <f t="shared" ref="AX8:AX71" si="39">AP8+AT8</f>
        <v>40342198.939999998</v>
      </c>
      <c r="AY8" s="326">
        <f t="shared" si="12"/>
        <v>9946.3015138067058</v>
      </c>
      <c r="AZ8" s="327">
        <f t="shared" ref="AZ8:AZ71" si="40">RANK(AY8,$AY$7:$AY$75)</f>
        <v>13</v>
      </c>
    </row>
    <row r="9" spans="1:52" s="328" customFormat="1" ht="15.6" customHeight="1" x14ac:dyDescent="0.2">
      <c r="A9" s="310">
        <v>3</v>
      </c>
      <c r="B9" s="311" t="s">
        <v>244</v>
      </c>
      <c r="C9" s="311">
        <f>+'8_2.1.17 SIS'!AP9</f>
        <v>21748</v>
      </c>
      <c r="D9" s="312">
        <f>'[11]At-Risk'!$AP9</f>
        <v>12164</v>
      </c>
      <c r="E9" s="312">
        <f t="shared" si="13"/>
        <v>2676.08</v>
      </c>
      <c r="F9" s="312">
        <f>[11]CTE!$AP9</f>
        <v>10487</v>
      </c>
      <c r="G9" s="312">
        <f t="shared" si="14"/>
        <v>629.22</v>
      </c>
      <c r="H9" s="312">
        <f>[11]SWD!$AP9</f>
        <v>2208</v>
      </c>
      <c r="I9" s="312">
        <f t="shared" si="15"/>
        <v>3312</v>
      </c>
      <c r="J9" s="312">
        <f>[11]GT!$AP9</f>
        <v>545</v>
      </c>
      <c r="K9" s="312">
        <f t="shared" si="16"/>
        <v>327</v>
      </c>
      <c r="L9" s="312">
        <f t="shared" si="1"/>
        <v>0</v>
      </c>
      <c r="M9" s="314">
        <f t="shared" si="2"/>
        <v>0</v>
      </c>
      <c r="N9" s="312">
        <f t="shared" si="3"/>
        <v>0</v>
      </c>
      <c r="O9" s="312">
        <f t="shared" si="17"/>
        <v>6944.3</v>
      </c>
      <c r="P9" s="312">
        <f t="shared" si="4"/>
        <v>28692.3</v>
      </c>
      <c r="Q9" s="315">
        <f t="shared" si="18"/>
        <v>3961</v>
      </c>
      <c r="R9" s="315">
        <f t="shared" si="5"/>
        <v>113650200</v>
      </c>
      <c r="S9" s="315">
        <f>'6_Local Deduct Calc'!J9</f>
        <v>45860241</v>
      </c>
      <c r="T9" s="315">
        <f t="shared" si="19"/>
        <v>45860241</v>
      </c>
      <c r="U9" s="316">
        <f t="shared" si="20"/>
        <v>67789959</v>
      </c>
      <c r="V9" s="317">
        <f t="shared" ref="V9:V71" si="41">ROUND(U9/R9,4)</f>
        <v>0.59650000000000003</v>
      </c>
      <c r="W9" s="317">
        <f t="shared" si="21"/>
        <v>0.40350000000000003</v>
      </c>
      <c r="X9" s="318">
        <f t="shared" si="6"/>
        <v>2108.7107320213354</v>
      </c>
      <c r="Y9" s="315">
        <f>'7_Local Revenue'!AQ9</f>
        <v>144139099</v>
      </c>
      <c r="Z9" s="315">
        <f t="shared" si="22"/>
        <v>98278858</v>
      </c>
      <c r="AA9" s="319">
        <f t="shared" si="23"/>
        <v>0</v>
      </c>
      <c r="AB9" s="320">
        <f t="shared" si="24"/>
        <v>38641068</v>
      </c>
      <c r="AC9" s="320">
        <f t="shared" si="25"/>
        <v>38641068</v>
      </c>
      <c r="AD9" s="315">
        <f t="shared" si="26"/>
        <v>26817674.013360005</v>
      </c>
      <c r="AE9" s="321">
        <f t="shared" si="27"/>
        <v>11823394</v>
      </c>
      <c r="AF9" s="320">
        <f t="shared" si="28"/>
        <v>544</v>
      </c>
      <c r="AG9" s="322">
        <f t="shared" si="29"/>
        <v>0.30599999999999999</v>
      </c>
      <c r="AH9" s="321">
        <f t="shared" si="30"/>
        <v>79613353</v>
      </c>
      <c r="AI9" s="320">
        <f t="shared" si="7"/>
        <v>3661</v>
      </c>
      <c r="AJ9" s="321">
        <f>+'3A_Level 3'!L9</f>
        <v>3672726</v>
      </c>
      <c r="AK9" s="320">
        <f t="shared" si="8"/>
        <v>168.87649439028877</v>
      </c>
      <c r="AL9" s="321">
        <f>AJ9+AH9</f>
        <v>83286079</v>
      </c>
      <c r="AM9" s="320">
        <f t="shared" si="9"/>
        <v>3829.5971583593896</v>
      </c>
      <c r="AN9" s="323">
        <f>+'3A_Level 3'!M9</f>
        <v>16652802</v>
      </c>
      <c r="AO9" s="324">
        <f t="shared" si="10"/>
        <v>765.71647967629212</v>
      </c>
      <c r="AP9" s="321">
        <f t="shared" si="32"/>
        <v>96266155</v>
      </c>
      <c r="AQ9" s="320">
        <f t="shared" si="33"/>
        <v>4426.437143645393</v>
      </c>
      <c r="AR9" s="322">
        <f t="shared" si="34"/>
        <v>0.53254138145125496</v>
      </c>
      <c r="AS9" s="325">
        <f t="shared" si="35"/>
        <v>50</v>
      </c>
      <c r="AT9" s="320">
        <f t="shared" si="36"/>
        <v>84501309</v>
      </c>
      <c r="AU9" s="320">
        <f t="shared" si="11"/>
        <v>3885.47</v>
      </c>
      <c r="AV9" s="325">
        <f t="shared" si="37"/>
        <v>25</v>
      </c>
      <c r="AW9" s="322">
        <f t="shared" si="38"/>
        <v>0.46745861854874504</v>
      </c>
      <c r="AX9" s="325">
        <f t="shared" si="39"/>
        <v>180767464</v>
      </c>
      <c r="AY9" s="326">
        <f t="shared" si="12"/>
        <v>8311.9120838697818</v>
      </c>
      <c r="AZ9" s="327">
        <f t="shared" si="40"/>
        <v>66</v>
      </c>
    </row>
    <row r="10" spans="1:52" s="328" customFormat="1" ht="15.6" customHeight="1" x14ac:dyDescent="0.2">
      <c r="A10" s="310">
        <v>4</v>
      </c>
      <c r="B10" s="311" t="s">
        <v>245</v>
      </c>
      <c r="C10" s="311">
        <f>+'8_2.1.17 SIS'!AP10</f>
        <v>3370</v>
      </c>
      <c r="D10" s="312">
        <f>'[11]At-Risk'!$AP10</f>
        <v>2375</v>
      </c>
      <c r="E10" s="312">
        <f t="shared" si="13"/>
        <v>522.5</v>
      </c>
      <c r="F10" s="312">
        <f>[11]CTE!$AP10</f>
        <v>1937</v>
      </c>
      <c r="G10" s="312">
        <f t="shared" si="14"/>
        <v>116.22</v>
      </c>
      <c r="H10" s="312">
        <f>[11]SWD!$AP10</f>
        <v>440</v>
      </c>
      <c r="I10" s="312">
        <f t="shared" si="15"/>
        <v>660</v>
      </c>
      <c r="J10" s="312">
        <f>[11]GT!$AP10</f>
        <v>114</v>
      </c>
      <c r="K10" s="312">
        <f t="shared" si="16"/>
        <v>68.399999999999991</v>
      </c>
      <c r="L10" s="312">
        <f t="shared" si="1"/>
        <v>4130</v>
      </c>
      <c r="M10" s="314">
        <f t="shared" si="2"/>
        <v>0.11013000000000001</v>
      </c>
      <c r="N10" s="312">
        <f t="shared" si="3"/>
        <v>371.13810000000001</v>
      </c>
      <c r="O10" s="312">
        <f t="shared" si="17"/>
        <v>1738.2581</v>
      </c>
      <c r="P10" s="312">
        <f t="shared" si="4"/>
        <v>5108.2581</v>
      </c>
      <c r="Q10" s="315">
        <f t="shared" si="18"/>
        <v>3961</v>
      </c>
      <c r="R10" s="315">
        <f t="shared" si="5"/>
        <v>20233810</v>
      </c>
      <c r="S10" s="315">
        <f>'6_Local Deduct Calc'!J10</f>
        <v>4489012</v>
      </c>
      <c r="T10" s="315">
        <f t="shared" si="19"/>
        <v>4489012</v>
      </c>
      <c r="U10" s="316">
        <f t="shared" si="20"/>
        <v>15744798</v>
      </c>
      <c r="V10" s="317">
        <f t="shared" si="41"/>
        <v>0.77810000000000001</v>
      </c>
      <c r="W10" s="317">
        <f t="shared" si="21"/>
        <v>0.22189999999999999</v>
      </c>
      <c r="X10" s="318">
        <f t="shared" si="6"/>
        <v>1332.0510385756677</v>
      </c>
      <c r="Y10" s="315">
        <f>'7_Local Revenue'!AQ10</f>
        <v>14490573</v>
      </c>
      <c r="Z10" s="315">
        <f t="shared" si="22"/>
        <v>10001561</v>
      </c>
      <c r="AA10" s="319">
        <f t="shared" si="23"/>
        <v>0</v>
      </c>
      <c r="AB10" s="320">
        <f t="shared" si="24"/>
        <v>6879495.4000000004</v>
      </c>
      <c r="AC10" s="320">
        <f t="shared" si="25"/>
        <v>6879495.4000000004</v>
      </c>
      <c r="AD10" s="315">
        <f t="shared" si="26"/>
        <v>2625683.2503271997</v>
      </c>
      <c r="AE10" s="321">
        <f t="shared" si="27"/>
        <v>4253812</v>
      </c>
      <c r="AF10" s="320">
        <f t="shared" si="28"/>
        <v>1262</v>
      </c>
      <c r="AG10" s="322">
        <f t="shared" si="29"/>
        <v>0.61829999999999996</v>
      </c>
      <c r="AH10" s="321">
        <f t="shared" si="30"/>
        <v>19998610</v>
      </c>
      <c r="AI10" s="320">
        <f t="shared" si="7"/>
        <v>5934</v>
      </c>
      <c r="AJ10" s="321">
        <f>+'3A_Level 3'!L10</f>
        <v>569114</v>
      </c>
      <c r="AK10" s="320">
        <f t="shared" si="8"/>
        <v>168.87655786350149</v>
      </c>
      <c r="AL10" s="321">
        <f t="shared" si="31"/>
        <v>20567724</v>
      </c>
      <c r="AM10" s="320">
        <f t="shared" si="9"/>
        <v>6103.1821958456976</v>
      </c>
      <c r="AN10" s="323">
        <f>+'3A_Level 3'!M10</f>
        <v>2543125</v>
      </c>
      <c r="AO10" s="324">
        <f t="shared" si="10"/>
        <v>754.63649851632044</v>
      </c>
      <c r="AP10" s="321">
        <f t="shared" si="32"/>
        <v>22541735</v>
      </c>
      <c r="AQ10" s="320">
        <f t="shared" si="33"/>
        <v>6688.9421364985164</v>
      </c>
      <c r="AR10" s="322">
        <f t="shared" si="34"/>
        <v>0.66474709128000808</v>
      </c>
      <c r="AS10" s="325">
        <f t="shared" si="35"/>
        <v>25</v>
      </c>
      <c r="AT10" s="320">
        <f t="shared" si="36"/>
        <v>11368507.4</v>
      </c>
      <c r="AU10" s="320">
        <f t="shared" si="11"/>
        <v>3373.44</v>
      </c>
      <c r="AV10" s="325">
        <f t="shared" si="37"/>
        <v>37</v>
      </c>
      <c r="AW10" s="322">
        <f t="shared" si="38"/>
        <v>0.33525290871999197</v>
      </c>
      <c r="AX10" s="325">
        <f t="shared" si="39"/>
        <v>33910242.399999999</v>
      </c>
      <c r="AY10" s="326">
        <f t="shared" si="12"/>
        <v>10062.386468842729</v>
      </c>
      <c r="AZ10" s="327">
        <f t="shared" si="40"/>
        <v>8</v>
      </c>
    </row>
    <row r="11" spans="1:52" s="348" customFormat="1" ht="15.6" customHeight="1" x14ac:dyDescent="0.2">
      <c r="A11" s="329">
        <v>5</v>
      </c>
      <c r="B11" s="330" t="s">
        <v>246</v>
      </c>
      <c r="C11" s="330">
        <f>+'8_2.1.17 SIS'!AP11</f>
        <v>5392</v>
      </c>
      <c r="D11" s="331">
        <f>'[11]At-Risk'!$AP11</f>
        <v>4545</v>
      </c>
      <c r="E11" s="331">
        <f t="shared" si="13"/>
        <v>999.9</v>
      </c>
      <c r="F11" s="331">
        <f>[11]CTE!$AP11</f>
        <v>3704</v>
      </c>
      <c r="G11" s="331">
        <f t="shared" si="14"/>
        <v>222.23999999999998</v>
      </c>
      <c r="H11" s="331">
        <f>[11]SWD!$AP11</f>
        <v>574</v>
      </c>
      <c r="I11" s="331">
        <f t="shared" si="15"/>
        <v>861</v>
      </c>
      <c r="J11" s="331">
        <f>[11]GT!$AP11</f>
        <v>21</v>
      </c>
      <c r="K11" s="331">
        <f t="shared" si="16"/>
        <v>12.6</v>
      </c>
      <c r="L11" s="331">
        <f t="shared" si="1"/>
        <v>2108</v>
      </c>
      <c r="M11" s="332">
        <f t="shared" si="2"/>
        <v>5.6210000000000003E-2</v>
      </c>
      <c r="N11" s="331">
        <f t="shared" si="3"/>
        <v>303.08431999999999</v>
      </c>
      <c r="O11" s="331">
        <f t="shared" si="17"/>
        <v>2398.8243199999997</v>
      </c>
      <c r="P11" s="333">
        <f t="shared" si="4"/>
        <v>7790.8243199999997</v>
      </c>
      <c r="Q11" s="334">
        <f t="shared" si="18"/>
        <v>3961</v>
      </c>
      <c r="R11" s="334">
        <f t="shared" si="5"/>
        <v>30859455</v>
      </c>
      <c r="S11" s="334">
        <f>'6_Local Deduct Calc'!J11</f>
        <v>5925574</v>
      </c>
      <c r="T11" s="334">
        <f t="shared" si="19"/>
        <v>5925574</v>
      </c>
      <c r="U11" s="335">
        <f t="shared" si="20"/>
        <v>24933881</v>
      </c>
      <c r="V11" s="336">
        <f t="shared" si="41"/>
        <v>0.80800000000000005</v>
      </c>
      <c r="W11" s="337">
        <f t="shared" si="21"/>
        <v>0.192</v>
      </c>
      <c r="X11" s="338">
        <f t="shared" si="6"/>
        <v>1098.9566023738873</v>
      </c>
      <c r="Y11" s="334">
        <f>'7_Local Revenue'!AQ11</f>
        <v>11331689</v>
      </c>
      <c r="Z11" s="334">
        <f t="shared" si="22"/>
        <v>5406115</v>
      </c>
      <c r="AA11" s="339">
        <f t="shared" si="23"/>
        <v>0</v>
      </c>
      <c r="AB11" s="340">
        <f t="shared" si="24"/>
        <v>10492214.700000001</v>
      </c>
      <c r="AC11" s="340">
        <f t="shared" si="25"/>
        <v>5406115</v>
      </c>
      <c r="AD11" s="334">
        <f t="shared" si="26"/>
        <v>1785315.4175999998</v>
      </c>
      <c r="AE11" s="341">
        <f t="shared" si="27"/>
        <v>3620800</v>
      </c>
      <c r="AF11" s="340">
        <f t="shared" si="28"/>
        <v>672</v>
      </c>
      <c r="AG11" s="342">
        <f t="shared" si="29"/>
        <v>0.66979999999999995</v>
      </c>
      <c r="AH11" s="341">
        <f t="shared" si="30"/>
        <v>28554681</v>
      </c>
      <c r="AI11" s="340">
        <f t="shared" si="7"/>
        <v>5296</v>
      </c>
      <c r="AJ11" s="341">
        <f>+'3A_Level 3'!L11</f>
        <v>910582</v>
      </c>
      <c r="AK11" s="340">
        <f t="shared" si="8"/>
        <v>168.87648367952522</v>
      </c>
      <c r="AL11" s="341">
        <f t="shared" si="31"/>
        <v>29465263</v>
      </c>
      <c r="AM11" s="340">
        <f t="shared" si="9"/>
        <v>5464.6259272997031</v>
      </c>
      <c r="AN11" s="343">
        <f>+'3A_Level 3'!M11</f>
        <v>3908049</v>
      </c>
      <c r="AO11" s="344">
        <f t="shared" si="10"/>
        <v>724.78653560830855</v>
      </c>
      <c r="AP11" s="341">
        <f t="shared" si="32"/>
        <v>32462730</v>
      </c>
      <c r="AQ11" s="340">
        <f t="shared" si="33"/>
        <v>6020.5359792284862</v>
      </c>
      <c r="AR11" s="342">
        <f t="shared" si="34"/>
        <v>0.74125266966094472</v>
      </c>
      <c r="AS11" s="345">
        <f t="shared" si="35"/>
        <v>4</v>
      </c>
      <c r="AT11" s="340">
        <f t="shared" si="36"/>
        <v>11331689</v>
      </c>
      <c r="AU11" s="340">
        <f t="shared" si="11"/>
        <v>2101.5700000000002</v>
      </c>
      <c r="AV11" s="345">
        <f t="shared" si="37"/>
        <v>68</v>
      </c>
      <c r="AW11" s="342">
        <f t="shared" si="38"/>
        <v>0.25874733033905528</v>
      </c>
      <c r="AX11" s="345">
        <f t="shared" si="39"/>
        <v>43794419</v>
      </c>
      <c r="AY11" s="346">
        <f t="shared" si="12"/>
        <v>8122.110348664688</v>
      </c>
      <c r="AZ11" s="347">
        <f t="shared" si="40"/>
        <v>68</v>
      </c>
    </row>
    <row r="12" spans="1:52" s="328" customFormat="1" ht="15.6" customHeight="1" x14ac:dyDescent="0.2">
      <c r="A12" s="310">
        <v>6</v>
      </c>
      <c r="B12" s="311" t="s">
        <v>247</v>
      </c>
      <c r="C12" s="312">
        <f>+'8_2.1.17 SIS'!AP12</f>
        <v>5838</v>
      </c>
      <c r="D12" s="312">
        <f>'[11]At-Risk'!$AP12</f>
        <v>3185</v>
      </c>
      <c r="E12" s="312">
        <f t="shared" si="13"/>
        <v>700.7</v>
      </c>
      <c r="F12" s="312">
        <f>[11]CTE!$AP12</f>
        <v>2224</v>
      </c>
      <c r="G12" s="312">
        <f t="shared" si="14"/>
        <v>133.44</v>
      </c>
      <c r="H12" s="312">
        <f>[11]SWD!$AP12</f>
        <v>858</v>
      </c>
      <c r="I12" s="312">
        <f t="shared" si="15"/>
        <v>1287</v>
      </c>
      <c r="J12" s="312">
        <f>[11]GT!$AP12</f>
        <v>54</v>
      </c>
      <c r="K12" s="312">
        <f t="shared" si="16"/>
        <v>32.4</v>
      </c>
      <c r="L12" s="313">
        <f t="shared" si="1"/>
        <v>1662</v>
      </c>
      <c r="M12" s="314">
        <f t="shared" si="2"/>
        <v>4.4319999999999998E-2</v>
      </c>
      <c r="N12" s="312">
        <f t="shared" si="3"/>
        <v>258.74016</v>
      </c>
      <c r="O12" s="312">
        <f t="shared" si="17"/>
        <v>2412.2801600000003</v>
      </c>
      <c r="P12" s="312">
        <f t="shared" si="4"/>
        <v>8250.2801600000003</v>
      </c>
      <c r="Q12" s="315">
        <f t="shared" si="18"/>
        <v>3961</v>
      </c>
      <c r="R12" s="315">
        <f t="shared" si="5"/>
        <v>32679360</v>
      </c>
      <c r="S12" s="315">
        <f>'6_Local Deduct Calc'!J12</f>
        <v>8234283</v>
      </c>
      <c r="T12" s="315">
        <f t="shared" si="19"/>
        <v>8234283</v>
      </c>
      <c r="U12" s="316">
        <f t="shared" si="20"/>
        <v>24445077</v>
      </c>
      <c r="V12" s="317">
        <f t="shared" si="41"/>
        <v>0.748</v>
      </c>
      <c r="W12" s="317">
        <f t="shared" si="21"/>
        <v>0.252</v>
      </c>
      <c r="X12" s="318">
        <f t="shared" si="6"/>
        <v>1410.4630010277492</v>
      </c>
      <c r="Y12" s="315">
        <f>'7_Local Revenue'!AQ12</f>
        <v>22890667</v>
      </c>
      <c r="Z12" s="315">
        <f t="shared" si="22"/>
        <v>14656384</v>
      </c>
      <c r="AA12" s="319">
        <f t="shared" si="23"/>
        <v>0</v>
      </c>
      <c r="AB12" s="320">
        <f t="shared" si="24"/>
        <v>11110982.4</v>
      </c>
      <c r="AC12" s="320">
        <f t="shared" si="25"/>
        <v>11110982.4</v>
      </c>
      <c r="AD12" s="315">
        <f t="shared" si="26"/>
        <v>4815944.2114559999</v>
      </c>
      <c r="AE12" s="321">
        <f t="shared" si="27"/>
        <v>6295038</v>
      </c>
      <c r="AF12" s="320">
        <f t="shared" si="28"/>
        <v>1078</v>
      </c>
      <c r="AG12" s="322">
        <f t="shared" si="29"/>
        <v>0.56659999999999999</v>
      </c>
      <c r="AH12" s="321">
        <f t="shared" si="30"/>
        <v>30740115</v>
      </c>
      <c r="AI12" s="320">
        <f t="shared" si="7"/>
        <v>5266</v>
      </c>
      <c r="AJ12" s="321">
        <f>+'3A_Level 3'!L12</f>
        <v>985901</v>
      </c>
      <c r="AK12" s="320">
        <f t="shared" si="8"/>
        <v>168.87649880095924</v>
      </c>
      <c r="AL12" s="321">
        <f t="shared" si="31"/>
        <v>31726016</v>
      </c>
      <c r="AM12" s="320">
        <f t="shared" si="9"/>
        <v>5434.3980815347722</v>
      </c>
      <c r="AN12" s="323">
        <f>+'3A_Level 3'!M12</f>
        <v>4170413</v>
      </c>
      <c r="AO12" s="324">
        <f t="shared" si="10"/>
        <v>714.35645769099006</v>
      </c>
      <c r="AP12" s="321">
        <f t="shared" si="32"/>
        <v>34910528</v>
      </c>
      <c r="AQ12" s="320">
        <f t="shared" si="33"/>
        <v>5979.8780404248027</v>
      </c>
      <c r="AR12" s="322">
        <f t="shared" si="34"/>
        <v>0.643443323049811</v>
      </c>
      <c r="AS12" s="325">
        <f t="shared" si="35"/>
        <v>32</v>
      </c>
      <c r="AT12" s="320">
        <f t="shared" si="36"/>
        <v>19345265.399999999</v>
      </c>
      <c r="AU12" s="320">
        <f t="shared" si="11"/>
        <v>3313.68</v>
      </c>
      <c r="AV12" s="325">
        <f t="shared" si="37"/>
        <v>42</v>
      </c>
      <c r="AW12" s="322">
        <f t="shared" si="38"/>
        <v>0.35655667695018906</v>
      </c>
      <c r="AX12" s="325">
        <f t="shared" si="39"/>
        <v>54255793.399999999</v>
      </c>
      <c r="AY12" s="326">
        <f t="shared" si="12"/>
        <v>9293.5583076396015</v>
      </c>
      <c r="AZ12" s="327">
        <f t="shared" si="40"/>
        <v>36</v>
      </c>
    </row>
    <row r="13" spans="1:52" s="328" customFormat="1" ht="15.6" customHeight="1" x14ac:dyDescent="0.2">
      <c r="A13" s="310">
        <v>7</v>
      </c>
      <c r="B13" s="311" t="s">
        <v>248</v>
      </c>
      <c r="C13" s="311">
        <f>+'8_2.1.17 SIS'!AP13</f>
        <v>2142</v>
      </c>
      <c r="D13" s="312">
        <f>'[11]At-Risk'!$AP13</f>
        <v>1479</v>
      </c>
      <c r="E13" s="312">
        <f t="shared" si="13"/>
        <v>325.38</v>
      </c>
      <c r="F13" s="312">
        <f>[11]CTE!$AP13</f>
        <v>1042</v>
      </c>
      <c r="G13" s="312">
        <f t="shared" si="14"/>
        <v>62.519999999999996</v>
      </c>
      <c r="H13" s="312">
        <f>[11]SWD!$AP13</f>
        <v>230</v>
      </c>
      <c r="I13" s="312">
        <f t="shared" si="15"/>
        <v>345</v>
      </c>
      <c r="J13" s="312">
        <f>[11]GT!$AP13</f>
        <v>48</v>
      </c>
      <c r="K13" s="312">
        <f t="shared" si="16"/>
        <v>28.799999999999997</v>
      </c>
      <c r="L13" s="312">
        <f t="shared" si="1"/>
        <v>5358</v>
      </c>
      <c r="M13" s="314">
        <f t="shared" si="2"/>
        <v>0.14288000000000001</v>
      </c>
      <c r="N13" s="312">
        <f t="shared" si="3"/>
        <v>306.04896000000002</v>
      </c>
      <c r="O13" s="312">
        <f t="shared" si="17"/>
        <v>1067.7489599999999</v>
      </c>
      <c r="P13" s="312">
        <f t="shared" si="4"/>
        <v>3209.7489599999999</v>
      </c>
      <c r="Q13" s="315">
        <f t="shared" si="18"/>
        <v>3961</v>
      </c>
      <c r="R13" s="315">
        <f t="shared" si="5"/>
        <v>12713816</v>
      </c>
      <c r="S13" s="315">
        <f>'6_Local Deduct Calc'!J13</f>
        <v>7177246</v>
      </c>
      <c r="T13" s="315">
        <f t="shared" si="19"/>
        <v>7177246</v>
      </c>
      <c r="U13" s="316">
        <f t="shared" si="20"/>
        <v>5536570</v>
      </c>
      <c r="V13" s="317">
        <f t="shared" si="41"/>
        <v>0.4355</v>
      </c>
      <c r="W13" s="317">
        <f t="shared" si="21"/>
        <v>0.5645</v>
      </c>
      <c r="X13" s="318">
        <f t="shared" si="6"/>
        <v>3350.7217553688142</v>
      </c>
      <c r="Y13" s="315">
        <f>'7_Local Revenue'!AQ13</f>
        <v>25098840</v>
      </c>
      <c r="Z13" s="315">
        <f t="shared" si="22"/>
        <v>17921594</v>
      </c>
      <c r="AA13" s="319">
        <f t="shared" si="23"/>
        <v>0</v>
      </c>
      <c r="AB13" s="320">
        <f t="shared" si="24"/>
        <v>4322697.4400000004</v>
      </c>
      <c r="AC13" s="320">
        <f t="shared" si="25"/>
        <v>4322697.4400000004</v>
      </c>
      <c r="AD13" s="315">
        <f t="shared" si="26"/>
        <v>4197079.8523936002</v>
      </c>
      <c r="AE13" s="321">
        <f t="shared" si="27"/>
        <v>125618</v>
      </c>
      <c r="AF13" s="320">
        <f t="shared" si="28"/>
        <v>59</v>
      </c>
      <c r="AG13" s="322">
        <f t="shared" si="29"/>
        <v>2.9100000000000001E-2</v>
      </c>
      <c r="AH13" s="321">
        <f t="shared" si="30"/>
        <v>5662188</v>
      </c>
      <c r="AI13" s="320">
        <f t="shared" si="7"/>
        <v>2643</v>
      </c>
      <c r="AJ13" s="321">
        <f>+'3A_Level 3'!L13</f>
        <v>361733</v>
      </c>
      <c r="AK13" s="320">
        <f t="shared" si="8"/>
        <v>168.87628384687207</v>
      </c>
      <c r="AL13" s="321">
        <f t="shared" si="31"/>
        <v>6023921</v>
      </c>
      <c r="AM13" s="320">
        <f t="shared" si="9"/>
        <v>2812.2880485527544</v>
      </c>
      <c r="AN13" s="323">
        <f>+'3A_Level 3'!M13</f>
        <v>1983056</v>
      </c>
      <c r="AO13" s="324">
        <f t="shared" si="10"/>
        <v>925.79645191409895</v>
      </c>
      <c r="AP13" s="321">
        <f t="shared" si="32"/>
        <v>7645244</v>
      </c>
      <c r="AQ13" s="320">
        <f t="shared" si="33"/>
        <v>3569.2082166199812</v>
      </c>
      <c r="AR13" s="322">
        <f t="shared" si="34"/>
        <v>0.39932980671825696</v>
      </c>
      <c r="AS13" s="325">
        <f t="shared" si="35"/>
        <v>61</v>
      </c>
      <c r="AT13" s="320">
        <f t="shared" si="36"/>
        <v>11499943.439999999</v>
      </c>
      <c r="AU13" s="320">
        <f t="shared" si="11"/>
        <v>5368.79</v>
      </c>
      <c r="AV13" s="325">
        <f t="shared" si="37"/>
        <v>7</v>
      </c>
      <c r="AW13" s="322">
        <f t="shared" si="38"/>
        <v>0.60067019328174309</v>
      </c>
      <c r="AX13" s="325">
        <f t="shared" si="39"/>
        <v>19145187.439999998</v>
      </c>
      <c r="AY13" s="326">
        <f t="shared" si="12"/>
        <v>8937.9960037348264</v>
      </c>
      <c r="AZ13" s="327">
        <f t="shared" si="40"/>
        <v>51</v>
      </c>
    </row>
    <row r="14" spans="1:52" s="328" customFormat="1" ht="15.6" customHeight="1" x14ac:dyDescent="0.2">
      <c r="A14" s="310">
        <v>8</v>
      </c>
      <c r="B14" s="311" t="s">
        <v>249</v>
      </c>
      <c r="C14" s="311">
        <f>+'8_2.1.17 SIS'!AP14</f>
        <v>22008</v>
      </c>
      <c r="D14" s="312">
        <f>'[11]At-Risk'!$AP14</f>
        <v>10488</v>
      </c>
      <c r="E14" s="312">
        <f t="shared" si="13"/>
        <v>2307.36</v>
      </c>
      <c r="F14" s="312">
        <f>[11]CTE!$AP14</f>
        <v>6712</v>
      </c>
      <c r="G14" s="312">
        <f t="shared" si="14"/>
        <v>402.71999999999997</v>
      </c>
      <c r="H14" s="312">
        <f>[11]SWD!$AP14</f>
        <v>2827</v>
      </c>
      <c r="I14" s="312">
        <f t="shared" si="15"/>
        <v>4240.5</v>
      </c>
      <c r="J14" s="312">
        <f>[11]GT!$AP14</f>
        <v>1335</v>
      </c>
      <c r="K14" s="312">
        <f t="shared" si="16"/>
        <v>801</v>
      </c>
      <c r="L14" s="312">
        <f t="shared" si="1"/>
        <v>0</v>
      </c>
      <c r="M14" s="314">
        <f t="shared" si="2"/>
        <v>0</v>
      </c>
      <c r="N14" s="312">
        <f t="shared" si="3"/>
        <v>0</v>
      </c>
      <c r="O14" s="312">
        <f t="shared" si="17"/>
        <v>7751.58</v>
      </c>
      <c r="P14" s="312">
        <f t="shared" si="4"/>
        <v>29759.58</v>
      </c>
      <c r="Q14" s="315">
        <f t="shared" si="18"/>
        <v>3961</v>
      </c>
      <c r="R14" s="315">
        <f t="shared" si="5"/>
        <v>117877696</v>
      </c>
      <c r="S14" s="315">
        <f>'6_Local Deduct Calc'!J14</f>
        <v>34474511</v>
      </c>
      <c r="T14" s="315">
        <f t="shared" si="19"/>
        <v>34474511</v>
      </c>
      <c r="U14" s="316">
        <f t="shared" si="20"/>
        <v>83403185</v>
      </c>
      <c r="V14" s="317">
        <f t="shared" si="41"/>
        <v>0.70750000000000002</v>
      </c>
      <c r="W14" s="317">
        <f t="shared" si="21"/>
        <v>0.29249999999999998</v>
      </c>
      <c r="X14" s="318">
        <f t="shared" si="6"/>
        <v>1566.4536077789894</v>
      </c>
      <c r="Y14" s="315">
        <f>'7_Local Revenue'!AQ14</f>
        <v>99796673</v>
      </c>
      <c r="Z14" s="315">
        <f t="shared" si="22"/>
        <v>65322162</v>
      </c>
      <c r="AA14" s="319">
        <f t="shared" si="23"/>
        <v>0</v>
      </c>
      <c r="AB14" s="320">
        <f t="shared" si="24"/>
        <v>40078416.640000001</v>
      </c>
      <c r="AC14" s="320">
        <f t="shared" si="25"/>
        <v>40078416.640000001</v>
      </c>
      <c r="AD14" s="315">
        <f t="shared" si="26"/>
        <v>20163451.411584001</v>
      </c>
      <c r="AE14" s="321">
        <f t="shared" si="27"/>
        <v>19914965</v>
      </c>
      <c r="AF14" s="320">
        <f t="shared" si="28"/>
        <v>905</v>
      </c>
      <c r="AG14" s="322">
        <f t="shared" si="29"/>
        <v>0.49690000000000001</v>
      </c>
      <c r="AH14" s="321">
        <f t="shared" si="30"/>
        <v>103318150</v>
      </c>
      <c r="AI14" s="320">
        <f t="shared" si="7"/>
        <v>4695</v>
      </c>
      <c r="AJ14" s="321">
        <f>+'3A_Level 3'!L14</f>
        <v>3716634</v>
      </c>
      <c r="AK14" s="320">
        <f t="shared" si="8"/>
        <v>168.87649945474374</v>
      </c>
      <c r="AL14" s="321">
        <f t="shared" si="31"/>
        <v>107034784</v>
      </c>
      <c r="AM14" s="320">
        <f t="shared" si="9"/>
        <v>4863.4489276626682</v>
      </c>
      <c r="AN14" s="323">
        <f>+'3A_Level 3'!M14</f>
        <v>19689160</v>
      </c>
      <c r="AO14" s="324">
        <f t="shared" si="10"/>
        <v>894.63649581970196</v>
      </c>
      <c r="AP14" s="321">
        <f t="shared" si="32"/>
        <v>123007310</v>
      </c>
      <c r="AQ14" s="320">
        <f t="shared" si="33"/>
        <v>5589.2089240276264</v>
      </c>
      <c r="AR14" s="322">
        <f t="shared" si="34"/>
        <v>0.62263191960797037</v>
      </c>
      <c r="AS14" s="325">
        <f t="shared" si="35"/>
        <v>41</v>
      </c>
      <c r="AT14" s="320">
        <f t="shared" si="36"/>
        <v>74552927.640000001</v>
      </c>
      <c r="AU14" s="320">
        <f t="shared" si="11"/>
        <v>3387.54</v>
      </c>
      <c r="AV14" s="325">
        <f t="shared" si="37"/>
        <v>36</v>
      </c>
      <c r="AW14" s="322">
        <f t="shared" si="38"/>
        <v>0.37736808039202968</v>
      </c>
      <c r="AX14" s="325">
        <f t="shared" si="39"/>
        <v>197560237.63999999</v>
      </c>
      <c r="AY14" s="326">
        <f t="shared" si="12"/>
        <v>8976.7465303525987</v>
      </c>
      <c r="AZ14" s="327">
        <f t="shared" si="40"/>
        <v>47</v>
      </c>
    </row>
    <row r="15" spans="1:52" s="328" customFormat="1" ht="15.6" customHeight="1" x14ac:dyDescent="0.2">
      <c r="A15" s="310">
        <v>9</v>
      </c>
      <c r="B15" s="311" t="s">
        <v>250</v>
      </c>
      <c r="C15" s="311">
        <f>+'8_2.1.17 SIS'!AP15</f>
        <v>39849</v>
      </c>
      <c r="D15" s="312">
        <f>'[11]At-Risk'!$AP15</f>
        <v>27001</v>
      </c>
      <c r="E15" s="312">
        <f t="shared" si="13"/>
        <v>5940.22</v>
      </c>
      <c r="F15" s="312">
        <f>[11]CTE!$AP15</f>
        <v>12921.5</v>
      </c>
      <c r="G15" s="312">
        <f t="shared" si="14"/>
        <v>775.29</v>
      </c>
      <c r="H15" s="312">
        <f>[11]SWD!$AP15</f>
        <v>4256</v>
      </c>
      <c r="I15" s="312">
        <f t="shared" si="15"/>
        <v>6384</v>
      </c>
      <c r="J15" s="312">
        <f>[11]GT!$AP15</f>
        <v>1747</v>
      </c>
      <c r="K15" s="312">
        <f t="shared" si="16"/>
        <v>1048.2</v>
      </c>
      <c r="L15" s="312">
        <f t="shared" si="1"/>
        <v>0</v>
      </c>
      <c r="M15" s="314">
        <f t="shared" si="2"/>
        <v>0</v>
      </c>
      <c r="N15" s="312">
        <f t="shared" si="3"/>
        <v>0</v>
      </c>
      <c r="O15" s="312">
        <f t="shared" si="17"/>
        <v>14147.710000000001</v>
      </c>
      <c r="P15" s="312">
        <f t="shared" si="4"/>
        <v>53996.71</v>
      </c>
      <c r="Q15" s="315">
        <f t="shared" si="18"/>
        <v>3961</v>
      </c>
      <c r="R15" s="315">
        <f t="shared" si="5"/>
        <v>213880968</v>
      </c>
      <c r="S15" s="315">
        <f>'6_Local Deduct Calc'!J15</f>
        <v>67110024</v>
      </c>
      <c r="T15" s="315">
        <f t="shared" si="19"/>
        <v>67110024</v>
      </c>
      <c r="U15" s="316">
        <f t="shared" si="20"/>
        <v>146770944</v>
      </c>
      <c r="V15" s="317">
        <f t="shared" si="41"/>
        <v>0.68620000000000003</v>
      </c>
      <c r="W15" s="317">
        <f t="shared" si="21"/>
        <v>0.31380000000000002</v>
      </c>
      <c r="X15" s="318">
        <f t="shared" si="6"/>
        <v>1684.1081081081081</v>
      </c>
      <c r="Y15" s="315">
        <f>'7_Local Revenue'!AQ15</f>
        <v>205792453</v>
      </c>
      <c r="Z15" s="315">
        <f t="shared" si="22"/>
        <v>138682429</v>
      </c>
      <c r="AA15" s="319">
        <f t="shared" si="23"/>
        <v>0</v>
      </c>
      <c r="AB15" s="320">
        <f t="shared" si="24"/>
        <v>72719529.120000005</v>
      </c>
      <c r="AC15" s="320">
        <f t="shared" si="25"/>
        <v>72719529.120000005</v>
      </c>
      <c r="AD15" s="315">
        <f t="shared" si="26"/>
        <v>39249347.769112319</v>
      </c>
      <c r="AE15" s="321">
        <f t="shared" si="27"/>
        <v>33470181</v>
      </c>
      <c r="AF15" s="320">
        <f t="shared" si="28"/>
        <v>840</v>
      </c>
      <c r="AG15" s="322">
        <f t="shared" si="29"/>
        <v>0.46029999999999999</v>
      </c>
      <c r="AH15" s="321">
        <f t="shared" si="30"/>
        <v>180241125</v>
      </c>
      <c r="AI15" s="320">
        <f t="shared" si="7"/>
        <v>4523</v>
      </c>
      <c r="AJ15" s="321">
        <f>+'3A_Level 3'!L15</f>
        <v>6729559</v>
      </c>
      <c r="AK15" s="320">
        <f t="shared" si="8"/>
        <v>168.87648372606589</v>
      </c>
      <c r="AL15" s="321">
        <f t="shared" si="31"/>
        <v>186970684</v>
      </c>
      <c r="AM15" s="320">
        <f t="shared" si="9"/>
        <v>4691.9793219403246</v>
      </c>
      <c r="AN15" s="323">
        <f>+'3A_Level 3'!M15</f>
        <v>36407500</v>
      </c>
      <c r="AO15" s="324">
        <f t="shared" si="10"/>
        <v>913.63647770333012</v>
      </c>
      <c r="AP15" s="321">
        <f t="shared" si="32"/>
        <v>216648625</v>
      </c>
      <c r="AQ15" s="320">
        <f t="shared" si="33"/>
        <v>5436.739315917589</v>
      </c>
      <c r="AR15" s="322">
        <f t="shared" si="34"/>
        <v>0.60774722913633816</v>
      </c>
      <c r="AS15" s="325">
        <f t="shared" si="35"/>
        <v>43</v>
      </c>
      <c r="AT15" s="320">
        <f t="shared" si="36"/>
        <v>139829553.12</v>
      </c>
      <c r="AU15" s="320">
        <f t="shared" si="11"/>
        <v>3508.99</v>
      </c>
      <c r="AV15" s="325">
        <f t="shared" si="37"/>
        <v>32</v>
      </c>
      <c r="AW15" s="322">
        <f t="shared" si="38"/>
        <v>0.39225277086366189</v>
      </c>
      <c r="AX15" s="325">
        <f t="shared" si="39"/>
        <v>356478178.12</v>
      </c>
      <c r="AY15" s="326">
        <f t="shared" si="12"/>
        <v>8945.7245632261784</v>
      </c>
      <c r="AZ15" s="327">
        <f t="shared" si="40"/>
        <v>50</v>
      </c>
    </row>
    <row r="16" spans="1:52" s="348" customFormat="1" ht="15.6" customHeight="1" x14ac:dyDescent="0.2">
      <c r="A16" s="329">
        <v>10</v>
      </c>
      <c r="B16" s="330" t="s">
        <v>251</v>
      </c>
      <c r="C16" s="330">
        <f>+'8_2.1.17 SIS'!AP16</f>
        <v>33008</v>
      </c>
      <c r="D16" s="331">
        <f>'[11]At-Risk'!$AP16</f>
        <v>18922</v>
      </c>
      <c r="E16" s="331">
        <f t="shared" si="13"/>
        <v>4162.84</v>
      </c>
      <c r="F16" s="331">
        <f>[11]CTE!$AP16</f>
        <v>10417.5</v>
      </c>
      <c r="G16" s="331">
        <f t="shared" si="14"/>
        <v>625.04999999999995</v>
      </c>
      <c r="H16" s="331">
        <f>[11]SWD!$AP16</f>
        <v>5212</v>
      </c>
      <c r="I16" s="331">
        <f t="shared" si="15"/>
        <v>7818</v>
      </c>
      <c r="J16" s="331">
        <f>[11]GT!$AP16</f>
        <v>1125</v>
      </c>
      <c r="K16" s="331">
        <f t="shared" si="16"/>
        <v>675</v>
      </c>
      <c r="L16" s="331">
        <f t="shared" si="1"/>
        <v>0</v>
      </c>
      <c r="M16" s="332">
        <f t="shared" si="2"/>
        <v>0</v>
      </c>
      <c r="N16" s="331">
        <f t="shared" si="3"/>
        <v>0</v>
      </c>
      <c r="O16" s="331">
        <f t="shared" si="17"/>
        <v>13280.89</v>
      </c>
      <c r="P16" s="333">
        <f t="shared" si="4"/>
        <v>46288.89</v>
      </c>
      <c r="Q16" s="334">
        <f t="shared" si="18"/>
        <v>3961</v>
      </c>
      <c r="R16" s="334">
        <f t="shared" si="5"/>
        <v>183350293</v>
      </c>
      <c r="S16" s="334">
        <f>'6_Local Deduct Calc'!J16</f>
        <v>77246466</v>
      </c>
      <c r="T16" s="334">
        <f t="shared" si="19"/>
        <v>77246466</v>
      </c>
      <c r="U16" s="335">
        <f t="shared" si="20"/>
        <v>106103827</v>
      </c>
      <c r="V16" s="336">
        <f t="shared" si="41"/>
        <v>0.57869999999999999</v>
      </c>
      <c r="W16" s="337">
        <f t="shared" si="21"/>
        <v>0.42130000000000001</v>
      </c>
      <c r="X16" s="338">
        <f t="shared" si="6"/>
        <v>2340.2346703829376</v>
      </c>
      <c r="Y16" s="334">
        <f>'7_Local Revenue'!AQ16</f>
        <v>211021473</v>
      </c>
      <c r="Z16" s="334">
        <f>IF(Y16-T16&gt;0,Y16-T16,0)</f>
        <v>133775007</v>
      </c>
      <c r="AA16" s="339">
        <f t="shared" si="23"/>
        <v>0</v>
      </c>
      <c r="AB16" s="340">
        <f t="shared" si="24"/>
        <v>62339099.620000005</v>
      </c>
      <c r="AC16" s="340">
        <f t="shared" si="25"/>
        <v>62339099.620000005</v>
      </c>
      <c r="AD16" s="334">
        <f t="shared" si="26"/>
        <v>45173155.792238317</v>
      </c>
      <c r="AE16" s="341">
        <f t="shared" si="27"/>
        <v>17165944</v>
      </c>
      <c r="AF16" s="340">
        <f t="shared" si="28"/>
        <v>520</v>
      </c>
      <c r="AG16" s="342">
        <f t="shared" si="29"/>
        <v>0.27539999999999998</v>
      </c>
      <c r="AH16" s="341">
        <f t="shared" si="30"/>
        <v>123269771</v>
      </c>
      <c r="AI16" s="340">
        <f t="shared" si="7"/>
        <v>3735</v>
      </c>
      <c r="AJ16" s="341">
        <f>+'3A_Level 3'!L16</f>
        <v>5574275</v>
      </c>
      <c r="AK16" s="340">
        <f t="shared" si="8"/>
        <v>168.87648448860881</v>
      </c>
      <c r="AL16" s="341">
        <f t="shared" si="31"/>
        <v>128844046</v>
      </c>
      <c r="AM16" s="340">
        <f t="shared" si="9"/>
        <v>3903.4187469704316</v>
      </c>
      <c r="AN16" s="343">
        <f>+'3A_Level 3'!M16</f>
        <v>25644459</v>
      </c>
      <c r="AO16" s="344">
        <f t="shared" si="10"/>
        <v>776.91647479398932</v>
      </c>
      <c r="AP16" s="341">
        <f t="shared" si="32"/>
        <v>148914230</v>
      </c>
      <c r="AQ16" s="340">
        <f t="shared" si="33"/>
        <v>4511.4587372758115</v>
      </c>
      <c r="AR16" s="342">
        <f t="shared" si="34"/>
        <v>0.51616754070822168</v>
      </c>
      <c r="AS16" s="345">
        <f t="shared" si="35"/>
        <v>53</v>
      </c>
      <c r="AT16" s="340">
        <f t="shared" si="36"/>
        <v>139585565.62</v>
      </c>
      <c r="AU16" s="340">
        <f t="shared" si="11"/>
        <v>4228.84</v>
      </c>
      <c r="AV16" s="345">
        <f t="shared" si="37"/>
        <v>20</v>
      </c>
      <c r="AW16" s="342">
        <f t="shared" si="38"/>
        <v>0.48383245929177826</v>
      </c>
      <c r="AX16" s="345">
        <f t="shared" si="39"/>
        <v>288499795.62</v>
      </c>
      <c r="AY16" s="346">
        <f t="shared" si="12"/>
        <v>8740.2991886815325</v>
      </c>
      <c r="AZ16" s="347">
        <f t="shared" si="40"/>
        <v>57</v>
      </c>
    </row>
    <row r="17" spans="1:52" s="328" customFormat="1" ht="15.6" customHeight="1" x14ac:dyDescent="0.2">
      <c r="A17" s="310">
        <v>11</v>
      </c>
      <c r="B17" s="311" t="s">
        <v>252</v>
      </c>
      <c r="C17" s="312">
        <f>+'8_2.1.17 SIS'!AP17</f>
        <v>1572</v>
      </c>
      <c r="D17" s="312">
        <f>'[11]At-Risk'!$AP17</f>
        <v>1103</v>
      </c>
      <c r="E17" s="312">
        <f t="shared" si="13"/>
        <v>242.66</v>
      </c>
      <c r="F17" s="312">
        <f>[11]CTE!$AP17</f>
        <v>1005.5</v>
      </c>
      <c r="G17" s="312">
        <f t="shared" si="14"/>
        <v>60.33</v>
      </c>
      <c r="H17" s="312">
        <f>[11]SWD!$AP17</f>
        <v>297</v>
      </c>
      <c r="I17" s="312">
        <f t="shared" si="15"/>
        <v>445.5</v>
      </c>
      <c r="J17" s="312">
        <f>[11]GT!$AP17</f>
        <v>43</v>
      </c>
      <c r="K17" s="312">
        <f t="shared" si="16"/>
        <v>25.8</v>
      </c>
      <c r="L17" s="313">
        <f t="shared" si="1"/>
        <v>5928</v>
      </c>
      <c r="M17" s="314">
        <f t="shared" si="2"/>
        <v>0.15808</v>
      </c>
      <c r="N17" s="312">
        <f t="shared" si="3"/>
        <v>248.50175999999999</v>
      </c>
      <c r="O17" s="312">
        <f t="shared" si="17"/>
        <v>1022.79176</v>
      </c>
      <c r="P17" s="312">
        <f t="shared" si="4"/>
        <v>2594.7917600000001</v>
      </c>
      <c r="Q17" s="315">
        <f t="shared" si="18"/>
        <v>3961</v>
      </c>
      <c r="R17" s="315">
        <f t="shared" si="5"/>
        <v>10277970</v>
      </c>
      <c r="S17" s="315">
        <f>'6_Local Deduct Calc'!J17</f>
        <v>1804291</v>
      </c>
      <c r="T17" s="315">
        <f t="shared" si="19"/>
        <v>1804291</v>
      </c>
      <c r="U17" s="316">
        <f t="shared" si="20"/>
        <v>8473679</v>
      </c>
      <c r="V17" s="317">
        <f t="shared" si="41"/>
        <v>0.82450000000000001</v>
      </c>
      <c r="W17" s="317">
        <f t="shared" si="21"/>
        <v>0.17549999999999999</v>
      </c>
      <c r="X17" s="318">
        <f t="shared" si="6"/>
        <v>1147.7678117048347</v>
      </c>
      <c r="Y17" s="315">
        <f>'7_Local Revenue'!AQ17</f>
        <v>5841483</v>
      </c>
      <c r="Z17" s="315">
        <f t="shared" si="22"/>
        <v>4037192</v>
      </c>
      <c r="AA17" s="319">
        <f t="shared" si="23"/>
        <v>0</v>
      </c>
      <c r="AB17" s="320">
        <f t="shared" si="24"/>
        <v>3494509.8000000003</v>
      </c>
      <c r="AC17" s="320">
        <f t="shared" si="25"/>
        <v>3494509.8000000003</v>
      </c>
      <c r="AD17" s="315">
        <f t="shared" si="26"/>
        <v>1054852.728228</v>
      </c>
      <c r="AE17" s="321">
        <f t="shared" si="27"/>
        <v>2439657</v>
      </c>
      <c r="AF17" s="320">
        <f t="shared" si="28"/>
        <v>1552</v>
      </c>
      <c r="AG17" s="322">
        <f t="shared" si="29"/>
        <v>0.69810000000000005</v>
      </c>
      <c r="AH17" s="321">
        <f t="shared" si="30"/>
        <v>10913336</v>
      </c>
      <c r="AI17" s="320">
        <f t="shared" si="7"/>
        <v>6942</v>
      </c>
      <c r="AJ17" s="321">
        <f>+'3A_Level 3'!L17</f>
        <v>265474</v>
      </c>
      <c r="AK17" s="320">
        <f t="shared" si="8"/>
        <v>168.87659033078882</v>
      </c>
      <c r="AL17" s="321">
        <f t="shared" si="31"/>
        <v>11178810</v>
      </c>
      <c r="AM17" s="320">
        <f t="shared" si="9"/>
        <v>7111.2022900763359</v>
      </c>
      <c r="AN17" s="323">
        <f>+'3A_Level 3'!M17</f>
        <v>1376171</v>
      </c>
      <c r="AO17" s="324">
        <f t="shared" si="10"/>
        <v>875.42684478371507</v>
      </c>
      <c r="AP17" s="321">
        <f t="shared" si="32"/>
        <v>12289507</v>
      </c>
      <c r="AQ17" s="320">
        <f t="shared" si="33"/>
        <v>7817.7525445292622</v>
      </c>
      <c r="AR17" s="322">
        <f t="shared" si="34"/>
        <v>0.69873163124880033</v>
      </c>
      <c r="AS17" s="325">
        <f t="shared" si="35"/>
        <v>16</v>
      </c>
      <c r="AT17" s="320">
        <f t="shared" si="36"/>
        <v>5298800.8</v>
      </c>
      <c r="AU17" s="320">
        <f t="shared" si="11"/>
        <v>3370.74</v>
      </c>
      <c r="AV17" s="325">
        <f t="shared" si="37"/>
        <v>38</v>
      </c>
      <c r="AW17" s="322">
        <f t="shared" si="38"/>
        <v>0.30126836875119956</v>
      </c>
      <c r="AX17" s="325">
        <f t="shared" si="39"/>
        <v>17588307.800000001</v>
      </c>
      <c r="AY17" s="326">
        <f t="shared" si="12"/>
        <v>11188.490966921119</v>
      </c>
      <c r="AZ17" s="327">
        <f t="shared" si="40"/>
        <v>3</v>
      </c>
    </row>
    <row r="18" spans="1:52" s="328" customFormat="1" ht="15.6" customHeight="1" x14ac:dyDescent="0.2">
      <c r="A18" s="310">
        <v>12</v>
      </c>
      <c r="B18" s="311" t="s">
        <v>253</v>
      </c>
      <c r="C18" s="311">
        <f>+'8_2.1.17 SIS'!AP18</f>
        <v>1299</v>
      </c>
      <c r="D18" s="312">
        <f>'[11]At-Risk'!$AP18</f>
        <v>527</v>
      </c>
      <c r="E18" s="312">
        <f t="shared" si="13"/>
        <v>115.94</v>
      </c>
      <c r="F18" s="312">
        <f>[11]CTE!$AP18</f>
        <v>498.5</v>
      </c>
      <c r="G18" s="312">
        <f t="shared" si="14"/>
        <v>29.91</v>
      </c>
      <c r="H18" s="312">
        <f>[11]SWD!$AP18</f>
        <v>182</v>
      </c>
      <c r="I18" s="312">
        <f t="shared" si="15"/>
        <v>273</v>
      </c>
      <c r="J18" s="312">
        <f>[11]GT!$AP18</f>
        <v>86</v>
      </c>
      <c r="K18" s="312">
        <f t="shared" si="16"/>
        <v>51.6</v>
      </c>
      <c r="L18" s="312">
        <f t="shared" si="1"/>
        <v>6201</v>
      </c>
      <c r="M18" s="314">
        <f t="shared" si="2"/>
        <v>0.16536000000000001</v>
      </c>
      <c r="N18" s="312">
        <f t="shared" si="3"/>
        <v>214.80264</v>
      </c>
      <c r="O18" s="312">
        <f t="shared" si="17"/>
        <v>685.25264000000004</v>
      </c>
      <c r="P18" s="312">
        <f t="shared" si="4"/>
        <v>1984.2526400000002</v>
      </c>
      <c r="Q18" s="315">
        <f t="shared" si="18"/>
        <v>3961</v>
      </c>
      <c r="R18" s="315">
        <f t="shared" si="5"/>
        <v>7859625</v>
      </c>
      <c r="S18" s="315">
        <f>'6_Local Deduct Calc'!J18</f>
        <v>4932183</v>
      </c>
      <c r="T18" s="315">
        <f t="shared" si="19"/>
        <v>4932183</v>
      </c>
      <c r="U18" s="316">
        <f t="shared" si="20"/>
        <v>2927442</v>
      </c>
      <c r="V18" s="317">
        <f t="shared" si="41"/>
        <v>0.3725</v>
      </c>
      <c r="W18" s="317">
        <f t="shared" si="21"/>
        <v>0.62749999999999995</v>
      </c>
      <c r="X18" s="318">
        <f t="shared" si="6"/>
        <v>3796.9076212471132</v>
      </c>
      <c r="Y18" s="315">
        <f>'7_Local Revenue'!AQ18</f>
        <v>10600890</v>
      </c>
      <c r="Z18" s="315">
        <f t="shared" si="22"/>
        <v>5668707</v>
      </c>
      <c r="AA18" s="319">
        <f t="shared" si="23"/>
        <v>0</v>
      </c>
      <c r="AB18" s="320">
        <f t="shared" si="24"/>
        <v>2672272.5</v>
      </c>
      <c r="AC18" s="320">
        <f t="shared" si="25"/>
        <v>2672272.5</v>
      </c>
      <c r="AD18" s="315">
        <f t="shared" si="26"/>
        <v>2884183.7092499998</v>
      </c>
      <c r="AE18" s="321">
        <f t="shared" si="27"/>
        <v>0</v>
      </c>
      <c r="AF18" s="320">
        <f t="shared" si="28"/>
        <v>0</v>
      </c>
      <c r="AG18" s="322">
        <f t="shared" si="29"/>
        <v>0</v>
      </c>
      <c r="AH18" s="321">
        <f t="shared" si="30"/>
        <v>2927442</v>
      </c>
      <c r="AI18" s="320">
        <f t="shared" si="7"/>
        <v>2254</v>
      </c>
      <c r="AJ18" s="321">
        <f>+'3A_Level 3'!L18</f>
        <v>219371</v>
      </c>
      <c r="AK18" s="320">
        <f t="shared" si="8"/>
        <v>168.87682832948423</v>
      </c>
      <c r="AL18" s="321">
        <f t="shared" si="31"/>
        <v>3146813</v>
      </c>
      <c r="AM18" s="320">
        <f t="shared" si="9"/>
        <v>2422.4888375673595</v>
      </c>
      <c r="AN18" s="323">
        <f>+'3A_Level 3'!M18</f>
        <v>1600611</v>
      </c>
      <c r="AO18" s="324">
        <f t="shared" si="10"/>
        <v>1232.1870669745958</v>
      </c>
      <c r="AP18" s="321">
        <f t="shared" si="32"/>
        <v>4528053</v>
      </c>
      <c r="AQ18" s="320">
        <f t="shared" si="33"/>
        <v>3485.7990762124709</v>
      </c>
      <c r="AR18" s="322">
        <f t="shared" si="34"/>
        <v>0.37321655286703487</v>
      </c>
      <c r="AS18" s="325">
        <f t="shared" si="35"/>
        <v>65</v>
      </c>
      <c r="AT18" s="320">
        <f t="shared" si="36"/>
        <v>7604455.5</v>
      </c>
      <c r="AU18" s="320">
        <f t="shared" si="11"/>
        <v>5854.08</v>
      </c>
      <c r="AV18" s="325">
        <f t="shared" si="37"/>
        <v>3</v>
      </c>
      <c r="AW18" s="322">
        <f t="shared" si="38"/>
        <v>0.62678344713296508</v>
      </c>
      <c r="AX18" s="325">
        <f t="shared" si="39"/>
        <v>12132508.5</v>
      </c>
      <c r="AY18" s="326">
        <f t="shared" si="12"/>
        <v>9339.8833718244805</v>
      </c>
      <c r="AZ18" s="327">
        <f t="shared" si="40"/>
        <v>31</v>
      </c>
    </row>
    <row r="19" spans="1:52" s="328" customFormat="1" ht="15.6" customHeight="1" x14ac:dyDescent="0.2">
      <c r="A19" s="310">
        <v>13</v>
      </c>
      <c r="B19" s="311" t="s">
        <v>254</v>
      </c>
      <c r="C19" s="311">
        <f>+'8_2.1.17 SIS'!AP19</f>
        <v>1366</v>
      </c>
      <c r="D19" s="312">
        <f>'[11]At-Risk'!$AP19</f>
        <v>1025</v>
      </c>
      <c r="E19" s="312">
        <f t="shared" si="13"/>
        <v>225.5</v>
      </c>
      <c r="F19" s="312">
        <f>[11]CTE!$AP19</f>
        <v>897</v>
      </c>
      <c r="G19" s="312">
        <f t="shared" si="14"/>
        <v>53.82</v>
      </c>
      <c r="H19" s="312">
        <f>[11]SWD!$AP19</f>
        <v>178</v>
      </c>
      <c r="I19" s="312">
        <f t="shared" si="15"/>
        <v>267</v>
      </c>
      <c r="J19" s="312">
        <f>[11]GT!$AP19</f>
        <v>16</v>
      </c>
      <c r="K19" s="312">
        <f t="shared" si="16"/>
        <v>9.6</v>
      </c>
      <c r="L19" s="312">
        <f t="shared" si="1"/>
        <v>6134</v>
      </c>
      <c r="M19" s="314">
        <f t="shared" si="2"/>
        <v>0.16356999999999999</v>
      </c>
      <c r="N19" s="312">
        <f t="shared" si="3"/>
        <v>223.43662</v>
      </c>
      <c r="O19" s="312">
        <f t="shared" si="17"/>
        <v>779.35662000000002</v>
      </c>
      <c r="P19" s="312">
        <f t="shared" si="4"/>
        <v>2145.35662</v>
      </c>
      <c r="Q19" s="315">
        <f t="shared" si="18"/>
        <v>3961</v>
      </c>
      <c r="R19" s="315">
        <f t="shared" si="5"/>
        <v>8497758</v>
      </c>
      <c r="S19" s="315">
        <f>'6_Local Deduct Calc'!J19</f>
        <v>1404542</v>
      </c>
      <c r="T19" s="315">
        <f t="shared" si="19"/>
        <v>1404542</v>
      </c>
      <c r="U19" s="316">
        <f t="shared" si="20"/>
        <v>7093216</v>
      </c>
      <c r="V19" s="317">
        <f t="shared" si="41"/>
        <v>0.8347</v>
      </c>
      <c r="W19" s="317">
        <f t="shared" si="21"/>
        <v>0.1653</v>
      </c>
      <c r="X19" s="318">
        <f t="shared" si="6"/>
        <v>1028.2152269399708</v>
      </c>
      <c r="Y19" s="315">
        <f>'7_Local Revenue'!AQ19</f>
        <v>3803631</v>
      </c>
      <c r="Z19" s="315">
        <f t="shared" si="22"/>
        <v>2399089</v>
      </c>
      <c r="AA19" s="319">
        <f t="shared" si="23"/>
        <v>0</v>
      </c>
      <c r="AB19" s="320">
        <f t="shared" si="24"/>
        <v>2889237.72</v>
      </c>
      <c r="AC19" s="320">
        <f t="shared" si="25"/>
        <v>2399089</v>
      </c>
      <c r="AD19" s="315">
        <f t="shared" si="26"/>
        <v>682099.38812400005</v>
      </c>
      <c r="AE19" s="321">
        <f t="shared" si="27"/>
        <v>1716990</v>
      </c>
      <c r="AF19" s="320">
        <f t="shared" si="28"/>
        <v>1257</v>
      </c>
      <c r="AG19" s="322">
        <f t="shared" si="29"/>
        <v>0.7157</v>
      </c>
      <c r="AH19" s="321">
        <f t="shared" si="30"/>
        <v>8810206</v>
      </c>
      <c r="AI19" s="320">
        <f t="shared" si="7"/>
        <v>6450</v>
      </c>
      <c r="AJ19" s="321">
        <f>+'3A_Level 3'!L19</f>
        <v>230685</v>
      </c>
      <c r="AK19" s="320">
        <f t="shared" si="8"/>
        <v>168.87628111273793</v>
      </c>
      <c r="AL19" s="321">
        <f t="shared" si="31"/>
        <v>9040891</v>
      </c>
      <c r="AM19" s="320">
        <f t="shared" si="9"/>
        <v>6618.5146412884333</v>
      </c>
      <c r="AN19" s="323">
        <f>+'3A_Level 3'!M19</f>
        <v>1254406</v>
      </c>
      <c r="AO19" s="324">
        <f t="shared" si="10"/>
        <v>918.30600292825773</v>
      </c>
      <c r="AP19" s="321">
        <f t="shared" si="32"/>
        <v>10064612</v>
      </c>
      <c r="AQ19" s="320">
        <f t="shared" si="33"/>
        <v>7367.944363103953</v>
      </c>
      <c r="AR19" s="322">
        <f t="shared" si="34"/>
        <v>0.72573086583498714</v>
      </c>
      <c r="AS19" s="325">
        <f t="shared" si="35"/>
        <v>7</v>
      </c>
      <c r="AT19" s="320">
        <f t="shared" si="36"/>
        <v>3803631</v>
      </c>
      <c r="AU19" s="320">
        <f t="shared" si="11"/>
        <v>2784.5</v>
      </c>
      <c r="AV19" s="325">
        <f t="shared" si="37"/>
        <v>57</v>
      </c>
      <c r="AW19" s="322">
        <f t="shared" si="38"/>
        <v>0.27426913416501281</v>
      </c>
      <c r="AX19" s="325">
        <f t="shared" si="39"/>
        <v>13868243</v>
      </c>
      <c r="AY19" s="326">
        <f t="shared" si="12"/>
        <v>10152.447291361639</v>
      </c>
      <c r="AZ19" s="327">
        <f t="shared" si="40"/>
        <v>6</v>
      </c>
    </row>
    <row r="20" spans="1:52" s="328" customFormat="1" ht="15.6" customHeight="1" x14ac:dyDescent="0.2">
      <c r="A20" s="310">
        <v>14</v>
      </c>
      <c r="B20" s="311" t="s">
        <v>255</v>
      </c>
      <c r="C20" s="311">
        <f>+'8_2.1.17 SIS'!AP20</f>
        <v>1765</v>
      </c>
      <c r="D20" s="312">
        <f>'[11]At-Risk'!$AP20</f>
        <v>1435</v>
      </c>
      <c r="E20" s="312">
        <f t="shared" si="13"/>
        <v>315.7</v>
      </c>
      <c r="F20" s="312">
        <f>[11]CTE!$AP20</f>
        <v>782</v>
      </c>
      <c r="G20" s="312">
        <f t="shared" si="14"/>
        <v>46.92</v>
      </c>
      <c r="H20" s="312">
        <f>[11]SWD!$AP20</f>
        <v>370</v>
      </c>
      <c r="I20" s="312">
        <f t="shared" si="15"/>
        <v>555</v>
      </c>
      <c r="J20" s="312">
        <f>[11]GT!$AP20</f>
        <v>111</v>
      </c>
      <c r="K20" s="312">
        <f t="shared" si="16"/>
        <v>66.599999999999994</v>
      </c>
      <c r="L20" s="312">
        <f t="shared" si="1"/>
        <v>5735</v>
      </c>
      <c r="M20" s="314">
        <f t="shared" si="2"/>
        <v>0.15293000000000001</v>
      </c>
      <c r="N20" s="312">
        <f t="shared" si="3"/>
        <v>269.92144999999999</v>
      </c>
      <c r="O20" s="312">
        <f t="shared" si="17"/>
        <v>1254.1414500000001</v>
      </c>
      <c r="P20" s="312">
        <f t="shared" si="4"/>
        <v>3019.1414500000001</v>
      </c>
      <c r="Q20" s="315">
        <f t="shared" si="18"/>
        <v>3961</v>
      </c>
      <c r="R20" s="315">
        <f t="shared" si="5"/>
        <v>11958819</v>
      </c>
      <c r="S20" s="315">
        <f>'6_Local Deduct Calc'!J20</f>
        <v>3410995</v>
      </c>
      <c r="T20" s="315">
        <f t="shared" si="19"/>
        <v>3410995</v>
      </c>
      <c r="U20" s="316">
        <f t="shared" si="20"/>
        <v>8547824</v>
      </c>
      <c r="V20" s="317">
        <f t="shared" si="41"/>
        <v>0.71479999999999999</v>
      </c>
      <c r="W20" s="317">
        <f t="shared" si="21"/>
        <v>0.28520000000000001</v>
      </c>
      <c r="X20" s="318">
        <f t="shared" si="6"/>
        <v>1932.5750708215298</v>
      </c>
      <c r="Y20" s="315">
        <f>'7_Local Revenue'!AQ20</f>
        <v>6608105</v>
      </c>
      <c r="Z20" s="315">
        <f t="shared" si="22"/>
        <v>3197110</v>
      </c>
      <c r="AA20" s="319">
        <f t="shared" si="23"/>
        <v>0</v>
      </c>
      <c r="AB20" s="320">
        <f t="shared" si="24"/>
        <v>4065998.4600000004</v>
      </c>
      <c r="AC20" s="320">
        <f t="shared" si="25"/>
        <v>3197110</v>
      </c>
      <c r="AD20" s="315">
        <f t="shared" si="26"/>
        <v>1568323.1278400002</v>
      </c>
      <c r="AE20" s="321">
        <f t="shared" si="27"/>
        <v>1628787</v>
      </c>
      <c r="AF20" s="320">
        <f t="shared" si="28"/>
        <v>923</v>
      </c>
      <c r="AG20" s="322">
        <f t="shared" si="29"/>
        <v>0.50949999999999995</v>
      </c>
      <c r="AH20" s="321">
        <f t="shared" si="30"/>
        <v>10176611</v>
      </c>
      <c r="AI20" s="320">
        <f t="shared" si="7"/>
        <v>5766</v>
      </c>
      <c r="AJ20" s="321">
        <f>+'3A_Level 3'!L20</f>
        <v>298067</v>
      </c>
      <c r="AK20" s="320">
        <f t="shared" si="8"/>
        <v>168.87648725212463</v>
      </c>
      <c r="AL20" s="321">
        <f t="shared" si="31"/>
        <v>10474678</v>
      </c>
      <c r="AM20" s="320">
        <f t="shared" si="9"/>
        <v>5934.6617563739374</v>
      </c>
      <c r="AN20" s="323">
        <f>+'3A_Level 3'!M20</f>
        <v>1727682</v>
      </c>
      <c r="AO20" s="324">
        <f t="shared" si="10"/>
        <v>978.85665722379599</v>
      </c>
      <c r="AP20" s="321">
        <f t="shared" si="32"/>
        <v>11904293</v>
      </c>
      <c r="AQ20" s="320">
        <f t="shared" si="33"/>
        <v>6744.6419263456091</v>
      </c>
      <c r="AR20" s="322">
        <f t="shared" si="34"/>
        <v>0.64304435330312149</v>
      </c>
      <c r="AS20" s="325">
        <f t="shared" si="35"/>
        <v>35</v>
      </c>
      <c r="AT20" s="320">
        <f t="shared" si="36"/>
        <v>6608105</v>
      </c>
      <c r="AU20" s="320">
        <f t="shared" si="11"/>
        <v>3743.97</v>
      </c>
      <c r="AV20" s="325">
        <f t="shared" si="37"/>
        <v>27</v>
      </c>
      <c r="AW20" s="322">
        <f t="shared" si="38"/>
        <v>0.35695564669687851</v>
      </c>
      <c r="AX20" s="325">
        <f t="shared" si="39"/>
        <v>18512398</v>
      </c>
      <c r="AY20" s="326">
        <f t="shared" si="12"/>
        <v>10488.610764872521</v>
      </c>
      <c r="AZ20" s="327">
        <f t="shared" si="40"/>
        <v>5</v>
      </c>
    </row>
    <row r="21" spans="1:52" s="348" customFormat="1" ht="15.6" customHeight="1" x14ac:dyDescent="0.2">
      <c r="A21" s="329">
        <v>15</v>
      </c>
      <c r="B21" s="330" t="s">
        <v>256</v>
      </c>
      <c r="C21" s="330">
        <f>+'8_2.1.17 SIS'!AP21</f>
        <v>3633</v>
      </c>
      <c r="D21" s="331">
        <f>'[11]At-Risk'!$AP21</f>
        <v>2774</v>
      </c>
      <c r="E21" s="331">
        <f t="shared" si="13"/>
        <v>610.28</v>
      </c>
      <c r="F21" s="331">
        <f>[11]CTE!$AP21</f>
        <v>1971</v>
      </c>
      <c r="G21" s="331">
        <f t="shared" si="14"/>
        <v>118.25999999999999</v>
      </c>
      <c r="H21" s="331">
        <f>[11]SWD!$AP21</f>
        <v>401</v>
      </c>
      <c r="I21" s="331">
        <f t="shared" si="15"/>
        <v>601.5</v>
      </c>
      <c r="J21" s="331">
        <f>[11]GT!$AP21</f>
        <v>110</v>
      </c>
      <c r="K21" s="331">
        <f t="shared" si="16"/>
        <v>66</v>
      </c>
      <c r="L21" s="331">
        <f t="shared" si="1"/>
        <v>3867</v>
      </c>
      <c r="M21" s="332">
        <f t="shared" si="2"/>
        <v>0.10312</v>
      </c>
      <c r="N21" s="331">
        <f t="shared" si="3"/>
        <v>374.63496000000004</v>
      </c>
      <c r="O21" s="331">
        <f t="shared" si="17"/>
        <v>1770.6749600000001</v>
      </c>
      <c r="P21" s="333">
        <f t="shared" si="4"/>
        <v>5403.6749600000003</v>
      </c>
      <c r="Q21" s="334">
        <f t="shared" si="18"/>
        <v>3961</v>
      </c>
      <c r="R21" s="334">
        <f t="shared" si="5"/>
        <v>21403957</v>
      </c>
      <c r="S21" s="334">
        <f>'6_Local Deduct Calc'!J21</f>
        <v>4214297</v>
      </c>
      <c r="T21" s="334">
        <f t="shared" si="19"/>
        <v>4214297</v>
      </c>
      <c r="U21" s="335">
        <f t="shared" si="20"/>
        <v>17189660</v>
      </c>
      <c r="V21" s="336">
        <f t="shared" si="41"/>
        <v>0.80310000000000004</v>
      </c>
      <c r="W21" s="337">
        <f t="shared" si="21"/>
        <v>0.19689999999999999</v>
      </c>
      <c r="X21" s="338">
        <f t="shared" si="6"/>
        <v>1160.0046793283786</v>
      </c>
      <c r="Y21" s="334">
        <f>'7_Local Revenue'!AQ21</f>
        <v>10802296</v>
      </c>
      <c r="Z21" s="334">
        <f t="shared" si="22"/>
        <v>6587999</v>
      </c>
      <c r="AA21" s="339">
        <f t="shared" si="23"/>
        <v>0</v>
      </c>
      <c r="AB21" s="340">
        <f t="shared" si="24"/>
        <v>7277345.3800000008</v>
      </c>
      <c r="AC21" s="340">
        <f t="shared" si="25"/>
        <v>6587999</v>
      </c>
      <c r="AD21" s="334">
        <f t="shared" si="26"/>
        <v>2231144.4453319996</v>
      </c>
      <c r="AE21" s="341">
        <f t="shared" si="27"/>
        <v>4356855</v>
      </c>
      <c r="AF21" s="340">
        <f t="shared" si="28"/>
        <v>1199</v>
      </c>
      <c r="AG21" s="342">
        <f t="shared" si="29"/>
        <v>0.6613</v>
      </c>
      <c r="AH21" s="341">
        <f t="shared" si="30"/>
        <v>21546515</v>
      </c>
      <c r="AI21" s="340">
        <f t="shared" si="7"/>
        <v>5931</v>
      </c>
      <c r="AJ21" s="341">
        <f>+'3A_Level 3'!L21</f>
        <v>363300</v>
      </c>
      <c r="AK21" s="340">
        <f t="shared" si="8"/>
        <v>100</v>
      </c>
      <c r="AL21" s="341">
        <f t="shared" si="31"/>
        <v>21909815</v>
      </c>
      <c r="AM21" s="340">
        <f t="shared" si="9"/>
        <v>6030.7775942747039</v>
      </c>
      <c r="AN21" s="343">
        <f>+'3A_Level 3'!M21</f>
        <v>2375255</v>
      </c>
      <c r="AO21" s="344">
        <f t="shared" si="10"/>
        <v>653.79988989815581</v>
      </c>
      <c r="AP21" s="341">
        <f t="shared" si="32"/>
        <v>23921770</v>
      </c>
      <c r="AQ21" s="340">
        <f t="shared" si="33"/>
        <v>6584.5774841728598</v>
      </c>
      <c r="AR21" s="342">
        <f t="shared" si="34"/>
        <v>0.68891039430693402</v>
      </c>
      <c r="AS21" s="345">
        <f t="shared" si="35"/>
        <v>22</v>
      </c>
      <c r="AT21" s="340">
        <f t="shared" si="36"/>
        <v>10802296</v>
      </c>
      <c r="AU21" s="340">
        <f t="shared" si="11"/>
        <v>2973.38</v>
      </c>
      <c r="AV21" s="345">
        <f t="shared" si="37"/>
        <v>53</v>
      </c>
      <c r="AW21" s="342">
        <f t="shared" si="38"/>
        <v>0.31108960569306604</v>
      </c>
      <c r="AX21" s="345">
        <f t="shared" si="39"/>
        <v>34724066</v>
      </c>
      <c r="AY21" s="346">
        <f t="shared" si="12"/>
        <v>9557.9592623176432</v>
      </c>
      <c r="AZ21" s="347">
        <f t="shared" si="40"/>
        <v>23</v>
      </c>
    </row>
    <row r="22" spans="1:52" s="328" customFormat="1" ht="15.6" customHeight="1" x14ac:dyDescent="0.2">
      <c r="A22" s="310">
        <v>16</v>
      </c>
      <c r="B22" s="311" t="s">
        <v>257</v>
      </c>
      <c r="C22" s="311">
        <f>+'8_2.1.17 SIS'!AP22</f>
        <v>4946</v>
      </c>
      <c r="D22" s="312">
        <f>'[11]At-Risk'!$AP22</f>
        <v>2802</v>
      </c>
      <c r="E22" s="312">
        <f t="shared" si="13"/>
        <v>616.44000000000005</v>
      </c>
      <c r="F22" s="312">
        <f>[11]CTE!$AP22</f>
        <v>1998</v>
      </c>
      <c r="G22" s="312">
        <f t="shared" si="14"/>
        <v>119.88</v>
      </c>
      <c r="H22" s="312">
        <f>[11]SWD!$AP22</f>
        <v>479</v>
      </c>
      <c r="I22" s="312">
        <f t="shared" si="15"/>
        <v>718.5</v>
      </c>
      <c r="J22" s="312">
        <f>[11]GT!$AP22</f>
        <v>272</v>
      </c>
      <c r="K22" s="312">
        <f t="shared" si="16"/>
        <v>163.19999999999999</v>
      </c>
      <c r="L22" s="313">
        <f t="shared" si="1"/>
        <v>2554</v>
      </c>
      <c r="M22" s="314">
        <f t="shared" si="2"/>
        <v>6.8110000000000004E-2</v>
      </c>
      <c r="N22" s="312">
        <f t="shared" si="3"/>
        <v>336.87206000000003</v>
      </c>
      <c r="O22" s="312">
        <f t="shared" si="17"/>
        <v>1954.8920600000001</v>
      </c>
      <c r="P22" s="312">
        <f t="shared" si="4"/>
        <v>6900.8920600000001</v>
      </c>
      <c r="Q22" s="315">
        <f t="shared" si="18"/>
        <v>3961</v>
      </c>
      <c r="R22" s="315">
        <f t="shared" si="5"/>
        <v>27334433</v>
      </c>
      <c r="S22" s="315">
        <f>'6_Local Deduct Calc'!J22</f>
        <v>17026846</v>
      </c>
      <c r="T22" s="315">
        <f t="shared" si="19"/>
        <v>17026846</v>
      </c>
      <c r="U22" s="316">
        <f t="shared" si="20"/>
        <v>10307587</v>
      </c>
      <c r="V22" s="317">
        <f t="shared" si="41"/>
        <v>0.37709999999999999</v>
      </c>
      <c r="W22" s="317">
        <f t="shared" si="21"/>
        <v>0.62290000000000001</v>
      </c>
      <c r="X22" s="318">
        <f t="shared" si="6"/>
        <v>3442.548726243429</v>
      </c>
      <c r="Y22" s="315">
        <f>'7_Local Revenue'!AQ22</f>
        <v>59665155</v>
      </c>
      <c r="Z22" s="315">
        <f t="shared" si="22"/>
        <v>42638309</v>
      </c>
      <c r="AA22" s="319">
        <f t="shared" si="23"/>
        <v>0</v>
      </c>
      <c r="AB22" s="320">
        <f t="shared" si="24"/>
        <v>9293707.2200000007</v>
      </c>
      <c r="AC22" s="320">
        <f t="shared" si="25"/>
        <v>9293707.2200000007</v>
      </c>
      <c r="AD22" s="315">
        <f t="shared" si="26"/>
        <v>9957166.3910213616</v>
      </c>
      <c r="AE22" s="321">
        <f t="shared" si="27"/>
        <v>0</v>
      </c>
      <c r="AF22" s="320">
        <f t="shared" si="28"/>
        <v>0</v>
      </c>
      <c r="AG22" s="322">
        <f t="shared" si="29"/>
        <v>0</v>
      </c>
      <c r="AH22" s="321">
        <f t="shared" si="30"/>
        <v>10307587</v>
      </c>
      <c r="AI22" s="320">
        <f t="shared" si="7"/>
        <v>2084</v>
      </c>
      <c r="AJ22" s="321">
        <f>+'3A_Level 3'!L22</f>
        <v>835263</v>
      </c>
      <c r="AK22" s="320">
        <f t="shared" si="8"/>
        <v>168.87646583097452</v>
      </c>
      <c r="AL22" s="321">
        <f t="shared" si="31"/>
        <v>11142850</v>
      </c>
      <c r="AM22" s="320">
        <f t="shared" si="9"/>
        <v>2252.9013344116456</v>
      </c>
      <c r="AN22" s="323">
        <f>+'3A_Level 3'!M22</f>
        <v>4231830</v>
      </c>
      <c r="AO22" s="324">
        <f t="shared" si="10"/>
        <v>855.60655074807926</v>
      </c>
      <c r="AP22" s="321">
        <f t="shared" si="32"/>
        <v>14539417</v>
      </c>
      <c r="AQ22" s="320">
        <f t="shared" si="33"/>
        <v>2939.6314193287503</v>
      </c>
      <c r="AR22" s="322">
        <f t="shared" si="34"/>
        <v>0.35583523242225212</v>
      </c>
      <c r="AS22" s="325">
        <f t="shared" si="35"/>
        <v>67</v>
      </c>
      <c r="AT22" s="320">
        <f t="shared" si="36"/>
        <v>26320553.219999999</v>
      </c>
      <c r="AU22" s="320">
        <f t="shared" si="11"/>
        <v>5321.58</v>
      </c>
      <c r="AV22" s="325">
        <f t="shared" si="37"/>
        <v>8</v>
      </c>
      <c r="AW22" s="322">
        <f t="shared" si="38"/>
        <v>0.64416476757774788</v>
      </c>
      <c r="AX22" s="325">
        <f t="shared" si="39"/>
        <v>40859970.219999999</v>
      </c>
      <c r="AY22" s="326">
        <f t="shared" si="12"/>
        <v>8261.2151678123737</v>
      </c>
      <c r="AZ22" s="327">
        <f t="shared" si="40"/>
        <v>67</v>
      </c>
    </row>
    <row r="23" spans="1:52" s="349" customFormat="1" ht="15.6" customHeight="1" x14ac:dyDescent="0.2">
      <c r="A23" s="310">
        <v>17</v>
      </c>
      <c r="B23" s="311" t="s">
        <v>258</v>
      </c>
      <c r="C23" s="311">
        <f>+'8_2.1.17 SIS'!AP23</f>
        <v>43995</v>
      </c>
      <c r="D23" s="312">
        <f>'[11]At-Risk'!$AP23</f>
        <v>36960</v>
      </c>
      <c r="E23" s="312">
        <f t="shared" si="13"/>
        <v>8131.2</v>
      </c>
      <c r="F23" s="312">
        <f>[11]CTE!$AP23</f>
        <v>22626</v>
      </c>
      <c r="G23" s="312">
        <f t="shared" si="14"/>
        <v>1357.56</v>
      </c>
      <c r="H23" s="312">
        <f>[11]SWD!$AP23</f>
        <v>4791</v>
      </c>
      <c r="I23" s="312">
        <f t="shared" si="15"/>
        <v>7186.5</v>
      </c>
      <c r="J23" s="312">
        <f>[11]GT!$AP23</f>
        <v>1737</v>
      </c>
      <c r="K23" s="312">
        <f t="shared" si="16"/>
        <v>1042.2</v>
      </c>
      <c r="L23" s="312">
        <f t="shared" si="1"/>
        <v>0</v>
      </c>
      <c r="M23" s="314">
        <f t="shared" si="2"/>
        <v>0</v>
      </c>
      <c r="N23" s="312">
        <f t="shared" si="3"/>
        <v>0</v>
      </c>
      <c r="O23" s="312">
        <f t="shared" si="17"/>
        <v>17717.460000000003</v>
      </c>
      <c r="P23" s="312">
        <f t="shared" si="4"/>
        <v>61712.460000000006</v>
      </c>
      <c r="Q23" s="315">
        <f t="shared" si="18"/>
        <v>3961</v>
      </c>
      <c r="R23" s="315">
        <f t="shared" si="5"/>
        <v>244443054</v>
      </c>
      <c r="S23" s="315">
        <f>'6_Local Deduct Calc'!J23</f>
        <v>124336516</v>
      </c>
      <c r="T23" s="315">
        <f t="shared" si="19"/>
        <v>124336516</v>
      </c>
      <c r="U23" s="316">
        <f t="shared" si="20"/>
        <v>120106538</v>
      </c>
      <c r="V23" s="317">
        <f t="shared" si="41"/>
        <v>0.49130000000000001</v>
      </c>
      <c r="W23" s="317">
        <f t="shared" si="21"/>
        <v>0.50870000000000004</v>
      </c>
      <c r="X23" s="318">
        <f t="shared" si="6"/>
        <v>2826.1510626207523</v>
      </c>
      <c r="Y23" s="315">
        <f>'7_Local Revenue'!AQ23</f>
        <v>328963555</v>
      </c>
      <c r="Z23" s="315">
        <f t="shared" si="22"/>
        <v>204627039</v>
      </c>
      <c r="AA23" s="319">
        <f t="shared" si="23"/>
        <v>0</v>
      </c>
      <c r="AB23" s="320">
        <f t="shared" si="24"/>
        <v>83110638.359999999</v>
      </c>
      <c r="AC23" s="320">
        <f t="shared" si="25"/>
        <v>83110638.359999999</v>
      </c>
      <c r="AD23" s="315">
        <f t="shared" si="26"/>
        <v>72718816.582019046</v>
      </c>
      <c r="AE23" s="321">
        <f t="shared" si="27"/>
        <v>10391822</v>
      </c>
      <c r="AF23" s="320">
        <f t="shared" si="28"/>
        <v>236</v>
      </c>
      <c r="AG23" s="322">
        <f t="shared" si="29"/>
        <v>0.125</v>
      </c>
      <c r="AH23" s="321">
        <f t="shared" si="30"/>
        <v>130498360</v>
      </c>
      <c r="AI23" s="320">
        <f t="shared" si="7"/>
        <v>2966</v>
      </c>
      <c r="AJ23" s="321">
        <f>+'3A_Level 3'!L23</f>
        <v>17980192</v>
      </c>
      <c r="AK23" s="320">
        <f t="shared" si="8"/>
        <v>408.68716899647688</v>
      </c>
      <c r="AL23" s="321">
        <f t="shared" si="31"/>
        <v>148478552</v>
      </c>
      <c r="AM23" s="320">
        <f t="shared" si="9"/>
        <v>3374.8960563700421</v>
      </c>
      <c r="AN23" s="323">
        <f>+'3A_Level 3'!M23</f>
        <v>53241200</v>
      </c>
      <c r="AO23" s="324">
        <f t="shared" si="10"/>
        <v>1210.1647914535743</v>
      </c>
      <c r="AP23" s="321">
        <f t="shared" si="32"/>
        <v>183739560</v>
      </c>
      <c r="AQ23" s="320">
        <f t="shared" si="33"/>
        <v>4176.3736788271399</v>
      </c>
      <c r="AR23" s="322">
        <f t="shared" si="34"/>
        <v>0.46969785336551273</v>
      </c>
      <c r="AS23" s="325">
        <f t="shared" si="35"/>
        <v>59</v>
      </c>
      <c r="AT23" s="320">
        <f t="shared" si="36"/>
        <v>207447154.36000001</v>
      </c>
      <c r="AU23" s="320">
        <f t="shared" si="11"/>
        <v>4715.24</v>
      </c>
      <c r="AV23" s="325">
        <f t="shared" si="37"/>
        <v>12</v>
      </c>
      <c r="AW23" s="322">
        <f t="shared" si="38"/>
        <v>0.53030214663448727</v>
      </c>
      <c r="AX23" s="325">
        <f t="shared" si="39"/>
        <v>391186714.36000001</v>
      </c>
      <c r="AY23" s="326">
        <f t="shared" si="12"/>
        <v>8891.6175556313228</v>
      </c>
      <c r="AZ23" s="327">
        <f t="shared" si="40"/>
        <v>54</v>
      </c>
    </row>
    <row r="24" spans="1:52" s="328" customFormat="1" ht="15.6" customHeight="1" x14ac:dyDescent="0.2">
      <c r="A24" s="310">
        <v>18</v>
      </c>
      <c r="B24" s="311" t="s">
        <v>259</v>
      </c>
      <c r="C24" s="311">
        <f>+'8_2.1.17 SIS'!AP24</f>
        <v>996</v>
      </c>
      <c r="D24" s="312">
        <f>'[11]At-Risk'!$AP24</f>
        <v>911</v>
      </c>
      <c r="E24" s="312">
        <f t="shared" si="13"/>
        <v>200.42</v>
      </c>
      <c r="F24" s="312">
        <f>[11]CTE!$AP24</f>
        <v>424.5</v>
      </c>
      <c r="G24" s="312">
        <f t="shared" si="14"/>
        <v>25.47</v>
      </c>
      <c r="H24" s="312">
        <f>[11]SWD!$AP24</f>
        <v>123</v>
      </c>
      <c r="I24" s="312">
        <f t="shared" si="15"/>
        <v>184.5</v>
      </c>
      <c r="J24" s="312">
        <f>[11]GT!$AP24</f>
        <v>1</v>
      </c>
      <c r="K24" s="312">
        <f t="shared" si="16"/>
        <v>0.6</v>
      </c>
      <c r="L24" s="312">
        <f t="shared" si="1"/>
        <v>6504</v>
      </c>
      <c r="M24" s="314">
        <f t="shared" si="2"/>
        <v>0.17344000000000001</v>
      </c>
      <c r="N24" s="312">
        <f t="shared" si="3"/>
        <v>172.74624</v>
      </c>
      <c r="O24" s="312">
        <f t="shared" si="17"/>
        <v>583.73623999999995</v>
      </c>
      <c r="P24" s="312">
        <f t="shared" si="4"/>
        <v>1579.73624</v>
      </c>
      <c r="Q24" s="315">
        <f t="shared" si="18"/>
        <v>3961</v>
      </c>
      <c r="R24" s="315">
        <f t="shared" si="5"/>
        <v>6257335</v>
      </c>
      <c r="S24" s="315">
        <f>'6_Local Deduct Calc'!J24</f>
        <v>1376631</v>
      </c>
      <c r="T24" s="315">
        <f t="shared" si="19"/>
        <v>1376631</v>
      </c>
      <c r="U24" s="316">
        <f t="shared" si="20"/>
        <v>4880704</v>
      </c>
      <c r="V24" s="317">
        <f t="shared" si="41"/>
        <v>0.78</v>
      </c>
      <c r="W24" s="317">
        <f t="shared" si="21"/>
        <v>0.22</v>
      </c>
      <c r="X24" s="318">
        <f t="shared" si="6"/>
        <v>1382.1596385542168</v>
      </c>
      <c r="Y24" s="315">
        <f>'7_Local Revenue'!AQ24</f>
        <v>3036244</v>
      </c>
      <c r="Z24" s="315">
        <f t="shared" si="22"/>
        <v>1659613</v>
      </c>
      <c r="AA24" s="319">
        <f t="shared" si="23"/>
        <v>0</v>
      </c>
      <c r="AB24" s="320">
        <f t="shared" si="24"/>
        <v>2127493.9000000004</v>
      </c>
      <c r="AC24" s="320">
        <f t="shared" si="25"/>
        <v>1659613</v>
      </c>
      <c r="AD24" s="315">
        <f t="shared" si="26"/>
        <v>627997.55920000002</v>
      </c>
      <c r="AE24" s="321">
        <f t="shared" si="27"/>
        <v>1031615</v>
      </c>
      <c r="AF24" s="320">
        <f t="shared" si="28"/>
        <v>1036</v>
      </c>
      <c r="AG24" s="322">
        <f t="shared" si="29"/>
        <v>0.62160000000000004</v>
      </c>
      <c r="AH24" s="321">
        <f t="shared" si="30"/>
        <v>5912319</v>
      </c>
      <c r="AI24" s="320">
        <f t="shared" si="7"/>
        <v>5936</v>
      </c>
      <c r="AJ24" s="321">
        <f>+'3A_Level 3'!L24</f>
        <v>168201</v>
      </c>
      <c r="AK24" s="320">
        <f t="shared" si="8"/>
        <v>168.87650602409639</v>
      </c>
      <c r="AL24" s="321">
        <f t="shared" si="31"/>
        <v>6080520</v>
      </c>
      <c r="AM24" s="320">
        <f t="shared" si="9"/>
        <v>6104.939759036145</v>
      </c>
      <c r="AN24" s="323">
        <f>+'3A_Level 3'!M24</f>
        <v>1010767</v>
      </c>
      <c r="AO24" s="324">
        <f t="shared" si="10"/>
        <v>1014.8263052208836</v>
      </c>
      <c r="AP24" s="321">
        <f t="shared" si="32"/>
        <v>6923086</v>
      </c>
      <c r="AQ24" s="320">
        <f t="shared" si="33"/>
        <v>6950.8895582329314</v>
      </c>
      <c r="AR24" s="322">
        <f t="shared" si="34"/>
        <v>0.69513571696087995</v>
      </c>
      <c r="AS24" s="325">
        <f t="shared" si="35"/>
        <v>19</v>
      </c>
      <c r="AT24" s="320">
        <f t="shared" si="36"/>
        <v>3036244</v>
      </c>
      <c r="AU24" s="320">
        <f t="shared" si="11"/>
        <v>3048.44</v>
      </c>
      <c r="AV24" s="325">
        <f t="shared" si="37"/>
        <v>50</v>
      </c>
      <c r="AW24" s="322">
        <f t="shared" si="38"/>
        <v>0.30486428303912011</v>
      </c>
      <c r="AX24" s="325">
        <f t="shared" si="39"/>
        <v>9959330</v>
      </c>
      <c r="AY24" s="326">
        <f t="shared" si="12"/>
        <v>9999.3273092369473</v>
      </c>
      <c r="AZ24" s="327">
        <f t="shared" si="40"/>
        <v>10</v>
      </c>
    </row>
    <row r="25" spans="1:52" s="328" customFormat="1" ht="15.6" customHeight="1" x14ac:dyDescent="0.2">
      <c r="A25" s="310">
        <v>19</v>
      </c>
      <c r="B25" s="311" t="s">
        <v>260</v>
      </c>
      <c r="C25" s="311">
        <f>+'8_2.1.17 SIS'!AP25</f>
        <v>1954</v>
      </c>
      <c r="D25" s="312">
        <f>'[11]At-Risk'!$AP25</f>
        <v>1402</v>
      </c>
      <c r="E25" s="312">
        <f t="shared" si="13"/>
        <v>308.44</v>
      </c>
      <c r="F25" s="312">
        <f>[11]CTE!$AP25</f>
        <v>688</v>
      </c>
      <c r="G25" s="312">
        <f t="shared" si="14"/>
        <v>41.28</v>
      </c>
      <c r="H25" s="312">
        <f>[11]SWD!$AP25</f>
        <v>224</v>
      </c>
      <c r="I25" s="312">
        <f t="shared" si="15"/>
        <v>336</v>
      </c>
      <c r="J25" s="312">
        <f>[11]GT!$AP25</f>
        <v>26</v>
      </c>
      <c r="K25" s="312">
        <f t="shared" si="16"/>
        <v>15.6</v>
      </c>
      <c r="L25" s="312">
        <f t="shared" si="1"/>
        <v>5546</v>
      </c>
      <c r="M25" s="314">
        <f t="shared" si="2"/>
        <v>0.14788999999999999</v>
      </c>
      <c r="N25" s="312">
        <f t="shared" si="3"/>
        <v>288.97705999999999</v>
      </c>
      <c r="O25" s="312">
        <f t="shared" si="17"/>
        <v>990.2970600000001</v>
      </c>
      <c r="P25" s="312">
        <f t="shared" si="4"/>
        <v>2944.2970599999999</v>
      </c>
      <c r="Q25" s="315">
        <f t="shared" si="18"/>
        <v>3961</v>
      </c>
      <c r="R25" s="315">
        <f t="shared" si="5"/>
        <v>11662361</v>
      </c>
      <c r="S25" s="315">
        <f>'6_Local Deduct Calc'!J25</f>
        <v>3561948</v>
      </c>
      <c r="T25" s="315">
        <f t="shared" si="19"/>
        <v>3561948</v>
      </c>
      <c r="U25" s="316">
        <f t="shared" si="20"/>
        <v>8100413</v>
      </c>
      <c r="V25" s="317">
        <f t="shared" si="41"/>
        <v>0.6946</v>
      </c>
      <c r="W25" s="317">
        <f t="shared" si="21"/>
        <v>0.3054</v>
      </c>
      <c r="X25" s="318">
        <f t="shared" si="6"/>
        <v>1822.9007164790173</v>
      </c>
      <c r="Y25" s="315">
        <f>'7_Local Revenue'!AQ25</f>
        <v>6104831</v>
      </c>
      <c r="Z25" s="315">
        <f t="shared" si="22"/>
        <v>2542883</v>
      </c>
      <c r="AA25" s="319">
        <f t="shared" si="23"/>
        <v>0</v>
      </c>
      <c r="AB25" s="320">
        <f t="shared" si="24"/>
        <v>3965202.74</v>
      </c>
      <c r="AC25" s="320">
        <f t="shared" si="25"/>
        <v>2542883</v>
      </c>
      <c r="AD25" s="315">
        <f t="shared" si="26"/>
        <v>1335745.925304</v>
      </c>
      <c r="AE25" s="321">
        <f t="shared" si="27"/>
        <v>1207137</v>
      </c>
      <c r="AF25" s="320">
        <f t="shared" si="28"/>
        <v>618</v>
      </c>
      <c r="AG25" s="322">
        <f t="shared" si="29"/>
        <v>0.47470000000000001</v>
      </c>
      <c r="AH25" s="321">
        <f t="shared" si="30"/>
        <v>9307550</v>
      </c>
      <c r="AI25" s="320">
        <f t="shared" si="7"/>
        <v>4763</v>
      </c>
      <c r="AJ25" s="321">
        <f>+'3A_Level 3'!L25</f>
        <v>329985</v>
      </c>
      <c r="AK25" s="320">
        <f t="shared" si="8"/>
        <v>168.87666325486182</v>
      </c>
      <c r="AL25" s="321">
        <f t="shared" si="31"/>
        <v>9637535</v>
      </c>
      <c r="AM25" s="320">
        <f t="shared" si="9"/>
        <v>4932.2082906857731</v>
      </c>
      <c r="AN25" s="323">
        <f>+'3A_Level 3'!M25</f>
        <v>2099195</v>
      </c>
      <c r="AO25" s="324">
        <f t="shared" si="10"/>
        <v>1074.306550665302</v>
      </c>
      <c r="AP25" s="321">
        <f t="shared" si="32"/>
        <v>11406745</v>
      </c>
      <c r="AQ25" s="320">
        <f t="shared" si="33"/>
        <v>5837.6381780962129</v>
      </c>
      <c r="AR25" s="322">
        <f t="shared" si="34"/>
        <v>0.65138311937200855</v>
      </c>
      <c r="AS25" s="325">
        <f t="shared" si="35"/>
        <v>28</v>
      </c>
      <c r="AT25" s="320">
        <f t="shared" si="36"/>
        <v>6104831</v>
      </c>
      <c r="AU25" s="320">
        <f t="shared" si="11"/>
        <v>3124.27</v>
      </c>
      <c r="AV25" s="325">
        <f t="shared" si="37"/>
        <v>46</v>
      </c>
      <c r="AW25" s="322">
        <f t="shared" si="38"/>
        <v>0.34861688062799145</v>
      </c>
      <c r="AX25" s="325">
        <f t="shared" si="39"/>
        <v>17511576</v>
      </c>
      <c r="AY25" s="326">
        <f t="shared" si="12"/>
        <v>8961.9119754350049</v>
      </c>
      <c r="AZ25" s="327">
        <f t="shared" si="40"/>
        <v>48</v>
      </c>
    </row>
    <row r="26" spans="1:52" s="348" customFormat="1" ht="15.6" customHeight="1" x14ac:dyDescent="0.2">
      <c r="A26" s="329">
        <v>20</v>
      </c>
      <c r="B26" s="330" t="s">
        <v>261</v>
      </c>
      <c r="C26" s="330">
        <f>+'8_2.1.17 SIS'!AP26</f>
        <v>5788</v>
      </c>
      <c r="D26" s="331">
        <f>'[11]At-Risk'!$AP26</f>
        <v>4452</v>
      </c>
      <c r="E26" s="331">
        <f t="shared" si="13"/>
        <v>979.44</v>
      </c>
      <c r="F26" s="331">
        <f>[11]CTE!$AP26</f>
        <v>2675.5</v>
      </c>
      <c r="G26" s="331">
        <f t="shared" si="14"/>
        <v>160.53</v>
      </c>
      <c r="H26" s="331">
        <f>[11]SWD!$AP26</f>
        <v>755</v>
      </c>
      <c r="I26" s="331">
        <f t="shared" si="15"/>
        <v>1132.5</v>
      </c>
      <c r="J26" s="331">
        <f>[11]GT!$AP26</f>
        <v>105</v>
      </c>
      <c r="K26" s="331">
        <f t="shared" si="16"/>
        <v>63</v>
      </c>
      <c r="L26" s="331">
        <f t="shared" si="1"/>
        <v>1712</v>
      </c>
      <c r="M26" s="332">
        <f t="shared" si="2"/>
        <v>4.5650000000000003E-2</v>
      </c>
      <c r="N26" s="331">
        <f t="shared" si="3"/>
        <v>264.22220000000004</v>
      </c>
      <c r="O26" s="331">
        <f t="shared" si="17"/>
        <v>2599.6922000000004</v>
      </c>
      <c r="P26" s="333">
        <f t="shared" si="4"/>
        <v>8387.6922000000013</v>
      </c>
      <c r="Q26" s="334">
        <f t="shared" si="18"/>
        <v>3961</v>
      </c>
      <c r="R26" s="334">
        <f t="shared" si="5"/>
        <v>33223649</v>
      </c>
      <c r="S26" s="334">
        <f>'6_Local Deduct Calc'!J26</f>
        <v>6769483</v>
      </c>
      <c r="T26" s="334">
        <f t="shared" si="19"/>
        <v>6769483</v>
      </c>
      <c r="U26" s="335">
        <f t="shared" si="20"/>
        <v>26454166</v>
      </c>
      <c r="V26" s="336">
        <f t="shared" si="41"/>
        <v>0.79620000000000002</v>
      </c>
      <c r="W26" s="337">
        <f t="shared" si="21"/>
        <v>0.20380000000000001</v>
      </c>
      <c r="X26" s="338">
        <f t="shared" si="6"/>
        <v>1169.5720456116103</v>
      </c>
      <c r="Y26" s="334">
        <f>'7_Local Revenue'!AQ26</f>
        <v>14296894</v>
      </c>
      <c r="Z26" s="334">
        <f t="shared" si="22"/>
        <v>7527411</v>
      </c>
      <c r="AA26" s="339">
        <f t="shared" si="23"/>
        <v>0</v>
      </c>
      <c r="AB26" s="340">
        <f t="shared" si="24"/>
        <v>11296040.66</v>
      </c>
      <c r="AC26" s="340">
        <f t="shared" si="25"/>
        <v>7527411</v>
      </c>
      <c r="AD26" s="334">
        <f t="shared" si="26"/>
        <v>2638628.5422960003</v>
      </c>
      <c r="AE26" s="341">
        <f t="shared" si="27"/>
        <v>4888782</v>
      </c>
      <c r="AF26" s="340">
        <f t="shared" si="28"/>
        <v>845</v>
      </c>
      <c r="AG26" s="342">
        <f t="shared" si="29"/>
        <v>0.64949999999999997</v>
      </c>
      <c r="AH26" s="341">
        <f t="shared" si="30"/>
        <v>31342948</v>
      </c>
      <c r="AI26" s="340">
        <f t="shared" si="7"/>
        <v>5415</v>
      </c>
      <c r="AJ26" s="341">
        <f>+'3A_Level 3'!L26</f>
        <v>578800</v>
      </c>
      <c r="AK26" s="340">
        <f t="shared" si="8"/>
        <v>100</v>
      </c>
      <c r="AL26" s="341">
        <f t="shared" si="31"/>
        <v>31921748</v>
      </c>
      <c r="AM26" s="340">
        <f t="shared" si="9"/>
        <v>5515.1603317208019</v>
      </c>
      <c r="AN26" s="343">
        <f>+'3A_Level 3'!M26</f>
        <v>3971552</v>
      </c>
      <c r="AO26" s="344">
        <f t="shared" si="10"/>
        <v>686.17000691085002</v>
      </c>
      <c r="AP26" s="341">
        <f t="shared" si="32"/>
        <v>35314500</v>
      </c>
      <c r="AQ26" s="340">
        <f t="shared" si="33"/>
        <v>6101.330338631652</v>
      </c>
      <c r="AR26" s="342">
        <f t="shared" si="34"/>
        <v>0.71182236886953831</v>
      </c>
      <c r="AS26" s="345">
        <f t="shared" si="35"/>
        <v>12</v>
      </c>
      <c r="AT26" s="340">
        <f t="shared" si="36"/>
        <v>14296894</v>
      </c>
      <c r="AU26" s="340">
        <f t="shared" si="11"/>
        <v>2470.09</v>
      </c>
      <c r="AV26" s="345">
        <f t="shared" si="37"/>
        <v>62</v>
      </c>
      <c r="AW26" s="342">
        <f t="shared" si="38"/>
        <v>0.28817763113046169</v>
      </c>
      <c r="AX26" s="345">
        <f t="shared" si="39"/>
        <v>49611394</v>
      </c>
      <c r="AY26" s="346">
        <f t="shared" si="12"/>
        <v>8571.4225984796121</v>
      </c>
      <c r="AZ26" s="347">
        <f t="shared" si="40"/>
        <v>60</v>
      </c>
    </row>
    <row r="27" spans="1:52" s="328" customFormat="1" ht="15.6" customHeight="1" x14ac:dyDescent="0.2">
      <c r="A27" s="310">
        <v>21</v>
      </c>
      <c r="B27" s="311" t="s">
        <v>262</v>
      </c>
      <c r="C27" s="312">
        <f>+'8_2.1.17 SIS'!AP27</f>
        <v>3024</v>
      </c>
      <c r="D27" s="312">
        <f>'[11]At-Risk'!$AP27</f>
        <v>2496</v>
      </c>
      <c r="E27" s="312">
        <f t="shared" si="13"/>
        <v>549.12</v>
      </c>
      <c r="F27" s="312">
        <f>[11]CTE!$AP27</f>
        <v>1143.5</v>
      </c>
      <c r="G27" s="312">
        <f t="shared" si="14"/>
        <v>68.61</v>
      </c>
      <c r="H27" s="312">
        <f>[11]SWD!$AP27</f>
        <v>484</v>
      </c>
      <c r="I27" s="312">
        <f t="shared" si="15"/>
        <v>726</v>
      </c>
      <c r="J27" s="312">
        <f>[11]GT!$AP27</f>
        <v>38</v>
      </c>
      <c r="K27" s="312">
        <f t="shared" si="16"/>
        <v>22.8</v>
      </c>
      <c r="L27" s="313">
        <f t="shared" si="1"/>
        <v>4476</v>
      </c>
      <c r="M27" s="314">
        <f t="shared" si="2"/>
        <v>0.11935999999999999</v>
      </c>
      <c r="N27" s="312">
        <f t="shared" si="3"/>
        <v>360.94463999999999</v>
      </c>
      <c r="O27" s="312">
        <f t="shared" si="17"/>
        <v>1727.4746399999999</v>
      </c>
      <c r="P27" s="312">
        <f t="shared" si="4"/>
        <v>4751.4746400000004</v>
      </c>
      <c r="Q27" s="315">
        <f t="shared" si="18"/>
        <v>3961</v>
      </c>
      <c r="R27" s="315">
        <f t="shared" si="5"/>
        <v>18820591</v>
      </c>
      <c r="S27" s="315">
        <f>'6_Local Deduct Calc'!J27</f>
        <v>3379075</v>
      </c>
      <c r="T27" s="315">
        <f t="shared" si="19"/>
        <v>3379075</v>
      </c>
      <c r="U27" s="316">
        <f t="shared" si="20"/>
        <v>15441516</v>
      </c>
      <c r="V27" s="317">
        <f t="shared" si="41"/>
        <v>0.82050000000000001</v>
      </c>
      <c r="W27" s="317">
        <f t="shared" si="21"/>
        <v>0.17949999999999999</v>
      </c>
      <c r="X27" s="318">
        <f t="shared" si="6"/>
        <v>1117.4189814814815</v>
      </c>
      <c r="Y27" s="315">
        <f>'7_Local Revenue'!AQ27</f>
        <v>7273088</v>
      </c>
      <c r="Z27" s="315">
        <f t="shared" si="22"/>
        <v>3894013</v>
      </c>
      <c r="AA27" s="319">
        <f t="shared" si="23"/>
        <v>0</v>
      </c>
      <c r="AB27" s="320">
        <f t="shared" si="24"/>
        <v>6399000.9400000004</v>
      </c>
      <c r="AC27" s="320">
        <f t="shared" si="25"/>
        <v>3894013</v>
      </c>
      <c r="AD27" s="315">
        <f t="shared" si="26"/>
        <v>1202237.5736199999</v>
      </c>
      <c r="AE27" s="321">
        <f t="shared" si="27"/>
        <v>2691775</v>
      </c>
      <c r="AF27" s="320">
        <f t="shared" si="28"/>
        <v>890</v>
      </c>
      <c r="AG27" s="322">
        <f t="shared" si="29"/>
        <v>0.69130000000000003</v>
      </c>
      <c r="AH27" s="321">
        <f t="shared" si="30"/>
        <v>18133291</v>
      </c>
      <c r="AI27" s="320">
        <f t="shared" si="7"/>
        <v>5996</v>
      </c>
      <c r="AJ27" s="321">
        <f>+'3A_Level 3'!L27</f>
        <v>510682</v>
      </c>
      <c r="AK27" s="320">
        <f t="shared" si="8"/>
        <v>168.87632275132276</v>
      </c>
      <c r="AL27" s="321">
        <f t="shared" si="31"/>
        <v>18643973</v>
      </c>
      <c r="AM27" s="320">
        <f t="shared" si="9"/>
        <v>6165.3349867724864</v>
      </c>
      <c r="AN27" s="323">
        <f>+'3A_Level 3'!M27</f>
        <v>2356380</v>
      </c>
      <c r="AO27" s="324">
        <f t="shared" si="10"/>
        <v>779.22619047619048</v>
      </c>
      <c r="AP27" s="321">
        <f t="shared" si="32"/>
        <v>20489671</v>
      </c>
      <c r="AQ27" s="320">
        <f t="shared" si="33"/>
        <v>6775.6848544973545</v>
      </c>
      <c r="AR27" s="322">
        <f t="shared" si="34"/>
        <v>0.73802718958875813</v>
      </c>
      <c r="AS27" s="325">
        <f t="shared" si="35"/>
        <v>5</v>
      </c>
      <c r="AT27" s="320">
        <f t="shared" si="36"/>
        <v>7273088</v>
      </c>
      <c r="AU27" s="320">
        <f t="shared" si="11"/>
        <v>2405.12</v>
      </c>
      <c r="AV27" s="325">
        <f t="shared" si="37"/>
        <v>64</v>
      </c>
      <c r="AW27" s="322">
        <f t="shared" si="38"/>
        <v>0.26197281041124193</v>
      </c>
      <c r="AX27" s="325">
        <f t="shared" si="39"/>
        <v>27762759</v>
      </c>
      <c r="AY27" s="326">
        <f t="shared" si="12"/>
        <v>9180.8065476190477</v>
      </c>
      <c r="AZ27" s="327">
        <f t="shared" si="40"/>
        <v>42</v>
      </c>
    </row>
    <row r="28" spans="1:52" s="328" customFormat="1" ht="15.6" customHeight="1" x14ac:dyDescent="0.2">
      <c r="A28" s="310">
        <v>22</v>
      </c>
      <c r="B28" s="311" t="s">
        <v>263</v>
      </c>
      <c r="C28" s="311">
        <f>+'8_2.1.17 SIS'!AP28</f>
        <v>2995</v>
      </c>
      <c r="D28" s="312">
        <f>'[11]At-Risk'!$AP28</f>
        <v>2038</v>
      </c>
      <c r="E28" s="312">
        <f t="shared" si="13"/>
        <v>448.36</v>
      </c>
      <c r="F28" s="312">
        <f>[11]CTE!$AP28</f>
        <v>1828</v>
      </c>
      <c r="G28" s="312">
        <f t="shared" si="14"/>
        <v>109.67999999999999</v>
      </c>
      <c r="H28" s="312">
        <f>[11]SWD!$AP28</f>
        <v>552</v>
      </c>
      <c r="I28" s="312">
        <f t="shared" si="15"/>
        <v>828</v>
      </c>
      <c r="J28" s="312">
        <f>[11]GT!$AP28</f>
        <v>20</v>
      </c>
      <c r="K28" s="312">
        <f t="shared" si="16"/>
        <v>12</v>
      </c>
      <c r="L28" s="312">
        <f t="shared" si="1"/>
        <v>4505</v>
      </c>
      <c r="M28" s="314">
        <f t="shared" si="2"/>
        <v>0.12013</v>
      </c>
      <c r="N28" s="312">
        <f t="shared" si="3"/>
        <v>359.78935000000001</v>
      </c>
      <c r="O28" s="312">
        <f t="shared" si="17"/>
        <v>1757.82935</v>
      </c>
      <c r="P28" s="312">
        <f t="shared" si="4"/>
        <v>4752.82935</v>
      </c>
      <c r="Q28" s="315">
        <f t="shared" si="18"/>
        <v>3961</v>
      </c>
      <c r="R28" s="315">
        <f t="shared" si="5"/>
        <v>18825957</v>
      </c>
      <c r="S28" s="315">
        <f>'6_Local Deduct Calc'!J28</f>
        <v>2254200</v>
      </c>
      <c r="T28" s="315">
        <f t="shared" si="19"/>
        <v>2254200</v>
      </c>
      <c r="U28" s="316">
        <f t="shared" si="20"/>
        <v>16571757</v>
      </c>
      <c r="V28" s="317">
        <f t="shared" si="41"/>
        <v>0.88029999999999997</v>
      </c>
      <c r="W28" s="317">
        <f t="shared" si="21"/>
        <v>0.1197</v>
      </c>
      <c r="X28" s="318">
        <f t="shared" si="6"/>
        <v>752.65442404006683</v>
      </c>
      <c r="Y28" s="315">
        <f>'7_Local Revenue'!AQ28</f>
        <v>6500258</v>
      </c>
      <c r="Z28" s="315">
        <f t="shared" si="22"/>
        <v>4246058</v>
      </c>
      <c r="AA28" s="319">
        <f t="shared" si="23"/>
        <v>0</v>
      </c>
      <c r="AB28" s="320">
        <f t="shared" si="24"/>
        <v>6400825.3800000008</v>
      </c>
      <c r="AC28" s="320">
        <f t="shared" si="25"/>
        <v>4246058</v>
      </c>
      <c r="AD28" s="315">
        <f t="shared" si="26"/>
        <v>874195.405272</v>
      </c>
      <c r="AE28" s="321">
        <f t="shared" si="27"/>
        <v>3371863</v>
      </c>
      <c r="AF28" s="320">
        <f t="shared" si="28"/>
        <v>1126</v>
      </c>
      <c r="AG28" s="322">
        <f t="shared" si="29"/>
        <v>0.79410000000000003</v>
      </c>
      <c r="AH28" s="321">
        <f t="shared" si="30"/>
        <v>19943620</v>
      </c>
      <c r="AI28" s="320">
        <f t="shared" si="7"/>
        <v>6659</v>
      </c>
      <c r="AJ28" s="321">
        <f>+'3A_Level 3'!L28</f>
        <v>505785</v>
      </c>
      <c r="AK28" s="320">
        <f t="shared" si="8"/>
        <v>168.87646076794658</v>
      </c>
      <c r="AL28" s="321">
        <f t="shared" si="31"/>
        <v>20449405</v>
      </c>
      <c r="AM28" s="320">
        <f t="shared" si="9"/>
        <v>6827.8480801335563</v>
      </c>
      <c r="AN28" s="323">
        <f>+'3A_Level 3'!M28</f>
        <v>1992383</v>
      </c>
      <c r="AO28" s="324">
        <f t="shared" si="10"/>
        <v>665.2363939899833</v>
      </c>
      <c r="AP28" s="321">
        <f t="shared" si="32"/>
        <v>21936003</v>
      </c>
      <c r="AQ28" s="320">
        <f t="shared" si="33"/>
        <v>7324.2080133555928</v>
      </c>
      <c r="AR28" s="322">
        <f t="shared" si="34"/>
        <v>0.771409539390569</v>
      </c>
      <c r="AS28" s="325">
        <f t="shared" si="35"/>
        <v>2</v>
      </c>
      <c r="AT28" s="320">
        <f t="shared" si="36"/>
        <v>6500258</v>
      </c>
      <c r="AU28" s="320">
        <f t="shared" si="11"/>
        <v>2170.37</v>
      </c>
      <c r="AV28" s="325">
        <f t="shared" si="37"/>
        <v>66</v>
      </c>
      <c r="AW28" s="322">
        <f t="shared" si="38"/>
        <v>0.22859046060943103</v>
      </c>
      <c r="AX28" s="325">
        <f t="shared" si="39"/>
        <v>28436261</v>
      </c>
      <c r="AY28" s="326">
        <f t="shared" si="12"/>
        <v>9494.5779632721205</v>
      </c>
      <c r="AZ28" s="327">
        <f t="shared" si="40"/>
        <v>25</v>
      </c>
    </row>
    <row r="29" spans="1:52" s="328" customFormat="1" ht="15.6" customHeight="1" x14ac:dyDescent="0.2">
      <c r="A29" s="310">
        <v>23</v>
      </c>
      <c r="B29" s="311" t="s">
        <v>264</v>
      </c>
      <c r="C29" s="311">
        <f>+'8_2.1.17 SIS'!AP29</f>
        <v>12990</v>
      </c>
      <c r="D29" s="312">
        <f>'[11]At-Risk'!$AP29</f>
        <v>9233</v>
      </c>
      <c r="E29" s="312">
        <f t="shared" si="13"/>
        <v>2031.26</v>
      </c>
      <c r="F29" s="312">
        <f>[11]CTE!$AP29</f>
        <v>6846.5</v>
      </c>
      <c r="G29" s="312">
        <f t="shared" si="14"/>
        <v>410.78999999999996</v>
      </c>
      <c r="H29" s="312">
        <f>[11]SWD!$AP29</f>
        <v>1711</v>
      </c>
      <c r="I29" s="312">
        <f t="shared" si="15"/>
        <v>2566.5</v>
      </c>
      <c r="J29" s="312">
        <f>[11]GT!$AP29</f>
        <v>391</v>
      </c>
      <c r="K29" s="312">
        <f t="shared" si="16"/>
        <v>234.6</v>
      </c>
      <c r="L29" s="312">
        <f t="shared" si="1"/>
        <v>0</v>
      </c>
      <c r="M29" s="314">
        <f t="shared" si="2"/>
        <v>0</v>
      </c>
      <c r="N29" s="312">
        <f t="shared" si="3"/>
        <v>0</v>
      </c>
      <c r="O29" s="312">
        <f t="shared" si="17"/>
        <v>5243.1500000000005</v>
      </c>
      <c r="P29" s="312">
        <f t="shared" si="4"/>
        <v>18233.150000000001</v>
      </c>
      <c r="Q29" s="315">
        <f t="shared" si="18"/>
        <v>3961</v>
      </c>
      <c r="R29" s="315">
        <f t="shared" si="5"/>
        <v>72221507</v>
      </c>
      <c r="S29" s="315">
        <f>'6_Local Deduct Calc'!J29</f>
        <v>20043091</v>
      </c>
      <c r="T29" s="315">
        <f t="shared" si="19"/>
        <v>20043091</v>
      </c>
      <c r="U29" s="316">
        <f t="shared" si="20"/>
        <v>52178416</v>
      </c>
      <c r="V29" s="317">
        <f t="shared" si="41"/>
        <v>0.72250000000000003</v>
      </c>
      <c r="W29" s="317">
        <f t="shared" si="21"/>
        <v>0.27750000000000002</v>
      </c>
      <c r="X29" s="318">
        <f t="shared" si="6"/>
        <v>1542.9631254811393</v>
      </c>
      <c r="Y29" s="315">
        <f>'7_Local Revenue'!AQ29</f>
        <v>46384392</v>
      </c>
      <c r="Z29" s="315">
        <f t="shared" si="22"/>
        <v>26341301</v>
      </c>
      <c r="AA29" s="319">
        <f t="shared" si="23"/>
        <v>0</v>
      </c>
      <c r="AB29" s="320">
        <f t="shared" si="24"/>
        <v>24555312.380000003</v>
      </c>
      <c r="AC29" s="320">
        <f t="shared" si="25"/>
        <v>24555312.380000003</v>
      </c>
      <c r="AD29" s="315">
        <f t="shared" si="26"/>
        <v>11720250.598974003</v>
      </c>
      <c r="AE29" s="321">
        <f t="shared" si="27"/>
        <v>12835062</v>
      </c>
      <c r="AF29" s="320">
        <f t="shared" si="28"/>
        <v>988</v>
      </c>
      <c r="AG29" s="322">
        <f t="shared" si="29"/>
        <v>0.52270000000000005</v>
      </c>
      <c r="AH29" s="321">
        <f t="shared" si="30"/>
        <v>65013478</v>
      </c>
      <c r="AI29" s="320">
        <f t="shared" si="7"/>
        <v>5005</v>
      </c>
      <c r="AJ29" s="321">
        <f>+'3A_Level 3'!L29</f>
        <v>2193705</v>
      </c>
      <c r="AK29" s="320">
        <f t="shared" si="8"/>
        <v>168.87644341801385</v>
      </c>
      <c r="AL29" s="321">
        <f t="shared" si="31"/>
        <v>67207183</v>
      </c>
      <c r="AM29" s="320">
        <f t="shared" si="9"/>
        <v>5173.7631254811395</v>
      </c>
      <c r="AN29" s="323">
        <f>+'3A_Level 3'!M29</f>
        <v>11138359</v>
      </c>
      <c r="AO29" s="324">
        <f t="shared" si="10"/>
        <v>857.4564280215551</v>
      </c>
      <c r="AP29" s="321">
        <f t="shared" si="32"/>
        <v>76151837</v>
      </c>
      <c r="AQ29" s="320">
        <f t="shared" si="33"/>
        <v>5862.3431100846801</v>
      </c>
      <c r="AR29" s="322">
        <f t="shared" si="34"/>
        <v>0.63065577973468878</v>
      </c>
      <c r="AS29" s="325">
        <f t="shared" si="35"/>
        <v>38</v>
      </c>
      <c r="AT29" s="320">
        <f t="shared" si="36"/>
        <v>44598403.380000003</v>
      </c>
      <c r="AU29" s="320">
        <f t="shared" si="11"/>
        <v>3433.29</v>
      </c>
      <c r="AV29" s="325">
        <f t="shared" si="37"/>
        <v>34</v>
      </c>
      <c r="AW29" s="322">
        <f t="shared" si="38"/>
        <v>0.36934422026531127</v>
      </c>
      <c r="AX29" s="325">
        <f t="shared" si="39"/>
        <v>120750240.38</v>
      </c>
      <c r="AY29" s="326">
        <f t="shared" si="12"/>
        <v>9295.6305142417241</v>
      </c>
      <c r="AZ29" s="327">
        <f t="shared" si="40"/>
        <v>34</v>
      </c>
    </row>
    <row r="30" spans="1:52" s="328" customFormat="1" ht="15.6" customHeight="1" x14ac:dyDescent="0.2">
      <c r="A30" s="310">
        <v>24</v>
      </c>
      <c r="B30" s="311" t="s">
        <v>265</v>
      </c>
      <c r="C30" s="311">
        <f>+'8_2.1.17 SIS'!AP30</f>
        <v>4803</v>
      </c>
      <c r="D30" s="312">
        <f>'[11]At-Risk'!$AP30</f>
        <v>4013</v>
      </c>
      <c r="E30" s="312">
        <f t="shared" si="13"/>
        <v>882.86</v>
      </c>
      <c r="F30" s="312">
        <f>[11]CTE!$AP30</f>
        <v>1472.5</v>
      </c>
      <c r="G30" s="312">
        <f t="shared" si="14"/>
        <v>88.35</v>
      </c>
      <c r="H30" s="312">
        <f>[11]SWD!$AP30</f>
        <v>477</v>
      </c>
      <c r="I30" s="312">
        <f t="shared" si="15"/>
        <v>715.5</v>
      </c>
      <c r="J30" s="312">
        <f>[11]GT!$AP30</f>
        <v>211</v>
      </c>
      <c r="K30" s="312">
        <f t="shared" si="16"/>
        <v>126.6</v>
      </c>
      <c r="L30" s="312">
        <f t="shared" si="1"/>
        <v>2697</v>
      </c>
      <c r="M30" s="314">
        <f t="shared" si="2"/>
        <v>7.1919999999999998E-2</v>
      </c>
      <c r="N30" s="312">
        <f t="shared" si="3"/>
        <v>345.43176</v>
      </c>
      <c r="O30" s="312">
        <f t="shared" si="17"/>
        <v>2158.7417599999999</v>
      </c>
      <c r="P30" s="312">
        <f t="shared" si="4"/>
        <v>6961.7417599999999</v>
      </c>
      <c r="Q30" s="315">
        <f t="shared" si="18"/>
        <v>3961</v>
      </c>
      <c r="R30" s="315">
        <f t="shared" si="5"/>
        <v>27575459</v>
      </c>
      <c r="S30" s="315">
        <f>'6_Local Deduct Calc'!J30</f>
        <v>18761172</v>
      </c>
      <c r="T30" s="315">
        <f t="shared" si="19"/>
        <v>18761172</v>
      </c>
      <c r="U30" s="316">
        <f t="shared" si="20"/>
        <v>8814287</v>
      </c>
      <c r="V30" s="317">
        <f t="shared" si="41"/>
        <v>0.3196</v>
      </c>
      <c r="W30" s="317">
        <f t="shared" si="21"/>
        <v>0.6804</v>
      </c>
      <c r="X30" s="318">
        <f t="shared" si="6"/>
        <v>3906.1361648969396</v>
      </c>
      <c r="Y30" s="315">
        <f>'7_Local Revenue'!AQ30</f>
        <v>59786562</v>
      </c>
      <c r="Z30" s="315">
        <f t="shared" si="22"/>
        <v>41025390</v>
      </c>
      <c r="AA30" s="319">
        <f t="shared" si="23"/>
        <v>0</v>
      </c>
      <c r="AB30" s="320">
        <f t="shared" si="24"/>
        <v>9375656.0600000005</v>
      </c>
      <c r="AC30" s="320">
        <f t="shared" si="25"/>
        <v>9375656.0600000005</v>
      </c>
      <c r="AD30" s="315">
        <f t="shared" si="26"/>
        <v>10972217.77914528</v>
      </c>
      <c r="AE30" s="321">
        <f t="shared" si="27"/>
        <v>0</v>
      </c>
      <c r="AF30" s="320">
        <f t="shared" si="28"/>
        <v>0</v>
      </c>
      <c r="AG30" s="322">
        <f t="shared" si="29"/>
        <v>0</v>
      </c>
      <c r="AH30" s="321">
        <f t="shared" si="30"/>
        <v>8814287</v>
      </c>
      <c r="AI30" s="320">
        <f t="shared" si="7"/>
        <v>1835</v>
      </c>
      <c r="AJ30" s="321">
        <f>+'3A_Level 3'!L30</f>
        <v>2135034</v>
      </c>
      <c r="AK30" s="320">
        <f t="shared" si="8"/>
        <v>444.52092442223608</v>
      </c>
      <c r="AL30" s="321">
        <f t="shared" si="31"/>
        <v>10949321</v>
      </c>
      <c r="AM30" s="320">
        <f t="shared" si="9"/>
        <v>2279.6837393295855</v>
      </c>
      <c r="AN30" s="323">
        <f>+'3A_Level 3'!M30</f>
        <v>6237997</v>
      </c>
      <c r="AO30" s="324">
        <f t="shared" si="10"/>
        <v>1298.7709764730378</v>
      </c>
      <c r="AP30" s="321">
        <f t="shared" si="32"/>
        <v>15052284</v>
      </c>
      <c r="AQ30" s="320">
        <f t="shared" si="33"/>
        <v>3133.9337913803874</v>
      </c>
      <c r="AR30" s="322">
        <f t="shared" si="34"/>
        <v>0.34852033954967121</v>
      </c>
      <c r="AS30" s="325">
        <f t="shared" si="35"/>
        <v>68</v>
      </c>
      <c r="AT30" s="320">
        <f t="shared" si="36"/>
        <v>28136828.059999999</v>
      </c>
      <c r="AU30" s="320">
        <f t="shared" si="11"/>
        <v>5858.18</v>
      </c>
      <c r="AV30" s="325">
        <f t="shared" si="37"/>
        <v>2</v>
      </c>
      <c r="AW30" s="322">
        <f t="shared" si="38"/>
        <v>0.65147966045032868</v>
      </c>
      <c r="AX30" s="325">
        <f t="shared" si="39"/>
        <v>43189112.060000002</v>
      </c>
      <c r="AY30" s="326">
        <f t="shared" si="12"/>
        <v>8992.1116094107856</v>
      </c>
      <c r="AZ30" s="327">
        <f t="shared" si="40"/>
        <v>46</v>
      </c>
    </row>
    <row r="31" spans="1:52" s="348" customFormat="1" ht="15.6" customHeight="1" x14ac:dyDescent="0.2">
      <c r="A31" s="329">
        <v>25</v>
      </c>
      <c r="B31" s="330" t="s">
        <v>266</v>
      </c>
      <c r="C31" s="330">
        <f>+'8_2.1.17 SIS'!AP31</f>
        <v>2175</v>
      </c>
      <c r="D31" s="331">
        <f>'[11]At-Risk'!$AP31</f>
        <v>1491</v>
      </c>
      <c r="E31" s="331">
        <f t="shared" si="13"/>
        <v>328.02</v>
      </c>
      <c r="F31" s="331">
        <f>[11]CTE!$AP31</f>
        <v>1489.5</v>
      </c>
      <c r="G31" s="331">
        <f t="shared" si="14"/>
        <v>89.36999999999999</v>
      </c>
      <c r="H31" s="331">
        <f>[11]SWD!$AP31</f>
        <v>204</v>
      </c>
      <c r="I31" s="331">
        <f t="shared" si="15"/>
        <v>306</v>
      </c>
      <c r="J31" s="331">
        <f>[11]GT!$AP31</f>
        <v>109</v>
      </c>
      <c r="K31" s="331">
        <f t="shared" si="16"/>
        <v>65.399999999999991</v>
      </c>
      <c r="L31" s="331">
        <f t="shared" si="1"/>
        <v>5325</v>
      </c>
      <c r="M31" s="332">
        <f t="shared" si="2"/>
        <v>0.14199999999999999</v>
      </c>
      <c r="N31" s="331">
        <f t="shared" si="3"/>
        <v>308.84999999999997</v>
      </c>
      <c r="O31" s="331">
        <f t="shared" si="17"/>
        <v>1097.6399999999999</v>
      </c>
      <c r="P31" s="333">
        <f t="shared" si="4"/>
        <v>3272.64</v>
      </c>
      <c r="Q31" s="334">
        <f t="shared" si="18"/>
        <v>3961</v>
      </c>
      <c r="R31" s="334">
        <f t="shared" si="5"/>
        <v>12962927</v>
      </c>
      <c r="S31" s="334">
        <f>'6_Local Deduct Calc'!J31</f>
        <v>5210652</v>
      </c>
      <c r="T31" s="334">
        <f t="shared" si="19"/>
        <v>5210652</v>
      </c>
      <c r="U31" s="335">
        <f t="shared" si="20"/>
        <v>7752275</v>
      </c>
      <c r="V31" s="336">
        <f t="shared" si="41"/>
        <v>0.59799999999999998</v>
      </c>
      <c r="W31" s="337">
        <f t="shared" si="21"/>
        <v>0.40200000000000002</v>
      </c>
      <c r="X31" s="338">
        <f t="shared" si="6"/>
        <v>2395.7020689655174</v>
      </c>
      <c r="Y31" s="334">
        <f>'7_Local Revenue'!AQ31</f>
        <v>11679706</v>
      </c>
      <c r="Z31" s="334">
        <f t="shared" si="22"/>
        <v>6469054</v>
      </c>
      <c r="AA31" s="339">
        <f t="shared" si="23"/>
        <v>0</v>
      </c>
      <c r="AB31" s="340">
        <f t="shared" si="24"/>
        <v>4407395.1800000006</v>
      </c>
      <c r="AC31" s="340">
        <f t="shared" si="25"/>
        <v>4407395.1800000006</v>
      </c>
      <c r="AD31" s="334">
        <f t="shared" si="26"/>
        <v>3047449.3232592009</v>
      </c>
      <c r="AE31" s="341">
        <f t="shared" si="27"/>
        <v>1359946</v>
      </c>
      <c r="AF31" s="340">
        <f t="shared" si="28"/>
        <v>625</v>
      </c>
      <c r="AG31" s="342">
        <f t="shared" si="29"/>
        <v>0.30859999999999999</v>
      </c>
      <c r="AH31" s="341">
        <f t="shared" si="30"/>
        <v>9112221</v>
      </c>
      <c r="AI31" s="340">
        <f t="shared" si="7"/>
        <v>4190</v>
      </c>
      <c r="AJ31" s="341">
        <f>+'3A_Level 3'!L31</f>
        <v>367306</v>
      </c>
      <c r="AK31" s="340">
        <f t="shared" si="8"/>
        <v>168.87632183908045</v>
      </c>
      <c r="AL31" s="341">
        <f t="shared" si="31"/>
        <v>9479527</v>
      </c>
      <c r="AM31" s="340">
        <f t="shared" si="9"/>
        <v>4358.4032183908048</v>
      </c>
      <c r="AN31" s="343">
        <f>+'3A_Level 3'!M31</f>
        <v>1789169</v>
      </c>
      <c r="AO31" s="344">
        <f t="shared" si="10"/>
        <v>822.6064367816092</v>
      </c>
      <c r="AP31" s="341">
        <f t="shared" si="32"/>
        <v>10901390</v>
      </c>
      <c r="AQ31" s="340">
        <f t="shared" si="33"/>
        <v>5012.1333333333332</v>
      </c>
      <c r="AR31" s="342">
        <f t="shared" si="34"/>
        <v>0.53127139425760805</v>
      </c>
      <c r="AS31" s="345">
        <f t="shared" si="35"/>
        <v>51</v>
      </c>
      <c r="AT31" s="340">
        <f t="shared" si="36"/>
        <v>9618047.1799999997</v>
      </c>
      <c r="AU31" s="340">
        <f t="shared" si="11"/>
        <v>4422.09</v>
      </c>
      <c r="AV31" s="345">
        <f t="shared" si="37"/>
        <v>16</v>
      </c>
      <c r="AW31" s="342">
        <f t="shared" si="38"/>
        <v>0.468728605742392</v>
      </c>
      <c r="AX31" s="345">
        <f t="shared" si="39"/>
        <v>20519437.18</v>
      </c>
      <c r="AY31" s="346">
        <f t="shared" si="12"/>
        <v>9434.2239908045976</v>
      </c>
      <c r="AZ31" s="347">
        <f t="shared" si="40"/>
        <v>26</v>
      </c>
    </row>
    <row r="32" spans="1:52" s="328" customFormat="1" ht="15.6" customHeight="1" x14ac:dyDescent="0.2">
      <c r="A32" s="310">
        <v>26</v>
      </c>
      <c r="B32" s="311" t="s">
        <v>267</v>
      </c>
      <c r="C32" s="312">
        <f>+'8_2.1.17 SIS'!AP32</f>
        <v>48871</v>
      </c>
      <c r="D32" s="312">
        <f>'[11]At-Risk'!$AP32</f>
        <v>38522</v>
      </c>
      <c r="E32" s="312">
        <f t="shared" si="13"/>
        <v>8474.84</v>
      </c>
      <c r="F32" s="312">
        <f>[11]CTE!$AP32</f>
        <v>14082</v>
      </c>
      <c r="G32" s="312">
        <f t="shared" si="14"/>
        <v>844.92</v>
      </c>
      <c r="H32" s="312">
        <f>[11]SWD!$AP32</f>
        <v>5967</v>
      </c>
      <c r="I32" s="312">
        <f t="shared" si="15"/>
        <v>8950.5</v>
      </c>
      <c r="J32" s="312">
        <f>[11]GT!$AP32</f>
        <v>3051</v>
      </c>
      <c r="K32" s="312">
        <f t="shared" si="16"/>
        <v>1830.6</v>
      </c>
      <c r="L32" s="313">
        <f t="shared" si="1"/>
        <v>0</v>
      </c>
      <c r="M32" s="314">
        <f t="shared" si="2"/>
        <v>0</v>
      </c>
      <c r="N32" s="312">
        <f t="shared" si="3"/>
        <v>0</v>
      </c>
      <c r="O32" s="312">
        <f t="shared" si="17"/>
        <v>20100.86</v>
      </c>
      <c r="P32" s="312">
        <f t="shared" si="4"/>
        <v>68971.86</v>
      </c>
      <c r="Q32" s="315">
        <f t="shared" si="18"/>
        <v>3961</v>
      </c>
      <c r="R32" s="315">
        <f t="shared" si="5"/>
        <v>273197537</v>
      </c>
      <c r="S32" s="315">
        <f>'6_Local Deduct Calc'!J32</f>
        <v>127411982</v>
      </c>
      <c r="T32" s="315">
        <f t="shared" si="19"/>
        <v>127411982</v>
      </c>
      <c r="U32" s="316">
        <f t="shared" si="20"/>
        <v>145785555</v>
      </c>
      <c r="V32" s="317">
        <f t="shared" si="41"/>
        <v>0.53359999999999996</v>
      </c>
      <c r="W32" s="317">
        <f t="shared" si="21"/>
        <v>0.46639999999999998</v>
      </c>
      <c r="X32" s="318">
        <f t="shared" si="6"/>
        <v>2607.1081418428107</v>
      </c>
      <c r="Y32" s="315">
        <f>'7_Local Revenue'!AQ32</f>
        <v>269297423</v>
      </c>
      <c r="Z32" s="315">
        <f t="shared" si="22"/>
        <v>141885441</v>
      </c>
      <c r="AA32" s="319">
        <f t="shared" si="23"/>
        <v>0</v>
      </c>
      <c r="AB32" s="320">
        <f t="shared" si="24"/>
        <v>92887162.580000013</v>
      </c>
      <c r="AC32" s="320">
        <f t="shared" si="25"/>
        <v>92887162.580000013</v>
      </c>
      <c r="AD32" s="315">
        <f t="shared" si="26"/>
        <v>74514824.91897665</v>
      </c>
      <c r="AE32" s="321">
        <f t="shared" si="27"/>
        <v>18372338</v>
      </c>
      <c r="AF32" s="320">
        <f t="shared" si="28"/>
        <v>376</v>
      </c>
      <c r="AG32" s="322">
        <f t="shared" si="29"/>
        <v>0.1978</v>
      </c>
      <c r="AH32" s="321">
        <f t="shared" si="30"/>
        <v>164157893</v>
      </c>
      <c r="AI32" s="320">
        <f t="shared" si="7"/>
        <v>3359</v>
      </c>
      <c r="AJ32" s="321">
        <f>+'3A_Level 3'!L32</f>
        <v>19784847</v>
      </c>
      <c r="AK32" s="320">
        <f t="shared" si="8"/>
        <v>404.83818624542164</v>
      </c>
      <c r="AL32" s="321">
        <f t="shared" si="31"/>
        <v>183942740</v>
      </c>
      <c r="AM32" s="320">
        <f t="shared" si="9"/>
        <v>3763.8423605000921</v>
      </c>
      <c r="AN32" s="323">
        <f>+'3A_Level 3'!M32</f>
        <v>60681566</v>
      </c>
      <c r="AO32" s="324">
        <f t="shared" si="10"/>
        <v>1241.6681876777639</v>
      </c>
      <c r="AP32" s="321">
        <f t="shared" si="32"/>
        <v>224839459</v>
      </c>
      <c r="AQ32" s="320">
        <f t="shared" si="33"/>
        <v>4600.6723619324348</v>
      </c>
      <c r="AR32" s="322">
        <f t="shared" si="34"/>
        <v>0.50509988842069053</v>
      </c>
      <c r="AS32" s="325">
        <f t="shared" si="35"/>
        <v>55</v>
      </c>
      <c r="AT32" s="320">
        <f t="shared" si="36"/>
        <v>220299144.58000001</v>
      </c>
      <c r="AU32" s="320">
        <f t="shared" si="11"/>
        <v>4507.7700000000004</v>
      </c>
      <c r="AV32" s="325">
        <f t="shared" si="37"/>
        <v>15</v>
      </c>
      <c r="AW32" s="322">
        <f t="shared" si="38"/>
        <v>0.49490011157930947</v>
      </c>
      <c r="AX32" s="325">
        <f t="shared" si="39"/>
        <v>445138603.58000004</v>
      </c>
      <c r="AY32" s="326">
        <f t="shared" si="12"/>
        <v>9108.4406617421391</v>
      </c>
      <c r="AZ32" s="327">
        <f t="shared" si="40"/>
        <v>43</v>
      </c>
    </row>
    <row r="33" spans="1:52" s="328" customFormat="1" ht="15.6" customHeight="1" x14ac:dyDescent="0.2">
      <c r="A33" s="310">
        <v>27</v>
      </c>
      <c r="B33" s="311" t="s">
        <v>268</v>
      </c>
      <c r="C33" s="311">
        <f>+'8_2.1.17 SIS'!AP33</f>
        <v>5628</v>
      </c>
      <c r="D33" s="312">
        <f>'[11]At-Risk'!$AP33</f>
        <v>3525</v>
      </c>
      <c r="E33" s="312">
        <f t="shared" si="13"/>
        <v>775.5</v>
      </c>
      <c r="F33" s="312">
        <f>[11]CTE!$AP33</f>
        <v>3145.5</v>
      </c>
      <c r="G33" s="312">
        <f t="shared" si="14"/>
        <v>188.73</v>
      </c>
      <c r="H33" s="312">
        <f>[11]SWD!$AP33</f>
        <v>742</v>
      </c>
      <c r="I33" s="312">
        <f t="shared" si="15"/>
        <v>1113</v>
      </c>
      <c r="J33" s="312">
        <f>[11]GT!$AP33</f>
        <v>168</v>
      </c>
      <c r="K33" s="312">
        <f t="shared" si="16"/>
        <v>100.8</v>
      </c>
      <c r="L33" s="312">
        <f t="shared" si="1"/>
        <v>1872</v>
      </c>
      <c r="M33" s="314">
        <f t="shared" si="2"/>
        <v>4.9919999999999999E-2</v>
      </c>
      <c r="N33" s="312">
        <f t="shared" si="3"/>
        <v>280.94975999999997</v>
      </c>
      <c r="O33" s="312">
        <f t="shared" si="17"/>
        <v>2458.9797600000002</v>
      </c>
      <c r="P33" s="312">
        <f t="shared" si="4"/>
        <v>8086.9797600000002</v>
      </c>
      <c r="Q33" s="315">
        <f t="shared" si="18"/>
        <v>3961</v>
      </c>
      <c r="R33" s="315">
        <f t="shared" si="5"/>
        <v>32032527</v>
      </c>
      <c r="S33" s="315">
        <f>'6_Local Deduct Calc'!J33</f>
        <v>6842418</v>
      </c>
      <c r="T33" s="315">
        <f t="shared" si="19"/>
        <v>6842418</v>
      </c>
      <c r="U33" s="316">
        <f t="shared" si="20"/>
        <v>25190109</v>
      </c>
      <c r="V33" s="317">
        <f t="shared" si="41"/>
        <v>0.78639999999999999</v>
      </c>
      <c r="W33" s="317">
        <f t="shared" si="21"/>
        <v>0.21360000000000001</v>
      </c>
      <c r="X33" s="318">
        <f t="shared" si="6"/>
        <v>1215.7814498933901</v>
      </c>
      <c r="Y33" s="315">
        <f>'7_Local Revenue'!AQ33</f>
        <v>18896198</v>
      </c>
      <c r="Z33" s="315">
        <f t="shared" si="22"/>
        <v>12053780</v>
      </c>
      <c r="AA33" s="319">
        <f t="shared" si="23"/>
        <v>0</v>
      </c>
      <c r="AB33" s="320">
        <f t="shared" si="24"/>
        <v>10891059.180000002</v>
      </c>
      <c r="AC33" s="320">
        <f t="shared" si="25"/>
        <v>10891059.180000002</v>
      </c>
      <c r="AD33" s="315">
        <f t="shared" si="26"/>
        <v>4001288.0142585607</v>
      </c>
      <c r="AE33" s="321">
        <f t="shared" si="27"/>
        <v>6889771</v>
      </c>
      <c r="AF33" s="320">
        <f t="shared" si="28"/>
        <v>1224</v>
      </c>
      <c r="AG33" s="322">
        <f t="shared" si="29"/>
        <v>0.63260000000000005</v>
      </c>
      <c r="AH33" s="321">
        <f t="shared" si="30"/>
        <v>32079880</v>
      </c>
      <c r="AI33" s="320">
        <f t="shared" si="7"/>
        <v>5700</v>
      </c>
      <c r="AJ33" s="321">
        <f>+'3A_Level 3'!L33</f>
        <v>950437</v>
      </c>
      <c r="AK33" s="320">
        <f t="shared" si="8"/>
        <v>168.87651030561477</v>
      </c>
      <c r="AL33" s="321">
        <f t="shared" si="31"/>
        <v>33030317</v>
      </c>
      <c r="AM33" s="320">
        <f t="shared" si="9"/>
        <v>5868.9262615493963</v>
      </c>
      <c r="AN33" s="323">
        <f>+'3A_Level 3'!M33</f>
        <v>4850979</v>
      </c>
      <c r="AO33" s="324">
        <f t="shared" si="10"/>
        <v>861.93656716417911</v>
      </c>
      <c r="AP33" s="321">
        <f t="shared" si="32"/>
        <v>36930859</v>
      </c>
      <c r="AQ33" s="320">
        <f t="shared" si="33"/>
        <v>6561.9863184079604</v>
      </c>
      <c r="AR33" s="322">
        <f t="shared" si="34"/>
        <v>0.67559329502133181</v>
      </c>
      <c r="AS33" s="325">
        <f t="shared" si="35"/>
        <v>23</v>
      </c>
      <c r="AT33" s="320">
        <f t="shared" si="36"/>
        <v>17733477.18</v>
      </c>
      <c r="AU33" s="320">
        <f t="shared" si="11"/>
        <v>3150.94</v>
      </c>
      <c r="AV33" s="325">
        <f t="shared" si="37"/>
        <v>45</v>
      </c>
      <c r="AW33" s="322">
        <f t="shared" si="38"/>
        <v>0.32440670497866825</v>
      </c>
      <c r="AX33" s="325">
        <f t="shared" si="39"/>
        <v>54664336.18</v>
      </c>
      <c r="AY33" s="326">
        <f t="shared" si="12"/>
        <v>9712.9239836531633</v>
      </c>
      <c r="AZ33" s="327">
        <f t="shared" si="40"/>
        <v>19</v>
      </c>
    </row>
    <row r="34" spans="1:52" s="328" customFormat="1" ht="15.6" customHeight="1" x14ac:dyDescent="0.2">
      <c r="A34" s="310">
        <v>28</v>
      </c>
      <c r="B34" s="311" t="s">
        <v>269</v>
      </c>
      <c r="C34" s="311">
        <f>+'8_2.1.17 SIS'!AP34</f>
        <v>31529</v>
      </c>
      <c r="D34" s="312">
        <f>'[11]At-Risk'!$AP34</f>
        <v>20414</v>
      </c>
      <c r="E34" s="312">
        <f t="shared" si="13"/>
        <v>4491.08</v>
      </c>
      <c r="F34" s="312">
        <f>[11]CTE!$AP34</f>
        <v>13002</v>
      </c>
      <c r="G34" s="312">
        <f t="shared" si="14"/>
        <v>780.12</v>
      </c>
      <c r="H34" s="312">
        <f>[11]SWD!$AP34</f>
        <v>3017</v>
      </c>
      <c r="I34" s="312">
        <f t="shared" si="15"/>
        <v>4525.5</v>
      </c>
      <c r="J34" s="312">
        <f>[11]GT!$AP34</f>
        <v>1455</v>
      </c>
      <c r="K34" s="312">
        <f t="shared" si="16"/>
        <v>873</v>
      </c>
      <c r="L34" s="312">
        <f t="shared" si="1"/>
        <v>0</v>
      </c>
      <c r="M34" s="314">
        <f t="shared" si="2"/>
        <v>0</v>
      </c>
      <c r="N34" s="312">
        <f t="shared" si="3"/>
        <v>0</v>
      </c>
      <c r="O34" s="312">
        <f t="shared" si="17"/>
        <v>10669.7</v>
      </c>
      <c r="P34" s="312">
        <f t="shared" si="4"/>
        <v>42198.7</v>
      </c>
      <c r="Q34" s="315">
        <f t="shared" si="18"/>
        <v>3961</v>
      </c>
      <c r="R34" s="315">
        <f t="shared" si="5"/>
        <v>167149051</v>
      </c>
      <c r="S34" s="315">
        <f>'6_Local Deduct Calc'!J34</f>
        <v>76831614</v>
      </c>
      <c r="T34" s="315">
        <f t="shared" si="19"/>
        <v>76831614</v>
      </c>
      <c r="U34" s="316">
        <f t="shared" si="20"/>
        <v>90317437</v>
      </c>
      <c r="V34" s="317">
        <f t="shared" si="41"/>
        <v>0.5403</v>
      </c>
      <c r="W34" s="317">
        <f t="shared" si="21"/>
        <v>0.4597</v>
      </c>
      <c r="X34" s="318">
        <f t="shared" si="6"/>
        <v>2436.8554029623519</v>
      </c>
      <c r="Y34" s="315">
        <f>'7_Local Revenue'!AQ34</f>
        <v>180949609</v>
      </c>
      <c r="Z34" s="315">
        <f t="shared" si="22"/>
        <v>104117995</v>
      </c>
      <c r="AA34" s="319">
        <f t="shared" si="23"/>
        <v>0</v>
      </c>
      <c r="AB34" s="320">
        <f t="shared" si="24"/>
        <v>56830677.340000004</v>
      </c>
      <c r="AC34" s="320">
        <f t="shared" si="25"/>
        <v>56830677.340000004</v>
      </c>
      <c r="AD34" s="315">
        <f t="shared" si="26"/>
        <v>44935107.281900562</v>
      </c>
      <c r="AE34" s="321">
        <f t="shared" si="27"/>
        <v>11895570</v>
      </c>
      <c r="AF34" s="320">
        <f t="shared" si="28"/>
        <v>377</v>
      </c>
      <c r="AG34" s="322">
        <f t="shared" si="29"/>
        <v>0.20930000000000001</v>
      </c>
      <c r="AH34" s="321">
        <f t="shared" si="30"/>
        <v>102213007</v>
      </c>
      <c r="AI34" s="320">
        <f t="shared" si="7"/>
        <v>3242</v>
      </c>
      <c r="AJ34" s="321">
        <f>+'3A_Level 3'!L34</f>
        <v>7320884</v>
      </c>
      <c r="AK34" s="320">
        <f t="shared" si="8"/>
        <v>232.19524881854801</v>
      </c>
      <c r="AL34" s="321">
        <f t="shared" si="31"/>
        <v>109533891</v>
      </c>
      <c r="AM34" s="320">
        <f t="shared" si="9"/>
        <v>3474.0680326049032</v>
      </c>
      <c r="AN34" s="323">
        <f>+'3A_Level 3'!M34</f>
        <v>29214622</v>
      </c>
      <c r="AO34" s="324">
        <f t="shared" si="10"/>
        <v>926.59526150528086</v>
      </c>
      <c r="AP34" s="321">
        <f t="shared" si="32"/>
        <v>131427629</v>
      </c>
      <c r="AQ34" s="320">
        <f t="shared" si="33"/>
        <v>4168.4680452916364</v>
      </c>
      <c r="AR34" s="322">
        <f t="shared" si="34"/>
        <v>0.495785086175412</v>
      </c>
      <c r="AS34" s="325">
        <f t="shared" si="35"/>
        <v>57</v>
      </c>
      <c r="AT34" s="320">
        <f t="shared" si="36"/>
        <v>133662291.34</v>
      </c>
      <c r="AU34" s="320">
        <f t="shared" si="11"/>
        <v>4239.34</v>
      </c>
      <c r="AV34" s="325">
        <f t="shared" si="37"/>
        <v>18</v>
      </c>
      <c r="AW34" s="322">
        <f t="shared" si="38"/>
        <v>0.50421491382458805</v>
      </c>
      <c r="AX34" s="325">
        <f t="shared" si="39"/>
        <v>265089920.34</v>
      </c>
      <c r="AY34" s="326">
        <f t="shared" si="12"/>
        <v>8407.8125008722127</v>
      </c>
      <c r="AZ34" s="327">
        <f t="shared" si="40"/>
        <v>63</v>
      </c>
    </row>
    <row r="35" spans="1:52" s="328" customFormat="1" ht="15.6" customHeight="1" x14ac:dyDescent="0.2">
      <c r="A35" s="310">
        <v>29</v>
      </c>
      <c r="B35" s="311" t="s">
        <v>270</v>
      </c>
      <c r="C35" s="311">
        <f>+'8_2.1.17 SIS'!AP35</f>
        <v>14006</v>
      </c>
      <c r="D35" s="312">
        <f>'[11]At-Risk'!$AP35</f>
        <v>9169</v>
      </c>
      <c r="E35" s="312">
        <f t="shared" si="13"/>
        <v>2017.18</v>
      </c>
      <c r="F35" s="312">
        <f>[11]CTE!$AP35</f>
        <v>7890.5</v>
      </c>
      <c r="G35" s="312">
        <f t="shared" si="14"/>
        <v>473.43</v>
      </c>
      <c r="H35" s="312">
        <f>[11]SWD!$AP35</f>
        <v>1157</v>
      </c>
      <c r="I35" s="312">
        <f t="shared" si="15"/>
        <v>1735.5</v>
      </c>
      <c r="J35" s="312">
        <f>[11]GT!$AP35</f>
        <v>229</v>
      </c>
      <c r="K35" s="312">
        <f t="shared" si="16"/>
        <v>137.4</v>
      </c>
      <c r="L35" s="312">
        <f t="shared" si="1"/>
        <v>0</v>
      </c>
      <c r="M35" s="314">
        <f t="shared" si="2"/>
        <v>0</v>
      </c>
      <c r="N35" s="312">
        <f t="shared" si="3"/>
        <v>0</v>
      </c>
      <c r="O35" s="312">
        <f t="shared" si="17"/>
        <v>4363.51</v>
      </c>
      <c r="P35" s="312">
        <f t="shared" si="4"/>
        <v>18369.510000000002</v>
      </c>
      <c r="Q35" s="315">
        <f t="shared" si="18"/>
        <v>3961</v>
      </c>
      <c r="R35" s="315">
        <f t="shared" si="5"/>
        <v>72761629</v>
      </c>
      <c r="S35" s="315">
        <f>'6_Local Deduct Calc'!J35</f>
        <v>27912552</v>
      </c>
      <c r="T35" s="315">
        <f t="shared" si="19"/>
        <v>27912552</v>
      </c>
      <c r="U35" s="316">
        <f t="shared" si="20"/>
        <v>44849077</v>
      </c>
      <c r="V35" s="317">
        <f t="shared" si="41"/>
        <v>0.61639999999999995</v>
      </c>
      <c r="W35" s="317">
        <f t="shared" si="21"/>
        <v>0.3836</v>
      </c>
      <c r="X35" s="318">
        <f t="shared" si="6"/>
        <v>1992.8996144509497</v>
      </c>
      <c r="Y35" s="315">
        <f>'7_Local Revenue'!AQ35</f>
        <v>74801189</v>
      </c>
      <c r="Z35" s="315">
        <f t="shared" si="22"/>
        <v>46888637</v>
      </c>
      <c r="AA35" s="319">
        <f t="shared" si="23"/>
        <v>0</v>
      </c>
      <c r="AB35" s="320">
        <f t="shared" si="24"/>
        <v>24738953.860000003</v>
      </c>
      <c r="AC35" s="320">
        <f t="shared" si="25"/>
        <v>24738953.860000003</v>
      </c>
      <c r="AD35" s="315">
        <f t="shared" si="26"/>
        <v>16322563.845197121</v>
      </c>
      <c r="AE35" s="321">
        <f t="shared" si="27"/>
        <v>8416390</v>
      </c>
      <c r="AF35" s="320">
        <f t="shared" si="28"/>
        <v>601</v>
      </c>
      <c r="AG35" s="322">
        <f t="shared" si="29"/>
        <v>0.3402</v>
      </c>
      <c r="AH35" s="321">
        <f t="shared" si="30"/>
        <v>53265467</v>
      </c>
      <c r="AI35" s="320">
        <f t="shared" si="7"/>
        <v>3803</v>
      </c>
      <c r="AJ35" s="321">
        <f>+'3A_Level 3'!L35</f>
        <v>2365284</v>
      </c>
      <c r="AK35" s="320">
        <f t="shared" si="8"/>
        <v>168.87648150792518</v>
      </c>
      <c r="AL35" s="321">
        <f t="shared" si="31"/>
        <v>55630751</v>
      </c>
      <c r="AM35" s="320">
        <f t="shared" si="9"/>
        <v>3971.9228187919462</v>
      </c>
      <c r="AN35" s="323">
        <f>+'3A_Level 3'!M35</f>
        <v>12939114</v>
      </c>
      <c r="AO35" s="324">
        <f t="shared" si="10"/>
        <v>923.82650292731682</v>
      </c>
      <c r="AP35" s="321">
        <f t="shared" si="32"/>
        <v>66204581</v>
      </c>
      <c r="AQ35" s="320">
        <f t="shared" si="33"/>
        <v>4726.8728402113384</v>
      </c>
      <c r="AR35" s="322">
        <f t="shared" si="34"/>
        <v>0.55701464476095408</v>
      </c>
      <c r="AS35" s="325">
        <f t="shared" si="35"/>
        <v>49</v>
      </c>
      <c r="AT35" s="320">
        <f t="shared" si="36"/>
        <v>52651505.859999999</v>
      </c>
      <c r="AU35" s="320">
        <f t="shared" si="11"/>
        <v>3759.21</v>
      </c>
      <c r="AV35" s="325">
        <f t="shared" si="37"/>
        <v>26</v>
      </c>
      <c r="AW35" s="322">
        <f t="shared" si="38"/>
        <v>0.44298535523904592</v>
      </c>
      <c r="AX35" s="325">
        <f t="shared" si="39"/>
        <v>118856086.86</v>
      </c>
      <c r="AY35" s="326">
        <f t="shared" si="12"/>
        <v>8486.0835970298449</v>
      </c>
      <c r="AZ35" s="327">
        <f t="shared" si="40"/>
        <v>61</v>
      </c>
    </row>
    <row r="36" spans="1:52" s="348" customFormat="1" ht="15.6" customHeight="1" x14ac:dyDescent="0.2">
      <c r="A36" s="329">
        <v>30</v>
      </c>
      <c r="B36" s="330" t="s">
        <v>271</v>
      </c>
      <c r="C36" s="330">
        <f>+'8_2.1.17 SIS'!AP36</f>
        <v>2478</v>
      </c>
      <c r="D36" s="331">
        <f>'[11]At-Risk'!$AP36</f>
        <v>1559</v>
      </c>
      <c r="E36" s="331">
        <f t="shared" si="13"/>
        <v>342.98</v>
      </c>
      <c r="F36" s="331">
        <f>[11]CTE!$AP36</f>
        <v>1009</v>
      </c>
      <c r="G36" s="331">
        <f t="shared" si="14"/>
        <v>60.54</v>
      </c>
      <c r="H36" s="331">
        <f>[11]SWD!$AP36</f>
        <v>270</v>
      </c>
      <c r="I36" s="331">
        <f t="shared" si="15"/>
        <v>405</v>
      </c>
      <c r="J36" s="331">
        <f>[11]GT!$AP36</f>
        <v>35</v>
      </c>
      <c r="K36" s="331">
        <f t="shared" si="16"/>
        <v>21</v>
      </c>
      <c r="L36" s="331">
        <f t="shared" si="1"/>
        <v>5022</v>
      </c>
      <c r="M36" s="332">
        <f t="shared" si="2"/>
        <v>0.13392000000000001</v>
      </c>
      <c r="N36" s="331">
        <f t="shared" si="3"/>
        <v>331.85376000000002</v>
      </c>
      <c r="O36" s="331">
        <f t="shared" si="17"/>
        <v>1161.3737599999999</v>
      </c>
      <c r="P36" s="333">
        <f t="shared" si="4"/>
        <v>3639.3737599999999</v>
      </c>
      <c r="Q36" s="334">
        <f t="shared" si="18"/>
        <v>3961</v>
      </c>
      <c r="R36" s="334">
        <f t="shared" si="5"/>
        <v>14415559</v>
      </c>
      <c r="S36" s="334">
        <f>'6_Local Deduct Calc'!J36</f>
        <v>2799505</v>
      </c>
      <c r="T36" s="334">
        <f t="shared" si="19"/>
        <v>2799505</v>
      </c>
      <c r="U36" s="335">
        <f t="shared" si="20"/>
        <v>11616054</v>
      </c>
      <c r="V36" s="336">
        <f t="shared" si="41"/>
        <v>0.80579999999999996</v>
      </c>
      <c r="W36" s="337">
        <f t="shared" si="21"/>
        <v>0.19420000000000001</v>
      </c>
      <c r="X36" s="338">
        <f t="shared" si="6"/>
        <v>1129.7437449556094</v>
      </c>
      <c r="Y36" s="334">
        <f>'7_Local Revenue'!AQ36</f>
        <v>9710512</v>
      </c>
      <c r="Z36" s="334">
        <f t="shared" si="22"/>
        <v>6911007</v>
      </c>
      <c r="AA36" s="339">
        <f t="shared" si="23"/>
        <v>0</v>
      </c>
      <c r="AB36" s="340">
        <f t="shared" si="24"/>
        <v>4901290.0600000005</v>
      </c>
      <c r="AC36" s="340">
        <f t="shared" si="25"/>
        <v>4901290.0600000005</v>
      </c>
      <c r="AD36" s="334">
        <f t="shared" si="26"/>
        <v>1637148.51100144</v>
      </c>
      <c r="AE36" s="341">
        <f t="shared" si="27"/>
        <v>3264142</v>
      </c>
      <c r="AF36" s="340">
        <f t="shared" si="28"/>
        <v>1317</v>
      </c>
      <c r="AG36" s="342">
        <f t="shared" si="29"/>
        <v>0.66600000000000004</v>
      </c>
      <c r="AH36" s="341">
        <f t="shared" si="30"/>
        <v>14880196</v>
      </c>
      <c r="AI36" s="340">
        <f t="shared" si="7"/>
        <v>6005</v>
      </c>
      <c r="AJ36" s="341">
        <f>+'3A_Level 3'!L36</f>
        <v>418476</v>
      </c>
      <c r="AK36" s="340">
        <f t="shared" si="8"/>
        <v>168.8765133171913</v>
      </c>
      <c r="AL36" s="341">
        <f t="shared" si="31"/>
        <v>15298672</v>
      </c>
      <c r="AM36" s="340">
        <f t="shared" si="9"/>
        <v>6173.7982243744955</v>
      </c>
      <c r="AN36" s="343">
        <f>+'3A_Level 3'!M36</f>
        <v>2220403</v>
      </c>
      <c r="AO36" s="344">
        <f t="shared" si="10"/>
        <v>896.04640839386605</v>
      </c>
      <c r="AP36" s="341">
        <f t="shared" si="32"/>
        <v>17100599</v>
      </c>
      <c r="AQ36" s="340">
        <f t="shared" si="33"/>
        <v>6900.9681194511704</v>
      </c>
      <c r="AR36" s="342">
        <f t="shared" si="34"/>
        <v>0.6895015239316753</v>
      </c>
      <c r="AS36" s="345">
        <f t="shared" si="35"/>
        <v>21</v>
      </c>
      <c r="AT36" s="340">
        <f t="shared" si="36"/>
        <v>7700795.0599999996</v>
      </c>
      <c r="AU36" s="340">
        <f t="shared" si="11"/>
        <v>3107.67</v>
      </c>
      <c r="AV36" s="345">
        <f t="shared" si="37"/>
        <v>47</v>
      </c>
      <c r="AW36" s="342">
        <f t="shared" si="38"/>
        <v>0.3104984760683247</v>
      </c>
      <c r="AX36" s="345">
        <f t="shared" si="39"/>
        <v>24801394.059999999</v>
      </c>
      <c r="AY36" s="346">
        <f t="shared" si="12"/>
        <v>10008.633599677158</v>
      </c>
      <c r="AZ36" s="347">
        <f t="shared" si="40"/>
        <v>9</v>
      </c>
    </row>
    <row r="37" spans="1:52" s="328" customFormat="1" ht="15.6" customHeight="1" x14ac:dyDescent="0.2">
      <c r="A37" s="310">
        <v>31</v>
      </c>
      <c r="B37" s="311" t="s">
        <v>272</v>
      </c>
      <c r="C37" s="312">
        <f>+'8_2.1.17 SIS'!AP37</f>
        <v>6308</v>
      </c>
      <c r="D37" s="312">
        <f>'[11]At-Risk'!$AP37</f>
        <v>3844</v>
      </c>
      <c r="E37" s="312">
        <f t="shared" si="13"/>
        <v>845.68</v>
      </c>
      <c r="F37" s="312">
        <f>[11]CTE!$AP37</f>
        <v>2640</v>
      </c>
      <c r="G37" s="312">
        <f t="shared" si="14"/>
        <v>158.4</v>
      </c>
      <c r="H37" s="312">
        <f>[11]SWD!$AP37</f>
        <v>984</v>
      </c>
      <c r="I37" s="312">
        <f t="shared" si="15"/>
        <v>1476</v>
      </c>
      <c r="J37" s="312">
        <f>[11]GT!$AP37</f>
        <v>270</v>
      </c>
      <c r="K37" s="312">
        <f t="shared" si="16"/>
        <v>162</v>
      </c>
      <c r="L37" s="313">
        <f t="shared" si="1"/>
        <v>1192</v>
      </c>
      <c r="M37" s="314">
        <f t="shared" si="2"/>
        <v>3.1789999999999999E-2</v>
      </c>
      <c r="N37" s="312">
        <f t="shared" si="3"/>
        <v>200.53131999999999</v>
      </c>
      <c r="O37" s="312">
        <f t="shared" si="17"/>
        <v>2842.61132</v>
      </c>
      <c r="P37" s="312">
        <f t="shared" si="4"/>
        <v>9150.61132</v>
      </c>
      <c r="Q37" s="315">
        <f t="shared" si="18"/>
        <v>3961</v>
      </c>
      <c r="R37" s="315">
        <f t="shared" si="5"/>
        <v>36245571</v>
      </c>
      <c r="S37" s="315">
        <f>'6_Local Deduct Calc'!J37</f>
        <v>14953114</v>
      </c>
      <c r="T37" s="315">
        <f t="shared" si="19"/>
        <v>14953114</v>
      </c>
      <c r="U37" s="316">
        <f t="shared" si="20"/>
        <v>21292457</v>
      </c>
      <c r="V37" s="317">
        <f t="shared" si="41"/>
        <v>0.58740000000000003</v>
      </c>
      <c r="W37" s="317">
        <f t="shared" si="21"/>
        <v>0.41260000000000002</v>
      </c>
      <c r="X37" s="318">
        <f t="shared" si="6"/>
        <v>2370.5</v>
      </c>
      <c r="Y37" s="315">
        <f>'7_Local Revenue'!AQ37</f>
        <v>40431388</v>
      </c>
      <c r="Z37" s="315">
        <f t="shared" si="22"/>
        <v>25478274</v>
      </c>
      <c r="AA37" s="319">
        <f t="shared" si="23"/>
        <v>0</v>
      </c>
      <c r="AB37" s="320">
        <f t="shared" si="24"/>
        <v>12323494.140000001</v>
      </c>
      <c r="AC37" s="320">
        <f t="shared" si="25"/>
        <v>12323494.140000001</v>
      </c>
      <c r="AD37" s="315">
        <f t="shared" si="26"/>
        <v>8745638.7333220821</v>
      </c>
      <c r="AE37" s="321">
        <f t="shared" si="27"/>
        <v>3577855</v>
      </c>
      <c r="AF37" s="320">
        <f t="shared" si="28"/>
        <v>567</v>
      </c>
      <c r="AG37" s="322">
        <f t="shared" si="29"/>
        <v>0.2903</v>
      </c>
      <c r="AH37" s="321">
        <f t="shared" si="30"/>
        <v>24870312</v>
      </c>
      <c r="AI37" s="320">
        <f t="shared" si="7"/>
        <v>3943</v>
      </c>
      <c r="AJ37" s="321">
        <f>+'3A_Level 3'!L37</f>
        <v>1065273</v>
      </c>
      <c r="AK37" s="320">
        <f t="shared" si="8"/>
        <v>168.87650602409639</v>
      </c>
      <c r="AL37" s="321">
        <f t="shared" si="31"/>
        <v>25935585</v>
      </c>
      <c r="AM37" s="320">
        <f t="shared" si="9"/>
        <v>4111.5385225110967</v>
      </c>
      <c r="AN37" s="323">
        <f>+'3A_Level 3'!M37</f>
        <v>4981469</v>
      </c>
      <c r="AO37" s="324">
        <f t="shared" si="10"/>
        <v>789.70656309448316</v>
      </c>
      <c r="AP37" s="321">
        <f t="shared" si="32"/>
        <v>29851781</v>
      </c>
      <c r="AQ37" s="320">
        <f t="shared" si="33"/>
        <v>4732.3685795814836</v>
      </c>
      <c r="AR37" s="322">
        <f t="shared" si="34"/>
        <v>0.52253846904110346</v>
      </c>
      <c r="AS37" s="325">
        <f t="shared" si="35"/>
        <v>52</v>
      </c>
      <c r="AT37" s="320">
        <f t="shared" si="36"/>
        <v>27276608.140000001</v>
      </c>
      <c r="AU37" s="320">
        <f t="shared" si="11"/>
        <v>4324.13</v>
      </c>
      <c r="AV37" s="325">
        <f t="shared" si="37"/>
        <v>17</v>
      </c>
      <c r="AW37" s="322">
        <f t="shared" si="38"/>
        <v>0.47746153095889654</v>
      </c>
      <c r="AX37" s="325">
        <f t="shared" si="39"/>
        <v>57128389.140000001</v>
      </c>
      <c r="AY37" s="326">
        <f t="shared" si="12"/>
        <v>9056.4979613189607</v>
      </c>
      <c r="AZ37" s="327">
        <f t="shared" si="40"/>
        <v>45</v>
      </c>
    </row>
    <row r="38" spans="1:52" s="328" customFormat="1" ht="15.6" customHeight="1" x14ac:dyDescent="0.2">
      <c r="A38" s="310">
        <v>32</v>
      </c>
      <c r="B38" s="311" t="s">
        <v>273</v>
      </c>
      <c r="C38" s="311">
        <f>+'8_2.1.17 SIS'!AP38</f>
        <v>24991</v>
      </c>
      <c r="D38" s="312">
        <f>'[11]At-Risk'!$AP38</f>
        <v>12642</v>
      </c>
      <c r="E38" s="312">
        <f t="shared" si="13"/>
        <v>2781.2400000000002</v>
      </c>
      <c r="F38" s="312">
        <f>[11]CTE!$AP38</f>
        <v>11960.5</v>
      </c>
      <c r="G38" s="312">
        <f t="shared" si="14"/>
        <v>717.63</v>
      </c>
      <c r="H38" s="312">
        <f>[11]SWD!$AP38</f>
        <v>3144</v>
      </c>
      <c r="I38" s="312">
        <f t="shared" si="15"/>
        <v>4716</v>
      </c>
      <c r="J38" s="312">
        <f>[11]GT!$AP38</f>
        <v>1090</v>
      </c>
      <c r="K38" s="312">
        <f t="shared" si="16"/>
        <v>654</v>
      </c>
      <c r="L38" s="312">
        <f t="shared" si="1"/>
        <v>0</v>
      </c>
      <c r="M38" s="314">
        <f t="shared" si="2"/>
        <v>0</v>
      </c>
      <c r="N38" s="312">
        <f t="shared" si="3"/>
        <v>0</v>
      </c>
      <c r="O38" s="312">
        <f t="shared" si="17"/>
        <v>8868.8700000000008</v>
      </c>
      <c r="P38" s="312">
        <f t="shared" si="4"/>
        <v>33859.870000000003</v>
      </c>
      <c r="Q38" s="315">
        <f t="shared" si="18"/>
        <v>3961</v>
      </c>
      <c r="R38" s="315">
        <f t="shared" si="5"/>
        <v>134118945</v>
      </c>
      <c r="S38" s="315">
        <f>'6_Local Deduct Calc'!J38</f>
        <v>22656781</v>
      </c>
      <c r="T38" s="315">
        <f t="shared" si="19"/>
        <v>22656781</v>
      </c>
      <c r="U38" s="316">
        <f t="shared" si="20"/>
        <v>111462164</v>
      </c>
      <c r="V38" s="317">
        <f t="shared" si="41"/>
        <v>0.83109999999999995</v>
      </c>
      <c r="W38" s="317">
        <f t="shared" si="21"/>
        <v>0.16889999999999999</v>
      </c>
      <c r="X38" s="318">
        <f t="shared" si="6"/>
        <v>906.59761514145089</v>
      </c>
      <c r="Y38" s="315">
        <f>'7_Local Revenue'!AQ38</f>
        <v>64953850</v>
      </c>
      <c r="Z38" s="350">
        <f>IF(Y38-T38&gt;0,Y38-T38,0)-Z81</f>
        <v>40861978</v>
      </c>
      <c r="AA38" s="319">
        <f t="shared" si="23"/>
        <v>0</v>
      </c>
      <c r="AB38" s="320">
        <f t="shared" si="24"/>
        <v>45600441.300000004</v>
      </c>
      <c r="AC38" s="320">
        <f t="shared" si="25"/>
        <v>40861978</v>
      </c>
      <c r="AD38" s="315">
        <f t="shared" si="26"/>
        <v>11870731.504823999</v>
      </c>
      <c r="AE38" s="321">
        <f t="shared" si="27"/>
        <v>28991246</v>
      </c>
      <c r="AF38" s="320">
        <f t="shared" si="28"/>
        <v>1160</v>
      </c>
      <c r="AG38" s="322">
        <f t="shared" si="29"/>
        <v>0.70950000000000002</v>
      </c>
      <c r="AH38" s="321">
        <f t="shared" si="30"/>
        <v>140453410</v>
      </c>
      <c r="AI38" s="320">
        <f t="shared" si="7"/>
        <v>5620</v>
      </c>
      <c r="AJ38" s="321">
        <f>+'3A_Level 3'!L38</f>
        <v>4220392</v>
      </c>
      <c r="AK38" s="320">
        <f t="shared" si="8"/>
        <v>168.87647553119123</v>
      </c>
      <c r="AL38" s="321">
        <f t="shared" si="31"/>
        <v>144673802</v>
      </c>
      <c r="AM38" s="320">
        <f t="shared" si="9"/>
        <v>5789.0361330078831</v>
      </c>
      <c r="AN38" s="323">
        <f>+'3A_Level 3'!M38</f>
        <v>18209604</v>
      </c>
      <c r="AO38" s="324">
        <f t="shared" si="10"/>
        <v>728.64647273018284</v>
      </c>
      <c r="AP38" s="321">
        <f t="shared" si="32"/>
        <v>158663014</v>
      </c>
      <c r="AQ38" s="320">
        <f t="shared" si="33"/>
        <v>6348.8061302068745</v>
      </c>
      <c r="AR38" s="322">
        <f t="shared" si="34"/>
        <v>0.71411354701899876</v>
      </c>
      <c r="AS38" s="325">
        <f t="shared" si="35"/>
        <v>10</v>
      </c>
      <c r="AT38" s="320">
        <f t="shared" si="36"/>
        <v>63518759</v>
      </c>
      <c r="AU38" s="320">
        <f t="shared" si="11"/>
        <v>2541.67</v>
      </c>
      <c r="AV38" s="325">
        <f t="shared" si="37"/>
        <v>61</v>
      </c>
      <c r="AW38" s="322">
        <f t="shared" si="38"/>
        <v>0.28588645298100129</v>
      </c>
      <c r="AX38" s="325">
        <f t="shared" si="39"/>
        <v>222181773</v>
      </c>
      <c r="AY38" s="326">
        <f t="shared" si="12"/>
        <v>8890.4714897363046</v>
      </c>
      <c r="AZ38" s="327">
        <f t="shared" si="40"/>
        <v>55</v>
      </c>
    </row>
    <row r="39" spans="1:52" s="328" customFormat="1" ht="15.6" customHeight="1" x14ac:dyDescent="0.2">
      <c r="A39" s="310">
        <v>33</v>
      </c>
      <c r="B39" s="311" t="s">
        <v>274</v>
      </c>
      <c r="C39" s="311">
        <f>+'8_2.1.17 SIS'!AP39</f>
        <v>1623</v>
      </c>
      <c r="D39" s="312">
        <f>'[11]At-Risk'!$AP39</f>
        <v>1352</v>
      </c>
      <c r="E39" s="312">
        <f t="shared" si="13"/>
        <v>297.44</v>
      </c>
      <c r="F39" s="312">
        <f>[11]CTE!$AP39</f>
        <v>727.5</v>
      </c>
      <c r="G39" s="312">
        <f t="shared" si="14"/>
        <v>43.65</v>
      </c>
      <c r="H39" s="312">
        <f>[11]SWD!$AP39</f>
        <v>154</v>
      </c>
      <c r="I39" s="312">
        <f t="shared" si="15"/>
        <v>231</v>
      </c>
      <c r="J39" s="312">
        <f>[11]GT!$AP39</f>
        <v>17</v>
      </c>
      <c r="K39" s="312">
        <f t="shared" si="16"/>
        <v>10.199999999999999</v>
      </c>
      <c r="L39" s="312">
        <f t="shared" si="1"/>
        <v>5877</v>
      </c>
      <c r="M39" s="314">
        <f t="shared" si="2"/>
        <v>0.15672</v>
      </c>
      <c r="N39" s="312">
        <f t="shared" si="3"/>
        <v>254.35656</v>
      </c>
      <c r="O39" s="312">
        <f t="shared" si="17"/>
        <v>836.64655999999991</v>
      </c>
      <c r="P39" s="312">
        <f t="shared" si="4"/>
        <v>2459.6465600000001</v>
      </c>
      <c r="Q39" s="315">
        <f t="shared" si="18"/>
        <v>3961</v>
      </c>
      <c r="R39" s="315">
        <f t="shared" si="5"/>
        <v>9742660</v>
      </c>
      <c r="S39" s="315">
        <f>'6_Local Deduct Calc'!J39</f>
        <v>2781704</v>
      </c>
      <c r="T39" s="315">
        <f t="shared" si="19"/>
        <v>2781704</v>
      </c>
      <c r="U39" s="316">
        <f t="shared" si="20"/>
        <v>6960956</v>
      </c>
      <c r="V39" s="317">
        <f t="shared" si="41"/>
        <v>0.71450000000000002</v>
      </c>
      <c r="W39" s="317">
        <f t="shared" si="21"/>
        <v>0.28549999999999998</v>
      </c>
      <c r="X39" s="318">
        <f t="shared" si="6"/>
        <v>1713.9272951324708</v>
      </c>
      <c r="Y39" s="315">
        <f>'7_Local Revenue'!AQ39</f>
        <v>5839643</v>
      </c>
      <c r="Z39" s="315">
        <f t="shared" si="22"/>
        <v>3057939</v>
      </c>
      <c r="AA39" s="319">
        <f t="shared" si="23"/>
        <v>0</v>
      </c>
      <c r="AB39" s="320">
        <f t="shared" si="24"/>
        <v>3312504.4000000004</v>
      </c>
      <c r="AC39" s="320">
        <f t="shared" si="25"/>
        <v>3057939</v>
      </c>
      <c r="AD39" s="315">
        <f t="shared" si="26"/>
        <v>1501631.5253399999</v>
      </c>
      <c r="AE39" s="321">
        <f t="shared" si="27"/>
        <v>1556307</v>
      </c>
      <c r="AF39" s="320">
        <f t="shared" si="28"/>
        <v>959</v>
      </c>
      <c r="AG39" s="322">
        <f t="shared" si="29"/>
        <v>0.50890000000000002</v>
      </c>
      <c r="AH39" s="321">
        <f t="shared" si="30"/>
        <v>8517263</v>
      </c>
      <c r="AI39" s="320">
        <f t="shared" si="7"/>
        <v>5248</v>
      </c>
      <c r="AJ39" s="321">
        <f>+'3A_Level 3'!L39</f>
        <v>274087</v>
      </c>
      <c r="AK39" s="320">
        <f t="shared" si="8"/>
        <v>168.87677141096734</v>
      </c>
      <c r="AL39" s="321">
        <f t="shared" si="31"/>
        <v>8791350</v>
      </c>
      <c r="AM39" s="320">
        <f t="shared" si="9"/>
        <v>5416.7282809611834</v>
      </c>
      <c r="AN39" s="323">
        <f>+'3A_Level 3'!M39</f>
        <v>1337655</v>
      </c>
      <c r="AO39" s="324">
        <f t="shared" si="10"/>
        <v>824.18669131238448</v>
      </c>
      <c r="AP39" s="321">
        <f t="shared" si="32"/>
        <v>9854918</v>
      </c>
      <c r="AQ39" s="320">
        <f t="shared" si="33"/>
        <v>6072.0382008626002</v>
      </c>
      <c r="AR39" s="322">
        <f t="shared" si="34"/>
        <v>0.62791931548770308</v>
      </c>
      <c r="AS39" s="325">
        <f t="shared" si="35"/>
        <v>40</v>
      </c>
      <c r="AT39" s="320">
        <f t="shared" si="36"/>
        <v>5839643</v>
      </c>
      <c r="AU39" s="320">
        <f t="shared" si="11"/>
        <v>3598.05</v>
      </c>
      <c r="AV39" s="325">
        <f t="shared" si="37"/>
        <v>31</v>
      </c>
      <c r="AW39" s="322">
        <f t="shared" si="38"/>
        <v>0.37208068451229698</v>
      </c>
      <c r="AX39" s="325">
        <f t="shared" si="39"/>
        <v>15694561</v>
      </c>
      <c r="AY39" s="326">
        <f t="shared" si="12"/>
        <v>9670.0930375847202</v>
      </c>
      <c r="AZ39" s="327">
        <f t="shared" si="40"/>
        <v>21</v>
      </c>
    </row>
    <row r="40" spans="1:52" s="328" customFormat="1" ht="15.6" customHeight="1" x14ac:dyDescent="0.2">
      <c r="A40" s="310">
        <v>34</v>
      </c>
      <c r="B40" s="311" t="s">
        <v>275</v>
      </c>
      <c r="C40" s="311">
        <f>+'8_2.1.17 SIS'!AP40</f>
        <v>3997</v>
      </c>
      <c r="D40" s="312">
        <f>'[11]At-Risk'!$AP40</f>
        <v>3253</v>
      </c>
      <c r="E40" s="312">
        <f t="shared" si="13"/>
        <v>715.66</v>
      </c>
      <c r="F40" s="312">
        <f>[11]CTE!$AP40</f>
        <v>2385</v>
      </c>
      <c r="G40" s="312">
        <f t="shared" si="14"/>
        <v>143.1</v>
      </c>
      <c r="H40" s="312">
        <f>[11]SWD!$AP40</f>
        <v>612</v>
      </c>
      <c r="I40" s="312">
        <f t="shared" si="15"/>
        <v>918</v>
      </c>
      <c r="J40" s="312">
        <f>[11]GT!$AP40</f>
        <v>29</v>
      </c>
      <c r="K40" s="312">
        <f t="shared" si="16"/>
        <v>17.399999999999999</v>
      </c>
      <c r="L40" s="312">
        <f t="shared" si="1"/>
        <v>3503</v>
      </c>
      <c r="M40" s="314">
        <f t="shared" si="2"/>
        <v>9.3410000000000007E-2</v>
      </c>
      <c r="N40" s="312">
        <f t="shared" si="3"/>
        <v>373.35977000000003</v>
      </c>
      <c r="O40" s="312">
        <f t="shared" si="17"/>
        <v>2167.5197699999999</v>
      </c>
      <c r="P40" s="312">
        <f t="shared" si="4"/>
        <v>6164.5197699999999</v>
      </c>
      <c r="Q40" s="315">
        <f t="shared" si="18"/>
        <v>3961</v>
      </c>
      <c r="R40" s="315">
        <f t="shared" si="5"/>
        <v>24417663</v>
      </c>
      <c r="S40" s="315">
        <f>'6_Local Deduct Calc'!J40</f>
        <v>4807893</v>
      </c>
      <c r="T40" s="315">
        <f t="shared" si="19"/>
        <v>4807893</v>
      </c>
      <c r="U40" s="316">
        <f t="shared" si="20"/>
        <v>19609770</v>
      </c>
      <c r="V40" s="317">
        <f t="shared" si="41"/>
        <v>0.80310000000000004</v>
      </c>
      <c r="W40" s="317">
        <f t="shared" si="21"/>
        <v>0.19689999999999999</v>
      </c>
      <c r="X40" s="318">
        <f t="shared" si="6"/>
        <v>1202.8754065549163</v>
      </c>
      <c r="Y40" s="315">
        <f>'7_Local Revenue'!AQ40</f>
        <v>11906117</v>
      </c>
      <c r="Z40" s="315">
        <f t="shared" si="22"/>
        <v>7098224</v>
      </c>
      <c r="AA40" s="319">
        <f t="shared" si="23"/>
        <v>0</v>
      </c>
      <c r="AB40" s="320">
        <f t="shared" si="24"/>
        <v>8302005.4200000009</v>
      </c>
      <c r="AC40" s="320">
        <f t="shared" si="25"/>
        <v>7098224</v>
      </c>
      <c r="AD40" s="315">
        <f t="shared" si="26"/>
        <v>2403941.3256319999</v>
      </c>
      <c r="AE40" s="321">
        <f t="shared" si="27"/>
        <v>4694283</v>
      </c>
      <c r="AF40" s="320">
        <f t="shared" si="28"/>
        <v>1174</v>
      </c>
      <c r="AG40" s="322">
        <f t="shared" si="29"/>
        <v>0.6613</v>
      </c>
      <c r="AH40" s="321">
        <f t="shared" si="30"/>
        <v>24304053</v>
      </c>
      <c r="AI40" s="320">
        <f t="shared" si="7"/>
        <v>6081</v>
      </c>
      <c r="AJ40" s="321">
        <f>+'3A_Level 3'!L40</f>
        <v>674999</v>
      </c>
      <c r="AK40" s="320">
        <f t="shared" si="8"/>
        <v>168.87640730547912</v>
      </c>
      <c r="AL40" s="321">
        <f t="shared" si="31"/>
        <v>24979052</v>
      </c>
      <c r="AM40" s="320">
        <f t="shared" si="9"/>
        <v>6249.450087565674</v>
      </c>
      <c r="AN40" s="323">
        <f>+'3A_Level 3'!M40</f>
        <v>3249507</v>
      </c>
      <c r="AO40" s="324">
        <f t="shared" si="10"/>
        <v>812.98648986740056</v>
      </c>
      <c r="AP40" s="321">
        <f t="shared" si="32"/>
        <v>27553560</v>
      </c>
      <c r="AQ40" s="320">
        <f t="shared" si="33"/>
        <v>6893.5601701275955</v>
      </c>
      <c r="AR40" s="322">
        <f t="shared" si="34"/>
        <v>0.69827130110568314</v>
      </c>
      <c r="AS40" s="325">
        <f t="shared" si="35"/>
        <v>17</v>
      </c>
      <c r="AT40" s="320">
        <f t="shared" si="36"/>
        <v>11906117</v>
      </c>
      <c r="AU40" s="320">
        <f t="shared" si="11"/>
        <v>2978.76</v>
      </c>
      <c r="AV40" s="325">
        <f t="shared" si="37"/>
        <v>52</v>
      </c>
      <c r="AW40" s="322">
        <f t="shared" si="38"/>
        <v>0.30172869889431686</v>
      </c>
      <c r="AX40" s="325">
        <f t="shared" si="39"/>
        <v>39459677</v>
      </c>
      <c r="AY40" s="326">
        <f t="shared" si="12"/>
        <v>9872.3234926194655</v>
      </c>
      <c r="AZ40" s="327">
        <f t="shared" si="40"/>
        <v>15</v>
      </c>
    </row>
    <row r="41" spans="1:52" s="348" customFormat="1" ht="15.6" customHeight="1" x14ac:dyDescent="0.2">
      <c r="A41" s="329">
        <v>35</v>
      </c>
      <c r="B41" s="330" t="s">
        <v>276</v>
      </c>
      <c r="C41" s="330">
        <f>+'8_2.1.17 SIS'!AP41</f>
        <v>6053</v>
      </c>
      <c r="D41" s="331">
        <f>'[11]At-Risk'!$AP41</f>
        <v>4398</v>
      </c>
      <c r="E41" s="331">
        <f t="shared" si="13"/>
        <v>967.56000000000006</v>
      </c>
      <c r="F41" s="331">
        <f>[11]CTE!$AP41</f>
        <v>3997</v>
      </c>
      <c r="G41" s="331">
        <f t="shared" si="14"/>
        <v>239.82</v>
      </c>
      <c r="H41" s="331">
        <f>[11]SWD!$AP41</f>
        <v>730</v>
      </c>
      <c r="I41" s="331">
        <f t="shared" si="15"/>
        <v>1095</v>
      </c>
      <c r="J41" s="331">
        <f>[11]GT!$AP41</f>
        <v>235</v>
      </c>
      <c r="K41" s="331">
        <f t="shared" si="16"/>
        <v>141</v>
      </c>
      <c r="L41" s="331">
        <f t="shared" si="1"/>
        <v>1447</v>
      </c>
      <c r="M41" s="332">
        <f t="shared" si="2"/>
        <v>3.8589999999999999E-2</v>
      </c>
      <c r="N41" s="331">
        <f t="shared" si="3"/>
        <v>233.58527000000001</v>
      </c>
      <c r="O41" s="331">
        <f t="shared" si="17"/>
        <v>2676.9652700000001</v>
      </c>
      <c r="P41" s="333">
        <f t="shared" si="4"/>
        <v>8729.9652700000006</v>
      </c>
      <c r="Q41" s="334">
        <f t="shared" si="18"/>
        <v>3961</v>
      </c>
      <c r="R41" s="334">
        <f t="shared" si="5"/>
        <v>34579392</v>
      </c>
      <c r="S41" s="334">
        <f>'6_Local Deduct Calc'!J41</f>
        <v>10590688</v>
      </c>
      <c r="T41" s="334">
        <f t="shared" si="19"/>
        <v>10590688</v>
      </c>
      <c r="U41" s="335">
        <f t="shared" si="20"/>
        <v>23988704</v>
      </c>
      <c r="V41" s="336">
        <f t="shared" si="41"/>
        <v>0.69369999999999998</v>
      </c>
      <c r="W41" s="337">
        <f t="shared" si="21"/>
        <v>0.30630000000000002</v>
      </c>
      <c r="X41" s="338">
        <f t="shared" si="6"/>
        <v>1749.659342474806</v>
      </c>
      <c r="Y41" s="334">
        <f>'7_Local Revenue'!AQ41</f>
        <v>21939768</v>
      </c>
      <c r="Z41" s="334">
        <f t="shared" si="22"/>
        <v>11349080</v>
      </c>
      <c r="AA41" s="339">
        <f t="shared" si="23"/>
        <v>0</v>
      </c>
      <c r="AB41" s="340">
        <f t="shared" si="24"/>
        <v>11756993.280000001</v>
      </c>
      <c r="AC41" s="340">
        <f t="shared" si="25"/>
        <v>11349080</v>
      </c>
      <c r="AD41" s="334">
        <f t="shared" si="26"/>
        <v>5979103.9108799994</v>
      </c>
      <c r="AE41" s="341">
        <f t="shared" si="27"/>
        <v>5369976</v>
      </c>
      <c r="AF41" s="340">
        <f t="shared" si="28"/>
        <v>887</v>
      </c>
      <c r="AG41" s="342">
        <f t="shared" si="29"/>
        <v>0.47320000000000001</v>
      </c>
      <c r="AH41" s="341">
        <f t="shared" si="30"/>
        <v>29358680</v>
      </c>
      <c r="AI41" s="340">
        <f t="shared" si="7"/>
        <v>4850</v>
      </c>
      <c r="AJ41" s="341">
        <f>+'3A_Level 3'!L41</f>
        <v>1022209</v>
      </c>
      <c r="AK41" s="340">
        <f t="shared" si="8"/>
        <v>168.87642491326613</v>
      </c>
      <c r="AL41" s="341">
        <f t="shared" si="31"/>
        <v>30380889</v>
      </c>
      <c r="AM41" s="340">
        <f t="shared" si="9"/>
        <v>5019.1457128696511</v>
      </c>
      <c r="AN41" s="343">
        <f>+'3A_Level 3'!M41</f>
        <v>4278481</v>
      </c>
      <c r="AO41" s="344">
        <f t="shared" si="10"/>
        <v>706.83644473814638</v>
      </c>
      <c r="AP41" s="341">
        <f t="shared" si="32"/>
        <v>33637161</v>
      </c>
      <c r="AQ41" s="340">
        <f t="shared" si="33"/>
        <v>5557.105732694532</v>
      </c>
      <c r="AR41" s="342">
        <f t="shared" si="34"/>
        <v>0.60523605037622719</v>
      </c>
      <c r="AS41" s="345">
        <f t="shared" si="35"/>
        <v>44</v>
      </c>
      <c r="AT41" s="340">
        <f t="shared" si="36"/>
        <v>21939768</v>
      </c>
      <c r="AU41" s="340">
        <f t="shared" si="11"/>
        <v>3624.61</v>
      </c>
      <c r="AV41" s="345">
        <f t="shared" si="37"/>
        <v>30</v>
      </c>
      <c r="AW41" s="342">
        <f t="shared" si="38"/>
        <v>0.39476394962377287</v>
      </c>
      <c r="AX41" s="345">
        <f t="shared" si="39"/>
        <v>55576929</v>
      </c>
      <c r="AY41" s="346">
        <f t="shared" si="12"/>
        <v>9181.716339005452</v>
      </c>
      <c r="AZ41" s="347">
        <f t="shared" si="40"/>
        <v>41</v>
      </c>
    </row>
    <row r="42" spans="1:52" s="328" customFormat="1" ht="15.6" customHeight="1" x14ac:dyDescent="0.2">
      <c r="A42" s="310">
        <v>36</v>
      </c>
      <c r="B42" s="311" t="s">
        <v>277</v>
      </c>
      <c r="C42" s="312">
        <f>+'8_2.1.17 SIS'!AP42</f>
        <v>45412</v>
      </c>
      <c r="D42" s="312">
        <f>'[11]At-Risk'!$AP42</f>
        <v>38331</v>
      </c>
      <c r="E42" s="312">
        <f t="shared" si="13"/>
        <v>8432.82</v>
      </c>
      <c r="F42" s="312">
        <f>[11]CTE!$AP42</f>
        <v>13200</v>
      </c>
      <c r="G42" s="312">
        <f t="shared" si="14"/>
        <v>792</v>
      </c>
      <c r="H42" s="312">
        <f>[11]SWD!$AP42</f>
        <v>6096</v>
      </c>
      <c r="I42" s="312">
        <f t="shared" si="15"/>
        <v>9144</v>
      </c>
      <c r="J42" s="312">
        <f>[11]GT!$AP42</f>
        <v>2727</v>
      </c>
      <c r="K42" s="312">
        <f t="shared" si="16"/>
        <v>1636.2</v>
      </c>
      <c r="L42" s="313">
        <f t="shared" si="1"/>
        <v>0</v>
      </c>
      <c r="M42" s="314">
        <f t="shared" si="2"/>
        <v>0</v>
      </c>
      <c r="N42" s="312">
        <f t="shared" si="3"/>
        <v>0</v>
      </c>
      <c r="O42" s="312">
        <f t="shared" si="17"/>
        <v>20005.02</v>
      </c>
      <c r="P42" s="312">
        <f t="shared" si="4"/>
        <v>65417.020000000004</v>
      </c>
      <c r="Q42" s="315">
        <f t="shared" si="18"/>
        <v>3961</v>
      </c>
      <c r="R42" s="315">
        <f t="shared" si="5"/>
        <v>259116816</v>
      </c>
      <c r="S42" s="315">
        <f>'6_Local Deduct Calc'!J42</f>
        <v>122082408</v>
      </c>
      <c r="T42" s="315">
        <f t="shared" si="19"/>
        <v>122082408</v>
      </c>
      <c r="U42" s="316">
        <f t="shared" si="20"/>
        <v>137034408</v>
      </c>
      <c r="V42" s="317">
        <f t="shared" si="41"/>
        <v>0.52890000000000004</v>
      </c>
      <c r="W42" s="317">
        <f t="shared" si="21"/>
        <v>0.47110000000000002</v>
      </c>
      <c r="X42" s="318">
        <f t="shared" si="6"/>
        <v>2688.3292521800404</v>
      </c>
      <c r="Y42" s="315">
        <f>'7_Local Revenue'!AQ42</f>
        <v>288652590</v>
      </c>
      <c r="Z42" s="315">
        <f t="shared" si="22"/>
        <v>166570182</v>
      </c>
      <c r="AA42" s="319">
        <f t="shared" si="23"/>
        <v>0</v>
      </c>
      <c r="AB42" s="320">
        <f t="shared" si="24"/>
        <v>88099717.440000013</v>
      </c>
      <c r="AC42" s="320">
        <f t="shared" si="25"/>
        <v>88099717.440000013</v>
      </c>
      <c r="AD42" s="315">
        <f t="shared" si="26"/>
        <v>71386496.243892491</v>
      </c>
      <c r="AE42" s="321">
        <f t="shared" si="27"/>
        <v>16713221</v>
      </c>
      <c r="AF42" s="320">
        <f t="shared" si="28"/>
        <v>368</v>
      </c>
      <c r="AG42" s="322">
        <f t="shared" si="29"/>
        <v>0.18970000000000001</v>
      </c>
      <c r="AH42" s="321">
        <f t="shared" si="30"/>
        <v>153747629</v>
      </c>
      <c r="AI42" s="320">
        <f t="shared" si="7"/>
        <v>3386</v>
      </c>
      <c r="AJ42" s="321">
        <f>+'3A_Level 3'!L42</f>
        <v>7669019</v>
      </c>
      <c r="AK42" s="320">
        <f t="shared" si="8"/>
        <v>168.87648639126223</v>
      </c>
      <c r="AL42" s="321">
        <f t="shared" si="31"/>
        <v>161416648</v>
      </c>
      <c r="AM42" s="320">
        <f t="shared" si="9"/>
        <v>3554.4932616929445</v>
      </c>
      <c r="AN42" s="323">
        <f>+'3A_Level 3'!M42</f>
        <v>40976484</v>
      </c>
      <c r="AO42" s="324">
        <f t="shared" si="10"/>
        <v>902.32722628380168</v>
      </c>
      <c r="AP42" s="321">
        <f t="shared" si="32"/>
        <v>194724113</v>
      </c>
      <c r="AQ42" s="320">
        <f t="shared" si="33"/>
        <v>4287.9440015854843</v>
      </c>
      <c r="AR42" s="322">
        <f t="shared" si="34"/>
        <v>0.48091161487217909</v>
      </c>
      <c r="AS42" s="325">
        <f t="shared" si="35"/>
        <v>58</v>
      </c>
      <c r="AT42" s="320">
        <f t="shared" si="36"/>
        <v>210182125.44</v>
      </c>
      <c r="AU42" s="320">
        <f t="shared" si="11"/>
        <v>4628.34</v>
      </c>
      <c r="AV42" s="325">
        <f t="shared" si="37"/>
        <v>13</v>
      </c>
      <c r="AW42" s="322">
        <f t="shared" si="38"/>
        <v>0.51908838512782085</v>
      </c>
      <c r="AX42" s="325">
        <f t="shared" si="39"/>
        <v>404906238.44</v>
      </c>
      <c r="AY42" s="326">
        <f t="shared" si="12"/>
        <v>8916.2828864617277</v>
      </c>
      <c r="AZ42" s="327">
        <f t="shared" si="40"/>
        <v>52</v>
      </c>
    </row>
    <row r="43" spans="1:52" s="328" customFormat="1" ht="15.6" customHeight="1" x14ac:dyDescent="0.2">
      <c r="A43" s="310">
        <v>37</v>
      </c>
      <c r="B43" s="311" t="s">
        <v>278</v>
      </c>
      <c r="C43" s="311">
        <f>+'8_2.1.17 SIS'!AP43</f>
        <v>19148</v>
      </c>
      <c r="D43" s="312">
        <f>'[11]At-Risk'!$AP43</f>
        <v>11461</v>
      </c>
      <c r="E43" s="312">
        <f t="shared" si="13"/>
        <v>2521.42</v>
      </c>
      <c r="F43" s="312">
        <f>[11]CTE!$AP43</f>
        <v>7269</v>
      </c>
      <c r="G43" s="312">
        <f t="shared" si="14"/>
        <v>436.14</v>
      </c>
      <c r="H43" s="312">
        <f>[11]SWD!$AP43</f>
        <v>2508</v>
      </c>
      <c r="I43" s="312">
        <f t="shared" si="15"/>
        <v>3762</v>
      </c>
      <c r="J43" s="312">
        <f>[11]GT!$AP43</f>
        <v>944</v>
      </c>
      <c r="K43" s="312">
        <f t="shared" si="16"/>
        <v>566.4</v>
      </c>
      <c r="L43" s="312">
        <f t="shared" si="1"/>
        <v>0</v>
      </c>
      <c r="M43" s="314">
        <f t="shared" si="2"/>
        <v>0</v>
      </c>
      <c r="N43" s="312">
        <f t="shared" si="3"/>
        <v>0</v>
      </c>
      <c r="O43" s="312">
        <f t="shared" si="17"/>
        <v>7285.9599999999991</v>
      </c>
      <c r="P43" s="312">
        <f t="shared" si="4"/>
        <v>26433.96</v>
      </c>
      <c r="Q43" s="315">
        <f t="shared" si="18"/>
        <v>3961</v>
      </c>
      <c r="R43" s="315">
        <f t="shared" si="5"/>
        <v>104704916</v>
      </c>
      <c r="S43" s="315">
        <f>'6_Local Deduct Calc'!J43</f>
        <v>22946282</v>
      </c>
      <c r="T43" s="315">
        <f t="shared" si="19"/>
        <v>22946282</v>
      </c>
      <c r="U43" s="316">
        <f t="shared" si="20"/>
        <v>81758634</v>
      </c>
      <c r="V43" s="317">
        <f t="shared" si="41"/>
        <v>0.78080000000000005</v>
      </c>
      <c r="W43" s="317">
        <f t="shared" si="21"/>
        <v>0.21920000000000001</v>
      </c>
      <c r="X43" s="318">
        <f t="shared" si="6"/>
        <v>1198.3644244829748</v>
      </c>
      <c r="Y43" s="315">
        <f>'7_Local Revenue'!AQ43</f>
        <v>74646642</v>
      </c>
      <c r="Z43" s="315">
        <f t="shared" si="22"/>
        <v>51700360</v>
      </c>
      <c r="AA43" s="319">
        <f t="shared" si="23"/>
        <v>0</v>
      </c>
      <c r="AB43" s="320">
        <f t="shared" si="24"/>
        <v>35599671.440000005</v>
      </c>
      <c r="AC43" s="320">
        <f t="shared" si="25"/>
        <v>35599671.440000005</v>
      </c>
      <c r="AD43" s="315">
        <f t="shared" si="26"/>
        <v>13421930.524994563</v>
      </c>
      <c r="AE43" s="321">
        <f t="shared" si="27"/>
        <v>22177741</v>
      </c>
      <c r="AF43" s="320">
        <f t="shared" si="28"/>
        <v>1158</v>
      </c>
      <c r="AG43" s="322">
        <f t="shared" si="29"/>
        <v>0.623</v>
      </c>
      <c r="AH43" s="321">
        <f t="shared" si="30"/>
        <v>103936375</v>
      </c>
      <c r="AI43" s="320">
        <f t="shared" si="7"/>
        <v>5428</v>
      </c>
      <c r="AJ43" s="321">
        <f>+'3A_Level 3'!L43</f>
        <v>3233647</v>
      </c>
      <c r="AK43" s="320">
        <f t="shared" si="8"/>
        <v>168.87648840609987</v>
      </c>
      <c r="AL43" s="321">
        <f t="shared" si="31"/>
        <v>107170022</v>
      </c>
      <c r="AM43" s="320">
        <f t="shared" si="9"/>
        <v>5596.9303321495718</v>
      </c>
      <c r="AN43" s="323">
        <f>+'3A_Level 3'!M43</f>
        <v>15748971</v>
      </c>
      <c r="AO43" s="324">
        <f t="shared" si="10"/>
        <v>822.48647378316275</v>
      </c>
      <c r="AP43" s="321">
        <f t="shared" si="32"/>
        <v>119685346</v>
      </c>
      <c r="AQ43" s="320">
        <f t="shared" si="33"/>
        <v>6250.5403175266347</v>
      </c>
      <c r="AR43" s="322">
        <f t="shared" si="34"/>
        <v>0.67151699155002242</v>
      </c>
      <c r="AS43" s="325">
        <f t="shared" si="35"/>
        <v>24</v>
      </c>
      <c r="AT43" s="320">
        <f t="shared" si="36"/>
        <v>58545953.439999998</v>
      </c>
      <c r="AU43" s="320">
        <f t="shared" si="11"/>
        <v>3057.55</v>
      </c>
      <c r="AV43" s="325">
        <f t="shared" si="37"/>
        <v>49</v>
      </c>
      <c r="AW43" s="322">
        <f t="shared" si="38"/>
        <v>0.32848300844997752</v>
      </c>
      <c r="AX43" s="325">
        <f t="shared" si="39"/>
        <v>178231299.44</v>
      </c>
      <c r="AY43" s="326">
        <f t="shared" si="12"/>
        <v>9308.0895884687689</v>
      </c>
      <c r="AZ43" s="327">
        <f t="shared" si="40"/>
        <v>33</v>
      </c>
    </row>
    <row r="44" spans="1:52" s="328" customFormat="1" ht="15.6" customHeight="1" x14ac:dyDescent="0.2">
      <c r="A44" s="310">
        <v>38</v>
      </c>
      <c r="B44" s="311" t="s">
        <v>279</v>
      </c>
      <c r="C44" s="311">
        <f>+'8_2.1.17 SIS'!AP44</f>
        <v>3903</v>
      </c>
      <c r="D44" s="312">
        <f>'[11]At-Risk'!$AP44</f>
        <v>2524</v>
      </c>
      <c r="E44" s="312">
        <f t="shared" si="13"/>
        <v>555.28</v>
      </c>
      <c r="F44" s="312">
        <f>[11]CTE!$AP44</f>
        <v>1972.5</v>
      </c>
      <c r="G44" s="312">
        <f t="shared" si="14"/>
        <v>118.35</v>
      </c>
      <c r="H44" s="312">
        <f>[11]SWD!$AP44</f>
        <v>518</v>
      </c>
      <c r="I44" s="312">
        <f t="shared" si="15"/>
        <v>777</v>
      </c>
      <c r="J44" s="312">
        <f>[11]GT!$AP44</f>
        <v>245</v>
      </c>
      <c r="K44" s="312">
        <f t="shared" si="16"/>
        <v>147</v>
      </c>
      <c r="L44" s="312">
        <f t="shared" si="1"/>
        <v>3597</v>
      </c>
      <c r="M44" s="314">
        <f t="shared" si="2"/>
        <v>9.5920000000000005E-2</v>
      </c>
      <c r="N44" s="312">
        <f t="shared" si="3"/>
        <v>374.37576000000001</v>
      </c>
      <c r="O44" s="312">
        <f t="shared" si="17"/>
        <v>1972.00576</v>
      </c>
      <c r="P44" s="312">
        <f t="shared" si="4"/>
        <v>5875.00576</v>
      </c>
      <c r="Q44" s="315">
        <f t="shared" si="18"/>
        <v>3961</v>
      </c>
      <c r="R44" s="315">
        <f t="shared" si="5"/>
        <v>23270898</v>
      </c>
      <c r="S44" s="315">
        <f>'6_Local Deduct Calc'!J44</f>
        <v>22510795</v>
      </c>
      <c r="T44" s="315">
        <f t="shared" si="19"/>
        <v>17453173.5</v>
      </c>
      <c r="U44" s="316">
        <f t="shared" si="20"/>
        <v>5817724.5</v>
      </c>
      <c r="V44" s="317">
        <f t="shared" si="41"/>
        <v>0.25</v>
      </c>
      <c r="W44" s="317">
        <f t="shared" si="21"/>
        <v>0.75</v>
      </c>
      <c r="X44" s="318">
        <f t="shared" si="6"/>
        <v>4471.7328977709458</v>
      </c>
      <c r="Y44" s="315">
        <f>'7_Local Revenue'!AQ44</f>
        <v>41859031</v>
      </c>
      <c r="Z44" s="315">
        <f t="shared" si="22"/>
        <v>24405857.5</v>
      </c>
      <c r="AA44" s="319">
        <f t="shared" si="23"/>
        <v>0</v>
      </c>
      <c r="AB44" s="320">
        <f t="shared" si="24"/>
        <v>7912105.3200000003</v>
      </c>
      <c r="AC44" s="320">
        <f t="shared" si="25"/>
        <v>7912105.3200000003</v>
      </c>
      <c r="AD44" s="315">
        <f t="shared" si="26"/>
        <v>10206615.8628</v>
      </c>
      <c r="AE44" s="321">
        <f t="shared" si="27"/>
        <v>0</v>
      </c>
      <c r="AF44" s="320">
        <f t="shared" si="28"/>
        <v>0</v>
      </c>
      <c r="AG44" s="322">
        <f t="shared" si="29"/>
        <v>0</v>
      </c>
      <c r="AH44" s="321">
        <f t="shared" si="30"/>
        <v>5817724.5</v>
      </c>
      <c r="AI44" s="320">
        <f t="shared" si="7"/>
        <v>1491</v>
      </c>
      <c r="AJ44" s="321">
        <f>+'3A_Level 3'!L44</f>
        <v>1648324</v>
      </c>
      <c r="AK44" s="320">
        <f t="shared" si="8"/>
        <v>422.32231616705099</v>
      </c>
      <c r="AL44" s="321">
        <f t="shared" si="31"/>
        <v>7466048.5</v>
      </c>
      <c r="AM44" s="320">
        <f t="shared" si="9"/>
        <v>1912.899948757366</v>
      </c>
      <c r="AN44" s="323">
        <f>+'3A_Level 3'!M44</f>
        <v>4887502</v>
      </c>
      <c r="AO44" s="324">
        <f t="shared" si="10"/>
        <v>1252.2423776582116</v>
      </c>
      <c r="AP44" s="321">
        <f t="shared" si="32"/>
        <v>10705226.5</v>
      </c>
      <c r="AQ44" s="320">
        <f t="shared" si="33"/>
        <v>2742.8200102485266</v>
      </c>
      <c r="AR44" s="322">
        <f t="shared" si="34"/>
        <v>0.29678615270366832</v>
      </c>
      <c r="AS44" s="325">
        <f t="shared" si="35"/>
        <v>69</v>
      </c>
      <c r="AT44" s="320">
        <f t="shared" si="36"/>
        <v>25365278.82</v>
      </c>
      <c r="AU44" s="320">
        <f t="shared" si="11"/>
        <v>6498.92</v>
      </c>
      <c r="AV44" s="325">
        <f t="shared" si="37"/>
        <v>1</v>
      </c>
      <c r="AW44" s="322">
        <f t="shared" si="38"/>
        <v>0.70321384729633174</v>
      </c>
      <c r="AX44" s="325">
        <f t="shared" si="39"/>
        <v>36070505.32</v>
      </c>
      <c r="AY44" s="326">
        <f t="shared" si="12"/>
        <v>9241.7384883423001</v>
      </c>
      <c r="AZ44" s="327">
        <f t="shared" si="40"/>
        <v>40</v>
      </c>
    </row>
    <row r="45" spans="1:52" s="328" customFormat="1" ht="15.6" customHeight="1" x14ac:dyDescent="0.2">
      <c r="A45" s="310">
        <v>39</v>
      </c>
      <c r="B45" s="311" t="s">
        <v>280</v>
      </c>
      <c r="C45" s="311">
        <f>+'8_2.1.17 SIS'!AP45</f>
        <v>2773</v>
      </c>
      <c r="D45" s="312">
        <f>'[11]At-Risk'!$AP45</f>
        <v>2360</v>
      </c>
      <c r="E45" s="312">
        <f t="shared" si="13"/>
        <v>519.20000000000005</v>
      </c>
      <c r="F45" s="312">
        <f>[11]CTE!$AP45</f>
        <v>1202.5</v>
      </c>
      <c r="G45" s="312">
        <f t="shared" si="14"/>
        <v>72.149999999999991</v>
      </c>
      <c r="H45" s="312">
        <f>[11]SWD!$AP45</f>
        <v>471</v>
      </c>
      <c r="I45" s="312">
        <f t="shared" si="15"/>
        <v>706.5</v>
      </c>
      <c r="J45" s="312">
        <f>[11]GT!$AP45</f>
        <v>43</v>
      </c>
      <c r="K45" s="312">
        <f t="shared" si="16"/>
        <v>25.8</v>
      </c>
      <c r="L45" s="312">
        <f t="shared" si="1"/>
        <v>4727</v>
      </c>
      <c r="M45" s="314">
        <f t="shared" si="2"/>
        <v>0.12605</v>
      </c>
      <c r="N45" s="312">
        <f t="shared" si="3"/>
        <v>349.53665000000001</v>
      </c>
      <c r="O45" s="312">
        <f t="shared" si="17"/>
        <v>1673.1866499999999</v>
      </c>
      <c r="P45" s="312">
        <f t="shared" si="4"/>
        <v>4446.1866499999996</v>
      </c>
      <c r="Q45" s="315">
        <f t="shared" si="18"/>
        <v>3961</v>
      </c>
      <c r="R45" s="315">
        <f t="shared" si="5"/>
        <v>17611345</v>
      </c>
      <c r="S45" s="315">
        <f>'6_Local Deduct Calc'!J45</f>
        <v>9324004</v>
      </c>
      <c r="T45" s="315">
        <f t="shared" si="19"/>
        <v>9324004</v>
      </c>
      <c r="U45" s="316">
        <f t="shared" si="20"/>
        <v>8287341</v>
      </c>
      <c r="V45" s="317">
        <f t="shared" si="41"/>
        <v>0.47060000000000002</v>
      </c>
      <c r="W45" s="317">
        <f t="shared" si="21"/>
        <v>0.52939999999999998</v>
      </c>
      <c r="X45" s="318">
        <f t="shared" si="6"/>
        <v>3362.4248106743598</v>
      </c>
      <c r="Y45" s="315">
        <f>'7_Local Revenue'!AQ45</f>
        <v>14342171</v>
      </c>
      <c r="Z45" s="315">
        <f t="shared" si="22"/>
        <v>5018167</v>
      </c>
      <c r="AA45" s="319">
        <f t="shared" si="23"/>
        <v>0</v>
      </c>
      <c r="AB45" s="320">
        <f t="shared" si="24"/>
        <v>5987857.3000000007</v>
      </c>
      <c r="AC45" s="320">
        <f t="shared" si="25"/>
        <v>5018167</v>
      </c>
      <c r="AD45" s="315">
        <f t="shared" si="26"/>
        <v>4569382.2888559997</v>
      </c>
      <c r="AE45" s="321">
        <f t="shared" si="27"/>
        <v>448785</v>
      </c>
      <c r="AF45" s="320">
        <f t="shared" si="28"/>
        <v>162</v>
      </c>
      <c r="AG45" s="322">
        <f t="shared" si="29"/>
        <v>8.9399999999999993E-2</v>
      </c>
      <c r="AH45" s="321">
        <f t="shared" si="30"/>
        <v>8736126</v>
      </c>
      <c r="AI45" s="320">
        <f t="shared" si="7"/>
        <v>3150</v>
      </c>
      <c r="AJ45" s="321">
        <f>+'3A_Level 3'!L45</f>
        <v>792982</v>
      </c>
      <c r="AK45" s="320">
        <f t="shared" si="8"/>
        <v>285.96538045438155</v>
      </c>
      <c r="AL45" s="321">
        <f t="shared" si="31"/>
        <v>9529108</v>
      </c>
      <c r="AM45" s="320">
        <f t="shared" si="9"/>
        <v>3436.3894698882077</v>
      </c>
      <c r="AN45" s="323">
        <f>+'3A_Level 3'!M45</f>
        <v>2954967</v>
      </c>
      <c r="AO45" s="324">
        <f t="shared" si="10"/>
        <v>1065.6209880995311</v>
      </c>
      <c r="AP45" s="321">
        <f t="shared" si="32"/>
        <v>11691093</v>
      </c>
      <c r="AQ45" s="320">
        <f t="shared" si="33"/>
        <v>4216.0450775333575</v>
      </c>
      <c r="AR45" s="322">
        <f t="shared" si="34"/>
        <v>0.44908287335771652</v>
      </c>
      <c r="AS45" s="325">
        <f t="shared" si="35"/>
        <v>60</v>
      </c>
      <c r="AT45" s="320">
        <f t="shared" si="36"/>
        <v>14342171</v>
      </c>
      <c r="AU45" s="320">
        <f t="shared" si="11"/>
        <v>5172.08</v>
      </c>
      <c r="AV45" s="325">
        <f t="shared" si="37"/>
        <v>10</v>
      </c>
      <c r="AW45" s="322">
        <f t="shared" si="38"/>
        <v>0.55091712664228354</v>
      </c>
      <c r="AX45" s="325">
        <f t="shared" si="39"/>
        <v>26033264</v>
      </c>
      <c r="AY45" s="326">
        <f t="shared" si="12"/>
        <v>9388.1226108907322</v>
      </c>
      <c r="AZ45" s="327">
        <f t="shared" si="40"/>
        <v>27</v>
      </c>
    </row>
    <row r="46" spans="1:52" s="348" customFormat="1" ht="15.6" customHeight="1" x14ac:dyDescent="0.2">
      <c r="A46" s="329">
        <v>40</v>
      </c>
      <c r="B46" s="330" t="s">
        <v>281</v>
      </c>
      <c r="C46" s="330">
        <f>+'8_2.1.17 SIS'!AP46</f>
        <v>22346</v>
      </c>
      <c r="D46" s="331">
        <f>'[11]At-Risk'!$AP46</f>
        <v>16266</v>
      </c>
      <c r="E46" s="331">
        <f t="shared" si="13"/>
        <v>3578.52</v>
      </c>
      <c r="F46" s="331">
        <f>[11]CTE!$AP46</f>
        <v>10524.5</v>
      </c>
      <c r="G46" s="331">
        <f t="shared" si="14"/>
        <v>631.47</v>
      </c>
      <c r="H46" s="331">
        <f>[11]SWD!$AP46</f>
        <v>2815</v>
      </c>
      <c r="I46" s="331">
        <f t="shared" si="15"/>
        <v>4222.5</v>
      </c>
      <c r="J46" s="331">
        <f>[11]GT!$AP46</f>
        <v>569</v>
      </c>
      <c r="K46" s="331">
        <f t="shared" si="16"/>
        <v>341.4</v>
      </c>
      <c r="L46" s="331">
        <f t="shared" si="1"/>
        <v>0</v>
      </c>
      <c r="M46" s="332">
        <f t="shared" si="2"/>
        <v>0</v>
      </c>
      <c r="N46" s="331">
        <f t="shared" si="3"/>
        <v>0</v>
      </c>
      <c r="O46" s="331">
        <f t="shared" si="17"/>
        <v>8773.89</v>
      </c>
      <c r="P46" s="333">
        <f t="shared" si="4"/>
        <v>31119.89</v>
      </c>
      <c r="Q46" s="334">
        <f t="shared" si="18"/>
        <v>3961</v>
      </c>
      <c r="R46" s="334">
        <f t="shared" si="5"/>
        <v>123265884</v>
      </c>
      <c r="S46" s="334">
        <f>'6_Local Deduct Calc'!J46</f>
        <v>32160250</v>
      </c>
      <c r="T46" s="334">
        <f t="shared" si="19"/>
        <v>32160250</v>
      </c>
      <c r="U46" s="335">
        <f t="shared" si="20"/>
        <v>91105634</v>
      </c>
      <c r="V46" s="336">
        <f t="shared" si="41"/>
        <v>0.73909999999999998</v>
      </c>
      <c r="W46" s="337">
        <f t="shared" si="21"/>
        <v>0.26090000000000002</v>
      </c>
      <c r="X46" s="338">
        <f t="shared" si="6"/>
        <v>1439.1949342164146</v>
      </c>
      <c r="Y46" s="334">
        <f>'7_Local Revenue'!AQ46</f>
        <v>75453116</v>
      </c>
      <c r="Z46" s="334">
        <f t="shared" si="22"/>
        <v>43292866</v>
      </c>
      <c r="AA46" s="339">
        <f t="shared" si="23"/>
        <v>0</v>
      </c>
      <c r="AB46" s="340">
        <f t="shared" si="24"/>
        <v>41910400.560000002</v>
      </c>
      <c r="AC46" s="340">
        <f t="shared" si="25"/>
        <v>41910400.560000002</v>
      </c>
      <c r="AD46" s="334">
        <f t="shared" si="26"/>
        <v>18807208.430498883</v>
      </c>
      <c r="AE46" s="341">
        <f t="shared" si="27"/>
        <v>23103192</v>
      </c>
      <c r="AF46" s="340">
        <f t="shared" si="28"/>
        <v>1034</v>
      </c>
      <c r="AG46" s="342">
        <f t="shared" si="29"/>
        <v>0.55130000000000001</v>
      </c>
      <c r="AH46" s="341">
        <f t="shared" si="30"/>
        <v>114208826</v>
      </c>
      <c r="AI46" s="340">
        <f t="shared" si="7"/>
        <v>5111</v>
      </c>
      <c r="AJ46" s="341">
        <f>+'3A_Level 3'!L46</f>
        <v>3773714</v>
      </c>
      <c r="AK46" s="340">
        <f t="shared" si="8"/>
        <v>168.87648796205139</v>
      </c>
      <c r="AL46" s="341">
        <f t="shared" si="31"/>
        <v>117982540</v>
      </c>
      <c r="AM46" s="340">
        <f t="shared" si="9"/>
        <v>5279.8057817953995</v>
      </c>
      <c r="AN46" s="343">
        <f>+'3A_Level 3'!M46</f>
        <v>19421947</v>
      </c>
      <c r="AO46" s="344">
        <f t="shared" si="10"/>
        <v>869.14646916674121</v>
      </c>
      <c r="AP46" s="341">
        <f t="shared" si="32"/>
        <v>133630773</v>
      </c>
      <c r="AQ46" s="340">
        <f t="shared" si="33"/>
        <v>5980.0757630000899</v>
      </c>
      <c r="AR46" s="342">
        <f t="shared" si="34"/>
        <v>0.64337918686145767</v>
      </c>
      <c r="AS46" s="345">
        <f t="shared" si="35"/>
        <v>33</v>
      </c>
      <c r="AT46" s="340">
        <f t="shared" si="36"/>
        <v>74070650.560000002</v>
      </c>
      <c r="AU46" s="340">
        <f t="shared" si="11"/>
        <v>3314.72</v>
      </c>
      <c r="AV46" s="345">
        <f t="shared" si="37"/>
        <v>41</v>
      </c>
      <c r="AW46" s="342">
        <f t="shared" si="38"/>
        <v>0.35662081313854238</v>
      </c>
      <c r="AX46" s="345">
        <f t="shared" si="39"/>
        <v>207701423.56</v>
      </c>
      <c r="AY46" s="346">
        <f t="shared" si="12"/>
        <v>9294.792068379129</v>
      </c>
      <c r="AZ46" s="347">
        <f t="shared" si="40"/>
        <v>35</v>
      </c>
    </row>
    <row r="47" spans="1:52" s="328" customFormat="1" ht="15.6" customHeight="1" x14ac:dyDescent="0.2">
      <c r="A47" s="310">
        <v>41</v>
      </c>
      <c r="B47" s="311" t="s">
        <v>282</v>
      </c>
      <c r="C47" s="312">
        <f>+'8_2.1.17 SIS'!AP47</f>
        <v>1455</v>
      </c>
      <c r="D47" s="312">
        <f>'[11]At-Risk'!$AP47</f>
        <v>1268</v>
      </c>
      <c r="E47" s="312">
        <f t="shared" si="13"/>
        <v>278.95999999999998</v>
      </c>
      <c r="F47" s="312">
        <f>[11]CTE!$AP47</f>
        <v>954</v>
      </c>
      <c r="G47" s="312">
        <f t="shared" si="14"/>
        <v>57.239999999999995</v>
      </c>
      <c r="H47" s="312">
        <f>[11]SWD!$AP47</f>
        <v>170</v>
      </c>
      <c r="I47" s="312">
        <f t="shared" si="15"/>
        <v>255</v>
      </c>
      <c r="J47" s="312">
        <f>[11]GT!$AP47</f>
        <v>3</v>
      </c>
      <c r="K47" s="312">
        <f t="shared" si="16"/>
        <v>1.7999999999999998</v>
      </c>
      <c r="L47" s="313">
        <f t="shared" si="1"/>
        <v>6045</v>
      </c>
      <c r="M47" s="314">
        <f t="shared" si="2"/>
        <v>0.16120000000000001</v>
      </c>
      <c r="N47" s="312">
        <f t="shared" si="3"/>
        <v>234.54600000000002</v>
      </c>
      <c r="O47" s="312">
        <f t="shared" si="17"/>
        <v>827.54600000000005</v>
      </c>
      <c r="P47" s="312">
        <f t="shared" si="4"/>
        <v>2282.5460000000003</v>
      </c>
      <c r="Q47" s="315">
        <f t="shared" si="18"/>
        <v>3961</v>
      </c>
      <c r="R47" s="315">
        <f t="shared" si="5"/>
        <v>9041165</v>
      </c>
      <c r="S47" s="315">
        <f>'6_Local Deduct Calc'!J47</f>
        <v>5322624</v>
      </c>
      <c r="T47" s="315">
        <f t="shared" si="19"/>
        <v>5322624</v>
      </c>
      <c r="U47" s="316">
        <f t="shared" si="20"/>
        <v>3718541</v>
      </c>
      <c r="V47" s="317">
        <f t="shared" si="41"/>
        <v>0.4113</v>
      </c>
      <c r="W47" s="317">
        <f t="shared" si="21"/>
        <v>0.5887</v>
      </c>
      <c r="X47" s="318">
        <f t="shared" si="6"/>
        <v>3658.1608247422682</v>
      </c>
      <c r="Y47" s="315">
        <f>'7_Local Revenue'!AQ47</f>
        <v>13940340</v>
      </c>
      <c r="Z47" s="315">
        <f t="shared" si="22"/>
        <v>8617716</v>
      </c>
      <c r="AA47" s="319">
        <f t="shared" si="23"/>
        <v>0</v>
      </c>
      <c r="AB47" s="320">
        <f t="shared" si="24"/>
        <v>3073996.1</v>
      </c>
      <c r="AC47" s="320">
        <f t="shared" si="25"/>
        <v>3073996.1</v>
      </c>
      <c r="AD47" s="315">
        <f t="shared" si="26"/>
        <v>3112617.7870004</v>
      </c>
      <c r="AE47" s="321">
        <f t="shared" si="27"/>
        <v>0</v>
      </c>
      <c r="AF47" s="320">
        <f t="shared" si="28"/>
        <v>0</v>
      </c>
      <c r="AG47" s="322">
        <f t="shared" si="29"/>
        <v>0</v>
      </c>
      <c r="AH47" s="321">
        <f t="shared" si="30"/>
        <v>3718541</v>
      </c>
      <c r="AI47" s="320">
        <f t="shared" si="7"/>
        <v>2556</v>
      </c>
      <c r="AJ47" s="321">
        <f>+'3A_Level 3'!L47</f>
        <v>245715</v>
      </c>
      <c r="AK47" s="320">
        <f t="shared" si="8"/>
        <v>168.8762886597938</v>
      </c>
      <c r="AL47" s="321">
        <f t="shared" si="31"/>
        <v>3964256</v>
      </c>
      <c r="AM47" s="320">
        <f t="shared" si="9"/>
        <v>2724.5745704467354</v>
      </c>
      <c r="AN47" s="323">
        <f>+'3A_Level 3'!M47</f>
        <v>1535165</v>
      </c>
      <c r="AO47" s="324">
        <f t="shared" si="10"/>
        <v>1055.0962199312714</v>
      </c>
      <c r="AP47" s="321">
        <f t="shared" si="32"/>
        <v>5253706</v>
      </c>
      <c r="AQ47" s="320">
        <f t="shared" si="33"/>
        <v>3610.7945017182133</v>
      </c>
      <c r="AR47" s="322">
        <f t="shared" si="34"/>
        <v>0.38487769167653807</v>
      </c>
      <c r="AS47" s="325">
        <f t="shared" si="35"/>
        <v>63</v>
      </c>
      <c r="AT47" s="320">
        <f t="shared" si="36"/>
        <v>8396620.0999999996</v>
      </c>
      <c r="AU47" s="320">
        <f t="shared" si="11"/>
        <v>5770.87</v>
      </c>
      <c r="AV47" s="325">
        <f t="shared" si="37"/>
        <v>5</v>
      </c>
      <c r="AW47" s="322">
        <f t="shared" si="38"/>
        <v>0.61512230832346193</v>
      </c>
      <c r="AX47" s="325">
        <f t="shared" si="39"/>
        <v>13650326.1</v>
      </c>
      <c r="AY47" s="326">
        <f t="shared" si="12"/>
        <v>9381.6674226804116</v>
      </c>
      <c r="AZ47" s="327">
        <f t="shared" si="40"/>
        <v>28</v>
      </c>
    </row>
    <row r="48" spans="1:52" s="328" customFormat="1" ht="15.6" customHeight="1" x14ac:dyDescent="0.2">
      <c r="A48" s="310">
        <v>42</v>
      </c>
      <c r="B48" s="311" t="s">
        <v>283</v>
      </c>
      <c r="C48" s="311">
        <f>+'8_2.1.17 SIS'!AP48</f>
        <v>2955</v>
      </c>
      <c r="D48" s="312">
        <f>'[11]At-Risk'!$AP48</f>
        <v>2482</v>
      </c>
      <c r="E48" s="312">
        <f t="shared" si="13"/>
        <v>546.04</v>
      </c>
      <c r="F48" s="312">
        <f>[11]CTE!$AP48</f>
        <v>1486</v>
      </c>
      <c r="G48" s="312">
        <f t="shared" si="14"/>
        <v>89.16</v>
      </c>
      <c r="H48" s="312">
        <f>[11]SWD!$AP48</f>
        <v>357</v>
      </c>
      <c r="I48" s="312">
        <f t="shared" si="15"/>
        <v>535.5</v>
      </c>
      <c r="J48" s="312">
        <f>[11]GT!$AP48</f>
        <v>72</v>
      </c>
      <c r="K48" s="312">
        <f t="shared" si="16"/>
        <v>43.199999999999996</v>
      </c>
      <c r="L48" s="312">
        <f t="shared" si="1"/>
        <v>4545</v>
      </c>
      <c r="M48" s="314">
        <f t="shared" si="2"/>
        <v>0.1212</v>
      </c>
      <c r="N48" s="312">
        <f t="shared" si="3"/>
        <v>358.14600000000002</v>
      </c>
      <c r="O48" s="312">
        <f t="shared" si="17"/>
        <v>1572.0459999999998</v>
      </c>
      <c r="P48" s="312">
        <f t="shared" si="4"/>
        <v>4527.0460000000003</v>
      </c>
      <c r="Q48" s="315">
        <f t="shared" si="18"/>
        <v>3961</v>
      </c>
      <c r="R48" s="315">
        <f t="shared" si="5"/>
        <v>17931629</v>
      </c>
      <c r="S48" s="315">
        <f>'6_Local Deduct Calc'!J48</f>
        <v>5801983</v>
      </c>
      <c r="T48" s="315">
        <f t="shared" si="19"/>
        <v>5801983</v>
      </c>
      <c r="U48" s="316">
        <f t="shared" si="20"/>
        <v>12129646</v>
      </c>
      <c r="V48" s="317">
        <f t="shared" si="41"/>
        <v>0.6764</v>
      </c>
      <c r="W48" s="317">
        <f t="shared" si="21"/>
        <v>0.3236</v>
      </c>
      <c r="X48" s="318">
        <f t="shared" si="6"/>
        <v>1963.4460236886632</v>
      </c>
      <c r="Y48" s="315">
        <f>'7_Local Revenue'!AQ48</f>
        <v>12340053</v>
      </c>
      <c r="Z48" s="315">
        <f t="shared" si="22"/>
        <v>6538070</v>
      </c>
      <c r="AA48" s="319">
        <f t="shared" si="23"/>
        <v>0</v>
      </c>
      <c r="AB48" s="320">
        <f t="shared" si="24"/>
        <v>6096753.8600000003</v>
      </c>
      <c r="AC48" s="320">
        <f t="shared" si="25"/>
        <v>6096753.8600000003</v>
      </c>
      <c r="AD48" s="315">
        <f t="shared" si="26"/>
        <v>3393404.4244451202</v>
      </c>
      <c r="AE48" s="321">
        <f t="shared" si="27"/>
        <v>2703349</v>
      </c>
      <c r="AF48" s="320">
        <f t="shared" si="28"/>
        <v>915</v>
      </c>
      <c r="AG48" s="322">
        <f t="shared" si="29"/>
        <v>0.44340000000000002</v>
      </c>
      <c r="AH48" s="321">
        <f t="shared" si="30"/>
        <v>14832995</v>
      </c>
      <c r="AI48" s="320">
        <f t="shared" si="7"/>
        <v>5020</v>
      </c>
      <c r="AJ48" s="321">
        <f>+'3A_Level 3'!L48</f>
        <v>499030</v>
      </c>
      <c r="AK48" s="320">
        <f t="shared" si="8"/>
        <v>168.87648054145515</v>
      </c>
      <c r="AL48" s="321">
        <f t="shared" si="31"/>
        <v>15332025</v>
      </c>
      <c r="AM48" s="320">
        <f t="shared" si="9"/>
        <v>5188.5025380710658</v>
      </c>
      <c r="AN48" s="323">
        <f>+'3A_Level 3'!M48</f>
        <v>2077827</v>
      </c>
      <c r="AO48" s="324">
        <f t="shared" si="10"/>
        <v>703.156345177665</v>
      </c>
      <c r="AP48" s="321">
        <f t="shared" si="32"/>
        <v>16910822</v>
      </c>
      <c r="AQ48" s="320">
        <f t="shared" si="33"/>
        <v>5722.7824027072757</v>
      </c>
      <c r="AR48" s="322">
        <f t="shared" si="34"/>
        <v>0.58698649577309081</v>
      </c>
      <c r="AS48" s="325">
        <f t="shared" si="35"/>
        <v>46</v>
      </c>
      <c r="AT48" s="320">
        <f t="shared" si="36"/>
        <v>11898736.859999999</v>
      </c>
      <c r="AU48" s="320">
        <f t="shared" si="11"/>
        <v>4026.65</v>
      </c>
      <c r="AV48" s="325">
        <f t="shared" si="37"/>
        <v>23</v>
      </c>
      <c r="AW48" s="322">
        <f t="shared" si="38"/>
        <v>0.41301350422690919</v>
      </c>
      <c r="AX48" s="325">
        <f t="shared" si="39"/>
        <v>28809558.859999999</v>
      </c>
      <c r="AY48" s="326">
        <f t="shared" si="12"/>
        <v>9749.4277021996622</v>
      </c>
      <c r="AZ48" s="327">
        <f t="shared" si="40"/>
        <v>18</v>
      </c>
    </row>
    <row r="49" spans="1:52" s="328" customFormat="1" ht="15.6" customHeight="1" x14ac:dyDescent="0.2">
      <c r="A49" s="310">
        <v>43</v>
      </c>
      <c r="B49" s="311" t="s">
        <v>284</v>
      </c>
      <c r="C49" s="311">
        <f>+'8_2.1.17 SIS'!AP49</f>
        <v>4098</v>
      </c>
      <c r="D49" s="312">
        <f>'[11]At-Risk'!$AP49</f>
        <v>2998</v>
      </c>
      <c r="E49" s="312">
        <f t="shared" si="13"/>
        <v>659.56000000000006</v>
      </c>
      <c r="F49" s="312">
        <f>[11]CTE!$AP49</f>
        <v>2218</v>
      </c>
      <c r="G49" s="312">
        <f t="shared" si="14"/>
        <v>133.07999999999998</v>
      </c>
      <c r="H49" s="312">
        <f>[11]SWD!$AP49</f>
        <v>532</v>
      </c>
      <c r="I49" s="312">
        <f t="shared" si="15"/>
        <v>798</v>
      </c>
      <c r="J49" s="312">
        <f>[11]GT!$AP49</f>
        <v>90</v>
      </c>
      <c r="K49" s="312">
        <f t="shared" si="16"/>
        <v>54</v>
      </c>
      <c r="L49" s="312">
        <f t="shared" si="1"/>
        <v>3402</v>
      </c>
      <c r="M49" s="314">
        <f t="shared" si="2"/>
        <v>9.0719999999999995E-2</v>
      </c>
      <c r="N49" s="312">
        <f t="shared" si="3"/>
        <v>371.77055999999999</v>
      </c>
      <c r="O49" s="312">
        <f t="shared" si="17"/>
        <v>2016.41056</v>
      </c>
      <c r="P49" s="312">
        <f t="shared" si="4"/>
        <v>6114.4105600000003</v>
      </c>
      <c r="Q49" s="315">
        <f t="shared" si="18"/>
        <v>3961</v>
      </c>
      <c r="R49" s="315">
        <f t="shared" si="5"/>
        <v>24219180</v>
      </c>
      <c r="S49" s="315">
        <f>'6_Local Deduct Calc'!J49</f>
        <v>5454069</v>
      </c>
      <c r="T49" s="315">
        <f t="shared" si="19"/>
        <v>5454069</v>
      </c>
      <c r="U49" s="316">
        <f t="shared" si="20"/>
        <v>18765111</v>
      </c>
      <c r="V49" s="317">
        <f t="shared" si="41"/>
        <v>0.77480000000000004</v>
      </c>
      <c r="W49" s="317">
        <f t="shared" si="21"/>
        <v>0.22520000000000001</v>
      </c>
      <c r="X49" s="318">
        <f t="shared" si="6"/>
        <v>1330.9099560761347</v>
      </c>
      <c r="Y49" s="315">
        <f>'7_Local Revenue'!AQ49</f>
        <v>15151060</v>
      </c>
      <c r="Z49" s="315">
        <f t="shared" si="22"/>
        <v>9696991</v>
      </c>
      <c r="AA49" s="319">
        <f t="shared" si="23"/>
        <v>0</v>
      </c>
      <c r="AB49" s="320">
        <f t="shared" si="24"/>
        <v>8234521.2000000002</v>
      </c>
      <c r="AC49" s="320">
        <f t="shared" si="25"/>
        <v>8234521.2000000002</v>
      </c>
      <c r="AD49" s="315">
        <f t="shared" si="26"/>
        <v>3189592.3796928003</v>
      </c>
      <c r="AE49" s="321">
        <f t="shared" si="27"/>
        <v>5044929</v>
      </c>
      <c r="AF49" s="320">
        <f t="shared" si="28"/>
        <v>1231</v>
      </c>
      <c r="AG49" s="322">
        <f t="shared" si="29"/>
        <v>0.61270000000000002</v>
      </c>
      <c r="AH49" s="321">
        <f t="shared" si="30"/>
        <v>23810040</v>
      </c>
      <c r="AI49" s="320">
        <f t="shared" si="7"/>
        <v>5810</v>
      </c>
      <c r="AJ49" s="321">
        <f>+'3A_Level 3'!L49</f>
        <v>692056</v>
      </c>
      <c r="AK49" s="320">
        <f t="shared" si="8"/>
        <v>168.87652513421182</v>
      </c>
      <c r="AL49" s="321">
        <f t="shared" si="31"/>
        <v>24502096</v>
      </c>
      <c r="AM49" s="320">
        <f t="shared" si="9"/>
        <v>5979.0375793069788</v>
      </c>
      <c r="AN49" s="323">
        <f>+'3A_Level 3'!M49</f>
        <v>3046808</v>
      </c>
      <c r="AO49" s="324">
        <f t="shared" si="10"/>
        <v>743.4865788189361</v>
      </c>
      <c r="AP49" s="321">
        <f t="shared" si="32"/>
        <v>26856848</v>
      </c>
      <c r="AQ49" s="320">
        <f t="shared" si="33"/>
        <v>6553.6476329917032</v>
      </c>
      <c r="AR49" s="322">
        <f t="shared" si="34"/>
        <v>0.66238889483749608</v>
      </c>
      <c r="AS49" s="325">
        <f t="shared" si="35"/>
        <v>27</v>
      </c>
      <c r="AT49" s="320">
        <f t="shared" si="36"/>
        <v>13688590.199999999</v>
      </c>
      <c r="AU49" s="320">
        <f t="shared" si="11"/>
        <v>3340.31</v>
      </c>
      <c r="AV49" s="325">
        <f t="shared" si="37"/>
        <v>40</v>
      </c>
      <c r="AW49" s="322">
        <f t="shared" si="38"/>
        <v>0.33761110516250381</v>
      </c>
      <c r="AX49" s="325">
        <f t="shared" si="39"/>
        <v>40545438.200000003</v>
      </c>
      <c r="AY49" s="326">
        <f t="shared" si="12"/>
        <v>9893.9575890678389</v>
      </c>
      <c r="AZ49" s="327">
        <f t="shared" si="40"/>
        <v>14</v>
      </c>
    </row>
    <row r="50" spans="1:52" s="328" customFormat="1" ht="15.6" customHeight="1" x14ac:dyDescent="0.2">
      <c r="A50" s="310">
        <v>44</v>
      </c>
      <c r="B50" s="311" t="s">
        <v>285</v>
      </c>
      <c r="C50" s="311">
        <f>+'8_2.1.17 SIS'!AP50</f>
        <v>7117</v>
      </c>
      <c r="D50" s="312">
        <f>'[11]At-Risk'!$AP50</f>
        <v>5702</v>
      </c>
      <c r="E50" s="312">
        <f t="shared" si="13"/>
        <v>1254.44</v>
      </c>
      <c r="F50" s="312">
        <f>[11]CTE!$AP50</f>
        <v>2561.5</v>
      </c>
      <c r="G50" s="312">
        <f t="shared" si="14"/>
        <v>153.69</v>
      </c>
      <c r="H50" s="312">
        <f>[11]SWD!$AP50</f>
        <v>825</v>
      </c>
      <c r="I50" s="312">
        <f t="shared" si="15"/>
        <v>1237.5</v>
      </c>
      <c r="J50" s="312">
        <f>[11]GT!$AP50</f>
        <v>149</v>
      </c>
      <c r="K50" s="312">
        <f t="shared" si="16"/>
        <v>89.399999999999991</v>
      </c>
      <c r="L50" s="312">
        <f t="shared" si="1"/>
        <v>383</v>
      </c>
      <c r="M50" s="314">
        <f t="shared" si="2"/>
        <v>1.021E-2</v>
      </c>
      <c r="N50" s="312">
        <f t="shared" si="3"/>
        <v>72.664569999999998</v>
      </c>
      <c r="O50" s="312">
        <f t="shared" si="17"/>
        <v>2807.6945700000001</v>
      </c>
      <c r="P50" s="312">
        <f t="shared" si="4"/>
        <v>9924.6945699999997</v>
      </c>
      <c r="Q50" s="315">
        <f t="shared" si="18"/>
        <v>3961</v>
      </c>
      <c r="R50" s="315">
        <f t="shared" si="5"/>
        <v>39311715</v>
      </c>
      <c r="S50" s="315">
        <f>'6_Local Deduct Calc'!J50</f>
        <v>10154107</v>
      </c>
      <c r="T50" s="315">
        <f t="shared" si="19"/>
        <v>10154107</v>
      </c>
      <c r="U50" s="316">
        <f t="shared" si="20"/>
        <v>29157608</v>
      </c>
      <c r="V50" s="317">
        <f t="shared" si="41"/>
        <v>0.74170000000000003</v>
      </c>
      <c r="W50" s="317">
        <f t="shared" si="21"/>
        <v>0.25829999999999997</v>
      </c>
      <c r="X50" s="318">
        <f t="shared" si="6"/>
        <v>1426.7397779963467</v>
      </c>
      <c r="Y50" s="315">
        <f>'7_Local Revenue'!AQ50</f>
        <v>26611563</v>
      </c>
      <c r="Z50" s="315">
        <f t="shared" si="22"/>
        <v>16457456</v>
      </c>
      <c r="AA50" s="319">
        <f t="shared" si="23"/>
        <v>0</v>
      </c>
      <c r="AB50" s="320">
        <f t="shared" si="24"/>
        <v>13365983.100000001</v>
      </c>
      <c r="AC50" s="320">
        <f t="shared" si="25"/>
        <v>13365983.100000001</v>
      </c>
      <c r="AD50" s="315">
        <f t="shared" si="26"/>
        <v>5938185.5077355998</v>
      </c>
      <c r="AE50" s="321">
        <f t="shared" si="27"/>
        <v>7427798</v>
      </c>
      <c r="AF50" s="320">
        <f t="shared" si="28"/>
        <v>1044</v>
      </c>
      <c r="AG50" s="322">
        <f t="shared" si="29"/>
        <v>0.55569999999999997</v>
      </c>
      <c r="AH50" s="321">
        <f t="shared" si="30"/>
        <v>36585406</v>
      </c>
      <c r="AI50" s="320">
        <f t="shared" si="7"/>
        <v>5141</v>
      </c>
      <c r="AJ50" s="321">
        <f>+'3A_Level 3'!L50</f>
        <v>1201894</v>
      </c>
      <c r="AK50" s="320">
        <f t="shared" si="8"/>
        <v>168.87649290431361</v>
      </c>
      <c r="AL50" s="321">
        <f t="shared" si="31"/>
        <v>37787300</v>
      </c>
      <c r="AM50" s="320">
        <f t="shared" si="9"/>
        <v>5309.4421806941127</v>
      </c>
      <c r="AN50" s="323">
        <f>+'3A_Level 3'!M50</f>
        <v>5921604</v>
      </c>
      <c r="AO50" s="324">
        <f t="shared" si="10"/>
        <v>832.03653224673315</v>
      </c>
      <c r="AP50" s="321">
        <f t="shared" si="32"/>
        <v>42507010</v>
      </c>
      <c r="AQ50" s="320">
        <f t="shared" si="33"/>
        <v>5972.6022200365323</v>
      </c>
      <c r="AR50" s="322">
        <f t="shared" si="34"/>
        <v>0.64378126459623208</v>
      </c>
      <c r="AS50" s="325">
        <f t="shared" si="35"/>
        <v>31</v>
      </c>
      <c r="AT50" s="320">
        <f t="shared" si="36"/>
        <v>23520090.100000001</v>
      </c>
      <c r="AU50" s="320">
        <f t="shared" si="11"/>
        <v>3304.78</v>
      </c>
      <c r="AV50" s="325">
        <f t="shared" si="37"/>
        <v>43</v>
      </c>
      <c r="AW50" s="322">
        <f t="shared" si="38"/>
        <v>0.35621873540376797</v>
      </c>
      <c r="AX50" s="325">
        <f t="shared" si="39"/>
        <v>66027100.100000001</v>
      </c>
      <c r="AY50" s="326">
        <f t="shared" si="12"/>
        <v>9277.3781228045518</v>
      </c>
      <c r="AZ50" s="327">
        <f t="shared" si="40"/>
        <v>37</v>
      </c>
    </row>
    <row r="51" spans="1:52" s="348" customFormat="1" ht="15.6" customHeight="1" x14ac:dyDescent="0.2">
      <c r="A51" s="329">
        <v>45</v>
      </c>
      <c r="B51" s="330" t="s">
        <v>286</v>
      </c>
      <c r="C51" s="330">
        <f>+'8_2.1.17 SIS'!AP51</f>
        <v>9335</v>
      </c>
      <c r="D51" s="331">
        <f>'[11]At-Risk'!$AP51</f>
        <v>5091</v>
      </c>
      <c r="E51" s="331">
        <f t="shared" si="13"/>
        <v>1120.02</v>
      </c>
      <c r="F51" s="331">
        <f>[11]CTE!$AP51</f>
        <v>5312.5</v>
      </c>
      <c r="G51" s="331">
        <f t="shared" si="14"/>
        <v>318.75</v>
      </c>
      <c r="H51" s="331">
        <f>[11]SWD!$AP51</f>
        <v>999</v>
      </c>
      <c r="I51" s="331">
        <f t="shared" si="15"/>
        <v>1498.5</v>
      </c>
      <c r="J51" s="331">
        <f>[11]GT!$AP51</f>
        <v>661</v>
      </c>
      <c r="K51" s="331">
        <f t="shared" si="16"/>
        <v>396.59999999999997</v>
      </c>
      <c r="L51" s="331">
        <f t="shared" si="1"/>
        <v>0</v>
      </c>
      <c r="M51" s="332">
        <f t="shared" si="2"/>
        <v>0</v>
      </c>
      <c r="N51" s="331">
        <f t="shared" si="3"/>
        <v>0</v>
      </c>
      <c r="O51" s="331">
        <f t="shared" si="17"/>
        <v>3333.87</v>
      </c>
      <c r="P51" s="333">
        <f t="shared" si="4"/>
        <v>12668.869999999999</v>
      </c>
      <c r="Q51" s="334">
        <f t="shared" si="18"/>
        <v>3961</v>
      </c>
      <c r="R51" s="334">
        <f t="shared" si="5"/>
        <v>50181394</v>
      </c>
      <c r="S51" s="334">
        <f>'6_Local Deduct Calc'!J51</f>
        <v>31234868</v>
      </c>
      <c r="T51" s="334">
        <f t="shared" si="19"/>
        <v>31234868</v>
      </c>
      <c r="U51" s="335">
        <f t="shared" si="20"/>
        <v>18946526</v>
      </c>
      <c r="V51" s="336">
        <f t="shared" si="41"/>
        <v>0.37759999999999999</v>
      </c>
      <c r="W51" s="337">
        <f t="shared" si="21"/>
        <v>0.62239999999999995</v>
      </c>
      <c r="X51" s="338">
        <f t="shared" si="6"/>
        <v>3345.9955008034281</v>
      </c>
      <c r="Y51" s="334">
        <f>'7_Local Revenue'!AQ51</f>
        <v>114772698</v>
      </c>
      <c r="Z51" s="334">
        <f t="shared" si="22"/>
        <v>83537830</v>
      </c>
      <c r="AA51" s="339">
        <f t="shared" si="23"/>
        <v>0</v>
      </c>
      <c r="AB51" s="340">
        <f t="shared" si="24"/>
        <v>17061673.960000001</v>
      </c>
      <c r="AC51" s="340">
        <f t="shared" si="25"/>
        <v>17061673.960000001</v>
      </c>
      <c r="AD51" s="334">
        <f t="shared" si="26"/>
        <v>18264999.701050881</v>
      </c>
      <c r="AE51" s="341">
        <f t="shared" si="27"/>
        <v>0</v>
      </c>
      <c r="AF51" s="340">
        <f t="shared" si="28"/>
        <v>0</v>
      </c>
      <c r="AG51" s="342">
        <f t="shared" si="29"/>
        <v>0</v>
      </c>
      <c r="AH51" s="341">
        <f t="shared" si="30"/>
        <v>18946526</v>
      </c>
      <c r="AI51" s="340">
        <f t="shared" si="7"/>
        <v>2030</v>
      </c>
      <c r="AJ51" s="341">
        <f>+'3A_Level 3'!L51</f>
        <v>3817182</v>
      </c>
      <c r="AK51" s="340">
        <f t="shared" si="8"/>
        <v>408.91076593465453</v>
      </c>
      <c r="AL51" s="341">
        <f t="shared" si="31"/>
        <v>22763708</v>
      </c>
      <c r="AM51" s="340">
        <f t="shared" si="9"/>
        <v>2438.5332619175147</v>
      </c>
      <c r="AN51" s="343">
        <f>+'3A_Level 3'!M51</f>
        <v>10855399</v>
      </c>
      <c r="AO51" s="344">
        <f t="shared" si="10"/>
        <v>1162.8708087841458</v>
      </c>
      <c r="AP51" s="341">
        <f t="shared" si="32"/>
        <v>29801925</v>
      </c>
      <c r="AQ51" s="340">
        <f t="shared" si="33"/>
        <v>3192.4933047670061</v>
      </c>
      <c r="AR51" s="342">
        <f t="shared" si="34"/>
        <v>0.38159423814636168</v>
      </c>
      <c r="AS51" s="345">
        <f t="shared" si="35"/>
        <v>64</v>
      </c>
      <c r="AT51" s="340">
        <f t="shared" si="36"/>
        <v>48296541.960000001</v>
      </c>
      <c r="AU51" s="340">
        <f t="shared" si="11"/>
        <v>5173.71</v>
      </c>
      <c r="AV51" s="345">
        <f t="shared" si="37"/>
        <v>9</v>
      </c>
      <c r="AW51" s="342">
        <f t="shared" si="38"/>
        <v>0.61840576185363827</v>
      </c>
      <c r="AX51" s="345">
        <f t="shared" si="39"/>
        <v>78098466.960000008</v>
      </c>
      <c r="AY51" s="346">
        <f t="shared" si="12"/>
        <v>8366.1989244777724</v>
      </c>
      <c r="AZ51" s="347">
        <f t="shared" si="40"/>
        <v>64</v>
      </c>
    </row>
    <row r="52" spans="1:52" s="328" customFormat="1" ht="15.6" customHeight="1" x14ac:dyDescent="0.2">
      <c r="A52" s="310">
        <v>46</v>
      </c>
      <c r="B52" s="311" t="s">
        <v>287</v>
      </c>
      <c r="C52" s="312">
        <f>+'8_2.1.17 SIS'!AP52</f>
        <v>1201</v>
      </c>
      <c r="D52" s="312">
        <f>'[11]At-Risk'!$AP52</f>
        <v>1133</v>
      </c>
      <c r="E52" s="312">
        <f t="shared" si="13"/>
        <v>249.26</v>
      </c>
      <c r="F52" s="312">
        <f>[11]CTE!$AP52</f>
        <v>574.5</v>
      </c>
      <c r="G52" s="312">
        <f t="shared" si="14"/>
        <v>34.47</v>
      </c>
      <c r="H52" s="312">
        <f>[11]SWD!$AP52</f>
        <v>174</v>
      </c>
      <c r="I52" s="312">
        <f t="shared" si="15"/>
        <v>261</v>
      </c>
      <c r="J52" s="312">
        <f>[11]GT!$AP52</f>
        <v>65</v>
      </c>
      <c r="K52" s="312">
        <f t="shared" si="16"/>
        <v>39</v>
      </c>
      <c r="L52" s="313">
        <f t="shared" si="1"/>
        <v>6299</v>
      </c>
      <c r="M52" s="314">
        <f t="shared" si="2"/>
        <v>0.16797000000000001</v>
      </c>
      <c r="N52" s="312">
        <f t="shared" si="3"/>
        <v>201.73197000000002</v>
      </c>
      <c r="O52" s="312">
        <f t="shared" si="17"/>
        <v>785.46197000000006</v>
      </c>
      <c r="P52" s="312">
        <f t="shared" si="4"/>
        <v>1986.4619700000001</v>
      </c>
      <c r="Q52" s="315">
        <f t="shared" si="18"/>
        <v>3961</v>
      </c>
      <c r="R52" s="315">
        <f t="shared" si="5"/>
        <v>7868376</v>
      </c>
      <c r="S52" s="315">
        <f>'6_Local Deduct Calc'!J52</f>
        <v>1377840</v>
      </c>
      <c r="T52" s="315">
        <f t="shared" si="19"/>
        <v>1377840</v>
      </c>
      <c r="U52" s="316">
        <f t="shared" si="20"/>
        <v>6490536</v>
      </c>
      <c r="V52" s="317">
        <f t="shared" si="41"/>
        <v>0.82489999999999997</v>
      </c>
      <c r="W52" s="317">
        <f t="shared" si="21"/>
        <v>0.17510000000000001</v>
      </c>
      <c r="X52" s="318">
        <f t="shared" si="6"/>
        <v>1147.2439633638635</v>
      </c>
      <c r="Y52" s="315">
        <f>'7_Local Revenue'!AQ52</f>
        <v>3692909</v>
      </c>
      <c r="Z52" s="315">
        <f t="shared" si="22"/>
        <v>2315069</v>
      </c>
      <c r="AA52" s="319">
        <f t="shared" si="23"/>
        <v>0</v>
      </c>
      <c r="AB52" s="320">
        <f t="shared" si="24"/>
        <v>2675247.8400000003</v>
      </c>
      <c r="AC52" s="320">
        <f t="shared" si="25"/>
        <v>2315069</v>
      </c>
      <c r="AD52" s="315">
        <f t="shared" si="26"/>
        <v>697233.96086799994</v>
      </c>
      <c r="AE52" s="321">
        <f t="shared" si="27"/>
        <v>1617835</v>
      </c>
      <c r="AF52" s="320">
        <f t="shared" si="28"/>
        <v>1347</v>
      </c>
      <c r="AG52" s="322">
        <f t="shared" si="29"/>
        <v>0.69879999999999998</v>
      </c>
      <c r="AH52" s="321">
        <f t="shared" si="30"/>
        <v>8108371</v>
      </c>
      <c r="AI52" s="320">
        <f t="shared" si="7"/>
        <v>6751</v>
      </c>
      <c r="AJ52" s="321">
        <f>+'3A_Level 3'!L52</f>
        <v>202821</v>
      </c>
      <c r="AK52" s="320">
        <f t="shared" si="8"/>
        <v>168.87676935886762</v>
      </c>
      <c r="AL52" s="321">
        <f t="shared" si="31"/>
        <v>8311192</v>
      </c>
      <c r="AM52" s="320">
        <f t="shared" si="9"/>
        <v>6920.2264779350544</v>
      </c>
      <c r="AN52" s="323">
        <f>+'3A_Level 3'!M52</f>
        <v>1077221</v>
      </c>
      <c r="AO52" s="324">
        <f t="shared" si="10"/>
        <v>896.93671940049956</v>
      </c>
      <c r="AP52" s="321">
        <f t="shared" si="32"/>
        <v>9185592</v>
      </c>
      <c r="AQ52" s="320">
        <f t="shared" si="33"/>
        <v>7648.2864279766864</v>
      </c>
      <c r="AR52" s="322">
        <f t="shared" si="34"/>
        <v>0.71325009020847996</v>
      </c>
      <c r="AS52" s="325">
        <f t="shared" si="35"/>
        <v>11</v>
      </c>
      <c r="AT52" s="320">
        <f t="shared" si="36"/>
        <v>3692909</v>
      </c>
      <c r="AU52" s="320">
        <f t="shared" si="11"/>
        <v>3074.86</v>
      </c>
      <c r="AV52" s="325">
        <f t="shared" si="37"/>
        <v>48</v>
      </c>
      <c r="AW52" s="322">
        <f t="shared" si="38"/>
        <v>0.28674990979151999</v>
      </c>
      <c r="AX52" s="325">
        <f t="shared" si="39"/>
        <v>12878501</v>
      </c>
      <c r="AY52" s="326">
        <f t="shared" si="12"/>
        <v>10723.148209825145</v>
      </c>
      <c r="AZ52" s="327">
        <f t="shared" si="40"/>
        <v>4</v>
      </c>
    </row>
    <row r="53" spans="1:52" s="328" customFormat="1" ht="15.6" customHeight="1" x14ac:dyDescent="0.2">
      <c r="A53" s="310">
        <v>47</v>
      </c>
      <c r="B53" s="311" t="s">
        <v>288</v>
      </c>
      <c r="C53" s="311">
        <f>+'8_2.1.17 SIS'!AP53</f>
        <v>3800</v>
      </c>
      <c r="D53" s="312">
        <f>'[11]At-Risk'!$AP53</f>
        <v>2753</v>
      </c>
      <c r="E53" s="312">
        <f t="shared" si="13"/>
        <v>605.66</v>
      </c>
      <c r="F53" s="312">
        <f>[11]CTE!$AP53</f>
        <v>1482.5</v>
      </c>
      <c r="G53" s="312">
        <f t="shared" si="14"/>
        <v>88.95</v>
      </c>
      <c r="H53" s="312">
        <f>[11]SWD!$AP53</f>
        <v>526</v>
      </c>
      <c r="I53" s="312">
        <f t="shared" si="15"/>
        <v>789</v>
      </c>
      <c r="J53" s="312">
        <f>[11]GT!$AP53</f>
        <v>97</v>
      </c>
      <c r="K53" s="312">
        <f t="shared" si="16"/>
        <v>58.199999999999996</v>
      </c>
      <c r="L53" s="312">
        <f t="shared" si="1"/>
        <v>3700</v>
      </c>
      <c r="M53" s="314">
        <f t="shared" si="2"/>
        <v>9.8669999999999994E-2</v>
      </c>
      <c r="N53" s="312">
        <f t="shared" si="3"/>
        <v>374.94599999999997</v>
      </c>
      <c r="O53" s="312">
        <f t="shared" si="17"/>
        <v>1916.7560000000001</v>
      </c>
      <c r="P53" s="312">
        <f t="shared" si="4"/>
        <v>5716.7560000000003</v>
      </c>
      <c r="Q53" s="315">
        <f t="shared" si="18"/>
        <v>3961</v>
      </c>
      <c r="R53" s="315">
        <f t="shared" si="5"/>
        <v>22644071</v>
      </c>
      <c r="S53" s="315">
        <f>'6_Local Deduct Calc'!J53</f>
        <v>14464457</v>
      </c>
      <c r="T53" s="315">
        <f t="shared" si="19"/>
        <v>14464457</v>
      </c>
      <c r="U53" s="316">
        <f t="shared" si="20"/>
        <v>8179614</v>
      </c>
      <c r="V53" s="317">
        <f t="shared" si="41"/>
        <v>0.36120000000000002</v>
      </c>
      <c r="W53" s="317">
        <f t="shared" si="21"/>
        <v>0.63880000000000003</v>
      </c>
      <c r="X53" s="318">
        <f t="shared" si="6"/>
        <v>3806.4360526315791</v>
      </c>
      <c r="Y53" s="315">
        <f>'7_Local Revenue'!AQ53</f>
        <v>43309075</v>
      </c>
      <c r="Z53" s="315">
        <f t="shared" si="22"/>
        <v>28844618</v>
      </c>
      <c r="AA53" s="319">
        <f t="shared" si="23"/>
        <v>0</v>
      </c>
      <c r="AB53" s="320">
        <f t="shared" si="24"/>
        <v>7698984.1400000006</v>
      </c>
      <c r="AC53" s="320">
        <f t="shared" si="25"/>
        <v>7698984.1400000006</v>
      </c>
      <c r="AD53" s="315">
        <f t="shared" si="26"/>
        <v>8459151.0380470399</v>
      </c>
      <c r="AE53" s="321">
        <f t="shared" si="27"/>
        <v>0</v>
      </c>
      <c r="AF53" s="320">
        <f t="shared" si="28"/>
        <v>0</v>
      </c>
      <c r="AG53" s="322">
        <f t="shared" si="29"/>
        <v>0</v>
      </c>
      <c r="AH53" s="321">
        <f t="shared" si="30"/>
        <v>8179614</v>
      </c>
      <c r="AI53" s="320">
        <f t="shared" si="7"/>
        <v>2153</v>
      </c>
      <c r="AJ53" s="321">
        <f>+'3A_Level 3'!L53</f>
        <v>1440614</v>
      </c>
      <c r="AK53" s="320">
        <f t="shared" si="8"/>
        <v>379.10894736842107</v>
      </c>
      <c r="AL53" s="321">
        <f t="shared" si="31"/>
        <v>9620228</v>
      </c>
      <c r="AM53" s="320">
        <f t="shared" si="9"/>
        <v>2531.6389473684212</v>
      </c>
      <c r="AN53" s="323">
        <f>+'3A_Level 3'!M53</f>
        <v>4901502</v>
      </c>
      <c r="AO53" s="324">
        <f t="shared" si="10"/>
        <v>1289.868947368421</v>
      </c>
      <c r="AP53" s="321">
        <f t="shared" si="32"/>
        <v>13081116</v>
      </c>
      <c r="AQ53" s="320">
        <f t="shared" si="33"/>
        <v>3442.398947368421</v>
      </c>
      <c r="AR53" s="322">
        <f t="shared" si="34"/>
        <v>0.37115279809130836</v>
      </c>
      <c r="AS53" s="325">
        <f t="shared" si="35"/>
        <v>66</v>
      </c>
      <c r="AT53" s="320">
        <f t="shared" si="36"/>
        <v>22163441.140000001</v>
      </c>
      <c r="AU53" s="320">
        <f t="shared" si="11"/>
        <v>5832.48</v>
      </c>
      <c r="AV53" s="325">
        <f t="shared" si="37"/>
        <v>4</v>
      </c>
      <c r="AW53" s="322">
        <f t="shared" si="38"/>
        <v>0.6288472019086917</v>
      </c>
      <c r="AX53" s="325">
        <f t="shared" si="39"/>
        <v>35244557.140000001</v>
      </c>
      <c r="AY53" s="326">
        <f t="shared" si="12"/>
        <v>9274.8834578947371</v>
      </c>
      <c r="AZ53" s="327">
        <f t="shared" si="40"/>
        <v>38</v>
      </c>
    </row>
    <row r="54" spans="1:52" s="328" customFormat="1" ht="15.6" customHeight="1" x14ac:dyDescent="0.2">
      <c r="A54" s="310">
        <v>48</v>
      </c>
      <c r="B54" s="311" t="s">
        <v>289</v>
      </c>
      <c r="C54" s="311">
        <f>+'8_2.1.17 SIS'!AP54</f>
        <v>5908</v>
      </c>
      <c r="D54" s="312">
        <f>'[11]At-Risk'!$AP54</f>
        <v>5114</v>
      </c>
      <c r="E54" s="312">
        <f t="shared" si="13"/>
        <v>1125.08</v>
      </c>
      <c r="F54" s="312">
        <f>[11]CTE!$AP54</f>
        <v>2520</v>
      </c>
      <c r="G54" s="312">
        <f t="shared" si="14"/>
        <v>151.19999999999999</v>
      </c>
      <c r="H54" s="312">
        <f>[11]SWD!$AP54</f>
        <v>826</v>
      </c>
      <c r="I54" s="312">
        <f t="shared" si="15"/>
        <v>1239</v>
      </c>
      <c r="J54" s="312">
        <f>[11]GT!$AP54</f>
        <v>100</v>
      </c>
      <c r="K54" s="312">
        <f t="shared" si="16"/>
        <v>60</v>
      </c>
      <c r="L54" s="312">
        <f t="shared" si="1"/>
        <v>1592</v>
      </c>
      <c r="M54" s="314">
        <f t="shared" si="2"/>
        <v>4.2450000000000002E-2</v>
      </c>
      <c r="N54" s="312">
        <f t="shared" si="3"/>
        <v>250.7946</v>
      </c>
      <c r="O54" s="312">
        <f t="shared" si="17"/>
        <v>2826.0745999999999</v>
      </c>
      <c r="P54" s="312">
        <f t="shared" si="4"/>
        <v>8734.0745999999999</v>
      </c>
      <c r="Q54" s="315">
        <f t="shared" si="18"/>
        <v>3961</v>
      </c>
      <c r="R54" s="315">
        <f t="shared" si="5"/>
        <v>34595669</v>
      </c>
      <c r="S54" s="315">
        <f>'6_Local Deduct Calc'!J54</f>
        <v>15153298</v>
      </c>
      <c r="T54" s="315">
        <f t="shared" si="19"/>
        <v>15153298</v>
      </c>
      <c r="U54" s="316">
        <f t="shared" si="20"/>
        <v>19442371</v>
      </c>
      <c r="V54" s="317">
        <f t="shared" si="41"/>
        <v>0.56200000000000006</v>
      </c>
      <c r="W54" s="317">
        <f t="shared" si="21"/>
        <v>0.438</v>
      </c>
      <c r="X54" s="318">
        <f t="shared" si="6"/>
        <v>2564.8777928232903</v>
      </c>
      <c r="Y54" s="315">
        <f>'7_Local Revenue'!AQ54</f>
        <v>40708479</v>
      </c>
      <c r="Z54" s="315">
        <f t="shared" si="22"/>
        <v>25555181</v>
      </c>
      <c r="AA54" s="319">
        <f t="shared" si="23"/>
        <v>0</v>
      </c>
      <c r="AB54" s="320">
        <f t="shared" si="24"/>
        <v>11762527.460000001</v>
      </c>
      <c r="AC54" s="320">
        <f t="shared" si="25"/>
        <v>11762527.460000001</v>
      </c>
      <c r="AD54" s="315">
        <f t="shared" si="26"/>
        <v>8861417.687265601</v>
      </c>
      <c r="AE54" s="321">
        <f t="shared" si="27"/>
        <v>2901110</v>
      </c>
      <c r="AF54" s="320">
        <f t="shared" si="28"/>
        <v>491</v>
      </c>
      <c r="AG54" s="322">
        <f t="shared" si="29"/>
        <v>0.24660000000000001</v>
      </c>
      <c r="AH54" s="321">
        <f t="shared" si="30"/>
        <v>22343481</v>
      </c>
      <c r="AI54" s="320">
        <f t="shared" si="7"/>
        <v>3782</v>
      </c>
      <c r="AJ54" s="321">
        <f>+'3A_Level 3'!L54</f>
        <v>997722</v>
      </c>
      <c r="AK54" s="320">
        <f t="shared" si="8"/>
        <v>168.87643872714963</v>
      </c>
      <c r="AL54" s="321">
        <f t="shared" si="31"/>
        <v>23341203</v>
      </c>
      <c r="AM54" s="320">
        <f t="shared" si="9"/>
        <v>3950.7791130670275</v>
      </c>
      <c r="AN54" s="323">
        <f>+'3A_Level 3'!M54</f>
        <v>6144004</v>
      </c>
      <c r="AO54" s="324">
        <f t="shared" si="10"/>
        <v>1039.9465132024375</v>
      </c>
      <c r="AP54" s="321">
        <f t="shared" si="32"/>
        <v>28487485</v>
      </c>
      <c r="AQ54" s="320">
        <f t="shared" si="33"/>
        <v>4821.8491875423151</v>
      </c>
      <c r="AR54" s="322">
        <f t="shared" si="34"/>
        <v>0.51418380532635055</v>
      </c>
      <c r="AS54" s="325">
        <f t="shared" si="35"/>
        <v>54</v>
      </c>
      <c r="AT54" s="320">
        <f t="shared" si="36"/>
        <v>26915825.460000001</v>
      </c>
      <c r="AU54" s="320">
        <f t="shared" si="11"/>
        <v>4555.83</v>
      </c>
      <c r="AV54" s="325">
        <f t="shared" si="37"/>
        <v>14</v>
      </c>
      <c r="AW54" s="322">
        <f t="shared" si="38"/>
        <v>0.4858161946736495</v>
      </c>
      <c r="AX54" s="325">
        <f t="shared" si="39"/>
        <v>55403310.460000001</v>
      </c>
      <c r="AY54" s="326">
        <f t="shared" si="12"/>
        <v>9377.676110358836</v>
      </c>
      <c r="AZ54" s="327">
        <f t="shared" si="40"/>
        <v>29</v>
      </c>
    </row>
    <row r="55" spans="1:52" s="328" customFormat="1" ht="15.6" customHeight="1" x14ac:dyDescent="0.2">
      <c r="A55" s="310">
        <v>49</v>
      </c>
      <c r="B55" s="311" t="s">
        <v>290</v>
      </c>
      <c r="C55" s="311">
        <f>+'8_2.1.17 SIS'!AP55</f>
        <v>13900</v>
      </c>
      <c r="D55" s="312">
        <f>'[11]At-Risk'!$AP55</f>
        <v>11121</v>
      </c>
      <c r="E55" s="312">
        <f t="shared" si="13"/>
        <v>2446.62</v>
      </c>
      <c r="F55" s="312">
        <f>[11]CTE!$AP55</f>
        <v>6534.5</v>
      </c>
      <c r="G55" s="312">
        <f t="shared" si="14"/>
        <v>392.07</v>
      </c>
      <c r="H55" s="312">
        <f>[11]SWD!$AP55</f>
        <v>1979</v>
      </c>
      <c r="I55" s="312">
        <f t="shared" si="15"/>
        <v>2968.5</v>
      </c>
      <c r="J55" s="312">
        <f>[11]GT!$AP55</f>
        <v>306</v>
      </c>
      <c r="K55" s="312">
        <f t="shared" si="16"/>
        <v>183.6</v>
      </c>
      <c r="L55" s="312">
        <f t="shared" si="1"/>
        <v>0</v>
      </c>
      <c r="M55" s="314">
        <f t="shared" si="2"/>
        <v>0</v>
      </c>
      <c r="N55" s="312">
        <f t="shared" si="3"/>
        <v>0</v>
      </c>
      <c r="O55" s="312">
        <f t="shared" si="17"/>
        <v>5990.7900000000009</v>
      </c>
      <c r="P55" s="312">
        <f t="shared" si="4"/>
        <v>19890.79</v>
      </c>
      <c r="Q55" s="315">
        <f t="shared" si="18"/>
        <v>3961</v>
      </c>
      <c r="R55" s="315">
        <f t="shared" si="5"/>
        <v>78787419</v>
      </c>
      <c r="S55" s="315">
        <f>'6_Local Deduct Calc'!J55</f>
        <v>18719197</v>
      </c>
      <c r="T55" s="315">
        <f t="shared" si="19"/>
        <v>18719197</v>
      </c>
      <c r="U55" s="316">
        <f t="shared" si="20"/>
        <v>60068222</v>
      </c>
      <c r="V55" s="317">
        <f t="shared" si="41"/>
        <v>0.76239999999999997</v>
      </c>
      <c r="W55" s="317">
        <f t="shared" si="21"/>
        <v>0.23760000000000001</v>
      </c>
      <c r="X55" s="318">
        <f t="shared" si="6"/>
        <v>1346.7048201438849</v>
      </c>
      <c r="Y55" s="315">
        <f>'7_Local Revenue'!AQ55</f>
        <v>35400528</v>
      </c>
      <c r="Z55" s="315">
        <f t="shared" si="22"/>
        <v>16681331</v>
      </c>
      <c r="AA55" s="319">
        <f t="shared" si="23"/>
        <v>0</v>
      </c>
      <c r="AB55" s="320">
        <f t="shared" si="24"/>
        <v>26787722.460000001</v>
      </c>
      <c r="AC55" s="320">
        <f t="shared" si="25"/>
        <v>16681331</v>
      </c>
      <c r="AD55" s="315">
        <f t="shared" si="26"/>
        <v>6817192.9024319993</v>
      </c>
      <c r="AE55" s="321">
        <f t="shared" si="27"/>
        <v>9864138</v>
      </c>
      <c r="AF55" s="320">
        <f t="shared" si="28"/>
        <v>710</v>
      </c>
      <c r="AG55" s="322">
        <f t="shared" si="29"/>
        <v>0.59130000000000005</v>
      </c>
      <c r="AH55" s="321">
        <f t="shared" si="30"/>
        <v>69932360</v>
      </c>
      <c r="AI55" s="320">
        <f t="shared" si="7"/>
        <v>5031</v>
      </c>
      <c r="AJ55" s="321">
        <f>+'3A_Level 3'!L55</f>
        <v>2347383</v>
      </c>
      <c r="AK55" s="320">
        <f t="shared" si="8"/>
        <v>168.8764748201439</v>
      </c>
      <c r="AL55" s="321">
        <f t="shared" si="31"/>
        <v>72279743</v>
      </c>
      <c r="AM55" s="320">
        <f t="shared" si="9"/>
        <v>5199.9815107913673</v>
      </c>
      <c r="AN55" s="323">
        <f>+'3A_Level 3'!M55</f>
        <v>10332099</v>
      </c>
      <c r="AO55" s="324">
        <f t="shared" si="10"/>
        <v>743.31647482014387</v>
      </c>
      <c r="AP55" s="321">
        <f t="shared" si="32"/>
        <v>80264459</v>
      </c>
      <c r="AQ55" s="320">
        <f t="shared" si="33"/>
        <v>5774.4215107913669</v>
      </c>
      <c r="AR55" s="322">
        <f t="shared" si="34"/>
        <v>0.69393911746170867</v>
      </c>
      <c r="AS55" s="325">
        <f t="shared" si="35"/>
        <v>20</v>
      </c>
      <c r="AT55" s="320">
        <f t="shared" si="36"/>
        <v>35400528</v>
      </c>
      <c r="AU55" s="320">
        <f t="shared" si="11"/>
        <v>2546.8000000000002</v>
      </c>
      <c r="AV55" s="325">
        <f t="shared" si="37"/>
        <v>60</v>
      </c>
      <c r="AW55" s="322">
        <f t="shared" si="38"/>
        <v>0.30606088253829139</v>
      </c>
      <c r="AX55" s="325">
        <f t="shared" si="39"/>
        <v>115664987</v>
      </c>
      <c r="AY55" s="326">
        <f t="shared" si="12"/>
        <v>8321.2220863309358</v>
      </c>
      <c r="AZ55" s="327">
        <f t="shared" si="40"/>
        <v>65</v>
      </c>
    </row>
    <row r="56" spans="1:52" s="348" customFormat="1" ht="15.6" customHeight="1" x14ac:dyDescent="0.2">
      <c r="A56" s="329">
        <v>50</v>
      </c>
      <c r="B56" s="330" t="s">
        <v>291</v>
      </c>
      <c r="C56" s="330">
        <f>+'8_2.1.17 SIS'!AP56</f>
        <v>7951</v>
      </c>
      <c r="D56" s="331">
        <f>'[11]At-Risk'!$AP56</f>
        <v>6253</v>
      </c>
      <c r="E56" s="331">
        <f t="shared" si="13"/>
        <v>1375.66</v>
      </c>
      <c r="F56" s="331">
        <f>[11]CTE!$AP56</f>
        <v>4660</v>
      </c>
      <c r="G56" s="331">
        <f t="shared" si="14"/>
        <v>279.59999999999997</v>
      </c>
      <c r="H56" s="331">
        <f>[11]SWD!$AP56</f>
        <v>898</v>
      </c>
      <c r="I56" s="331">
        <f t="shared" si="15"/>
        <v>1347</v>
      </c>
      <c r="J56" s="331">
        <f>[11]GT!$AP56</f>
        <v>295</v>
      </c>
      <c r="K56" s="331">
        <f t="shared" si="16"/>
        <v>177</v>
      </c>
      <c r="L56" s="331">
        <f t="shared" si="1"/>
        <v>0</v>
      </c>
      <c r="M56" s="332">
        <f t="shared" si="2"/>
        <v>0</v>
      </c>
      <c r="N56" s="331">
        <f t="shared" si="3"/>
        <v>0</v>
      </c>
      <c r="O56" s="331">
        <f t="shared" si="17"/>
        <v>3179.26</v>
      </c>
      <c r="P56" s="333">
        <f t="shared" si="4"/>
        <v>11130.26</v>
      </c>
      <c r="Q56" s="334">
        <f t="shared" si="18"/>
        <v>3961</v>
      </c>
      <c r="R56" s="334">
        <f t="shared" si="5"/>
        <v>44086960</v>
      </c>
      <c r="S56" s="334">
        <f>'6_Local Deduct Calc'!J56</f>
        <v>11751261</v>
      </c>
      <c r="T56" s="334">
        <f t="shared" si="19"/>
        <v>11751261</v>
      </c>
      <c r="U56" s="335">
        <f t="shared" si="20"/>
        <v>32335699</v>
      </c>
      <c r="V56" s="336">
        <f t="shared" si="41"/>
        <v>0.73350000000000004</v>
      </c>
      <c r="W56" s="337">
        <f t="shared" si="21"/>
        <v>0.26650000000000001</v>
      </c>
      <c r="X56" s="338">
        <f t="shared" si="6"/>
        <v>1477.960130801157</v>
      </c>
      <c r="Y56" s="334">
        <f>'7_Local Revenue'!AQ56</f>
        <v>27359091</v>
      </c>
      <c r="Z56" s="334">
        <f t="shared" si="22"/>
        <v>15607830</v>
      </c>
      <c r="AA56" s="339">
        <f t="shared" si="23"/>
        <v>0</v>
      </c>
      <c r="AB56" s="340">
        <f t="shared" si="24"/>
        <v>14989566.4</v>
      </c>
      <c r="AC56" s="340">
        <f t="shared" si="25"/>
        <v>14989566.4</v>
      </c>
      <c r="AD56" s="334">
        <f t="shared" si="26"/>
        <v>6870917.446432</v>
      </c>
      <c r="AE56" s="341">
        <f t="shared" si="27"/>
        <v>8118649</v>
      </c>
      <c r="AF56" s="340">
        <f t="shared" si="28"/>
        <v>1021</v>
      </c>
      <c r="AG56" s="342">
        <f t="shared" si="29"/>
        <v>0.54159999999999997</v>
      </c>
      <c r="AH56" s="341">
        <f t="shared" si="30"/>
        <v>40454348</v>
      </c>
      <c r="AI56" s="340">
        <f t="shared" si="7"/>
        <v>5088</v>
      </c>
      <c r="AJ56" s="341">
        <f>+'3A_Level 3'!L56</f>
        <v>1342737</v>
      </c>
      <c r="AK56" s="340">
        <f t="shared" si="8"/>
        <v>168.8764935228273</v>
      </c>
      <c r="AL56" s="341">
        <f t="shared" si="31"/>
        <v>41797085</v>
      </c>
      <c r="AM56" s="340">
        <f t="shared" si="9"/>
        <v>5256.833731606087</v>
      </c>
      <c r="AN56" s="343">
        <f>+'3A_Level 3'!M56</f>
        <v>6387328</v>
      </c>
      <c r="AO56" s="344">
        <f t="shared" si="10"/>
        <v>803.33643566846933</v>
      </c>
      <c r="AP56" s="341">
        <f t="shared" si="32"/>
        <v>46841676</v>
      </c>
      <c r="AQ56" s="340">
        <f t="shared" si="33"/>
        <v>5891.2936737517293</v>
      </c>
      <c r="AR56" s="342">
        <f t="shared" si="34"/>
        <v>0.63658714824317864</v>
      </c>
      <c r="AS56" s="345">
        <f t="shared" si="35"/>
        <v>37</v>
      </c>
      <c r="AT56" s="340">
        <f t="shared" si="36"/>
        <v>26740827.399999999</v>
      </c>
      <c r="AU56" s="340">
        <f t="shared" si="11"/>
        <v>3363.2</v>
      </c>
      <c r="AV56" s="345">
        <f t="shared" si="37"/>
        <v>39</v>
      </c>
      <c r="AW56" s="342">
        <f t="shared" si="38"/>
        <v>0.36341285175682125</v>
      </c>
      <c r="AX56" s="345">
        <f t="shared" si="39"/>
        <v>73582503.400000006</v>
      </c>
      <c r="AY56" s="346">
        <f t="shared" si="12"/>
        <v>9254.4967173940386</v>
      </c>
      <c r="AZ56" s="347">
        <f t="shared" si="40"/>
        <v>39</v>
      </c>
    </row>
    <row r="57" spans="1:52" s="328" customFormat="1" ht="15.6" customHeight="1" x14ac:dyDescent="0.2">
      <c r="A57" s="310">
        <v>51</v>
      </c>
      <c r="B57" s="311" t="s">
        <v>292</v>
      </c>
      <c r="C57" s="312">
        <f>+'8_2.1.17 SIS'!AP57</f>
        <v>8425</v>
      </c>
      <c r="D57" s="312">
        <f>'[11]At-Risk'!$AP57</f>
        <v>6366</v>
      </c>
      <c r="E57" s="312">
        <f t="shared" si="13"/>
        <v>1400.52</v>
      </c>
      <c r="F57" s="312">
        <f>[11]CTE!$AP57</f>
        <v>4182.5</v>
      </c>
      <c r="G57" s="312">
        <f t="shared" si="14"/>
        <v>250.95</v>
      </c>
      <c r="H57" s="312">
        <f>[11]SWD!$AP57</f>
        <v>1311</v>
      </c>
      <c r="I57" s="312">
        <f t="shared" si="15"/>
        <v>1966.5</v>
      </c>
      <c r="J57" s="312">
        <f>[11]GT!$AP57</f>
        <v>575</v>
      </c>
      <c r="K57" s="312">
        <f t="shared" si="16"/>
        <v>345</v>
      </c>
      <c r="L57" s="313">
        <f t="shared" si="1"/>
        <v>0</v>
      </c>
      <c r="M57" s="314">
        <f t="shared" si="2"/>
        <v>0</v>
      </c>
      <c r="N57" s="312">
        <f t="shared" si="3"/>
        <v>0</v>
      </c>
      <c r="O57" s="312">
        <f t="shared" si="17"/>
        <v>3962.9700000000003</v>
      </c>
      <c r="P57" s="312">
        <f t="shared" si="4"/>
        <v>12387.970000000001</v>
      </c>
      <c r="Q57" s="315">
        <f t="shared" si="18"/>
        <v>3961</v>
      </c>
      <c r="R57" s="315">
        <f t="shared" si="5"/>
        <v>49068749</v>
      </c>
      <c r="S57" s="315">
        <f>'6_Local Deduct Calc'!J57</f>
        <v>16594299</v>
      </c>
      <c r="T57" s="315">
        <f t="shared" si="19"/>
        <v>16594299</v>
      </c>
      <c r="U57" s="316">
        <f t="shared" si="20"/>
        <v>32474450</v>
      </c>
      <c r="V57" s="317">
        <f t="shared" si="41"/>
        <v>0.66180000000000005</v>
      </c>
      <c r="W57" s="317">
        <f t="shared" si="21"/>
        <v>0.3382</v>
      </c>
      <c r="X57" s="318">
        <f t="shared" si="6"/>
        <v>1969.6497329376855</v>
      </c>
      <c r="Y57" s="315">
        <f>'7_Local Revenue'!AQ57</f>
        <v>37869368</v>
      </c>
      <c r="Z57" s="315">
        <f t="shared" si="22"/>
        <v>21275069</v>
      </c>
      <c r="AA57" s="319">
        <f t="shared" si="23"/>
        <v>0</v>
      </c>
      <c r="AB57" s="320">
        <f t="shared" si="24"/>
        <v>16683374.660000002</v>
      </c>
      <c r="AC57" s="320">
        <f t="shared" si="25"/>
        <v>16683374.660000002</v>
      </c>
      <c r="AD57" s="315">
        <f t="shared" si="26"/>
        <v>9704785.7732206415</v>
      </c>
      <c r="AE57" s="321">
        <f t="shared" si="27"/>
        <v>6978589</v>
      </c>
      <c r="AF57" s="320">
        <f t="shared" si="28"/>
        <v>828</v>
      </c>
      <c r="AG57" s="322">
        <f t="shared" si="29"/>
        <v>0.41830000000000001</v>
      </c>
      <c r="AH57" s="321">
        <f t="shared" si="30"/>
        <v>39453039</v>
      </c>
      <c r="AI57" s="320">
        <f t="shared" si="7"/>
        <v>4683</v>
      </c>
      <c r="AJ57" s="321">
        <f>+'3A_Level 3'!L57</f>
        <v>1422784</v>
      </c>
      <c r="AK57" s="320">
        <f t="shared" si="8"/>
        <v>168.87643916913947</v>
      </c>
      <c r="AL57" s="321">
        <f t="shared" si="31"/>
        <v>40875823</v>
      </c>
      <c r="AM57" s="320">
        <f t="shared" si="9"/>
        <v>4851.7297329376852</v>
      </c>
      <c r="AN57" s="323">
        <f>+'3A_Level 3'!M57</f>
        <v>7376395</v>
      </c>
      <c r="AO57" s="324">
        <f t="shared" si="10"/>
        <v>875.53649851632042</v>
      </c>
      <c r="AP57" s="321">
        <f t="shared" si="32"/>
        <v>46829434</v>
      </c>
      <c r="AQ57" s="320">
        <f t="shared" si="33"/>
        <v>5558.3897922848664</v>
      </c>
      <c r="AR57" s="322">
        <f t="shared" si="34"/>
        <v>0.58458525551514096</v>
      </c>
      <c r="AS57" s="325">
        <f t="shared" si="35"/>
        <v>47</v>
      </c>
      <c r="AT57" s="320">
        <f t="shared" si="36"/>
        <v>33277673.66</v>
      </c>
      <c r="AU57" s="320">
        <f t="shared" si="11"/>
        <v>3949.87</v>
      </c>
      <c r="AV57" s="325">
        <f t="shared" si="37"/>
        <v>24</v>
      </c>
      <c r="AW57" s="322">
        <f t="shared" si="38"/>
        <v>0.41541474448485916</v>
      </c>
      <c r="AX57" s="325">
        <f t="shared" si="39"/>
        <v>80107107.659999996</v>
      </c>
      <c r="AY57" s="326">
        <f t="shared" si="12"/>
        <v>9508.2620367952513</v>
      </c>
      <c r="AZ57" s="327">
        <f t="shared" si="40"/>
        <v>24</v>
      </c>
    </row>
    <row r="58" spans="1:52" s="328" customFormat="1" ht="15.6" customHeight="1" x14ac:dyDescent="0.2">
      <c r="A58" s="310">
        <v>52</v>
      </c>
      <c r="B58" s="311" t="s">
        <v>293</v>
      </c>
      <c r="C58" s="311">
        <f>+'8_2.1.17 SIS'!AP58</f>
        <v>37967</v>
      </c>
      <c r="D58" s="312">
        <f>'[11]At-Risk'!$AP58</f>
        <v>17160</v>
      </c>
      <c r="E58" s="312">
        <f t="shared" si="13"/>
        <v>3775.2</v>
      </c>
      <c r="F58" s="312">
        <f>[11]CTE!$AP58</f>
        <v>14144</v>
      </c>
      <c r="G58" s="312">
        <f t="shared" si="14"/>
        <v>848.64</v>
      </c>
      <c r="H58" s="312">
        <f>[11]SWD!$AP58</f>
        <v>6633</v>
      </c>
      <c r="I58" s="312">
        <f t="shared" si="15"/>
        <v>9949.5</v>
      </c>
      <c r="J58" s="312">
        <f>[11]GT!$AP58</f>
        <v>3042</v>
      </c>
      <c r="K58" s="312">
        <f t="shared" si="16"/>
        <v>1825.2</v>
      </c>
      <c r="L58" s="312">
        <f t="shared" si="1"/>
        <v>0</v>
      </c>
      <c r="M58" s="314">
        <f t="shared" si="2"/>
        <v>0</v>
      </c>
      <c r="N58" s="312">
        <f t="shared" si="3"/>
        <v>0</v>
      </c>
      <c r="O58" s="312">
        <f t="shared" si="17"/>
        <v>16398.54</v>
      </c>
      <c r="P58" s="312">
        <f t="shared" si="4"/>
        <v>54365.54</v>
      </c>
      <c r="Q58" s="315">
        <f t="shared" si="18"/>
        <v>3961</v>
      </c>
      <c r="R58" s="315">
        <f t="shared" si="5"/>
        <v>215341904</v>
      </c>
      <c r="S58" s="315">
        <f>'6_Local Deduct Calc'!J58</f>
        <v>65762852</v>
      </c>
      <c r="T58" s="315">
        <f t="shared" si="19"/>
        <v>65762852</v>
      </c>
      <c r="U58" s="316">
        <f t="shared" si="20"/>
        <v>149579052</v>
      </c>
      <c r="V58" s="317">
        <f t="shared" si="41"/>
        <v>0.6946</v>
      </c>
      <c r="W58" s="317">
        <f t="shared" si="21"/>
        <v>0.3054</v>
      </c>
      <c r="X58" s="318">
        <f t="shared" si="6"/>
        <v>1732.105565359391</v>
      </c>
      <c r="Y58" s="315">
        <f>'7_Local Revenue'!AQ58</f>
        <v>218614031</v>
      </c>
      <c r="Z58" s="315">
        <f t="shared" si="22"/>
        <v>152851179</v>
      </c>
      <c r="AA58" s="319">
        <f t="shared" si="23"/>
        <v>0</v>
      </c>
      <c r="AB58" s="320">
        <f t="shared" si="24"/>
        <v>73216247.359999999</v>
      </c>
      <c r="AC58" s="320">
        <f t="shared" si="25"/>
        <v>73216247.359999999</v>
      </c>
      <c r="AD58" s="315">
        <f t="shared" si="26"/>
        <v>38459616.143239677</v>
      </c>
      <c r="AE58" s="321">
        <f t="shared" si="27"/>
        <v>34756631</v>
      </c>
      <c r="AF58" s="320">
        <f t="shared" si="28"/>
        <v>915</v>
      </c>
      <c r="AG58" s="322">
        <f t="shared" si="29"/>
        <v>0.47470000000000001</v>
      </c>
      <c r="AH58" s="321">
        <f t="shared" si="30"/>
        <v>184335683</v>
      </c>
      <c r="AI58" s="320">
        <f t="shared" si="7"/>
        <v>4855</v>
      </c>
      <c r="AJ58" s="321">
        <f>+'3A_Level 3'!L58</f>
        <v>6411733</v>
      </c>
      <c r="AK58" s="320">
        <f t="shared" si="8"/>
        <v>168.87647167276845</v>
      </c>
      <c r="AL58" s="321">
        <f t="shared" si="31"/>
        <v>190747416</v>
      </c>
      <c r="AM58" s="320">
        <f t="shared" si="9"/>
        <v>5024.0318171043273</v>
      </c>
      <c r="AN58" s="323">
        <f>+'3A_Level 3'!M58</f>
        <v>31408067</v>
      </c>
      <c r="AO58" s="324">
        <f t="shared" si="10"/>
        <v>827.24647720388759</v>
      </c>
      <c r="AP58" s="321">
        <f t="shared" si="32"/>
        <v>215743750</v>
      </c>
      <c r="AQ58" s="320">
        <f t="shared" si="33"/>
        <v>5682.4018226354465</v>
      </c>
      <c r="AR58" s="322">
        <f t="shared" si="34"/>
        <v>0.60820370153558012</v>
      </c>
      <c r="AS58" s="325">
        <f t="shared" si="35"/>
        <v>42</v>
      </c>
      <c r="AT58" s="320">
        <f t="shared" si="36"/>
        <v>138979099.36000001</v>
      </c>
      <c r="AU58" s="320">
        <f t="shared" si="11"/>
        <v>3660.52</v>
      </c>
      <c r="AV58" s="325">
        <f t="shared" si="37"/>
        <v>29</v>
      </c>
      <c r="AW58" s="322">
        <f t="shared" si="38"/>
        <v>0.39179629846441988</v>
      </c>
      <c r="AX58" s="325">
        <f t="shared" si="39"/>
        <v>354722849.36000001</v>
      </c>
      <c r="AY58" s="326">
        <f t="shared" si="12"/>
        <v>9342.9254183896537</v>
      </c>
      <c r="AZ58" s="327">
        <f t="shared" si="40"/>
        <v>30</v>
      </c>
    </row>
    <row r="59" spans="1:52" s="328" customFormat="1" ht="15.6" customHeight="1" x14ac:dyDescent="0.2">
      <c r="A59" s="310">
        <v>53</v>
      </c>
      <c r="B59" s="311" t="s">
        <v>294</v>
      </c>
      <c r="C59" s="311">
        <f>+'8_2.1.17 SIS'!AP59</f>
        <v>19092</v>
      </c>
      <c r="D59" s="312">
        <f>'[11]At-Risk'!$AP59</f>
        <v>15431</v>
      </c>
      <c r="E59" s="312">
        <f t="shared" si="13"/>
        <v>3394.82</v>
      </c>
      <c r="F59" s="312">
        <f>[11]CTE!$AP59</f>
        <v>11686</v>
      </c>
      <c r="G59" s="312">
        <f t="shared" si="14"/>
        <v>701.16</v>
      </c>
      <c r="H59" s="312">
        <f>[11]SWD!$AP59</f>
        <v>2331</v>
      </c>
      <c r="I59" s="312">
        <f t="shared" si="15"/>
        <v>3496.5</v>
      </c>
      <c r="J59" s="312">
        <f>[11]GT!$AP59</f>
        <v>413</v>
      </c>
      <c r="K59" s="312">
        <f t="shared" si="16"/>
        <v>247.79999999999998</v>
      </c>
      <c r="L59" s="312">
        <f t="shared" si="1"/>
        <v>0</v>
      </c>
      <c r="M59" s="314">
        <f t="shared" si="2"/>
        <v>0</v>
      </c>
      <c r="N59" s="312">
        <f t="shared" si="3"/>
        <v>0</v>
      </c>
      <c r="O59" s="312">
        <f t="shared" si="17"/>
        <v>7840.28</v>
      </c>
      <c r="P59" s="312">
        <f t="shared" si="4"/>
        <v>26932.28</v>
      </c>
      <c r="Q59" s="315">
        <f t="shared" si="18"/>
        <v>3961</v>
      </c>
      <c r="R59" s="315">
        <f t="shared" si="5"/>
        <v>106678761</v>
      </c>
      <c r="S59" s="315">
        <f>'6_Local Deduct Calc'!J59</f>
        <v>24571496</v>
      </c>
      <c r="T59" s="315">
        <f t="shared" si="19"/>
        <v>24571496</v>
      </c>
      <c r="U59" s="316">
        <f t="shared" si="20"/>
        <v>82107265</v>
      </c>
      <c r="V59" s="317">
        <f t="shared" si="41"/>
        <v>0.76970000000000005</v>
      </c>
      <c r="W59" s="317">
        <f t="shared" si="21"/>
        <v>0.2303</v>
      </c>
      <c r="X59" s="318">
        <f t="shared" si="6"/>
        <v>1287.0048187722607</v>
      </c>
      <c r="Y59" s="315">
        <f>'7_Local Revenue'!AQ59</f>
        <v>48644386</v>
      </c>
      <c r="Z59" s="315">
        <f t="shared" si="22"/>
        <v>24072890</v>
      </c>
      <c r="AA59" s="319">
        <f t="shared" si="23"/>
        <v>0</v>
      </c>
      <c r="AB59" s="320">
        <f t="shared" si="24"/>
        <v>36270778.740000002</v>
      </c>
      <c r="AC59" s="320">
        <f t="shared" si="25"/>
        <v>24072890</v>
      </c>
      <c r="AD59" s="315">
        <f t="shared" si="26"/>
        <v>9535656.8952400014</v>
      </c>
      <c r="AE59" s="321">
        <f t="shared" si="27"/>
        <v>14537233</v>
      </c>
      <c r="AF59" s="320">
        <f t="shared" si="28"/>
        <v>761</v>
      </c>
      <c r="AG59" s="322">
        <f t="shared" si="29"/>
        <v>0.60389999999999999</v>
      </c>
      <c r="AH59" s="321">
        <f t="shared" si="30"/>
        <v>96644498</v>
      </c>
      <c r="AI59" s="320">
        <f t="shared" si="7"/>
        <v>5062</v>
      </c>
      <c r="AJ59" s="321">
        <f>+'3A_Level 3'!L59</f>
        <v>3224190</v>
      </c>
      <c r="AK59" s="320">
        <f t="shared" si="8"/>
        <v>168.87649277184161</v>
      </c>
      <c r="AL59" s="321">
        <f t="shared" si="31"/>
        <v>99868688</v>
      </c>
      <c r="AM59" s="320">
        <f t="shared" si="9"/>
        <v>5230.9180808715691</v>
      </c>
      <c r="AN59" s="323">
        <f>+'3A_Level 3'!M59</f>
        <v>16392706</v>
      </c>
      <c r="AO59" s="324">
        <f t="shared" si="10"/>
        <v>858.61648858160481</v>
      </c>
      <c r="AP59" s="321">
        <f t="shared" si="32"/>
        <v>113037204</v>
      </c>
      <c r="AQ59" s="320">
        <f t="shared" si="33"/>
        <v>5920.6580766813322</v>
      </c>
      <c r="AR59" s="322">
        <f t="shared" si="34"/>
        <v>0.69913466338375319</v>
      </c>
      <c r="AS59" s="325">
        <f t="shared" si="35"/>
        <v>15</v>
      </c>
      <c r="AT59" s="320">
        <f t="shared" si="36"/>
        <v>48644386</v>
      </c>
      <c r="AU59" s="320">
        <f t="shared" si="11"/>
        <v>2547.89</v>
      </c>
      <c r="AV59" s="325">
        <f t="shared" si="37"/>
        <v>59</v>
      </c>
      <c r="AW59" s="322">
        <f t="shared" si="38"/>
        <v>0.30086533661624676</v>
      </c>
      <c r="AX59" s="325">
        <f t="shared" si="39"/>
        <v>161681590</v>
      </c>
      <c r="AY59" s="326">
        <f t="shared" si="12"/>
        <v>8468.5517494238429</v>
      </c>
      <c r="AZ59" s="327">
        <f t="shared" si="40"/>
        <v>62</v>
      </c>
    </row>
    <row r="60" spans="1:52" s="328" customFormat="1" ht="15.6" customHeight="1" x14ac:dyDescent="0.2">
      <c r="A60" s="310">
        <v>54</v>
      </c>
      <c r="B60" s="311" t="s">
        <v>295</v>
      </c>
      <c r="C60" s="311">
        <f>+'8_2.1.17 SIS'!AP60</f>
        <v>612</v>
      </c>
      <c r="D60" s="312">
        <f>'[11]At-Risk'!$AP60</f>
        <v>573</v>
      </c>
      <c r="E60" s="312">
        <f t="shared" si="13"/>
        <v>126.06</v>
      </c>
      <c r="F60" s="312">
        <f>[11]CTE!$AP60</f>
        <v>354.5</v>
      </c>
      <c r="G60" s="312">
        <f t="shared" si="14"/>
        <v>21.27</v>
      </c>
      <c r="H60" s="312">
        <f>[11]SWD!$AP60</f>
        <v>109</v>
      </c>
      <c r="I60" s="312">
        <f t="shared" si="15"/>
        <v>163.5</v>
      </c>
      <c r="J60" s="312">
        <f>[11]GT!$AP60</f>
        <v>27</v>
      </c>
      <c r="K60" s="312">
        <f t="shared" si="16"/>
        <v>16.2</v>
      </c>
      <c r="L60" s="312">
        <f t="shared" si="1"/>
        <v>6888</v>
      </c>
      <c r="M60" s="314">
        <f t="shared" si="2"/>
        <v>0.18368000000000001</v>
      </c>
      <c r="N60" s="312">
        <f t="shared" si="3"/>
        <v>112.41216</v>
      </c>
      <c r="O60" s="312">
        <f t="shared" si="17"/>
        <v>439.44216000000006</v>
      </c>
      <c r="P60" s="312">
        <f t="shared" si="4"/>
        <v>1051.4421600000001</v>
      </c>
      <c r="Q60" s="315">
        <f t="shared" si="18"/>
        <v>3961</v>
      </c>
      <c r="R60" s="315">
        <f t="shared" si="5"/>
        <v>4164762</v>
      </c>
      <c r="S60" s="315">
        <f>'6_Local Deduct Calc'!J60</f>
        <v>1178079</v>
      </c>
      <c r="T60" s="315">
        <f t="shared" si="19"/>
        <v>1178079</v>
      </c>
      <c r="U60" s="316">
        <f t="shared" si="20"/>
        <v>2986683</v>
      </c>
      <c r="V60" s="317">
        <f t="shared" si="41"/>
        <v>0.71709999999999996</v>
      </c>
      <c r="W60" s="317">
        <f t="shared" si="21"/>
        <v>0.28289999999999998</v>
      </c>
      <c r="X60" s="318">
        <f t="shared" si="6"/>
        <v>1924.9656862745098</v>
      </c>
      <c r="Y60" s="315">
        <f>'7_Local Revenue'!AQ60</f>
        <v>2666197</v>
      </c>
      <c r="Z60" s="315">
        <f t="shared" si="22"/>
        <v>1488118</v>
      </c>
      <c r="AA60" s="319">
        <f t="shared" si="23"/>
        <v>0</v>
      </c>
      <c r="AB60" s="320">
        <f t="shared" si="24"/>
        <v>1416019.08</v>
      </c>
      <c r="AC60" s="320">
        <f t="shared" si="25"/>
        <v>1416019.08</v>
      </c>
      <c r="AD60" s="315">
        <f t="shared" si="26"/>
        <v>689017.89209903998</v>
      </c>
      <c r="AE60" s="321">
        <f t="shared" si="27"/>
        <v>727001</v>
      </c>
      <c r="AF60" s="320">
        <f t="shared" si="28"/>
        <v>1188</v>
      </c>
      <c r="AG60" s="322">
        <f t="shared" si="29"/>
        <v>0.51339999999999997</v>
      </c>
      <c r="AH60" s="321">
        <f t="shared" si="30"/>
        <v>3713684</v>
      </c>
      <c r="AI60" s="320">
        <f t="shared" si="7"/>
        <v>6068</v>
      </c>
      <c r="AJ60" s="321">
        <f>+'3A_Level 3'!L60</f>
        <v>103352</v>
      </c>
      <c r="AK60" s="320">
        <f t="shared" si="8"/>
        <v>168.87581699346404</v>
      </c>
      <c r="AL60" s="321">
        <f t="shared" si="31"/>
        <v>3817036</v>
      </c>
      <c r="AM60" s="320">
        <f t="shared" si="9"/>
        <v>6236.9869281045749</v>
      </c>
      <c r="AN60" s="323">
        <f>+'3A_Level 3'!M60</f>
        <v>685639</v>
      </c>
      <c r="AO60" s="324">
        <f t="shared" si="10"/>
        <v>1120.3251633986929</v>
      </c>
      <c r="AP60" s="321">
        <f t="shared" si="32"/>
        <v>4399323</v>
      </c>
      <c r="AQ60" s="320">
        <f t="shared" si="33"/>
        <v>7188.4362745098042</v>
      </c>
      <c r="AR60" s="322">
        <f t="shared" si="34"/>
        <v>0.62906593921268639</v>
      </c>
      <c r="AS60" s="325">
        <f t="shared" si="35"/>
        <v>39</v>
      </c>
      <c r="AT60" s="320">
        <f t="shared" si="36"/>
        <v>2594098.08</v>
      </c>
      <c r="AU60" s="320">
        <f t="shared" si="11"/>
        <v>4238.72</v>
      </c>
      <c r="AV60" s="325">
        <f t="shared" si="37"/>
        <v>19</v>
      </c>
      <c r="AW60" s="322">
        <f t="shared" si="38"/>
        <v>0.37093406078731356</v>
      </c>
      <c r="AX60" s="325">
        <f t="shared" si="39"/>
        <v>6993421.0800000001</v>
      </c>
      <c r="AY60" s="326">
        <f t="shared" si="12"/>
        <v>11427.158627450981</v>
      </c>
      <c r="AZ60" s="327">
        <f t="shared" si="40"/>
        <v>2</v>
      </c>
    </row>
    <row r="61" spans="1:52" s="348" customFormat="1" ht="15.6" customHeight="1" x14ac:dyDescent="0.2">
      <c r="A61" s="329">
        <v>55</v>
      </c>
      <c r="B61" s="330" t="s">
        <v>296</v>
      </c>
      <c r="C61" s="330">
        <f>+'8_2.1.17 SIS'!AP61</f>
        <v>17159</v>
      </c>
      <c r="D61" s="331">
        <f>'[11]At-Risk'!$AP61</f>
        <v>12387</v>
      </c>
      <c r="E61" s="331">
        <f t="shared" si="13"/>
        <v>2725.14</v>
      </c>
      <c r="F61" s="331">
        <f>[11]CTE!$AP61</f>
        <v>8450</v>
      </c>
      <c r="G61" s="331">
        <f t="shared" si="14"/>
        <v>507</v>
      </c>
      <c r="H61" s="331">
        <f>[11]SWD!$AP61</f>
        <v>1982</v>
      </c>
      <c r="I61" s="331">
        <f t="shared" si="15"/>
        <v>2973</v>
      </c>
      <c r="J61" s="331">
        <f>[11]GT!$AP61</f>
        <v>609</v>
      </c>
      <c r="K61" s="331">
        <f t="shared" si="16"/>
        <v>365.4</v>
      </c>
      <c r="L61" s="331">
        <f t="shared" si="1"/>
        <v>0</v>
      </c>
      <c r="M61" s="332">
        <f t="shared" si="2"/>
        <v>0</v>
      </c>
      <c r="N61" s="331">
        <f t="shared" si="3"/>
        <v>0</v>
      </c>
      <c r="O61" s="331">
        <f t="shared" si="17"/>
        <v>6570.5399999999991</v>
      </c>
      <c r="P61" s="333">
        <f t="shared" si="4"/>
        <v>23729.54</v>
      </c>
      <c r="Q61" s="334">
        <f t="shared" si="18"/>
        <v>3961</v>
      </c>
      <c r="R61" s="334">
        <f t="shared" si="5"/>
        <v>93992708</v>
      </c>
      <c r="S61" s="334">
        <f>'6_Local Deduct Calc'!J61</f>
        <v>31063710</v>
      </c>
      <c r="T61" s="334">
        <f t="shared" si="19"/>
        <v>31063710</v>
      </c>
      <c r="U61" s="335">
        <f t="shared" si="20"/>
        <v>62928998</v>
      </c>
      <c r="V61" s="336">
        <f t="shared" si="41"/>
        <v>0.66949999999999998</v>
      </c>
      <c r="W61" s="337">
        <f t="shared" si="21"/>
        <v>0.33050000000000002</v>
      </c>
      <c r="X61" s="338">
        <f t="shared" si="6"/>
        <v>1810.3450084503759</v>
      </c>
      <c r="Y61" s="334">
        <f>'7_Local Revenue'!AQ61</f>
        <v>65270178</v>
      </c>
      <c r="Z61" s="334">
        <f t="shared" si="22"/>
        <v>34206468</v>
      </c>
      <c r="AA61" s="339">
        <f t="shared" si="23"/>
        <v>0</v>
      </c>
      <c r="AB61" s="340">
        <f t="shared" si="24"/>
        <v>31957520.720000003</v>
      </c>
      <c r="AC61" s="340">
        <f t="shared" si="25"/>
        <v>31957520.720000003</v>
      </c>
      <c r="AD61" s="334">
        <f t="shared" si="26"/>
        <v>18166572.228491202</v>
      </c>
      <c r="AE61" s="341">
        <f t="shared" si="27"/>
        <v>13790948</v>
      </c>
      <c r="AF61" s="340">
        <f t="shared" si="28"/>
        <v>804</v>
      </c>
      <c r="AG61" s="342">
        <f t="shared" si="29"/>
        <v>0.43149999999999999</v>
      </c>
      <c r="AH61" s="341">
        <f t="shared" si="30"/>
        <v>76719946</v>
      </c>
      <c r="AI61" s="340">
        <f t="shared" si="7"/>
        <v>4471</v>
      </c>
      <c r="AJ61" s="341">
        <f>+'3A_Level 3'!L61</f>
        <v>2897752</v>
      </c>
      <c r="AK61" s="340">
        <f t="shared" si="8"/>
        <v>168.87650795500903</v>
      </c>
      <c r="AL61" s="341">
        <f t="shared" si="31"/>
        <v>79617698</v>
      </c>
      <c r="AM61" s="340">
        <f t="shared" si="9"/>
        <v>4639.9963867358238</v>
      </c>
      <c r="AN61" s="343">
        <f>+'3A_Level 3'!M61</f>
        <v>16541559</v>
      </c>
      <c r="AO61" s="344">
        <f t="shared" si="10"/>
        <v>964.01649280261086</v>
      </c>
      <c r="AP61" s="341">
        <f t="shared" si="32"/>
        <v>93261505</v>
      </c>
      <c r="AQ61" s="340">
        <f t="shared" si="33"/>
        <v>5435.1363715834259</v>
      </c>
      <c r="AR61" s="342">
        <f t="shared" si="34"/>
        <v>0.59674860802980578</v>
      </c>
      <c r="AS61" s="345">
        <f t="shared" si="35"/>
        <v>45</v>
      </c>
      <c r="AT61" s="340">
        <f t="shared" si="36"/>
        <v>63021230.719999999</v>
      </c>
      <c r="AU61" s="340">
        <f t="shared" si="11"/>
        <v>3672.78</v>
      </c>
      <c r="AV61" s="345">
        <f t="shared" si="37"/>
        <v>28</v>
      </c>
      <c r="AW61" s="342">
        <f t="shared" si="38"/>
        <v>0.40325139197019427</v>
      </c>
      <c r="AX61" s="345">
        <f t="shared" si="39"/>
        <v>156282735.72</v>
      </c>
      <c r="AY61" s="346">
        <f t="shared" si="12"/>
        <v>9107.9162958214347</v>
      </c>
      <c r="AZ61" s="347">
        <f t="shared" si="40"/>
        <v>44</v>
      </c>
    </row>
    <row r="62" spans="1:52" s="328" customFormat="1" ht="15.6" customHeight="1" x14ac:dyDescent="0.2">
      <c r="A62" s="310">
        <v>56</v>
      </c>
      <c r="B62" s="311" t="s">
        <v>297</v>
      </c>
      <c r="C62" s="311">
        <f>+'8_2.1.17 SIS'!AP62</f>
        <v>3087</v>
      </c>
      <c r="D62" s="312">
        <f>'[11]At-Risk'!$AP62</f>
        <v>2230</v>
      </c>
      <c r="E62" s="312">
        <f t="shared" si="13"/>
        <v>490.6</v>
      </c>
      <c r="F62" s="312">
        <f>[11]CTE!$AP62</f>
        <v>1195</v>
      </c>
      <c r="G62" s="312">
        <f t="shared" si="14"/>
        <v>71.7</v>
      </c>
      <c r="H62" s="312">
        <f>[11]SWD!$AP62</f>
        <v>366</v>
      </c>
      <c r="I62" s="312">
        <f t="shared" si="15"/>
        <v>549</v>
      </c>
      <c r="J62" s="312">
        <f>[11]GT!$AP62</f>
        <v>18</v>
      </c>
      <c r="K62" s="312">
        <f t="shared" si="16"/>
        <v>10.799999999999999</v>
      </c>
      <c r="L62" s="313">
        <f t="shared" si="1"/>
        <v>4413</v>
      </c>
      <c r="M62" s="314">
        <f t="shared" si="2"/>
        <v>0.11768000000000001</v>
      </c>
      <c r="N62" s="312">
        <f t="shared" si="3"/>
        <v>363.27816000000001</v>
      </c>
      <c r="O62" s="312">
        <f t="shared" si="17"/>
        <v>1485.3781600000002</v>
      </c>
      <c r="P62" s="312">
        <f t="shared" si="4"/>
        <v>4572.3781600000002</v>
      </c>
      <c r="Q62" s="315">
        <f t="shared" si="18"/>
        <v>3961</v>
      </c>
      <c r="R62" s="315">
        <f t="shared" si="5"/>
        <v>18111190</v>
      </c>
      <c r="S62" s="315">
        <f>'6_Local Deduct Calc'!J62</f>
        <v>4419938</v>
      </c>
      <c r="T62" s="315">
        <f t="shared" si="19"/>
        <v>4419938</v>
      </c>
      <c r="U62" s="316">
        <f t="shared" si="20"/>
        <v>13691252</v>
      </c>
      <c r="V62" s="317">
        <f t="shared" si="41"/>
        <v>0.75600000000000001</v>
      </c>
      <c r="W62" s="317">
        <f t="shared" si="21"/>
        <v>0.24399999999999999</v>
      </c>
      <c r="X62" s="318">
        <f t="shared" si="6"/>
        <v>1431.7907353417559</v>
      </c>
      <c r="Y62" s="315">
        <f>'7_Local Revenue'!AQ62</f>
        <v>12959791</v>
      </c>
      <c r="Z62" s="315">
        <f t="shared" si="22"/>
        <v>8539853</v>
      </c>
      <c r="AA62" s="319">
        <f t="shared" si="23"/>
        <v>0</v>
      </c>
      <c r="AB62" s="320">
        <f t="shared" si="24"/>
        <v>6157804.6000000006</v>
      </c>
      <c r="AC62" s="320">
        <f t="shared" si="25"/>
        <v>6157804.6000000006</v>
      </c>
      <c r="AD62" s="315">
        <f t="shared" si="26"/>
        <v>2584307.4345280002</v>
      </c>
      <c r="AE62" s="321">
        <f t="shared" si="27"/>
        <v>3573497</v>
      </c>
      <c r="AF62" s="320">
        <f t="shared" si="28"/>
        <v>1158</v>
      </c>
      <c r="AG62" s="322">
        <f t="shared" si="29"/>
        <v>0.58030000000000004</v>
      </c>
      <c r="AH62" s="321">
        <f t="shared" si="30"/>
        <v>17264749</v>
      </c>
      <c r="AI62" s="320">
        <f t="shared" si="7"/>
        <v>5593</v>
      </c>
      <c r="AJ62" s="321">
        <f>+'3A_Level 3'!L62</f>
        <v>521322</v>
      </c>
      <c r="AK62" s="320">
        <f t="shared" si="8"/>
        <v>168.87657920310983</v>
      </c>
      <c r="AL62" s="321">
        <f t="shared" si="31"/>
        <v>17786071</v>
      </c>
      <c r="AM62" s="320">
        <f t="shared" si="9"/>
        <v>5761.6038224813738</v>
      </c>
      <c r="AN62" s="323">
        <f>+'3A_Level 3'!M62</f>
        <v>2418777</v>
      </c>
      <c r="AO62" s="324">
        <f t="shared" si="10"/>
        <v>783.53644314868802</v>
      </c>
      <c r="AP62" s="321">
        <f t="shared" si="32"/>
        <v>19683526</v>
      </c>
      <c r="AQ62" s="320">
        <f t="shared" si="33"/>
        <v>6376.2636864269516</v>
      </c>
      <c r="AR62" s="322">
        <f t="shared" si="34"/>
        <v>0.65045277050942929</v>
      </c>
      <c r="AS62" s="325">
        <f t="shared" si="35"/>
        <v>29</v>
      </c>
      <c r="AT62" s="320">
        <f t="shared" si="36"/>
        <v>10577742.6</v>
      </c>
      <c r="AU62" s="320">
        <f t="shared" si="11"/>
        <v>3426.54</v>
      </c>
      <c r="AV62" s="325">
        <f t="shared" si="37"/>
        <v>35</v>
      </c>
      <c r="AW62" s="322">
        <f t="shared" si="38"/>
        <v>0.34954722949057065</v>
      </c>
      <c r="AX62" s="325">
        <f t="shared" si="39"/>
        <v>30261268.600000001</v>
      </c>
      <c r="AY62" s="326">
        <f t="shared" si="12"/>
        <v>9802.8080984774861</v>
      </c>
      <c r="AZ62" s="327">
        <f t="shared" si="40"/>
        <v>17</v>
      </c>
    </row>
    <row r="63" spans="1:52" s="328" customFormat="1" ht="15.6" customHeight="1" x14ac:dyDescent="0.2">
      <c r="A63" s="310">
        <v>57</v>
      </c>
      <c r="B63" s="311" t="s">
        <v>298</v>
      </c>
      <c r="C63" s="311">
        <f>+'8_2.1.17 SIS'!AP63</f>
        <v>9329</v>
      </c>
      <c r="D63" s="312">
        <f>'[11]At-Risk'!$AP63</f>
        <v>5920</v>
      </c>
      <c r="E63" s="312">
        <f t="shared" si="13"/>
        <v>1302.4000000000001</v>
      </c>
      <c r="F63" s="312">
        <f>[11]CTE!$AP63</f>
        <v>4597.5</v>
      </c>
      <c r="G63" s="312">
        <f t="shared" si="14"/>
        <v>275.84999999999997</v>
      </c>
      <c r="H63" s="312">
        <f>[11]SWD!$AP63</f>
        <v>1130</v>
      </c>
      <c r="I63" s="312">
        <f t="shared" si="15"/>
        <v>1695</v>
      </c>
      <c r="J63" s="312">
        <f>[11]GT!$AP63</f>
        <v>200</v>
      </c>
      <c r="K63" s="312">
        <f t="shared" si="16"/>
        <v>120</v>
      </c>
      <c r="L63" s="312">
        <f t="shared" si="1"/>
        <v>0</v>
      </c>
      <c r="M63" s="314">
        <f t="shared" si="2"/>
        <v>0</v>
      </c>
      <c r="N63" s="312">
        <f t="shared" si="3"/>
        <v>0</v>
      </c>
      <c r="O63" s="312">
        <f t="shared" si="17"/>
        <v>3393.25</v>
      </c>
      <c r="P63" s="312">
        <f t="shared" si="4"/>
        <v>12722.25</v>
      </c>
      <c r="Q63" s="315">
        <f t="shared" si="18"/>
        <v>3961</v>
      </c>
      <c r="R63" s="315">
        <f t="shared" si="5"/>
        <v>50392832</v>
      </c>
      <c r="S63" s="315">
        <f>'6_Local Deduct Calc'!J63</f>
        <v>13230722</v>
      </c>
      <c r="T63" s="315">
        <f t="shared" si="19"/>
        <v>13230722</v>
      </c>
      <c r="U63" s="316">
        <f t="shared" si="20"/>
        <v>37162110</v>
      </c>
      <c r="V63" s="317">
        <f t="shared" si="41"/>
        <v>0.73740000000000006</v>
      </c>
      <c r="W63" s="317">
        <f t="shared" si="21"/>
        <v>0.2626</v>
      </c>
      <c r="X63" s="318">
        <f t="shared" si="6"/>
        <v>1418.2358237753242</v>
      </c>
      <c r="Y63" s="315">
        <f>'7_Local Revenue'!AQ63</f>
        <v>26959787</v>
      </c>
      <c r="Z63" s="315">
        <f t="shared" si="22"/>
        <v>13729065</v>
      </c>
      <c r="AA63" s="319">
        <f t="shared" si="23"/>
        <v>0</v>
      </c>
      <c r="AB63" s="320">
        <f t="shared" si="24"/>
        <v>17133562.880000003</v>
      </c>
      <c r="AC63" s="320">
        <f t="shared" si="25"/>
        <v>13729065</v>
      </c>
      <c r="AD63" s="315">
        <f t="shared" si="26"/>
        <v>6201034.2466799999</v>
      </c>
      <c r="AE63" s="321">
        <f t="shared" si="27"/>
        <v>7528031</v>
      </c>
      <c r="AF63" s="320">
        <f t="shared" si="28"/>
        <v>807</v>
      </c>
      <c r="AG63" s="322">
        <f t="shared" si="29"/>
        <v>0.54830000000000001</v>
      </c>
      <c r="AH63" s="321">
        <f t="shared" si="30"/>
        <v>44690141</v>
      </c>
      <c r="AI63" s="320">
        <f t="shared" si="7"/>
        <v>4790</v>
      </c>
      <c r="AJ63" s="321">
        <f>+'3A_Level 3'!L63</f>
        <v>1575449</v>
      </c>
      <c r="AK63" s="320">
        <f t="shared" si="8"/>
        <v>168.8765140958302</v>
      </c>
      <c r="AL63" s="321">
        <f t="shared" si="31"/>
        <v>46265590</v>
      </c>
      <c r="AM63" s="320">
        <f t="shared" si="9"/>
        <v>4959.3300460928285</v>
      </c>
      <c r="AN63" s="323">
        <f>+'3A_Level 3'!M63</f>
        <v>8707563</v>
      </c>
      <c r="AO63" s="324">
        <f t="shared" si="10"/>
        <v>933.38653660628154</v>
      </c>
      <c r="AP63" s="321">
        <f t="shared" si="32"/>
        <v>53397704</v>
      </c>
      <c r="AQ63" s="320">
        <f t="shared" si="33"/>
        <v>5723.8400686032801</v>
      </c>
      <c r="AR63" s="322">
        <f t="shared" si="34"/>
        <v>0.66450188197140203</v>
      </c>
      <c r="AS63" s="325">
        <f t="shared" si="35"/>
        <v>26</v>
      </c>
      <c r="AT63" s="320">
        <f t="shared" si="36"/>
        <v>26959787</v>
      </c>
      <c r="AU63" s="320">
        <f t="shared" si="11"/>
        <v>2889.89</v>
      </c>
      <c r="AV63" s="325">
        <f t="shared" si="37"/>
        <v>54</v>
      </c>
      <c r="AW63" s="322">
        <f t="shared" si="38"/>
        <v>0.33549811802859797</v>
      </c>
      <c r="AX63" s="325">
        <f t="shared" si="39"/>
        <v>80357491</v>
      </c>
      <c r="AY63" s="326">
        <f t="shared" si="12"/>
        <v>8613.7304105477542</v>
      </c>
      <c r="AZ63" s="327">
        <f t="shared" si="40"/>
        <v>59</v>
      </c>
    </row>
    <row r="64" spans="1:52" s="328" customFormat="1" ht="15.6" customHeight="1" x14ac:dyDescent="0.2">
      <c r="A64" s="310">
        <v>58</v>
      </c>
      <c r="B64" s="311" t="s">
        <v>299</v>
      </c>
      <c r="C64" s="311">
        <f>+'8_2.1.17 SIS'!AP64</f>
        <v>8338</v>
      </c>
      <c r="D64" s="312">
        <f>'[11]At-Risk'!$AP64</f>
        <v>4847</v>
      </c>
      <c r="E64" s="312">
        <f t="shared" si="13"/>
        <v>1066.3399999999999</v>
      </c>
      <c r="F64" s="312">
        <f>[11]CTE!$AP64</f>
        <v>5466.5</v>
      </c>
      <c r="G64" s="312">
        <f t="shared" si="14"/>
        <v>327.99</v>
      </c>
      <c r="H64" s="312">
        <f>[11]SWD!$AP64</f>
        <v>1064</v>
      </c>
      <c r="I64" s="312">
        <f t="shared" si="15"/>
        <v>1596</v>
      </c>
      <c r="J64" s="312">
        <f>[11]GT!$AP64</f>
        <v>162</v>
      </c>
      <c r="K64" s="312">
        <f t="shared" si="16"/>
        <v>97.2</v>
      </c>
      <c r="L64" s="312">
        <f t="shared" si="1"/>
        <v>0</v>
      </c>
      <c r="M64" s="314">
        <f t="shared" si="2"/>
        <v>0</v>
      </c>
      <c r="N64" s="312">
        <f t="shared" si="3"/>
        <v>0</v>
      </c>
      <c r="O64" s="312">
        <f t="shared" si="17"/>
        <v>3087.5299999999997</v>
      </c>
      <c r="P64" s="312">
        <f t="shared" si="4"/>
        <v>11425.529999999999</v>
      </c>
      <c r="Q64" s="315">
        <f t="shared" si="18"/>
        <v>3961</v>
      </c>
      <c r="R64" s="315">
        <f t="shared" si="5"/>
        <v>45256524</v>
      </c>
      <c r="S64" s="315">
        <f>'6_Local Deduct Calc'!J64</f>
        <v>7126406</v>
      </c>
      <c r="T64" s="315">
        <f t="shared" si="19"/>
        <v>7126406</v>
      </c>
      <c r="U64" s="316">
        <f t="shared" si="20"/>
        <v>38130118</v>
      </c>
      <c r="V64" s="317">
        <f t="shared" si="41"/>
        <v>0.84250000000000003</v>
      </c>
      <c r="W64" s="317">
        <f t="shared" si="21"/>
        <v>0.1575</v>
      </c>
      <c r="X64" s="318">
        <f t="shared" si="6"/>
        <v>854.69009354761329</v>
      </c>
      <c r="Y64" s="315">
        <f>'7_Local Revenue'!AQ64</f>
        <v>19925905</v>
      </c>
      <c r="Z64" s="315">
        <f t="shared" si="22"/>
        <v>12799499</v>
      </c>
      <c r="AA64" s="319">
        <f t="shared" si="23"/>
        <v>0</v>
      </c>
      <c r="AB64" s="320">
        <f t="shared" si="24"/>
        <v>15387218.160000002</v>
      </c>
      <c r="AC64" s="320">
        <f t="shared" si="25"/>
        <v>12799499</v>
      </c>
      <c r="AD64" s="315">
        <f t="shared" si="26"/>
        <v>3467384.2790999995</v>
      </c>
      <c r="AE64" s="321">
        <f t="shared" si="27"/>
        <v>9332115</v>
      </c>
      <c r="AF64" s="320">
        <f t="shared" si="28"/>
        <v>1119</v>
      </c>
      <c r="AG64" s="322">
        <f t="shared" si="29"/>
        <v>0.72909999999999997</v>
      </c>
      <c r="AH64" s="321">
        <f t="shared" si="30"/>
        <v>47462233</v>
      </c>
      <c r="AI64" s="320">
        <f t="shared" si="7"/>
        <v>5692</v>
      </c>
      <c r="AJ64" s="321">
        <f>+'3A_Level 3'!L64</f>
        <v>1408092</v>
      </c>
      <c r="AK64" s="320">
        <f t="shared" si="8"/>
        <v>168.87646917726073</v>
      </c>
      <c r="AL64" s="321">
        <f t="shared" si="31"/>
        <v>48870325</v>
      </c>
      <c r="AM64" s="320">
        <f t="shared" si="9"/>
        <v>5861.1567522187579</v>
      </c>
      <c r="AN64" s="323">
        <f>+'3A_Level 3'!M64</f>
        <v>7220012</v>
      </c>
      <c r="AO64" s="324">
        <f t="shared" si="10"/>
        <v>865.91652674502279</v>
      </c>
      <c r="AP64" s="321">
        <f t="shared" si="32"/>
        <v>54682245</v>
      </c>
      <c r="AQ64" s="320">
        <f t="shared" si="33"/>
        <v>6558.1968097865192</v>
      </c>
      <c r="AR64" s="322">
        <f t="shared" si="34"/>
        <v>0.73292589348482706</v>
      </c>
      <c r="AS64" s="325">
        <f t="shared" si="35"/>
        <v>6</v>
      </c>
      <c r="AT64" s="320">
        <f t="shared" si="36"/>
        <v>19925905</v>
      </c>
      <c r="AU64" s="320">
        <f t="shared" si="11"/>
        <v>2389.77</v>
      </c>
      <c r="AV64" s="325">
        <f t="shared" si="37"/>
        <v>65</v>
      </c>
      <c r="AW64" s="322">
        <f t="shared" si="38"/>
        <v>0.26707410651517294</v>
      </c>
      <c r="AX64" s="325">
        <f t="shared" si="39"/>
        <v>74608150</v>
      </c>
      <c r="AY64" s="326">
        <f t="shared" si="12"/>
        <v>8947.967138402495</v>
      </c>
      <c r="AZ64" s="327">
        <f t="shared" si="40"/>
        <v>49</v>
      </c>
    </row>
    <row r="65" spans="1:52" s="328" customFormat="1" ht="15.6" customHeight="1" x14ac:dyDescent="0.2">
      <c r="A65" s="310">
        <v>59</v>
      </c>
      <c r="B65" s="311" t="s">
        <v>300</v>
      </c>
      <c r="C65" s="311">
        <f>+'8_2.1.17 SIS'!AP65</f>
        <v>5267</v>
      </c>
      <c r="D65" s="312">
        <f>'[11]At-Risk'!$AP65</f>
        <v>4413</v>
      </c>
      <c r="E65" s="312">
        <f t="shared" si="13"/>
        <v>970.86</v>
      </c>
      <c r="F65" s="312">
        <f>[11]CTE!$AP65</f>
        <v>2793.5</v>
      </c>
      <c r="G65" s="312">
        <f t="shared" si="14"/>
        <v>167.60999999999999</v>
      </c>
      <c r="H65" s="312">
        <f>[11]SWD!$AP65</f>
        <v>950</v>
      </c>
      <c r="I65" s="312">
        <f t="shared" si="15"/>
        <v>1425</v>
      </c>
      <c r="J65" s="312">
        <f>[11]GT!$AP65</f>
        <v>348</v>
      </c>
      <c r="K65" s="312">
        <f t="shared" si="16"/>
        <v>208.79999999999998</v>
      </c>
      <c r="L65" s="312">
        <f t="shared" si="1"/>
        <v>2233</v>
      </c>
      <c r="M65" s="314">
        <f t="shared" si="2"/>
        <v>5.9549999999999999E-2</v>
      </c>
      <c r="N65" s="312">
        <f t="shared" si="3"/>
        <v>313.64985000000001</v>
      </c>
      <c r="O65" s="312">
        <f t="shared" si="17"/>
        <v>3085.9198500000002</v>
      </c>
      <c r="P65" s="312">
        <f t="shared" si="4"/>
        <v>8352.9198500000002</v>
      </c>
      <c r="Q65" s="315">
        <f t="shared" si="18"/>
        <v>3961</v>
      </c>
      <c r="R65" s="315">
        <f t="shared" si="5"/>
        <v>33085916</v>
      </c>
      <c r="S65" s="315">
        <f>'6_Local Deduct Calc'!J65</f>
        <v>3437953</v>
      </c>
      <c r="T65" s="315">
        <f t="shared" si="19"/>
        <v>3437953</v>
      </c>
      <c r="U65" s="316">
        <f t="shared" si="20"/>
        <v>29647963</v>
      </c>
      <c r="V65" s="317">
        <f t="shared" si="41"/>
        <v>0.89610000000000001</v>
      </c>
      <c r="W65" s="317">
        <f t="shared" si="21"/>
        <v>0.10390000000000001</v>
      </c>
      <c r="X65" s="318">
        <f t="shared" si="6"/>
        <v>652.73457376115437</v>
      </c>
      <c r="Y65" s="315">
        <f>'7_Local Revenue'!AQ65</f>
        <v>8002530</v>
      </c>
      <c r="Z65" s="315">
        <f t="shared" si="22"/>
        <v>4564577</v>
      </c>
      <c r="AA65" s="319">
        <f t="shared" si="23"/>
        <v>0</v>
      </c>
      <c r="AB65" s="320">
        <f t="shared" si="24"/>
        <v>11249211.440000001</v>
      </c>
      <c r="AC65" s="320">
        <f t="shared" si="25"/>
        <v>4564577</v>
      </c>
      <c r="AD65" s="315">
        <f t="shared" si="26"/>
        <v>815726.42651600007</v>
      </c>
      <c r="AE65" s="321">
        <f t="shared" si="27"/>
        <v>3748851</v>
      </c>
      <c r="AF65" s="320">
        <f t="shared" si="28"/>
        <v>712</v>
      </c>
      <c r="AG65" s="322">
        <f t="shared" si="29"/>
        <v>0.82130000000000003</v>
      </c>
      <c r="AH65" s="321">
        <f t="shared" si="30"/>
        <v>33396814</v>
      </c>
      <c r="AI65" s="320">
        <f t="shared" si="7"/>
        <v>6341</v>
      </c>
      <c r="AJ65" s="321">
        <f>+'3A_Level 3'!L65</f>
        <v>889472</v>
      </c>
      <c r="AK65" s="320">
        <f t="shared" si="8"/>
        <v>168.87640022783367</v>
      </c>
      <c r="AL65" s="321">
        <f t="shared" si="31"/>
        <v>34286286</v>
      </c>
      <c r="AM65" s="320">
        <f t="shared" si="9"/>
        <v>6509.6423011201823</v>
      </c>
      <c r="AN65" s="323">
        <f>+'3A_Level 3'!M65</f>
        <v>4521174</v>
      </c>
      <c r="AO65" s="324">
        <f t="shared" si="10"/>
        <v>858.39643060565788</v>
      </c>
      <c r="AP65" s="321">
        <f t="shared" si="32"/>
        <v>37917988</v>
      </c>
      <c r="AQ65" s="320">
        <f t="shared" si="33"/>
        <v>7199.1623314980061</v>
      </c>
      <c r="AR65" s="322">
        <f t="shared" si="34"/>
        <v>0.82573084214773018</v>
      </c>
      <c r="AS65" s="325">
        <f t="shared" si="35"/>
        <v>1</v>
      </c>
      <c r="AT65" s="320">
        <f t="shared" si="36"/>
        <v>8002530</v>
      </c>
      <c r="AU65" s="320">
        <f t="shared" si="11"/>
        <v>1519.37</v>
      </c>
      <c r="AV65" s="325">
        <f t="shared" si="37"/>
        <v>69</v>
      </c>
      <c r="AW65" s="322">
        <f t="shared" si="38"/>
        <v>0.17426915785226987</v>
      </c>
      <c r="AX65" s="325">
        <f t="shared" si="39"/>
        <v>45920518</v>
      </c>
      <c r="AY65" s="326">
        <f t="shared" si="12"/>
        <v>8718.5338902601106</v>
      </c>
      <c r="AZ65" s="327">
        <f t="shared" si="40"/>
        <v>58</v>
      </c>
    </row>
    <row r="66" spans="1:52" s="348" customFormat="1" ht="15.6" customHeight="1" x14ac:dyDescent="0.2">
      <c r="A66" s="329">
        <v>60</v>
      </c>
      <c r="B66" s="330" t="s">
        <v>301</v>
      </c>
      <c r="C66" s="330">
        <f>+'8_2.1.17 SIS'!AP66</f>
        <v>6166</v>
      </c>
      <c r="D66" s="331">
        <f>'[11]At-Risk'!$AP66</f>
        <v>4352</v>
      </c>
      <c r="E66" s="331">
        <f t="shared" si="13"/>
        <v>957.44</v>
      </c>
      <c r="F66" s="331">
        <f>[11]CTE!$AP66</f>
        <v>3149.5</v>
      </c>
      <c r="G66" s="331">
        <f t="shared" si="14"/>
        <v>188.97</v>
      </c>
      <c r="H66" s="331">
        <f>[11]SWD!$AP66</f>
        <v>858</v>
      </c>
      <c r="I66" s="331">
        <f t="shared" si="15"/>
        <v>1287</v>
      </c>
      <c r="J66" s="331">
        <f>[11]GT!$AP66</f>
        <v>336</v>
      </c>
      <c r="K66" s="331">
        <f t="shared" si="16"/>
        <v>201.6</v>
      </c>
      <c r="L66" s="331">
        <f t="shared" si="1"/>
        <v>1334</v>
      </c>
      <c r="M66" s="332">
        <f t="shared" si="2"/>
        <v>3.5569999999999997E-2</v>
      </c>
      <c r="N66" s="331">
        <f t="shared" si="3"/>
        <v>219.32461999999998</v>
      </c>
      <c r="O66" s="331">
        <f t="shared" si="17"/>
        <v>2854.3346199999996</v>
      </c>
      <c r="P66" s="333">
        <f t="shared" si="4"/>
        <v>9020.3346199999996</v>
      </c>
      <c r="Q66" s="334">
        <f t="shared" si="18"/>
        <v>3961</v>
      </c>
      <c r="R66" s="334">
        <f t="shared" si="5"/>
        <v>35729545</v>
      </c>
      <c r="S66" s="334">
        <f>'6_Local Deduct Calc'!J66</f>
        <v>9049865</v>
      </c>
      <c r="T66" s="334">
        <f t="shared" si="19"/>
        <v>9049865</v>
      </c>
      <c r="U66" s="335">
        <f t="shared" si="20"/>
        <v>26679680</v>
      </c>
      <c r="V66" s="336">
        <f t="shared" si="41"/>
        <v>0.74670000000000003</v>
      </c>
      <c r="W66" s="337">
        <f t="shared" si="21"/>
        <v>0.25330000000000003</v>
      </c>
      <c r="X66" s="338">
        <f t="shared" si="6"/>
        <v>1467.7043464158287</v>
      </c>
      <c r="Y66" s="334">
        <f>'7_Local Revenue'!AQ66</f>
        <v>24524487</v>
      </c>
      <c r="Z66" s="334">
        <f t="shared" si="22"/>
        <v>15474622</v>
      </c>
      <c r="AA66" s="339">
        <f t="shared" si="23"/>
        <v>0</v>
      </c>
      <c r="AB66" s="340">
        <f t="shared" si="24"/>
        <v>12148045.300000001</v>
      </c>
      <c r="AC66" s="340">
        <f t="shared" si="25"/>
        <v>12148045.300000001</v>
      </c>
      <c r="AD66" s="334">
        <f t="shared" si="26"/>
        <v>5292611.7841228014</v>
      </c>
      <c r="AE66" s="341">
        <f t="shared" si="27"/>
        <v>6855434</v>
      </c>
      <c r="AF66" s="340">
        <f t="shared" si="28"/>
        <v>1112</v>
      </c>
      <c r="AG66" s="342">
        <f t="shared" si="29"/>
        <v>0.56430000000000002</v>
      </c>
      <c r="AH66" s="341">
        <f t="shared" si="30"/>
        <v>33535114</v>
      </c>
      <c r="AI66" s="340">
        <f t="shared" si="7"/>
        <v>5439</v>
      </c>
      <c r="AJ66" s="341">
        <f>+'3A_Level 3'!L66</f>
        <v>1041292</v>
      </c>
      <c r="AK66" s="340">
        <f t="shared" si="8"/>
        <v>168.87641907233214</v>
      </c>
      <c r="AL66" s="341">
        <f t="shared" si="31"/>
        <v>34576406</v>
      </c>
      <c r="AM66" s="340">
        <f t="shared" si="9"/>
        <v>5607.5909828089525</v>
      </c>
      <c r="AN66" s="343">
        <f>+'3A_Level 3'!M66</f>
        <v>4704143</v>
      </c>
      <c r="AO66" s="344">
        <f t="shared" si="10"/>
        <v>762.91647745702232</v>
      </c>
      <c r="AP66" s="341">
        <f t="shared" si="32"/>
        <v>38239257</v>
      </c>
      <c r="AQ66" s="340">
        <f t="shared" si="33"/>
        <v>6201.6310411936429</v>
      </c>
      <c r="AR66" s="342">
        <f t="shared" si="34"/>
        <v>0.64335597971877101</v>
      </c>
      <c r="AS66" s="345">
        <f t="shared" si="35"/>
        <v>34</v>
      </c>
      <c r="AT66" s="340">
        <f t="shared" si="36"/>
        <v>21197910.300000001</v>
      </c>
      <c r="AU66" s="340">
        <f t="shared" si="11"/>
        <v>3437.87</v>
      </c>
      <c r="AV66" s="345">
        <f t="shared" si="37"/>
        <v>33</v>
      </c>
      <c r="AW66" s="342">
        <f t="shared" si="38"/>
        <v>0.35664402028122899</v>
      </c>
      <c r="AX66" s="345">
        <f t="shared" si="39"/>
        <v>59437167.299999997</v>
      </c>
      <c r="AY66" s="346">
        <f t="shared" si="12"/>
        <v>9639.5016704508598</v>
      </c>
      <c r="AZ66" s="347">
        <f t="shared" si="40"/>
        <v>22</v>
      </c>
    </row>
    <row r="67" spans="1:52" s="328" customFormat="1" ht="15.6" customHeight="1" x14ac:dyDescent="0.2">
      <c r="A67" s="310">
        <v>61</v>
      </c>
      <c r="B67" s="311" t="s">
        <v>302</v>
      </c>
      <c r="C67" s="312">
        <f>+'8_2.1.17 SIS'!AP67</f>
        <v>3667</v>
      </c>
      <c r="D67" s="312">
        <f>'[11]At-Risk'!$AP67</f>
        <v>2610</v>
      </c>
      <c r="E67" s="312">
        <f t="shared" si="13"/>
        <v>574.20000000000005</v>
      </c>
      <c r="F67" s="312">
        <f>[11]CTE!$AP67</f>
        <v>1724</v>
      </c>
      <c r="G67" s="312">
        <f t="shared" si="14"/>
        <v>103.44</v>
      </c>
      <c r="H67" s="312">
        <f>[11]SWD!$AP67</f>
        <v>414</v>
      </c>
      <c r="I67" s="312">
        <f t="shared" si="15"/>
        <v>621</v>
      </c>
      <c r="J67" s="312">
        <f>[11]GT!$AP67</f>
        <v>187</v>
      </c>
      <c r="K67" s="312">
        <f t="shared" si="16"/>
        <v>112.2</v>
      </c>
      <c r="L67" s="313">
        <f t="shared" si="1"/>
        <v>3833</v>
      </c>
      <c r="M67" s="314">
        <f t="shared" si="2"/>
        <v>0.10221</v>
      </c>
      <c r="N67" s="312">
        <f t="shared" si="3"/>
        <v>374.80406999999997</v>
      </c>
      <c r="O67" s="312">
        <f t="shared" si="17"/>
        <v>1785.6440700000001</v>
      </c>
      <c r="P67" s="312">
        <f t="shared" si="4"/>
        <v>5452.6440700000003</v>
      </c>
      <c r="Q67" s="315">
        <f t="shared" si="18"/>
        <v>3961</v>
      </c>
      <c r="R67" s="315">
        <f t="shared" si="5"/>
        <v>21597923</v>
      </c>
      <c r="S67" s="315">
        <f>'6_Local Deduct Calc'!J67</f>
        <v>12685540</v>
      </c>
      <c r="T67" s="315">
        <f t="shared" si="19"/>
        <v>12685540</v>
      </c>
      <c r="U67" s="316">
        <f t="shared" si="20"/>
        <v>8912383</v>
      </c>
      <c r="V67" s="317">
        <f t="shared" si="41"/>
        <v>0.41270000000000001</v>
      </c>
      <c r="W67" s="317">
        <f t="shared" si="21"/>
        <v>0.58730000000000004</v>
      </c>
      <c r="X67" s="318">
        <f t="shared" si="6"/>
        <v>3459.3782383419689</v>
      </c>
      <c r="Y67" s="315">
        <f>'7_Local Revenue'!AQ67</f>
        <v>29287158</v>
      </c>
      <c r="Z67" s="315">
        <f t="shared" si="22"/>
        <v>16601618</v>
      </c>
      <c r="AA67" s="319">
        <f t="shared" si="23"/>
        <v>0</v>
      </c>
      <c r="AB67" s="320">
        <f t="shared" si="24"/>
        <v>7343293.8200000003</v>
      </c>
      <c r="AC67" s="320">
        <f t="shared" si="25"/>
        <v>7343293.8200000003</v>
      </c>
      <c r="AD67" s="315">
        <f t="shared" si="26"/>
        <v>7417872.312035921</v>
      </c>
      <c r="AE67" s="321">
        <f t="shared" si="27"/>
        <v>0</v>
      </c>
      <c r="AF67" s="320">
        <f t="shared" si="28"/>
        <v>0</v>
      </c>
      <c r="AG67" s="322">
        <f t="shared" si="29"/>
        <v>0</v>
      </c>
      <c r="AH67" s="321">
        <f t="shared" si="30"/>
        <v>8912383</v>
      </c>
      <c r="AI67" s="320">
        <f t="shared" si="7"/>
        <v>2430</v>
      </c>
      <c r="AJ67" s="321">
        <f>+'3A_Level 3'!L67</f>
        <v>619270</v>
      </c>
      <c r="AK67" s="320">
        <f t="shared" si="8"/>
        <v>168.87646577583857</v>
      </c>
      <c r="AL67" s="321">
        <f t="shared" si="31"/>
        <v>9531653</v>
      </c>
      <c r="AM67" s="320">
        <f t="shared" si="9"/>
        <v>2599.3054267793837</v>
      </c>
      <c r="AN67" s="323">
        <f>+'3A_Level 3'!M67</f>
        <v>3676485</v>
      </c>
      <c r="AO67" s="324">
        <f t="shared" si="10"/>
        <v>1002.5865830379056</v>
      </c>
      <c r="AP67" s="321">
        <f t="shared" si="32"/>
        <v>12588868</v>
      </c>
      <c r="AQ67" s="320">
        <f t="shared" si="33"/>
        <v>3433.015544041451</v>
      </c>
      <c r="AR67" s="322">
        <f t="shared" si="34"/>
        <v>0.38595202290680575</v>
      </c>
      <c r="AS67" s="325">
        <f t="shared" si="35"/>
        <v>62</v>
      </c>
      <c r="AT67" s="320">
        <f t="shared" si="36"/>
        <v>20028833.82</v>
      </c>
      <c r="AU67" s="320">
        <f t="shared" si="11"/>
        <v>5461.91</v>
      </c>
      <c r="AV67" s="325">
        <f t="shared" si="37"/>
        <v>6</v>
      </c>
      <c r="AW67" s="322">
        <f t="shared" si="38"/>
        <v>0.61404797709319425</v>
      </c>
      <c r="AX67" s="325">
        <f t="shared" si="39"/>
        <v>32617701.82</v>
      </c>
      <c r="AY67" s="326">
        <f t="shared" si="12"/>
        <v>8894.9282301608946</v>
      </c>
      <c r="AZ67" s="327">
        <f t="shared" si="40"/>
        <v>53</v>
      </c>
    </row>
    <row r="68" spans="1:52" s="328" customFormat="1" ht="15.6" customHeight="1" x14ac:dyDescent="0.2">
      <c r="A68" s="310">
        <v>62</v>
      </c>
      <c r="B68" s="311" t="s">
        <v>303</v>
      </c>
      <c r="C68" s="311">
        <f>+'8_2.1.17 SIS'!AP68</f>
        <v>2081</v>
      </c>
      <c r="D68" s="312">
        <f>'[11]At-Risk'!$AP68</f>
        <v>1573</v>
      </c>
      <c r="E68" s="312">
        <f t="shared" si="13"/>
        <v>346.06</v>
      </c>
      <c r="F68" s="312">
        <f>[11]CTE!$AP68</f>
        <v>1162</v>
      </c>
      <c r="G68" s="312">
        <f t="shared" si="14"/>
        <v>69.72</v>
      </c>
      <c r="H68" s="312">
        <f>[11]SWD!$AP68</f>
        <v>278</v>
      </c>
      <c r="I68" s="312">
        <f t="shared" si="15"/>
        <v>417</v>
      </c>
      <c r="J68" s="312">
        <f>[11]GT!$AP68</f>
        <v>3</v>
      </c>
      <c r="K68" s="312">
        <f t="shared" si="16"/>
        <v>1.7999999999999998</v>
      </c>
      <c r="L68" s="312">
        <f t="shared" si="1"/>
        <v>5419</v>
      </c>
      <c r="M68" s="314">
        <f t="shared" si="2"/>
        <v>0.14451</v>
      </c>
      <c r="N68" s="312">
        <f t="shared" si="3"/>
        <v>300.72530999999998</v>
      </c>
      <c r="O68" s="312">
        <f t="shared" si="17"/>
        <v>1135.30531</v>
      </c>
      <c r="P68" s="312">
        <f t="shared" si="4"/>
        <v>3216.3053099999997</v>
      </c>
      <c r="Q68" s="315">
        <f t="shared" si="18"/>
        <v>3961</v>
      </c>
      <c r="R68" s="315">
        <f t="shared" si="5"/>
        <v>12739785</v>
      </c>
      <c r="S68" s="315">
        <f>'6_Local Deduct Calc'!J68</f>
        <v>2067199</v>
      </c>
      <c r="T68" s="315">
        <f t="shared" si="19"/>
        <v>2067199</v>
      </c>
      <c r="U68" s="316">
        <f t="shared" si="20"/>
        <v>10672586</v>
      </c>
      <c r="V68" s="317">
        <f t="shared" si="41"/>
        <v>0.8377</v>
      </c>
      <c r="W68" s="317">
        <f t="shared" si="21"/>
        <v>0.1623</v>
      </c>
      <c r="X68" s="318">
        <f t="shared" si="6"/>
        <v>993.36809226333492</v>
      </c>
      <c r="Y68" s="315">
        <f>'7_Local Revenue'!AQ68</f>
        <v>4502166</v>
      </c>
      <c r="Z68" s="315">
        <f t="shared" si="22"/>
        <v>2434967</v>
      </c>
      <c r="AA68" s="319">
        <f t="shared" si="23"/>
        <v>0</v>
      </c>
      <c r="AB68" s="320">
        <f t="shared" si="24"/>
        <v>4331526.9000000004</v>
      </c>
      <c r="AC68" s="320">
        <f t="shared" si="25"/>
        <v>2434967</v>
      </c>
      <c r="AD68" s="315">
        <f t="shared" si="26"/>
        <v>679735.64785200008</v>
      </c>
      <c r="AE68" s="321">
        <f t="shared" si="27"/>
        <v>1755231</v>
      </c>
      <c r="AF68" s="320">
        <f t="shared" si="28"/>
        <v>843</v>
      </c>
      <c r="AG68" s="322">
        <f t="shared" si="29"/>
        <v>0.7208</v>
      </c>
      <c r="AH68" s="321">
        <f t="shared" si="30"/>
        <v>12427817</v>
      </c>
      <c r="AI68" s="320">
        <f t="shared" si="7"/>
        <v>5972</v>
      </c>
      <c r="AJ68" s="321">
        <f>+'3A_Level 3'!L68</f>
        <v>351432</v>
      </c>
      <c r="AK68" s="320">
        <f t="shared" si="8"/>
        <v>168.87650168188372</v>
      </c>
      <c r="AL68" s="321">
        <f t="shared" si="31"/>
        <v>12779249</v>
      </c>
      <c r="AM68" s="320">
        <f t="shared" si="9"/>
        <v>6140.917347429121</v>
      </c>
      <c r="AN68" s="323">
        <f>+'3A_Level 3'!M68</f>
        <v>1425394</v>
      </c>
      <c r="AO68" s="324">
        <f t="shared" si="10"/>
        <v>684.95627102354638</v>
      </c>
      <c r="AP68" s="321">
        <f t="shared" si="32"/>
        <v>13853211</v>
      </c>
      <c r="AQ68" s="320">
        <f t="shared" si="33"/>
        <v>6656.9971167707836</v>
      </c>
      <c r="AR68" s="322">
        <f t="shared" si="34"/>
        <v>0.75472222662601807</v>
      </c>
      <c r="AS68" s="325">
        <f t="shared" si="35"/>
        <v>3</v>
      </c>
      <c r="AT68" s="320">
        <f t="shared" si="36"/>
        <v>4502166</v>
      </c>
      <c r="AU68" s="320">
        <f t="shared" si="11"/>
        <v>2163.46</v>
      </c>
      <c r="AV68" s="325">
        <f t="shared" si="37"/>
        <v>67</v>
      </c>
      <c r="AW68" s="322">
        <f t="shared" si="38"/>
        <v>0.24527777337398191</v>
      </c>
      <c r="AX68" s="325">
        <f t="shared" si="39"/>
        <v>18355377</v>
      </c>
      <c r="AY68" s="326">
        <f t="shared" si="12"/>
        <v>8820.4598750600671</v>
      </c>
      <c r="AZ68" s="327">
        <f t="shared" si="40"/>
        <v>56</v>
      </c>
    </row>
    <row r="69" spans="1:52" s="328" customFormat="1" ht="15.6" customHeight="1" x14ac:dyDescent="0.2">
      <c r="A69" s="310">
        <v>63</v>
      </c>
      <c r="B69" s="311" t="s">
        <v>304</v>
      </c>
      <c r="C69" s="311">
        <f>+'8_2.1.17 SIS'!AP69</f>
        <v>2036</v>
      </c>
      <c r="D69" s="312">
        <f>'[11]At-Risk'!$AP69</f>
        <v>1122</v>
      </c>
      <c r="E69" s="312">
        <f t="shared" si="13"/>
        <v>246.84</v>
      </c>
      <c r="F69" s="312">
        <f>[11]CTE!$AP69</f>
        <v>1201.5</v>
      </c>
      <c r="G69" s="312">
        <f t="shared" si="14"/>
        <v>72.09</v>
      </c>
      <c r="H69" s="312">
        <f>[11]SWD!$AP69</f>
        <v>304</v>
      </c>
      <c r="I69" s="312">
        <f t="shared" si="15"/>
        <v>456</v>
      </c>
      <c r="J69" s="312">
        <f>[11]GT!$AP69</f>
        <v>156</v>
      </c>
      <c r="K69" s="312">
        <f t="shared" si="16"/>
        <v>93.6</v>
      </c>
      <c r="L69" s="312">
        <f t="shared" si="1"/>
        <v>5464</v>
      </c>
      <c r="M69" s="314">
        <f t="shared" si="2"/>
        <v>0.14571000000000001</v>
      </c>
      <c r="N69" s="312">
        <f t="shared" si="3"/>
        <v>296.66556000000003</v>
      </c>
      <c r="O69" s="312">
        <f t="shared" si="17"/>
        <v>1165.1955600000001</v>
      </c>
      <c r="P69" s="312">
        <f t="shared" si="4"/>
        <v>3201.1955600000001</v>
      </c>
      <c r="Q69" s="315">
        <f t="shared" si="18"/>
        <v>3961</v>
      </c>
      <c r="R69" s="315">
        <f t="shared" si="5"/>
        <v>12679936</v>
      </c>
      <c r="S69" s="315">
        <f>'6_Local Deduct Calc'!J69</f>
        <v>5856433</v>
      </c>
      <c r="T69" s="315">
        <f t="shared" si="19"/>
        <v>5856433</v>
      </c>
      <c r="U69" s="316">
        <f t="shared" si="20"/>
        <v>6823503</v>
      </c>
      <c r="V69" s="317">
        <f t="shared" si="41"/>
        <v>0.53810000000000002</v>
      </c>
      <c r="W69" s="317">
        <f t="shared" si="21"/>
        <v>0.46189999999999998</v>
      </c>
      <c r="X69" s="318">
        <f t="shared" si="6"/>
        <v>2876.4405697445973</v>
      </c>
      <c r="Y69" s="315">
        <f>'7_Local Revenue'!AQ69</f>
        <v>15889809</v>
      </c>
      <c r="Z69" s="315">
        <f t="shared" si="22"/>
        <v>10033376</v>
      </c>
      <c r="AA69" s="319">
        <f t="shared" si="23"/>
        <v>0</v>
      </c>
      <c r="AB69" s="320">
        <f t="shared" si="24"/>
        <v>4311178.24</v>
      </c>
      <c r="AC69" s="320">
        <f t="shared" si="25"/>
        <v>4311178.24</v>
      </c>
      <c r="AD69" s="315">
        <f t="shared" si="26"/>
        <v>3425093.1539763198</v>
      </c>
      <c r="AE69" s="321">
        <f t="shared" si="27"/>
        <v>886085</v>
      </c>
      <c r="AF69" s="320">
        <f t="shared" si="28"/>
        <v>435</v>
      </c>
      <c r="AG69" s="322">
        <f t="shared" si="29"/>
        <v>0.20549999999999999</v>
      </c>
      <c r="AH69" s="321">
        <f t="shared" si="30"/>
        <v>7709588</v>
      </c>
      <c r="AI69" s="320">
        <f t="shared" si="7"/>
        <v>3787</v>
      </c>
      <c r="AJ69" s="321">
        <f>+'3A_Level 3'!L69</f>
        <v>883756</v>
      </c>
      <c r="AK69" s="320">
        <f t="shared" si="8"/>
        <v>434.06483300589389</v>
      </c>
      <c r="AL69" s="321">
        <f t="shared" si="31"/>
        <v>8593344</v>
      </c>
      <c r="AM69" s="320">
        <f t="shared" si="9"/>
        <v>4220.6994106090369</v>
      </c>
      <c r="AN69" s="323">
        <f>+'3A_Level 3'!M69</f>
        <v>2424580</v>
      </c>
      <c r="AO69" s="324">
        <f t="shared" si="10"/>
        <v>1190.8546168958742</v>
      </c>
      <c r="AP69" s="321">
        <f t="shared" si="32"/>
        <v>10134168</v>
      </c>
      <c r="AQ69" s="320">
        <f t="shared" si="33"/>
        <v>4977.4891944990177</v>
      </c>
      <c r="AR69" s="322">
        <f t="shared" si="34"/>
        <v>0.49917634706779518</v>
      </c>
      <c r="AS69" s="325">
        <f t="shared" si="35"/>
        <v>56</v>
      </c>
      <c r="AT69" s="320">
        <f t="shared" si="36"/>
        <v>10167611.24</v>
      </c>
      <c r="AU69" s="320">
        <f t="shared" si="11"/>
        <v>4993.92</v>
      </c>
      <c r="AV69" s="325">
        <f t="shared" si="37"/>
        <v>11</v>
      </c>
      <c r="AW69" s="322">
        <f t="shared" si="38"/>
        <v>0.50082365293220477</v>
      </c>
      <c r="AX69" s="325">
        <f t="shared" si="39"/>
        <v>20301779.240000002</v>
      </c>
      <c r="AY69" s="326">
        <f t="shared" si="12"/>
        <v>9971.4043418467591</v>
      </c>
      <c r="AZ69" s="327">
        <f t="shared" si="40"/>
        <v>12</v>
      </c>
    </row>
    <row r="70" spans="1:52" s="328" customFormat="1" ht="15.6" customHeight="1" x14ac:dyDescent="0.2">
      <c r="A70" s="310">
        <v>64</v>
      </c>
      <c r="B70" s="311" t="s">
        <v>305</v>
      </c>
      <c r="C70" s="311">
        <f>+'8_2.1.17 SIS'!AP70</f>
        <v>2305</v>
      </c>
      <c r="D70" s="312">
        <f>'[11]At-Risk'!$AP70</f>
        <v>1701</v>
      </c>
      <c r="E70" s="312">
        <f t="shared" si="13"/>
        <v>374.22</v>
      </c>
      <c r="F70" s="312">
        <f>[11]CTE!$AP70</f>
        <v>1444.5</v>
      </c>
      <c r="G70" s="312">
        <f t="shared" si="14"/>
        <v>86.67</v>
      </c>
      <c r="H70" s="312">
        <f>[11]SWD!$AP70</f>
        <v>373</v>
      </c>
      <c r="I70" s="312">
        <f t="shared" si="15"/>
        <v>559.5</v>
      </c>
      <c r="J70" s="312">
        <f>[11]GT!$AP70</f>
        <v>64</v>
      </c>
      <c r="K70" s="312">
        <f t="shared" si="16"/>
        <v>38.4</v>
      </c>
      <c r="L70" s="312">
        <f t="shared" si="1"/>
        <v>5195</v>
      </c>
      <c r="M70" s="314">
        <f t="shared" si="2"/>
        <v>0.13852999999999999</v>
      </c>
      <c r="N70" s="312">
        <f t="shared" si="3"/>
        <v>319.31164999999999</v>
      </c>
      <c r="O70" s="312">
        <f t="shared" si="17"/>
        <v>1378.1016500000001</v>
      </c>
      <c r="P70" s="312">
        <f t="shared" si="4"/>
        <v>3683.1016500000001</v>
      </c>
      <c r="Q70" s="315">
        <f t="shared" si="18"/>
        <v>3961</v>
      </c>
      <c r="R70" s="315">
        <f t="shared" si="5"/>
        <v>14588766</v>
      </c>
      <c r="S70" s="315">
        <f>'6_Local Deduct Calc'!J70</f>
        <v>2770259</v>
      </c>
      <c r="T70" s="315">
        <f t="shared" si="19"/>
        <v>2770259</v>
      </c>
      <c r="U70" s="316">
        <f t="shared" si="20"/>
        <v>11818507</v>
      </c>
      <c r="V70" s="317">
        <f t="shared" si="41"/>
        <v>0.81010000000000004</v>
      </c>
      <c r="W70" s="317">
        <f t="shared" si="21"/>
        <v>0.18990000000000001</v>
      </c>
      <c r="X70" s="318">
        <f t="shared" si="6"/>
        <v>1201.8477223427333</v>
      </c>
      <c r="Y70" s="315">
        <f>'7_Local Revenue'!AQ70</f>
        <v>6946663</v>
      </c>
      <c r="Z70" s="315">
        <f t="shared" si="22"/>
        <v>4176404</v>
      </c>
      <c r="AA70" s="319">
        <f t="shared" si="23"/>
        <v>0</v>
      </c>
      <c r="AB70" s="320">
        <f t="shared" si="24"/>
        <v>4960180.4400000004</v>
      </c>
      <c r="AC70" s="320">
        <f t="shared" si="25"/>
        <v>4176404</v>
      </c>
      <c r="AD70" s="315">
        <f t="shared" si="26"/>
        <v>1364130.4857120002</v>
      </c>
      <c r="AE70" s="321">
        <f t="shared" si="27"/>
        <v>2812274</v>
      </c>
      <c r="AF70" s="320">
        <f t="shared" si="28"/>
        <v>1220</v>
      </c>
      <c r="AG70" s="322">
        <f t="shared" si="29"/>
        <v>0.6734</v>
      </c>
      <c r="AH70" s="321">
        <f t="shared" si="30"/>
        <v>14630781</v>
      </c>
      <c r="AI70" s="320">
        <f t="shared" si="7"/>
        <v>6347</v>
      </c>
      <c r="AJ70" s="321">
        <f>+'3A_Level 3'!L70</f>
        <v>389260</v>
      </c>
      <c r="AK70" s="320">
        <f t="shared" si="8"/>
        <v>168.8763557483731</v>
      </c>
      <c r="AL70" s="321">
        <f t="shared" si="31"/>
        <v>15020041</v>
      </c>
      <c r="AM70" s="320">
        <f t="shared" si="9"/>
        <v>6516.2867678958783</v>
      </c>
      <c r="AN70" s="323">
        <f>+'3A_Level 3'!M70</f>
        <v>1755341</v>
      </c>
      <c r="AO70" s="324">
        <f t="shared" si="10"/>
        <v>761.53622559652933</v>
      </c>
      <c r="AP70" s="321">
        <f t="shared" si="32"/>
        <v>16386122</v>
      </c>
      <c r="AQ70" s="320">
        <f t="shared" si="33"/>
        <v>7108.9466377440349</v>
      </c>
      <c r="AR70" s="322">
        <f t="shared" si="34"/>
        <v>0.70227887498213348</v>
      </c>
      <c r="AS70" s="325">
        <f t="shared" si="35"/>
        <v>14</v>
      </c>
      <c r="AT70" s="320">
        <f t="shared" si="36"/>
        <v>6946663</v>
      </c>
      <c r="AU70" s="320">
        <f t="shared" si="11"/>
        <v>3013.74</v>
      </c>
      <c r="AV70" s="325">
        <f t="shared" si="37"/>
        <v>51</v>
      </c>
      <c r="AW70" s="322">
        <f t="shared" si="38"/>
        <v>0.29772112501786652</v>
      </c>
      <c r="AX70" s="325">
        <f t="shared" si="39"/>
        <v>23332785</v>
      </c>
      <c r="AY70" s="326">
        <f t="shared" si="12"/>
        <v>10122.683297180043</v>
      </c>
      <c r="AZ70" s="327">
        <f t="shared" si="40"/>
        <v>7</v>
      </c>
    </row>
    <row r="71" spans="1:52" s="328" customFormat="1" ht="15.6" customHeight="1" x14ac:dyDescent="0.2">
      <c r="A71" s="329">
        <v>65</v>
      </c>
      <c r="B71" s="330" t="s">
        <v>306</v>
      </c>
      <c r="C71" s="330">
        <f>+'8_2.1.17 SIS'!AP71</f>
        <v>8134</v>
      </c>
      <c r="D71" s="331">
        <f>'[11]At-Risk'!$AP71</f>
        <v>6660</v>
      </c>
      <c r="E71" s="331">
        <f t="shared" si="13"/>
        <v>1465.2</v>
      </c>
      <c r="F71" s="331">
        <f>[11]CTE!$AP71</f>
        <v>3097</v>
      </c>
      <c r="G71" s="331">
        <f t="shared" si="14"/>
        <v>185.82</v>
      </c>
      <c r="H71" s="331">
        <f>[11]SWD!$AP71</f>
        <v>1398</v>
      </c>
      <c r="I71" s="331">
        <f t="shared" si="15"/>
        <v>2097</v>
      </c>
      <c r="J71" s="331">
        <f>[11]GT!$AP71</f>
        <v>651</v>
      </c>
      <c r="K71" s="331">
        <f t="shared" si="16"/>
        <v>390.59999999999997</v>
      </c>
      <c r="L71" s="331">
        <f t="shared" ref="L71:L107" si="42">IF(C71&lt;$L$1,$L$1-C71,0)</f>
        <v>0</v>
      </c>
      <c r="M71" s="332">
        <f>ROUND(L71/$M$1,5)</f>
        <v>0</v>
      </c>
      <c r="N71" s="331">
        <f>C71*M71</f>
        <v>0</v>
      </c>
      <c r="O71" s="331">
        <f t="shared" si="17"/>
        <v>4138.62</v>
      </c>
      <c r="P71" s="333">
        <f>O71+C71</f>
        <v>12272.619999999999</v>
      </c>
      <c r="Q71" s="334">
        <f t="shared" si="18"/>
        <v>3961</v>
      </c>
      <c r="R71" s="334">
        <f>ROUND(P71*Q71,0)</f>
        <v>48611848</v>
      </c>
      <c r="S71" s="334">
        <f>'6_Local Deduct Calc'!J71</f>
        <v>17157322</v>
      </c>
      <c r="T71" s="334">
        <f t="shared" si="19"/>
        <v>17157322</v>
      </c>
      <c r="U71" s="335">
        <f t="shared" si="20"/>
        <v>31454526</v>
      </c>
      <c r="V71" s="336">
        <f t="shared" si="41"/>
        <v>0.64710000000000001</v>
      </c>
      <c r="W71" s="337">
        <f t="shared" si="21"/>
        <v>0.35289999999999999</v>
      </c>
      <c r="X71" s="338">
        <f t="shared" ref="X71:X76" si="43">T71/C71</f>
        <v>2109.3339070567986</v>
      </c>
      <c r="Y71" s="334">
        <f>'7_Local Revenue'!AQ71</f>
        <v>44988083</v>
      </c>
      <c r="Z71" s="334">
        <f t="shared" si="22"/>
        <v>27830761</v>
      </c>
      <c r="AA71" s="339">
        <f t="shared" si="23"/>
        <v>0</v>
      </c>
      <c r="AB71" s="340">
        <f t="shared" si="24"/>
        <v>16528028.32</v>
      </c>
      <c r="AC71" s="340">
        <f t="shared" si="25"/>
        <v>16528028.32</v>
      </c>
      <c r="AD71" s="334">
        <f t="shared" si="26"/>
        <v>10032314.853900161</v>
      </c>
      <c r="AE71" s="341">
        <f t="shared" si="27"/>
        <v>6495713</v>
      </c>
      <c r="AF71" s="340">
        <f t="shared" si="28"/>
        <v>799</v>
      </c>
      <c r="AG71" s="342">
        <f t="shared" si="29"/>
        <v>0.39300000000000002</v>
      </c>
      <c r="AH71" s="341">
        <f t="shared" si="30"/>
        <v>37950239</v>
      </c>
      <c r="AI71" s="340">
        <f t="shared" ref="AI71:AI76" si="44">ROUND(AH71/C71,0)</f>
        <v>4666</v>
      </c>
      <c r="AJ71" s="341">
        <f>+'3A_Level 3'!L71</f>
        <v>1373641</v>
      </c>
      <c r="AK71" s="340">
        <f t="shared" ref="AK71:AK76" si="45">AJ71/C71</f>
        <v>168.87644455372509</v>
      </c>
      <c r="AL71" s="341">
        <f t="shared" si="31"/>
        <v>39323880</v>
      </c>
      <c r="AM71" s="340">
        <f t="shared" ref="AM71:AM76" si="46">AL71/C71</f>
        <v>4834.5070076223265</v>
      </c>
      <c r="AN71" s="343">
        <f>+'3A_Level 3'!M71</f>
        <v>8117703</v>
      </c>
      <c r="AO71" s="344">
        <f t="shared" ref="AO71:AO76" si="47">AN71/C71</f>
        <v>997.99643471846571</v>
      </c>
      <c r="AP71" s="341">
        <f t="shared" si="32"/>
        <v>46067942</v>
      </c>
      <c r="AQ71" s="340">
        <f t="shared" si="33"/>
        <v>5663.626997787067</v>
      </c>
      <c r="AR71" s="342">
        <f t="shared" si="34"/>
        <v>0.57763059881162293</v>
      </c>
      <c r="AS71" s="345">
        <f t="shared" si="35"/>
        <v>48</v>
      </c>
      <c r="AT71" s="340">
        <f t="shared" si="36"/>
        <v>33685350.32</v>
      </c>
      <c r="AU71" s="340">
        <f t="shared" ref="AU71:AU76" si="48">ROUND(AT71/C71,2)</f>
        <v>4141.3</v>
      </c>
      <c r="AV71" s="345">
        <f t="shared" si="37"/>
        <v>22</v>
      </c>
      <c r="AW71" s="342">
        <f t="shared" si="38"/>
        <v>0.42236940118837724</v>
      </c>
      <c r="AX71" s="345">
        <f t="shared" si="39"/>
        <v>79753292.319999993</v>
      </c>
      <c r="AY71" s="346">
        <f t="shared" ref="AY71:AY76" si="49">AX71/C71</f>
        <v>9804.9289795918357</v>
      </c>
      <c r="AZ71" s="347">
        <f t="shared" si="40"/>
        <v>16</v>
      </c>
    </row>
    <row r="72" spans="1:52" s="328" customFormat="1" ht="15.6" customHeight="1" x14ac:dyDescent="0.2">
      <c r="A72" s="310">
        <v>66</v>
      </c>
      <c r="B72" s="311" t="s">
        <v>307</v>
      </c>
      <c r="C72" s="312">
        <f>+'8_2.1.17 SIS'!AP72</f>
        <v>1913</v>
      </c>
      <c r="D72" s="312">
        <f>'[11]At-Risk'!$AP72</f>
        <v>1795</v>
      </c>
      <c r="E72" s="312">
        <f>$D$1*D72</f>
        <v>394.9</v>
      </c>
      <c r="F72" s="312">
        <f>[11]CTE!$AP72</f>
        <v>1007</v>
      </c>
      <c r="G72" s="312">
        <f>$F$1*F72</f>
        <v>60.419999999999995</v>
      </c>
      <c r="H72" s="312">
        <f>[11]SWD!$AP72</f>
        <v>428</v>
      </c>
      <c r="I72" s="312">
        <f>$H$1*H72</f>
        <v>642</v>
      </c>
      <c r="J72" s="312">
        <f>[11]GT!$AP72</f>
        <v>166</v>
      </c>
      <c r="K72" s="312">
        <f>$J$1*J72</f>
        <v>99.6</v>
      </c>
      <c r="L72" s="313">
        <f t="shared" si="42"/>
        <v>5587</v>
      </c>
      <c r="M72" s="314">
        <f>ROUND(L72/$M$1,5)</f>
        <v>0.14899000000000001</v>
      </c>
      <c r="N72" s="312">
        <f>C72*M72</f>
        <v>285.01787000000002</v>
      </c>
      <c r="O72" s="312">
        <f>E72+G72+I72+K72+N72</f>
        <v>1481.9378699999997</v>
      </c>
      <c r="P72" s="312">
        <f>O72+C72</f>
        <v>3394.9378699999997</v>
      </c>
      <c r="Q72" s="315">
        <f>$Q$1</f>
        <v>3961</v>
      </c>
      <c r="R72" s="315">
        <f>ROUND(P72*Q72,0)</f>
        <v>13447349</v>
      </c>
      <c r="S72" s="315">
        <f>'6_Local Deduct Calc'!J72</f>
        <v>3488985</v>
      </c>
      <c r="T72" s="315">
        <f>IF((S72&gt;R72*$T$1),R72*$T$1,S72)</f>
        <v>3488985</v>
      </c>
      <c r="U72" s="316">
        <f>R72-T72</f>
        <v>9958364</v>
      </c>
      <c r="V72" s="317">
        <f>ROUND(U72/R72,4)</f>
        <v>0.74050000000000005</v>
      </c>
      <c r="W72" s="317">
        <f>ROUND(T72/R72,4)</f>
        <v>0.25950000000000001</v>
      </c>
      <c r="X72" s="318">
        <f t="shared" si="43"/>
        <v>1823.8290642969159</v>
      </c>
      <c r="Y72" s="315">
        <f>'7_Local Revenue'!AQ72</f>
        <v>7942198</v>
      </c>
      <c r="Z72" s="315">
        <f>IF(Y72-T72&gt;0,Y72-T72,0)</f>
        <v>4453213</v>
      </c>
      <c r="AA72" s="319">
        <f>IF(Y72-T72&lt;0,Y72-T72,0)</f>
        <v>0</v>
      </c>
      <c r="AB72" s="320">
        <f>R72*$AB$1</f>
        <v>4572098.66</v>
      </c>
      <c r="AC72" s="320">
        <f>IF(Z72&lt;AB72,Z72,AB72)</f>
        <v>4453213</v>
      </c>
      <c r="AD72" s="315">
        <f>IF(AC72&gt;0,AC72*(W72*$AD$1),0)</f>
        <v>1987647.09042</v>
      </c>
      <c r="AE72" s="321">
        <f>ROUND(IF(AC72-AD72&gt;AC72*$AE$1,AC72-AD72,AC72*$AE$1),0)</f>
        <v>2465566</v>
      </c>
      <c r="AF72" s="320">
        <f>ROUND(AE72/C72,0)</f>
        <v>1289</v>
      </c>
      <c r="AG72" s="322">
        <f>IF(AC72=0,0,ROUND(AE72/AC72,4))</f>
        <v>0.55369999999999997</v>
      </c>
      <c r="AH72" s="321">
        <f>U72+AE72</f>
        <v>12423930</v>
      </c>
      <c r="AI72" s="320">
        <f t="shared" si="44"/>
        <v>6494</v>
      </c>
      <c r="AJ72" s="321">
        <f>+'3A_Level 3'!L72</f>
        <v>323061</v>
      </c>
      <c r="AK72" s="320">
        <f t="shared" si="45"/>
        <v>168.87663355985364</v>
      </c>
      <c r="AL72" s="321">
        <f>AJ72+AH72</f>
        <v>12746991</v>
      </c>
      <c r="AM72" s="320">
        <f t="shared" si="46"/>
        <v>6663.3512807109255</v>
      </c>
      <c r="AN72" s="323">
        <f>+'3A_Level 3'!M72</f>
        <v>1719666</v>
      </c>
      <c r="AO72" s="324">
        <f t="shared" si="47"/>
        <v>898.9367485624673</v>
      </c>
      <c r="AP72" s="321">
        <f>AH72+AN72</f>
        <v>14143596</v>
      </c>
      <c r="AQ72" s="320">
        <f>AP72/C72</f>
        <v>7393.4113957135387</v>
      </c>
      <c r="AR72" s="322">
        <f>AP72/AX72</f>
        <v>0.64039336779107869</v>
      </c>
      <c r="AS72" s="325">
        <f>RANK(AR72,$AR$7:$AR$75)</f>
        <v>36</v>
      </c>
      <c r="AT72" s="320">
        <f>ROUND(AC72+T72,2)</f>
        <v>7942198</v>
      </c>
      <c r="AU72" s="320">
        <f t="shared" si="48"/>
        <v>4151.7</v>
      </c>
      <c r="AV72" s="325">
        <f>RANK(AU72,$AU$7:$AU$75)</f>
        <v>21</v>
      </c>
      <c r="AW72" s="322">
        <f>AT72/AX72</f>
        <v>0.35960663220892125</v>
      </c>
      <c r="AX72" s="325">
        <f>AP72+AT72</f>
        <v>22085794</v>
      </c>
      <c r="AY72" s="326">
        <f t="shared" si="49"/>
        <v>11545.109252483011</v>
      </c>
      <c r="AZ72" s="327">
        <f>RANK(AY72,$AY$7:$AY$75)</f>
        <v>1</v>
      </c>
    </row>
    <row r="73" spans="1:52" s="328" customFormat="1" ht="15.6" customHeight="1" x14ac:dyDescent="0.2">
      <c r="A73" s="310">
        <v>67</v>
      </c>
      <c r="B73" s="311" t="s">
        <v>308</v>
      </c>
      <c r="C73" s="311">
        <f>+'8_2.1.17 SIS'!AP73</f>
        <v>5331</v>
      </c>
      <c r="D73" s="312">
        <f>'[11]At-Risk'!$AP73</f>
        <v>2764</v>
      </c>
      <c r="E73" s="312">
        <f>$D$1*D73</f>
        <v>608.08000000000004</v>
      </c>
      <c r="F73" s="312">
        <f>[11]CTE!$AP73</f>
        <v>1996.5</v>
      </c>
      <c r="G73" s="312">
        <f>$F$1*F73</f>
        <v>119.78999999999999</v>
      </c>
      <c r="H73" s="312">
        <f>[11]SWD!$AP73</f>
        <v>515</v>
      </c>
      <c r="I73" s="312">
        <f>$H$1*H73</f>
        <v>772.5</v>
      </c>
      <c r="J73" s="312">
        <f>[11]GT!$AP73</f>
        <v>461</v>
      </c>
      <c r="K73" s="312">
        <f>$J$1*J73</f>
        <v>276.59999999999997</v>
      </c>
      <c r="L73" s="312">
        <f t="shared" si="42"/>
        <v>2169</v>
      </c>
      <c r="M73" s="314">
        <f>ROUND(L73/$M$1,5)</f>
        <v>5.7840000000000003E-2</v>
      </c>
      <c r="N73" s="312">
        <f>C73*M73</f>
        <v>308.34504000000004</v>
      </c>
      <c r="O73" s="312">
        <f>E73+G73+I73+K73+N73</f>
        <v>2085.31504</v>
      </c>
      <c r="P73" s="312">
        <f>O73+C73</f>
        <v>7416.3150399999995</v>
      </c>
      <c r="Q73" s="315">
        <f>$Q$1</f>
        <v>3961</v>
      </c>
      <c r="R73" s="315">
        <f>ROUND(P73*Q73,0)</f>
        <v>29376024</v>
      </c>
      <c r="S73" s="315">
        <f>'6_Local Deduct Calc'!J73</f>
        <v>7585604</v>
      </c>
      <c r="T73" s="315">
        <f>IF((S73&gt;R73*$T$1),R73*$T$1,S73)</f>
        <v>7585604</v>
      </c>
      <c r="U73" s="316">
        <f>R73-T73</f>
        <v>21790420</v>
      </c>
      <c r="V73" s="317">
        <f>ROUND(U73/R73,4)</f>
        <v>0.74180000000000001</v>
      </c>
      <c r="W73" s="317">
        <f>ROUND(T73/R73,4)</f>
        <v>0.25819999999999999</v>
      </c>
      <c r="X73" s="318">
        <f t="shared" si="43"/>
        <v>1422.9232789345338</v>
      </c>
      <c r="Y73" s="315">
        <f>'7_Local Revenue'!AQ73</f>
        <v>28659740</v>
      </c>
      <c r="Z73" s="315">
        <f>IF(Y73-T73&gt;0,Y73-T73,0)</f>
        <v>21074136</v>
      </c>
      <c r="AA73" s="319">
        <f>IF(Y73-T73&lt;0,Y73-T73,0)</f>
        <v>0</v>
      </c>
      <c r="AB73" s="320">
        <f>R73*$AB$1</f>
        <v>9987848.1600000001</v>
      </c>
      <c r="AC73" s="320">
        <f>IF(Z73&lt;AB73,Z73,AB73)</f>
        <v>9987848.1600000001</v>
      </c>
      <c r="AD73" s="315">
        <f>IF(AC73&gt;0,AC73*(W73*$AD$1),0)</f>
        <v>4435643.319248639</v>
      </c>
      <c r="AE73" s="321">
        <f>ROUND(IF(AC73-AD73&gt;AC73*$AE$1,AC73-AD73,AC73*$AE$1),0)</f>
        <v>5552205</v>
      </c>
      <c r="AF73" s="320">
        <f>ROUND(AE73/C73,0)</f>
        <v>1041</v>
      </c>
      <c r="AG73" s="322">
        <f>IF(AC73=0,0,ROUND(AE73/AC73,4))</f>
        <v>0.55589999999999995</v>
      </c>
      <c r="AH73" s="321">
        <f>U73+AE73</f>
        <v>27342625</v>
      </c>
      <c r="AI73" s="320">
        <f t="shared" si="44"/>
        <v>5129</v>
      </c>
      <c r="AJ73" s="321">
        <f>+'3A_Level 3'!L73</f>
        <v>900281</v>
      </c>
      <c r="AK73" s="320">
        <f t="shared" si="45"/>
        <v>168.87657099981243</v>
      </c>
      <c r="AL73" s="321">
        <f>AJ73+AH73</f>
        <v>28242906</v>
      </c>
      <c r="AM73" s="320">
        <f t="shared" si="46"/>
        <v>5297.8626899268429</v>
      </c>
      <c r="AN73" s="323">
        <f>+'3A_Level 3'!M73</f>
        <v>4715198</v>
      </c>
      <c r="AO73" s="324">
        <f t="shared" si="47"/>
        <v>884.48658788219848</v>
      </c>
      <c r="AP73" s="321">
        <f>AH73+AN73</f>
        <v>32057823</v>
      </c>
      <c r="AQ73" s="320">
        <f>AP73/C73</f>
        <v>6013.4727068092288</v>
      </c>
      <c r="AR73" s="322">
        <f>AP73/AX73</f>
        <v>0.64591979344985262</v>
      </c>
      <c r="AS73" s="325">
        <f>RANK(AR73,$AR$7:$AR$75)</f>
        <v>30</v>
      </c>
      <c r="AT73" s="320">
        <f>ROUND(AC73+T73,2)</f>
        <v>17573452.16</v>
      </c>
      <c r="AU73" s="320">
        <f t="shared" si="48"/>
        <v>3296.46</v>
      </c>
      <c r="AV73" s="325">
        <f>RANK(AU73,$AU$7:$AU$75)</f>
        <v>44</v>
      </c>
      <c r="AW73" s="322">
        <f>AT73/AX73</f>
        <v>0.35408020655014744</v>
      </c>
      <c r="AX73" s="325">
        <f>AP73+AT73</f>
        <v>49631275.159999996</v>
      </c>
      <c r="AY73" s="326">
        <f t="shared" si="49"/>
        <v>9309.9371900206334</v>
      </c>
      <c r="AZ73" s="327">
        <f>RANK(AY73,$AY$7:$AY$75)</f>
        <v>32</v>
      </c>
    </row>
    <row r="74" spans="1:52" ht="15.6" customHeight="1" x14ac:dyDescent="0.2">
      <c r="A74" s="310">
        <v>68</v>
      </c>
      <c r="B74" s="311" t="s">
        <v>309</v>
      </c>
      <c r="C74" s="311">
        <f>+'8_2.1.17 SIS'!AP74</f>
        <v>1903</v>
      </c>
      <c r="D74" s="312">
        <f>'[11]At-Risk'!$AP74</f>
        <v>1563</v>
      </c>
      <c r="E74" s="312">
        <f>$D$1*D74</f>
        <v>343.86</v>
      </c>
      <c r="F74" s="312">
        <f>[11]CTE!$AP74</f>
        <v>1014.5</v>
      </c>
      <c r="G74" s="312">
        <f>$F$1*F74</f>
        <v>60.87</v>
      </c>
      <c r="H74" s="312">
        <f>[11]SWD!$AP74</f>
        <v>197</v>
      </c>
      <c r="I74" s="312">
        <f>$H$1*H74</f>
        <v>295.5</v>
      </c>
      <c r="J74" s="312">
        <f>[11]GT!$AP74</f>
        <v>8</v>
      </c>
      <c r="K74" s="312">
        <f>$J$1*J74</f>
        <v>4.8</v>
      </c>
      <c r="L74" s="312">
        <f t="shared" si="42"/>
        <v>5597</v>
      </c>
      <c r="M74" s="314">
        <f>ROUND(L74/$M$1,5)</f>
        <v>0.14924999999999999</v>
      </c>
      <c r="N74" s="312">
        <f>C74*M74</f>
        <v>284.02274999999997</v>
      </c>
      <c r="O74" s="312">
        <f>E74+G74+I74+K74+N74</f>
        <v>989.05274999999995</v>
      </c>
      <c r="P74" s="312">
        <f>O74+C74</f>
        <v>2892.0527499999998</v>
      </c>
      <c r="Q74" s="315">
        <f>$Q$1</f>
        <v>3961</v>
      </c>
      <c r="R74" s="315">
        <f>ROUND(P74*Q74,0)</f>
        <v>11455421</v>
      </c>
      <c r="S74" s="315">
        <f>'6_Local Deduct Calc'!J74</f>
        <v>1985795</v>
      </c>
      <c r="T74" s="315">
        <f>IF((S74&gt;R74*$T$1),R74*$T$1,S74)</f>
        <v>1985795</v>
      </c>
      <c r="U74" s="316">
        <f>R74-T74</f>
        <v>9469626</v>
      </c>
      <c r="V74" s="317">
        <f>ROUND(U74/R74,4)</f>
        <v>0.82669999999999999</v>
      </c>
      <c r="W74" s="317">
        <f>ROUND(T74/R74,4)</f>
        <v>0.17330000000000001</v>
      </c>
      <c r="X74" s="318">
        <f t="shared" si="43"/>
        <v>1043.5076195480819</v>
      </c>
      <c r="Y74" s="315">
        <f>'7_Local Revenue'!AQ74</f>
        <v>5347479</v>
      </c>
      <c r="Z74" s="315">
        <f>IF(Y74-T74&gt;0,Y74-T74,0)</f>
        <v>3361684</v>
      </c>
      <c r="AA74" s="319">
        <f>IF(Y74-T74&lt;0,Y74-T74,0)</f>
        <v>0</v>
      </c>
      <c r="AB74" s="320">
        <f>R74*$AB$1</f>
        <v>3894843.14</v>
      </c>
      <c r="AC74" s="320">
        <f>IF(Z74&lt;AB74,Z74,AB74)</f>
        <v>3361684</v>
      </c>
      <c r="AD74" s="315">
        <f>IF(AC74&gt;0,AC74*(W74*$AD$1),0)</f>
        <v>1002037.3199840001</v>
      </c>
      <c r="AE74" s="321">
        <f>ROUND(IF(AC74-AD74&gt;AC74*$AE$1,AC74-AD74,AC74*$AE$1),0)</f>
        <v>2359647</v>
      </c>
      <c r="AF74" s="320">
        <f>ROUND(AE74/C74,0)</f>
        <v>1240</v>
      </c>
      <c r="AG74" s="322">
        <f>IF(AC74=0,0,ROUND(AE74/AC74,4))</f>
        <v>0.70189999999999997</v>
      </c>
      <c r="AH74" s="321">
        <f>U74+AE74</f>
        <v>11829273</v>
      </c>
      <c r="AI74" s="320">
        <f t="shared" si="44"/>
        <v>6216</v>
      </c>
      <c r="AJ74" s="321">
        <f>+'3A_Level 3'!L74</f>
        <v>321372</v>
      </c>
      <c r="AK74" s="320">
        <f t="shared" si="45"/>
        <v>168.87651077246454</v>
      </c>
      <c r="AL74" s="321">
        <f>AJ74+AH74</f>
        <v>12150645</v>
      </c>
      <c r="AM74" s="320">
        <f t="shared" si="46"/>
        <v>6384.9947451392536</v>
      </c>
      <c r="AN74" s="323">
        <f>+'3A_Level 3'!M74</f>
        <v>1841298</v>
      </c>
      <c r="AO74" s="324">
        <f t="shared" si="47"/>
        <v>967.57645822385712</v>
      </c>
      <c r="AP74" s="321">
        <f>AH74+AN74</f>
        <v>13670571</v>
      </c>
      <c r="AQ74" s="320">
        <f>AP74/C74</f>
        <v>7183.6946925906459</v>
      </c>
      <c r="AR74" s="322">
        <f>AP74/AX74</f>
        <v>0.71882085702792875</v>
      </c>
      <c r="AS74" s="325">
        <f>RANK(AR74,$AR$7:$AR$75)</f>
        <v>9</v>
      </c>
      <c r="AT74" s="320">
        <f>ROUND(AC74+T74,2)</f>
        <v>5347479</v>
      </c>
      <c r="AU74" s="320">
        <f t="shared" si="48"/>
        <v>2810.03</v>
      </c>
      <c r="AV74" s="325">
        <f>RANK(AU74,$AU$7:$AU$75)</f>
        <v>56</v>
      </c>
      <c r="AW74" s="322">
        <f>AT74/AX74</f>
        <v>0.28117914297207125</v>
      </c>
      <c r="AX74" s="325">
        <f>AP74+AT74</f>
        <v>19018050</v>
      </c>
      <c r="AY74" s="326">
        <f t="shared" si="49"/>
        <v>9993.7204414083026</v>
      </c>
      <c r="AZ74" s="327">
        <f>RANK(AY74,$AY$7:$AY$75)</f>
        <v>11</v>
      </c>
    </row>
    <row r="75" spans="1:52" ht="15.6" customHeight="1" x14ac:dyDescent="0.2">
      <c r="A75" s="310">
        <v>69</v>
      </c>
      <c r="B75" s="311" t="s">
        <v>310</v>
      </c>
      <c r="C75" s="311">
        <f>+'8_2.1.17 SIS'!AP75</f>
        <v>4582</v>
      </c>
      <c r="D75" s="312">
        <f>'[11]At-Risk'!$AP75</f>
        <v>3000</v>
      </c>
      <c r="E75" s="312">
        <f>$D$1*D75</f>
        <v>660</v>
      </c>
      <c r="F75" s="312">
        <f>[11]CTE!$AP75</f>
        <v>1840</v>
      </c>
      <c r="G75" s="312">
        <f>$F$1*F75</f>
        <v>110.39999999999999</v>
      </c>
      <c r="H75" s="312">
        <f>[11]SWD!$AP75</f>
        <v>329</v>
      </c>
      <c r="I75" s="312">
        <f>$H$1*H75</f>
        <v>493.5</v>
      </c>
      <c r="J75" s="312">
        <f>[11]GT!$AP75</f>
        <v>438</v>
      </c>
      <c r="K75" s="312">
        <f>$J$1*J75</f>
        <v>262.8</v>
      </c>
      <c r="L75" s="312">
        <f t="shared" si="42"/>
        <v>2918</v>
      </c>
      <c r="M75" s="314">
        <f>ROUND(L75/$M$1,5)</f>
        <v>7.7810000000000004E-2</v>
      </c>
      <c r="N75" s="312">
        <f>C75*M75</f>
        <v>356.52542</v>
      </c>
      <c r="O75" s="312">
        <f>E75+G75+I75+K75+N75</f>
        <v>1883.22542</v>
      </c>
      <c r="P75" s="312">
        <f>O75+C75</f>
        <v>6465.2254199999998</v>
      </c>
      <c r="Q75" s="315">
        <f>$Q$1</f>
        <v>3961</v>
      </c>
      <c r="R75" s="315">
        <f>ROUND(P75*Q75,0)</f>
        <v>25608758</v>
      </c>
      <c r="S75" s="315">
        <f>'6_Local Deduct Calc'!J75</f>
        <v>4501222</v>
      </c>
      <c r="T75" s="315">
        <f>IF((S75&gt;R75*$T$1),R75*$T$1,S75)</f>
        <v>4501222</v>
      </c>
      <c r="U75" s="316">
        <f>R75-T75</f>
        <v>21107536</v>
      </c>
      <c r="V75" s="317">
        <f>ROUND(U75/R75,4)</f>
        <v>0.82420000000000004</v>
      </c>
      <c r="W75" s="317">
        <f>ROUND(T75/R75,4)</f>
        <v>0.17580000000000001</v>
      </c>
      <c r="X75" s="318">
        <f t="shared" si="43"/>
        <v>982.3705805325186</v>
      </c>
      <c r="Y75" s="315">
        <f>'7_Local Revenue'!AQ75</f>
        <v>16646828</v>
      </c>
      <c r="Z75" s="315">
        <f>IF(Y75-T75&gt;0,Y75-T75,0)</f>
        <v>12145606</v>
      </c>
      <c r="AA75" s="319">
        <f>IF(Y75-T75&lt;0,Y75-T75,0)</f>
        <v>0</v>
      </c>
      <c r="AB75" s="320">
        <f>R75*$AB$1</f>
        <v>8706977.7200000007</v>
      </c>
      <c r="AC75" s="320">
        <f>IF(Z75&lt;AB75,Z75,AB75)</f>
        <v>8706977.7200000007</v>
      </c>
      <c r="AD75" s="315">
        <f>IF(AC75&gt;0,AC75*(W75*$AD$1),0)</f>
        <v>2632781.0950627206</v>
      </c>
      <c r="AE75" s="321">
        <f>ROUND(IF(AC75-AD75&gt;AC75*$AE$1,AC75-AD75,AC75*$AE$1),0)</f>
        <v>6074197</v>
      </c>
      <c r="AF75" s="320">
        <f>ROUND(AE75/C75,0)</f>
        <v>1326</v>
      </c>
      <c r="AG75" s="322">
        <f>IF(AC75=0,0,ROUND(AE75/AC75,4))</f>
        <v>0.6976</v>
      </c>
      <c r="AH75" s="321">
        <f>U75+AE75</f>
        <v>27181733</v>
      </c>
      <c r="AI75" s="320">
        <f t="shared" si="44"/>
        <v>5932</v>
      </c>
      <c r="AJ75" s="321">
        <f>+'3A_Level 3'!L75</f>
        <v>773792</v>
      </c>
      <c r="AK75" s="320">
        <f t="shared" si="45"/>
        <v>168.87647315582714</v>
      </c>
      <c r="AL75" s="321">
        <f>AJ75+AH75</f>
        <v>27955525</v>
      </c>
      <c r="AM75" s="320">
        <f t="shared" si="46"/>
        <v>6101.1621562636401</v>
      </c>
      <c r="AN75" s="323">
        <f>+'3A_Level 3'!M75</f>
        <v>4007172</v>
      </c>
      <c r="AO75" s="324">
        <f t="shared" si="47"/>
        <v>874.54648625054563</v>
      </c>
      <c r="AP75" s="321">
        <f>AH75+AN75</f>
        <v>31188905</v>
      </c>
      <c r="AQ75" s="320">
        <f>AP75/C75</f>
        <v>6806.8321693583584</v>
      </c>
      <c r="AR75" s="322">
        <f>AP75/AX75</f>
        <v>0.70249862455445278</v>
      </c>
      <c r="AS75" s="325">
        <f>RANK(AR75,$AR$7:$AR$75)</f>
        <v>13</v>
      </c>
      <c r="AT75" s="320">
        <f>ROUND(AC75+T75,2)</f>
        <v>13208199.720000001</v>
      </c>
      <c r="AU75" s="320">
        <f t="shared" si="48"/>
        <v>2882.63</v>
      </c>
      <c r="AV75" s="325">
        <f>RANK(AU75,$AU$7:$AU$75)</f>
        <v>55</v>
      </c>
      <c r="AW75" s="322">
        <f>AT75/AX75</f>
        <v>0.29750137544554733</v>
      </c>
      <c r="AX75" s="325">
        <f>AP75+AT75</f>
        <v>44397104.719999999</v>
      </c>
      <c r="AY75" s="326">
        <f t="shared" si="49"/>
        <v>9689.4597817546928</v>
      </c>
      <c r="AZ75" s="327">
        <f>RANK(AY75,$AY$7:$AY$75)</f>
        <v>20</v>
      </c>
    </row>
    <row r="76" spans="1:52" s="362" customFormat="1" ht="15.6" customHeight="1" thickBot="1" x14ac:dyDescent="0.25">
      <c r="A76" s="351"/>
      <c r="B76" s="352" t="s">
        <v>605</v>
      </c>
      <c r="C76" s="353">
        <f>SUM(C7:C75)</f>
        <v>684500</v>
      </c>
      <c r="D76" s="353">
        <f>SUM(D7:D75)</f>
        <v>471934</v>
      </c>
      <c r="E76" s="353">
        <f t="shared" ref="E76:L76" si="50">SUM(E7:E75)</f>
        <v>103825.47999999998</v>
      </c>
      <c r="F76" s="353">
        <f t="shared" si="50"/>
        <v>296034.5</v>
      </c>
      <c r="G76" s="353">
        <f t="shared" si="50"/>
        <v>17762.07</v>
      </c>
      <c r="H76" s="353">
        <f t="shared" si="50"/>
        <v>86643</v>
      </c>
      <c r="I76" s="353">
        <f t="shared" si="50"/>
        <v>129964.5</v>
      </c>
      <c r="J76" s="353">
        <f t="shared" si="50"/>
        <v>29221</v>
      </c>
      <c r="K76" s="353">
        <f t="shared" si="50"/>
        <v>17532.599999999995</v>
      </c>
      <c r="L76" s="353">
        <f t="shared" si="50"/>
        <v>182139</v>
      </c>
      <c r="M76" s="353"/>
      <c r="N76" s="353">
        <f>SUM(N7:N75)</f>
        <v>13177.876330000001</v>
      </c>
      <c r="O76" s="353">
        <f>SUM(O7:O75)</f>
        <v>282262.52632999996</v>
      </c>
      <c r="P76" s="353">
        <f>SUM(P7:P75)</f>
        <v>966762.52633000026</v>
      </c>
      <c r="Q76" s="354">
        <f>$Q$1</f>
        <v>3961</v>
      </c>
      <c r="R76" s="354">
        <f>SUM(R7:R75)</f>
        <v>3829346364</v>
      </c>
      <c r="S76" s="354">
        <f>SUM(S7:S75)</f>
        <v>1345375757</v>
      </c>
      <c r="T76" s="354">
        <f>SUM(T7:T75)</f>
        <v>1340318135.5</v>
      </c>
      <c r="U76" s="355">
        <f>SUM(U7:U75)</f>
        <v>2489028228.5</v>
      </c>
      <c r="V76" s="356">
        <f>ROUND(U76/R76,4)</f>
        <v>0.65</v>
      </c>
      <c r="W76" s="356">
        <f>ROUND(T76/R76,4)</f>
        <v>0.35</v>
      </c>
      <c r="X76" s="357">
        <f t="shared" si="43"/>
        <v>1958.0980796201607</v>
      </c>
      <c r="Y76" s="354">
        <f t="shared" ref="Y76:AE76" si="51">SUM(Y7:Y75)</f>
        <v>3504089652</v>
      </c>
      <c r="Z76" s="354">
        <f t="shared" si="51"/>
        <v>2162336425.5</v>
      </c>
      <c r="AA76" s="354">
        <f t="shared" si="51"/>
        <v>0</v>
      </c>
      <c r="AB76" s="354">
        <f t="shared" si="51"/>
        <v>1301977763.7600007</v>
      </c>
      <c r="AC76" s="354">
        <f t="shared" si="51"/>
        <v>1232076913.1800001</v>
      </c>
      <c r="AD76" s="354">
        <f t="shared" si="51"/>
        <v>758797699.89756715</v>
      </c>
      <c r="AE76" s="358">
        <f t="shared" si="51"/>
        <v>480122350</v>
      </c>
      <c r="AF76" s="359">
        <f>ROUND(AE76/C76,0)</f>
        <v>701</v>
      </c>
      <c r="AG76" s="360">
        <f>IF(AC76=0,0,ROUND(AE76/AC76,4))</f>
        <v>0.38969999999999999</v>
      </c>
      <c r="AH76" s="358">
        <f>SUM(AH7:AH75)</f>
        <v>2969150578.5</v>
      </c>
      <c r="AI76" s="359">
        <f t="shared" si="44"/>
        <v>4338</v>
      </c>
      <c r="AJ76" s="358">
        <f>SUM(AJ7:AJ75)</f>
        <v>145242933</v>
      </c>
      <c r="AK76" s="359">
        <f t="shared" si="45"/>
        <v>212.18836084733383</v>
      </c>
      <c r="AL76" s="358">
        <f>SUM(AL7:AL75)</f>
        <v>3114393511.5</v>
      </c>
      <c r="AM76" s="359">
        <f t="shared" si="46"/>
        <v>4549.880951789627</v>
      </c>
      <c r="AN76" s="358">
        <f>SUM(AN7:AN75)</f>
        <v>628486627</v>
      </c>
      <c r="AO76" s="359">
        <f t="shared" si="47"/>
        <v>918.16892184075971</v>
      </c>
      <c r="AP76" s="358">
        <f>SUM(AP7:AP75)</f>
        <v>3597637205.5</v>
      </c>
      <c r="AQ76" s="359">
        <f>AP76/C76</f>
        <v>5255.8615127830535</v>
      </c>
      <c r="AR76" s="360">
        <f>AP76/AX76</f>
        <v>0.58308239848547228</v>
      </c>
      <c r="AS76" s="359"/>
      <c r="AT76" s="359">
        <f>SUM(AT7:AT75)</f>
        <v>2572395048.6799994</v>
      </c>
      <c r="AU76" s="359">
        <f t="shared" si="48"/>
        <v>3758.06</v>
      </c>
      <c r="AV76" s="359"/>
      <c r="AW76" s="360">
        <f>AT76/AX76</f>
        <v>0.4169176015145275</v>
      </c>
      <c r="AX76" s="359">
        <f>SUM(AX7:AX75)</f>
        <v>6170032254.1800003</v>
      </c>
      <c r="AY76" s="354">
        <f t="shared" si="49"/>
        <v>9013.9258643973717</v>
      </c>
      <c r="AZ76" s="361"/>
    </row>
    <row r="77" spans="1:52" s="362" customFormat="1" ht="15.6" customHeight="1" x14ac:dyDescent="0.2">
      <c r="A77" s="363"/>
      <c r="B77" s="364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6"/>
      <c r="R77" s="366"/>
      <c r="S77" s="366"/>
      <c r="T77" s="366"/>
      <c r="U77" s="367"/>
      <c r="V77" s="368"/>
      <c r="W77" s="368"/>
      <c r="X77" s="369"/>
      <c r="Y77" s="366"/>
      <c r="Z77" s="366"/>
      <c r="AA77" s="366"/>
      <c r="AB77" s="366"/>
      <c r="AC77" s="366"/>
      <c r="AD77" s="366"/>
      <c r="AE77" s="370"/>
      <c r="AF77" s="371"/>
      <c r="AG77" s="372"/>
      <c r="AH77" s="370"/>
      <c r="AI77" s="371"/>
      <c r="AJ77" s="370"/>
      <c r="AK77" s="371"/>
      <c r="AL77" s="370"/>
      <c r="AM77" s="371"/>
      <c r="AN77" s="370"/>
      <c r="AO77" s="371"/>
      <c r="AP77" s="365"/>
      <c r="AQ77" s="371"/>
      <c r="AR77" s="372"/>
      <c r="AS77" s="371"/>
      <c r="AT77" s="371"/>
      <c r="AU77" s="371"/>
      <c r="AV77" s="371"/>
      <c r="AW77" s="372"/>
      <c r="AX77" s="371"/>
      <c r="AY77" s="366"/>
      <c r="AZ77" s="371"/>
    </row>
    <row r="78" spans="1:52" s="362" customFormat="1" ht="15.6" customHeight="1" x14ac:dyDescent="0.2">
      <c r="A78" s="363"/>
      <c r="B78" s="364"/>
      <c r="C78" s="365"/>
      <c r="D78" s="365"/>
      <c r="E78" s="365"/>
      <c r="F78" s="365"/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5"/>
      <c r="R78" s="365"/>
      <c r="S78" s="365"/>
      <c r="T78" s="365"/>
      <c r="U78" s="365"/>
      <c r="V78" s="365"/>
      <c r="W78" s="365"/>
      <c r="X78" s="365"/>
      <c r="Y78" s="365"/>
      <c r="Z78" s="365"/>
      <c r="AA78" s="365"/>
      <c r="AB78" s="365"/>
      <c r="AC78" s="365"/>
      <c r="AD78" s="365"/>
      <c r="AE78" s="365"/>
      <c r="AF78" s="365"/>
      <c r="AG78" s="365"/>
      <c r="AH78" s="365"/>
      <c r="AI78" s="365"/>
      <c r="AJ78" s="365"/>
      <c r="AK78" s="365"/>
      <c r="AL78" s="365"/>
      <c r="AM78" s="365"/>
      <c r="AN78" s="365"/>
      <c r="AO78" s="365"/>
      <c r="AP78" s="365"/>
      <c r="AQ78" s="365"/>
      <c r="AR78" s="365"/>
      <c r="AS78" s="365"/>
      <c r="AT78" s="365"/>
      <c r="AU78" s="365"/>
      <c r="AV78" s="365"/>
      <c r="AW78" s="365"/>
      <c r="AX78" s="365"/>
      <c r="AY78" s="365"/>
      <c r="AZ78" s="371"/>
    </row>
    <row r="79" spans="1:52" ht="17.45" customHeight="1" x14ac:dyDescent="0.2">
      <c r="A79" s="373"/>
      <c r="B79" s="374"/>
      <c r="C79" s="375"/>
      <c r="D79" s="375"/>
      <c r="E79" s="376"/>
      <c r="F79" s="375"/>
      <c r="G79" s="377"/>
      <c r="H79" s="377"/>
      <c r="I79" s="377"/>
      <c r="J79" s="377"/>
      <c r="K79" s="377"/>
      <c r="O79" s="328"/>
      <c r="P79" s="328"/>
      <c r="S79" s="206"/>
      <c r="T79" s="206"/>
      <c r="U79" s="379"/>
      <c r="V79" s="206"/>
      <c r="W79" s="206"/>
      <c r="X79" s="206"/>
      <c r="Y79" s="206"/>
      <c r="AA79" s="206"/>
      <c r="AB79" s="206"/>
      <c r="AC79" s="206"/>
      <c r="AD79" s="206"/>
      <c r="AE79" s="206"/>
      <c r="AF79" s="206"/>
      <c r="AG79" s="206"/>
      <c r="AI79" s="206"/>
      <c r="AY79" s="381"/>
      <c r="AZ79" s="381"/>
    </row>
    <row r="80" spans="1:52" s="387" customFormat="1" ht="17.45" customHeight="1" thickBot="1" x14ac:dyDescent="0.25">
      <c r="A80" s="382"/>
      <c r="B80" s="383"/>
      <c r="C80" s="384"/>
      <c r="D80" s="385"/>
      <c r="E80" s="383"/>
      <c r="F80" s="386"/>
      <c r="G80" s="383"/>
      <c r="H80" s="383"/>
      <c r="I80" s="383"/>
      <c r="J80" s="383"/>
      <c r="K80" s="383"/>
      <c r="N80" s="388"/>
      <c r="O80" s="388"/>
      <c r="Q80" s="389"/>
      <c r="R80" s="390">
        <f>ROUND(R76*0.35,0)</f>
        <v>1340271227</v>
      </c>
      <c r="S80" s="208"/>
      <c r="T80" s="208"/>
      <c r="U80" s="391"/>
      <c r="V80" s="206"/>
      <c r="W80" s="206"/>
      <c r="X80" s="206"/>
      <c r="Y80" s="206"/>
      <c r="Z80" s="392" t="s">
        <v>606</v>
      </c>
      <c r="AA80" s="206"/>
      <c r="AB80" s="206"/>
      <c r="AC80" s="206"/>
      <c r="AD80" s="206"/>
      <c r="AE80" s="393"/>
      <c r="AF80" s="206"/>
      <c r="AG80" s="206"/>
      <c r="AH80" s="379">
        <f>AE76+U76</f>
        <v>2969150578.5</v>
      </c>
      <c r="AI80" s="206"/>
      <c r="AJ80" s="394">
        <f>+'3A_Level 3'!L76</f>
        <v>145242933</v>
      </c>
      <c r="AK80" s="206"/>
      <c r="AL80" s="381">
        <f>AJ76+AH76</f>
        <v>3114393511.5</v>
      </c>
      <c r="AM80" s="381"/>
      <c r="AN80" s="381">
        <f>+'3A_Level 3'!M76</f>
        <v>628486627</v>
      </c>
      <c r="AO80" s="206"/>
      <c r="AP80" s="395">
        <f>AH76+AN76</f>
        <v>3597637205.5</v>
      </c>
      <c r="AQ80" s="206"/>
      <c r="AR80" s="206"/>
      <c r="AS80" s="206"/>
      <c r="AT80" s="206"/>
      <c r="AU80" s="206"/>
      <c r="AV80" s="206"/>
      <c r="AW80" s="206"/>
      <c r="AX80" s="396">
        <f>AT76+AP76</f>
        <v>6170032254.1799994</v>
      </c>
      <c r="AY80" s="206"/>
      <c r="AZ80" s="206"/>
    </row>
    <row r="81" spans="1:52" ht="17.45" customHeight="1" thickTop="1" x14ac:dyDescent="0.2">
      <c r="A81" s="373"/>
      <c r="B81" s="377"/>
      <c r="C81" s="397"/>
      <c r="D81" s="375"/>
      <c r="E81" s="377"/>
      <c r="F81" s="377"/>
      <c r="G81" s="377"/>
      <c r="H81" s="377"/>
      <c r="I81" s="377"/>
      <c r="J81" s="377"/>
      <c r="K81" s="377"/>
      <c r="Q81" s="398"/>
      <c r="R81" s="399">
        <f>'6_Local Deduct Calc'!E76+'6_Local Deduct Calc'!H76+'6_Local Deduct Calc'!I76</f>
        <v>1345375757</v>
      </c>
      <c r="S81" s="208" t="s">
        <v>607</v>
      </c>
      <c r="T81" s="208"/>
      <c r="U81" s="208"/>
      <c r="V81" s="206"/>
      <c r="W81" s="206"/>
      <c r="X81" s="206"/>
      <c r="Y81" s="206"/>
      <c r="Z81" s="400">
        <f>'7_Local Revenue'!AI79</f>
        <v>1435091</v>
      </c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6"/>
      <c r="AW81" s="206"/>
      <c r="AX81" s="206"/>
      <c r="AY81" s="206"/>
      <c r="AZ81" s="206"/>
    </row>
    <row r="82" spans="1:52" ht="17.45" customHeight="1" x14ac:dyDescent="0.2">
      <c r="A82" s="373"/>
      <c r="B82" s="377"/>
      <c r="C82" s="380"/>
      <c r="D82" s="401"/>
      <c r="E82" s="401"/>
      <c r="F82" s="401"/>
      <c r="G82" s="401"/>
      <c r="H82" s="401"/>
      <c r="I82" s="401"/>
      <c r="J82" s="401"/>
      <c r="K82" s="401"/>
      <c r="R82" s="402">
        <f>R80/R81</f>
        <v>0.99620587038718289</v>
      </c>
      <c r="S82" s="208" t="s">
        <v>608</v>
      </c>
      <c r="T82" s="403"/>
      <c r="U82" s="403"/>
      <c r="AO82" s="381"/>
      <c r="AQ82" s="381"/>
      <c r="AR82" s="381"/>
      <c r="AS82" s="381"/>
      <c r="AT82" s="206"/>
      <c r="AU82" s="381"/>
      <c r="AV82" s="381"/>
      <c r="AW82" s="381"/>
    </row>
  </sheetData>
  <sheetProtection formatCells="0" formatColumns="0" formatRows="0" sort="0"/>
  <mergeCells count="54">
    <mergeCell ref="AZ2:AZ3"/>
    <mergeCell ref="N80:O80"/>
    <mergeCell ref="AT2:AT3"/>
    <mergeCell ref="AU2:AU3"/>
    <mergeCell ref="AV2:AV3"/>
    <mergeCell ref="AW2:AW3"/>
    <mergeCell ref="AX2:AX3"/>
    <mergeCell ref="AY2:AY3"/>
    <mergeCell ref="AN2:AN3"/>
    <mergeCell ref="AO2:AO3"/>
    <mergeCell ref="AP2:AP3"/>
    <mergeCell ref="AQ2:AQ3"/>
    <mergeCell ref="AR2:AR3"/>
    <mergeCell ref="AS2:AS3"/>
    <mergeCell ref="AH2:AH3"/>
    <mergeCell ref="AI2:AI3"/>
    <mergeCell ref="AJ2:AJ3"/>
    <mergeCell ref="AK2:AK3"/>
    <mergeCell ref="AL2:AL3"/>
    <mergeCell ref="AM2:AM3"/>
    <mergeCell ref="AB2:AB3"/>
    <mergeCell ref="AC2:AC3"/>
    <mergeCell ref="AD2:AD3"/>
    <mergeCell ref="AE2:AE3"/>
    <mergeCell ref="AF2:AF3"/>
    <mergeCell ref="AG2:AG3"/>
    <mergeCell ref="V2:V3"/>
    <mergeCell ref="W2:W3"/>
    <mergeCell ref="X2:X3"/>
    <mergeCell ref="Y2:Y3"/>
    <mergeCell ref="Z2:Z3"/>
    <mergeCell ref="AA2:AA3"/>
    <mergeCell ref="P2:P3"/>
    <mergeCell ref="Q2:Q3"/>
    <mergeCell ref="R2:R3"/>
    <mergeCell ref="S2:S3"/>
    <mergeCell ref="T2:T3"/>
    <mergeCell ref="U2:U3"/>
    <mergeCell ref="AJ1:AM1"/>
    <mergeCell ref="AN1:AQ1"/>
    <mergeCell ref="E2:E3"/>
    <mergeCell ref="G2:G3"/>
    <mergeCell ref="I2:I3"/>
    <mergeCell ref="K2:K3"/>
    <mergeCell ref="L2:L3"/>
    <mergeCell ref="M2:M3"/>
    <mergeCell ref="N2:N3"/>
    <mergeCell ref="O2:O3"/>
    <mergeCell ref="A1:B3"/>
    <mergeCell ref="C1:C2"/>
    <mergeCell ref="D1:E1"/>
    <mergeCell ref="F1:G1"/>
    <mergeCell ref="H1:I1"/>
    <mergeCell ref="J1:K1"/>
  </mergeCells>
  <printOptions horizontalCentered="1"/>
  <pageMargins left="0.25" right="0.25" top="0.75" bottom="0.42" header="0.27" footer="0.16"/>
  <pageSetup paperSize="5" scale="73" firstPageNumber="18" fitToWidth="0" orientation="portrait" r:id="rId1"/>
  <headerFooter alignWithMargins="0">
    <oddHeader>&amp;L&amp;"Arial,Bold"&amp;16&amp;K000000Table 3: FY2017-18 Budget Letter
Level 1 Base Per Pupil And Level 2 Local Incentive</oddHeader>
    <oddFooter>&amp;R&amp;12&amp;P</oddFooter>
  </headerFooter>
  <colBreaks count="5" manualBreakCount="5">
    <brk id="9" max="72" man="1"/>
    <brk id="18" max="72" man="1"/>
    <brk id="25" max="72" man="1"/>
    <brk id="35" max="72" man="1"/>
    <brk id="43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S83"/>
  <sheetViews>
    <sheetView view="pageBreakPreview" zoomScaleNormal="100" zoomScaleSheetLayoutView="100" workbookViewId="0">
      <pane xSplit="2" ySplit="6" topLeftCell="C7" activePane="bottomRight" state="frozen"/>
      <selection activeCell="I1" sqref="I1:J1048576"/>
      <selection pane="topRight" activeCell="I1" sqref="I1:J1048576"/>
      <selection pane="bottomLeft" activeCell="I1" sqref="I1:J1048576"/>
      <selection pane="bottomRight" activeCell="I1" sqref="I1:J1048576"/>
    </sheetView>
  </sheetViews>
  <sheetFormatPr defaultColWidth="12.5703125" defaultRowHeight="12.75" x14ac:dyDescent="0.2"/>
  <cols>
    <col min="1" max="1" width="4.28515625" style="415" customWidth="1"/>
    <col min="2" max="2" width="19.7109375" style="415" customWidth="1"/>
    <col min="3" max="3" width="13.7109375" style="415" customWidth="1"/>
    <col min="4" max="4" width="16.5703125" style="415" customWidth="1"/>
    <col min="5" max="9" width="13.7109375" style="415" customWidth="1"/>
    <col min="10" max="11" width="13.5703125" style="415" bestFit="1" customWidth="1"/>
    <col min="12" max="13" width="14.7109375" style="415" customWidth="1"/>
    <col min="14" max="14" width="2" style="415" customWidth="1"/>
    <col min="15" max="16" width="12.5703125" style="415"/>
    <col min="17" max="17" width="16" style="415" bestFit="1" customWidth="1"/>
    <col min="18" max="16384" width="12.5703125" style="415"/>
  </cols>
  <sheetData>
    <row r="1" spans="1:18" ht="36.6" customHeight="1" x14ac:dyDescent="0.2">
      <c r="A1" s="405" t="s">
        <v>129</v>
      </c>
      <c r="B1" s="406"/>
      <c r="C1" s="407" t="s">
        <v>609</v>
      </c>
      <c r="D1" s="408"/>
      <c r="E1" s="409" t="s">
        <v>74</v>
      </c>
      <c r="F1" s="410"/>
      <c r="G1" s="410"/>
      <c r="H1" s="410"/>
      <c r="I1" s="411"/>
      <c r="J1" s="412" t="s">
        <v>610</v>
      </c>
      <c r="K1" s="413"/>
      <c r="L1" s="414" t="s">
        <v>611</v>
      </c>
      <c r="M1" s="414" t="s">
        <v>612</v>
      </c>
    </row>
    <row r="2" spans="1:18" ht="106.9" customHeight="1" x14ac:dyDescent="0.2">
      <c r="A2" s="416"/>
      <c r="B2" s="290"/>
      <c r="C2" s="417" t="s">
        <v>613</v>
      </c>
      <c r="D2" s="418" t="s">
        <v>614</v>
      </c>
      <c r="E2" s="418" t="s">
        <v>615</v>
      </c>
      <c r="F2" s="418" t="s">
        <v>616</v>
      </c>
      <c r="G2" s="418" t="s">
        <v>617</v>
      </c>
      <c r="H2" s="419" t="s">
        <v>618</v>
      </c>
      <c r="I2" s="420" t="s">
        <v>619</v>
      </c>
      <c r="J2" s="419" t="s">
        <v>618</v>
      </c>
      <c r="K2" s="420" t="s">
        <v>620</v>
      </c>
      <c r="L2" s="421"/>
      <c r="M2" s="421"/>
      <c r="P2" s="422" t="s">
        <v>621</v>
      </c>
    </row>
    <row r="3" spans="1:18" ht="12.6" customHeight="1" x14ac:dyDescent="0.2">
      <c r="A3" s="423"/>
      <c r="B3" s="424"/>
      <c r="C3" s="425"/>
      <c r="D3" s="426"/>
      <c r="E3" s="426"/>
      <c r="F3" s="426"/>
      <c r="G3" s="426"/>
      <c r="H3" s="427"/>
      <c r="I3" s="428">
        <f>G76/H76</f>
        <v>68.87648118695553</v>
      </c>
      <c r="J3" s="427"/>
      <c r="K3" s="429">
        <v>100</v>
      </c>
      <c r="L3" s="430"/>
      <c r="M3" s="430"/>
      <c r="P3" s="422"/>
    </row>
    <row r="4" spans="1:18" s="434" customFormat="1" ht="14.25" customHeight="1" x14ac:dyDescent="0.2">
      <c r="A4" s="431"/>
      <c r="B4" s="432"/>
      <c r="C4" s="433">
        <v>1</v>
      </c>
      <c r="D4" s="433">
        <f t="shared" ref="D4:M4" si="0">C4+1</f>
        <v>2</v>
      </c>
      <c r="E4" s="433">
        <f t="shared" si="0"/>
        <v>3</v>
      </c>
      <c r="F4" s="433">
        <f t="shared" si="0"/>
        <v>4</v>
      </c>
      <c r="G4" s="433">
        <f t="shared" si="0"/>
        <v>5</v>
      </c>
      <c r="H4" s="433">
        <f t="shared" si="0"/>
        <v>6</v>
      </c>
      <c r="I4" s="433">
        <f t="shared" si="0"/>
        <v>7</v>
      </c>
      <c r="J4" s="433">
        <f t="shared" si="0"/>
        <v>8</v>
      </c>
      <c r="K4" s="433">
        <f t="shared" si="0"/>
        <v>9</v>
      </c>
      <c r="L4" s="433">
        <f t="shared" si="0"/>
        <v>10</v>
      </c>
      <c r="M4" s="433">
        <f t="shared" si="0"/>
        <v>11</v>
      </c>
    </row>
    <row r="5" spans="1:18" s="434" customFormat="1" ht="25.5" hidden="1" x14ac:dyDescent="0.2">
      <c r="A5" s="435"/>
      <c r="B5" s="436"/>
      <c r="C5" s="437" t="s">
        <v>622</v>
      </c>
      <c r="D5" s="437" t="s">
        <v>623</v>
      </c>
      <c r="E5" s="437" t="s">
        <v>622</v>
      </c>
      <c r="F5" s="437" t="s">
        <v>622</v>
      </c>
      <c r="G5" s="437" t="s">
        <v>622</v>
      </c>
      <c r="H5" s="438" t="s">
        <v>624</v>
      </c>
      <c r="I5" s="438" t="s">
        <v>625</v>
      </c>
      <c r="J5" s="437" t="s">
        <v>13</v>
      </c>
      <c r="K5" s="438" t="s">
        <v>626</v>
      </c>
      <c r="L5" s="438" t="s">
        <v>627</v>
      </c>
      <c r="M5" s="438" t="s">
        <v>628</v>
      </c>
    </row>
    <row r="6" spans="1:18" s="434" customFormat="1" ht="38.25" hidden="1" x14ac:dyDescent="0.2">
      <c r="A6" s="435"/>
      <c r="B6" s="436"/>
      <c r="C6" s="437" t="s">
        <v>629</v>
      </c>
      <c r="D6" s="437" t="s">
        <v>192</v>
      </c>
      <c r="E6" s="437" t="s">
        <v>629</v>
      </c>
      <c r="F6" s="437" t="s">
        <v>629</v>
      </c>
      <c r="G6" s="437" t="s">
        <v>629</v>
      </c>
      <c r="H6" s="437" t="s">
        <v>192</v>
      </c>
      <c r="I6" s="439" t="s">
        <v>630</v>
      </c>
      <c r="J6" s="437" t="s">
        <v>191</v>
      </c>
      <c r="K6" s="439" t="s">
        <v>631</v>
      </c>
      <c r="L6" s="437" t="s">
        <v>192</v>
      </c>
      <c r="M6" s="437" t="s">
        <v>192</v>
      </c>
    </row>
    <row r="7" spans="1:18" ht="15.6" customHeight="1" x14ac:dyDescent="0.2">
      <c r="A7" s="440">
        <v>1</v>
      </c>
      <c r="B7" s="441" t="s">
        <v>242</v>
      </c>
      <c r="C7" s="442">
        <v>777.48</v>
      </c>
      <c r="D7" s="443">
        <f>ROUND(C7*'3_Levels 1&amp;2'!C7,0)</f>
        <v>7470028</v>
      </c>
      <c r="E7" s="444">
        <v>0</v>
      </c>
      <c r="F7" s="444">
        <v>0</v>
      </c>
      <c r="G7" s="444">
        <v>0</v>
      </c>
      <c r="H7" s="445">
        <f>IF(G7&gt;0,0,'3_Levels 1&amp;2'!C7)</f>
        <v>9608</v>
      </c>
      <c r="I7" s="442">
        <f t="shared" ref="I7:I70" si="1">ROUND($I$3*H7,0)</f>
        <v>661765</v>
      </c>
      <c r="J7" s="446">
        <f>'3_Levels 1&amp;2'!C7</f>
        <v>9608</v>
      </c>
      <c r="K7" s="442">
        <f t="shared" ref="K7:K70" si="2">ROUND(J7*$K$3,0)</f>
        <v>960800</v>
      </c>
      <c r="L7" s="442">
        <f t="shared" ref="L7:L70" si="3">F7+I7+K7</f>
        <v>1622565</v>
      </c>
      <c r="M7" s="442">
        <f t="shared" ref="M7:M70" si="4">D7+F7+I7+K7</f>
        <v>9092593</v>
      </c>
      <c r="O7" s="447">
        <f t="shared" ref="O7:O70" si="5">C7</f>
        <v>777.48</v>
      </c>
      <c r="P7" s="448">
        <f>'8_2.1.17 SIS'!AP7</f>
        <v>9608</v>
      </c>
      <c r="Q7" s="447">
        <f>P7*O7</f>
        <v>7470027.8399999999</v>
      </c>
      <c r="R7" s="447">
        <f t="shared" ref="R7:R70" si="6">Q7-D7</f>
        <v>-0.16000000014901161</v>
      </c>
    </row>
    <row r="8" spans="1:18" ht="15.6" customHeight="1" x14ac:dyDescent="0.2">
      <c r="A8" s="440">
        <v>2</v>
      </c>
      <c r="B8" s="441" t="s">
        <v>243</v>
      </c>
      <c r="C8" s="442">
        <v>842.32</v>
      </c>
      <c r="D8" s="442">
        <f>ROUND(C8*'3_Levels 1&amp;2'!C8,0)</f>
        <v>3416450</v>
      </c>
      <c r="E8" s="444">
        <v>0</v>
      </c>
      <c r="F8" s="444">
        <v>0</v>
      </c>
      <c r="G8" s="444">
        <v>0</v>
      </c>
      <c r="H8" s="445">
        <f>IF(G8&gt;0,0,'3_Levels 1&amp;2'!C8)</f>
        <v>4056</v>
      </c>
      <c r="I8" s="442">
        <f t="shared" si="1"/>
        <v>279363</v>
      </c>
      <c r="J8" s="446">
        <f>'3_Levels 1&amp;2'!C8</f>
        <v>4056</v>
      </c>
      <c r="K8" s="442">
        <f t="shared" si="2"/>
        <v>405600</v>
      </c>
      <c r="L8" s="442">
        <f t="shared" si="3"/>
        <v>684963</v>
      </c>
      <c r="M8" s="442">
        <f t="shared" si="4"/>
        <v>4101413</v>
      </c>
      <c r="O8" s="447">
        <f t="shared" si="5"/>
        <v>842.32</v>
      </c>
      <c r="P8" s="448">
        <f>'8_2.1.17 SIS'!AP8</f>
        <v>4056</v>
      </c>
      <c r="Q8" s="447">
        <f t="shared" ref="Q8:Q71" si="7">P8*O8</f>
        <v>3416449.9200000004</v>
      </c>
      <c r="R8" s="447">
        <f t="shared" si="6"/>
        <v>-7.9999999608844519E-2</v>
      </c>
    </row>
    <row r="9" spans="1:18" ht="15.6" customHeight="1" x14ac:dyDescent="0.2">
      <c r="A9" s="440">
        <v>3</v>
      </c>
      <c r="B9" s="441" t="s">
        <v>244</v>
      </c>
      <c r="C9" s="442">
        <v>596.84</v>
      </c>
      <c r="D9" s="442">
        <f>ROUND(C9*'3_Levels 1&amp;2'!C9,0)</f>
        <v>12980076</v>
      </c>
      <c r="E9" s="444">
        <v>0</v>
      </c>
      <c r="F9" s="444">
        <v>0</v>
      </c>
      <c r="G9" s="444">
        <v>0</v>
      </c>
      <c r="H9" s="445">
        <f>IF(G9&gt;0,0,'3_Levels 1&amp;2'!C9)</f>
        <v>21748</v>
      </c>
      <c r="I9" s="442">
        <f t="shared" si="1"/>
        <v>1497926</v>
      </c>
      <c r="J9" s="446">
        <f>'3_Levels 1&amp;2'!C9</f>
        <v>21748</v>
      </c>
      <c r="K9" s="442">
        <f t="shared" si="2"/>
        <v>2174800</v>
      </c>
      <c r="L9" s="442">
        <f t="shared" si="3"/>
        <v>3672726</v>
      </c>
      <c r="M9" s="442">
        <f t="shared" si="4"/>
        <v>16652802</v>
      </c>
      <c r="O9" s="447">
        <f t="shared" si="5"/>
        <v>596.84</v>
      </c>
      <c r="P9" s="448">
        <f>'8_2.1.17 SIS'!AP9</f>
        <v>21748</v>
      </c>
      <c r="Q9" s="447">
        <f t="shared" si="7"/>
        <v>12980076.32</v>
      </c>
      <c r="R9" s="447">
        <f t="shared" si="6"/>
        <v>0.32000000029802322</v>
      </c>
    </row>
    <row r="10" spans="1:18" ht="15.6" customHeight="1" x14ac:dyDescent="0.2">
      <c r="A10" s="440">
        <v>4</v>
      </c>
      <c r="B10" s="441" t="s">
        <v>245</v>
      </c>
      <c r="C10" s="442">
        <v>585.76</v>
      </c>
      <c r="D10" s="442">
        <f>ROUND(C10*'3_Levels 1&amp;2'!C10,0)</f>
        <v>1974011</v>
      </c>
      <c r="E10" s="444">
        <v>0</v>
      </c>
      <c r="F10" s="444">
        <v>0</v>
      </c>
      <c r="G10" s="444">
        <v>0</v>
      </c>
      <c r="H10" s="445">
        <f>IF(G10&gt;0,0,'3_Levels 1&amp;2'!C10)</f>
        <v>3370</v>
      </c>
      <c r="I10" s="442">
        <f t="shared" si="1"/>
        <v>232114</v>
      </c>
      <c r="J10" s="446">
        <f>'3_Levels 1&amp;2'!C10</f>
        <v>3370</v>
      </c>
      <c r="K10" s="442">
        <f t="shared" si="2"/>
        <v>337000</v>
      </c>
      <c r="L10" s="442">
        <f t="shared" si="3"/>
        <v>569114</v>
      </c>
      <c r="M10" s="442">
        <f t="shared" si="4"/>
        <v>2543125</v>
      </c>
      <c r="O10" s="447">
        <f t="shared" si="5"/>
        <v>585.76</v>
      </c>
      <c r="P10" s="448">
        <f>'8_2.1.17 SIS'!AP10</f>
        <v>3370</v>
      </c>
      <c r="Q10" s="447">
        <f t="shared" si="7"/>
        <v>1974011.2</v>
      </c>
      <c r="R10" s="447">
        <f t="shared" si="6"/>
        <v>0.19999999995343387</v>
      </c>
    </row>
    <row r="11" spans="1:18" ht="15.6" customHeight="1" x14ac:dyDescent="0.2">
      <c r="A11" s="449">
        <v>5</v>
      </c>
      <c r="B11" s="450" t="s">
        <v>246</v>
      </c>
      <c r="C11" s="451">
        <v>555.91</v>
      </c>
      <c r="D11" s="451">
        <f>ROUND(C11*'3_Levels 1&amp;2'!C11,0)</f>
        <v>2997467</v>
      </c>
      <c r="E11" s="452">
        <v>0</v>
      </c>
      <c r="F11" s="452">
        <v>0</v>
      </c>
      <c r="G11" s="452">
        <v>0</v>
      </c>
      <c r="H11" s="453">
        <f>IF(G11&gt;0,0,'3_Levels 1&amp;2'!C11)</f>
        <v>5392</v>
      </c>
      <c r="I11" s="451">
        <f t="shared" si="1"/>
        <v>371382</v>
      </c>
      <c r="J11" s="454">
        <f>'3_Levels 1&amp;2'!C11</f>
        <v>5392</v>
      </c>
      <c r="K11" s="451">
        <f t="shared" si="2"/>
        <v>539200</v>
      </c>
      <c r="L11" s="451">
        <f t="shared" si="3"/>
        <v>910582</v>
      </c>
      <c r="M11" s="451">
        <f t="shared" si="4"/>
        <v>3908049</v>
      </c>
      <c r="O11" s="447">
        <f t="shared" si="5"/>
        <v>555.91</v>
      </c>
      <c r="P11" s="448">
        <f>'8_2.1.17 SIS'!AP11</f>
        <v>5392</v>
      </c>
      <c r="Q11" s="447">
        <f t="shared" si="7"/>
        <v>2997466.7199999997</v>
      </c>
      <c r="R11" s="447">
        <f t="shared" si="6"/>
        <v>-0.28000000026077032</v>
      </c>
    </row>
    <row r="12" spans="1:18" ht="15.6" customHeight="1" x14ac:dyDescent="0.2">
      <c r="A12" s="440">
        <v>6</v>
      </c>
      <c r="B12" s="441" t="s">
        <v>247</v>
      </c>
      <c r="C12" s="442">
        <v>545.4799999999999</v>
      </c>
      <c r="D12" s="455">
        <f>ROUND(C12*'3_Levels 1&amp;2'!C12,0)</f>
        <v>3184512</v>
      </c>
      <c r="E12" s="444">
        <v>0</v>
      </c>
      <c r="F12" s="444">
        <v>0</v>
      </c>
      <c r="G12" s="444">
        <v>0</v>
      </c>
      <c r="H12" s="445">
        <f>IF(G12&gt;0,0,'3_Levels 1&amp;2'!C12)</f>
        <v>5838</v>
      </c>
      <c r="I12" s="442">
        <f t="shared" si="1"/>
        <v>402101</v>
      </c>
      <c r="J12" s="446">
        <f>'3_Levels 1&amp;2'!C12</f>
        <v>5838</v>
      </c>
      <c r="K12" s="442">
        <f t="shared" si="2"/>
        <v>583800</v>
      </c>
      <c r="L12" s="442">
        <f t="shared" si="3"/>
        <v>985901</v>
      </c>
      <c r="M12" s="442">
        <f t="shared" si="4"/>
        <v>4170413</v>
      </c>
      <c r="O12" s="447">
        <f t="shared" si="5"/>
        <v>545.4799999999999</v>
      </c>
      <c r="P12" s="448">
        <f>'8_2.1.17 SIS'!AP12</f>
        <v>5838</v>
      </c>
      <c r="Q12" s="447">
        <f t="shared" si="7"/>
        <v>3184512.2399999993</v>
      </c>
      <c r="R12" s="447">
        <f t="shared" si="6"/>
        <v>0.23999999929219484</v>
      </c>
    </row>
    <row r="13" spans="1:18" ht="15.6" customHeight="1" x14ac:dyDescent="0.2">
      <c r="A13" s="440">
        <v>7</v>
      </c>
      <c r="B13" s="441" t="s">
        <v>248</v>
      </c>
      <c r="C13" s="442">
        <v>756.91999999999985</v>
      </c>
      <c r="D13" s="442">
        <f>ROUND(C13*'3_Levels 1&amp;2'!C13,0)</f>
        <v>1621323</v>
      </c>
      <c r="E13" s="444">
        <v>0</v>
      </c>
      <c r="F13" s="444">
        <v>0</v>
      </c>
      <c r="G13" s="444">
        <v>0</v>
      </c>
      <c r="H13" s="445">
        <f>IF(G13&gt;0,0,'3_Levels 1&amp;2'!C13)</f>
        <v>2142</v>
      </c>
      <c r="I13" s="442">
        <f t="shared" si="1"/>
        <v>147533</v>
      </c>
      <c r="J13" s="446">
        <f>'3_Levels 1&amp;2'!C13</f>
        <v>2142</v>
      </c>
      <c r="K13" s="442">
        <f t="shared" si="2"/>
        <v>214200</v>
      </c>
      <c r="L13" s="442">
        <f t="shared" si="3"/>
        <v>361733</v>
      </c>
      <c r="M13" s="442">
        <f t="shared" si="4"/>
        <v>1983056</v>
      </c>
      <c r="O13" s="447">
        <f t="shared" si="5"/>
        <v>756.91999999999985</v>
      </c>
      <c r="P13" s="448">
        <f>'8_2.1.17 SIS'!AP13</f>
        <v>2142</v>
      </c>
      <c r="Q13" s="447">
        <f t="shared" si="7"/>
        <v>1621322.6399999997</v>
      </c>
      <c r="R13" s="447">
        <f t="shared" si="6"/>
        <v>-0.36000000033527613</v>
      </c>
    </row>
    <row r="14" spans="1:18" ht="15.6" customHeight="1" x14ac:dyDescent="0.2">
      <c r="A14" s="440">
        <v>8</v>
      </c>
      <c r="B14" s="441" t="s">
        <v>249</v>
      </c>
      <c r="C14" s="442">
        <v>725.76</v>
      </c>
      <c r="D14" s="442">
        <f>ROUND(C14*'3_Levels 1&amp;2'!C14,0)</f>
        <v>15972526</v>
      </c>
      <c r="E14" s="444">
        <v>0</v>
      </c>
      <c r="F14" s="444">
        <v>0</v>
      </c>
      <c r="G14" s="444">
        <v>0</v>
      </c>
      <c r="H14" s="445">
        <f>IF(G14&gt;0,0,'3_Levels 1&amp;2'!C14)</f>
        <v>22008</v>
      </c>
      <c r="I14" s="442">
        <f t="shared" si="1"/>
        <v>1515834</v>
      </c>
      <c r="J14" s="446">
        <f>'3_Levels 1&amp;2'!C14</f>
        <v>22008</v>
      </c>
      <c r="K14" s="442">
        <f t="shared" si="2"/>
        <v>2200800</v>
      </c>
      <c r="L14" s="442">
        <f t="shared" si="3"/>
        <v>3716634</v>
      </c>
      <c r="M14" s="442">
        <f t="shared" si="4"/>
        <v>19689160</v>
      </c>
      <c r="O14" s="447">
        <f t="shared" si="5"/>
        <v>725.76</v>
      </c>
      <c r="P14" s="448">
        <f>'8_2.1.17 SIS'!AP14</f>
        <v>22008</v>
      </c>
      <c r="Q14" s="447">
        <f t="shared" si="7"/>
        <v>15972526.08</v>
      </c>
      <c r="R14" s="447">
        <f t="shared" si="6"/>
        <v>8.0000000074505806E-2</v>
      </c>
    </row>
    <row r="15" spans="1:18" ht="15.6" customHeight="1" x14ac:dyDescent="0.2">
      <c r="A15" s="440">
        <v>9</v>
      </c>
      <c r="B15" s="441" t="s">
        <v>250</v>
      </c>
      <c r="C15" s="442">
        <v>744.76</v>
      </c>
      <c r="D15" s="442">
        <f>ROUND(C15*'3_Levels 1&amp;2'!C15,0)</f>
        <v>29677941</v>
      </c>
      <c r="E15" s="444">
        <v>0</v>
      </c>
      <c r="F15" s="444">
        <v>0</v>
      </c>
      <c r="G15" s="444">
        <v>0</v>
      </c>
      <c r="H15" s="445">
        <f>IF(G15&gt;0,0,'3_Levels 1&amp;2'!C15)</f>
        <v>39849</v>
      </c>
      <c r="I15" s="442">
        <f t="shared" si="1"/>
        <v>2744659</v>
      </c>
      <c r="J15" s="446">
        <f>'3_Levels 1&amp;2'!C15</f>
        <v>39849</v>
      </c>
      <c r="K15" s="442">
        <f t="shared" si="2"/>
        <v>3984900</v>
      </c>
      <c r="L15" s="442">
        <f t="shared" si="3"/>
        <v>6729559</v>
      </c>
      <c r="M15" s="442">
        <f t="shared" si="4"/>
        <v>36407500</v>
      </c>
      <c r="O15" s="447">
        <f t="shared" si="5"/>
        <v>744.76</v>
      </c>
      <c r="P15" s="448">
        <f>'8_2.1.17 SIS'!AP15</f>
        <v>39849</v>
      </c>
      <c r="Q15" s="447">
        <f t="shared" si="7"/>
        <v>29677941.239999998</v>
      </c>
      <c r="R15" s="447">
        <f t="shared" si="6"/>
        <v>0.23999999836087227</v>
      </c>
    </row>
    <row r="16" spans="1:18" ht="15.6" customHeight="1" x14ac:dyDescent="0.2">
      <c r="A16" s="449">
        <v>10</v>
      </c>
      <c r="B16" s="450" t="s">
        <v>251</v>
      </c>
      <c r="C16" s="451">
        <v>608.04000000000008</v>
      </c>
      <c r="D16" s="451">
        <f>ROUND(C16*'3_Levels 1&amp;2'!C16,0)</f>
        <v>20070184</v>
      </c>
      <c r="E16" s="452">
        <v>0</v>
      </c>
      <c r="F16" s="452">
        <v>0</v>
      </c>
      <c r="G16" s="452">
        <v>0</v>
      </c>
      <c r="H16" s="453">
        <f>IF(G16&gt;0,0,'3_Levels 1&amp;2'!C16)</f>
        <v>33008</v>
      </c>
      <c r="I16" s="451">
        <f t="shared" si="1"/>
        <v>2273475</v>
      </c>
      <c r="J16" s="454">
        <f>'3_Levels 1&amp;2'!C16</f>
        <v>33008</v>
      </c>
      <c r="K16" s="451">
        <f t="shared" si="2"/>
        <v>3300800</v>
      </c>
      <c r="L16" s="451">
        <f t="shared" si="3"/>
        <v>5574275</v>
      </c>
      <c r="M16" s="451">
        <f t="shared" si="4"/>
        <v>25644459</v>
      </c>
      <c r="O16" s="447">
        <f t="shared" si="5"/>
        <v>608.04000000000008</v>
      </c>
      <c r="P16" s="448">
        <f>'8_2.1.17 SIS'!AP16</f>
        <v>33008</v>
      </c>
      <c r="Q16" s="447">
        <f t="shared" si="7"/>
        <v>20070184.320000004</v>
      </c>
      <c r="R16" s="447">
        <f t="shared" si="6"/>
        <v>0.32000000402331352</v>
      </c>
    </row>
    <row r="17" spans="1:18" ht="15.6" customHeight="1" x14ac:dyDescent="0.2">
      <c r="A17" s="440">
        <v>11</v>
      </c>
      <c r="B17" s="441" t="s">
        <v>252</v>
      </c>
      <c r="C17" s="442">
        <v>706.55</v>
      </c>
      <c r="D17" s="455">
        <f>ROUND(C17*'3_Levels 1&amp;2'!C17,0)</f>
        <v>1110697</v>
      </c>
      <c r="E17" s="444">
        <v>0</v>
      </c>
      <c r="F17" s="444">
        <v>0</v>
      </c>
      <c r="G17" s="444">
        <v>0</v>
      </c>
      <c r="H17" s="445">
        <f>IF(G17&gt;0,0,'3_Levels 1&amp;2'!C17)</f>
        <v>1572</v>
      </c>
      <c r="I17" s="442">
        <f t="shared" si="1"/>
        <v>108274</v>
      </c>
      <c r="J17" s="446">
        <f>'3_Levels 1&amp;2'!C17</f>
        <v>1572</v>
      </c>
      <c r="K17" s="442">
        <f t="shared" si="2"/>
        <v>157200</v>
      </c>
      <c r="L17" s="442">
        <f t="shared" si="3"/>
        <v>265474</v>
      </c>
      <c r="M17" s="442">
        <f t="shared" si="4"/>
        <v>1376171</v>
      </c>
      <c r="O17" s="447">
        <f t="shared" si="5"/>
        <v>706.55</v>
      </c>
      <c r="P17" s="448">
        <f>'8_2.1.17 SIS'!AP17</f>
        <v>1572</v>
      </c>
      <c r="Q17" s="447">
        <f t="shared" si="7"/>
        <v>1110696.5999999999</v>
      </c>
      <c r="R17" s="447">
        <f t="shared" si="6"/>
        <v>-0.40000000013969839</v>
      </c>
    </row>
    <row r="18" spans="1:18" ht="15.6" customHeight="1" x14ac:dyDescent="0.2">
      <c r="A18" s="440">
        <v>12</v>
      </c>
      <c r="B18" s="441" t="s">
        <v>253</v>
      </c>
      <c r="C18" s="442">
        <v>1063.31</v>
      </c>
      <c r="D18" s="442">
        <f>ROUND(C18*'3_Levels 1&amp;2'!C18,0)</f>
        <v>1381240</v>
      </c>
      <c r="E18" s="444">
        <v>0</v>
      </c>
      <c r="F18" s="444">
        <v>0</v>
      </c>
      <c r="G18" s="444">
        <v>0</v>
      </c>
      <c r="H18" s="445">
        <f>IF(G18&gt;0,0,'3_Levels 1&amp;2'!C18)</f>
        <v>1299</v>
      </c>
      <c r="I18" s="442">
        <f t="shared" si="1"/>
        <v>89471</v>
      </c>
      <c r="J18" s="446">
        <f>'3_Levels 1&amp;2'!C18</f>
        <v>1299</v>
      </c>
      <c r="K18" s="442">
        <f t="shared" si="2"/>
        <v>129900</v>
      </c>
      <c r="L18" s="442">
        <f t="shared" si="3"/>
        <v>219371</v>
      </c>
      <c r="M18" s="442">
        <f t="shared" si="4"/>
        <v>1600611</v>
      </c>
      <c r="O18" s="447">
        <f t="shared" si="5"/>
        <v>1063.31</v>
      </c>
      <c r="P18" s="448">
        <f>'8_2.1.17 SIS'!AP18</f>
        <v>1299</v>
      </c>
      <c r="Q18" s="447">
        <f t="shared" si="7"/>
        <v>1381239.69</v>
      </c>
      <c r="R18" s="447">
        <f t="shared" si="6"/>
        <v>-0.31000000005587935</v>
      </c>
    </row>
    <row r="19" spans="1:18" ht="15.6" customHeight="1" x14ac:dyDescent="0.2">
      <c r="A19" s="440">
        <v>13</v>
      </c>
      <c r="B19" s="441" t="s">
        <v>254</v>
      </c>
      <c r="C19" s="442">
        <v>749.43000000000006</v>
      </c>
      <c r="D19" s="442">
        <f>ROUND(C19*'3_Levels 1&amp;2'!C19,0)</f>
        <v>1023721</v>
      </c>
      <c r="E19" s="444">
        <v>0</v>
      </c>
      <c r="F19" s="444">
        <v>0</v>
      </c>
      <c r="G19" s="444">
        <v>0</v>
      </c>
      <c r="H19" s="445">
        <f>IF(G19&gt;0,0,'3_Levels 1&amp;2'!C19)</f>
        <v>1366</v>
      </c>
      <c r="I19" s="442">
        <f t="shared" si="1"/>
        <v>94085</v>
      </c>
      <c r="J19" s="446">
        <f>'3_Levels 1&amp;2'!C19</f>
        <v>1366</v>
      </c>
      <c r="K19" s="442">
        <f t="shared" si="2"/>
        <v>136600</v>
      </c>
      <c r="L19" s="442">
        <f t="shared" si="3"/>
        <v>230685</v>
      </c>
      <c r="M19" s="442">
        <f t="shared" si="4"/>
        <v>1254406</v>
      </c>
      <c r="O19" s="447">
        <f t="shared" si="5"/>
        <v>749.43000000000006</v>
      </c>
      <c r="P19" s="448">
        <f>'8_2.1.17 SIS'!AP19</f>
        <v>1366</v>
      </c>
      <c r="Q19" s="447">
        <f t="shared" si="7"/>
        <v>1023721.3800000001</v>
      </c>
      <c r="R19" s="447">
        <f t="shared" si="6"/>
        <v>0.38000000012107193</v>
      </c>
    </row>
    <row r="20" spans="1:18" ht="15.6" customHeight="1" x14ac:dyDescent="0.2">
      <c r="A20" s="440">
        <v>14</v>
      </c>
      <c r="B20" s="441" t="s">
        <v>255</v>
      </c>
      <c r="C20" s="442">
        <v>809.9799999999999</v>
      </c>
      <c r="D20" s="442">
        <f>ROUND(C20*'3_Levels 1&amp;2'!C20,0)</f>
        <v>1429615</v>
      </c>
      <c r="E20" s="444">
        <v>0</v>
      </c>
      <c r="F20" s="444">
        <v>0</v>
      </c>
      <c r="G20" s="444">
        <v>0</v>
      </c>
      <c r="H20" s="445">
        <f>IF(G20&gt;0,0,'3_Levels 1&amp;2'!C20)</f>
        <v>1765</v>
      </c>
      <c r="I20" s="442">
        <f t="shared" si="1"/>
        <v>121567</v>
      </c>
      <c r="J20" s="446">
        <f>'3_Levels 1&amp;2'!C20</f>
        <v>1765</v>
      </c>
      <c r="K20" s="442">
        <f t="shared" si="2"/>
        <v>176500</v>
      </c>
      <c r="L20" s="442">
        <f t="shared" si="3"/>
        <v>298067</v>
      </c>
      <c r="M20" s="442">
        <f t="shared" si="4"/>
        <v>1727682</v>
      </c>
      <c r="O20" s="447">
        <f t="shared" si="5"/>
        <v>809.9799999999999</v>
      </c>
      <c r="P20" s="448">
        <f>'8_2.1.17 SIS'!AP20</f>
        <v>1765</v>
      </c>
      <c r="Q20" s="447">
        <f t="shared" si="7"/>
        <v>1429614.6999999997</v>
      </c>
      <c r="R20" s="447">
        <f t="shared" si="6"/>
        <v>-0.30000000027939677</v>
      </c>
    </row>
    <row r="21" spans="1:18" ht="15.6" customHeight="1" x14ac:dyDescent="0.2">
      <c r="A21" s="449">
        <v>15</v>
      </c>
      <c r="B21" s="450" t="s">
        <v>256</v>
      </c>
      <c r="C21" s="451">
        <v>553.79999999999995</v>
      </c>
      <c r="D21" s="451">
        <f>ROUND(C21*'3_Levels 1&amp;2'!C21,0)</f>
        <v>2011955</v>
      </c>
      <c r="E21" s="452">
        <v>224419</v>
      </c>
      <c r="F21" s="452">
        <v>0</v>
      </c>
      <c r="G21" s="452">
        <v>224419</v>
      </c>
      <c r="H21" s="453">
        <f>IF(G21&gt;0,0,'3_Levels 1&amp;2'!C21)</f>
        <v>0</v>
      </c>
      <c r="I21" s="451">
        <f t="shared" si="1"/>
        <v>0</v>
      </c>
      <c r="J21" s="454">
        <f>'3_Levels 1&amp;2'!C21</f>
        <v>3633</v>
      </c>
      <c r="K21" s="451">
        <f t="shared" si="2"/>
        <v>363300</v>
      </c>
      <c r="L21" s="451">
        <f t="shared" si="3"/>
        <v>363300</v>
      </c>
      <c r="M21" s="451">
        <f t="shared" si="4"/>
        <v>2375255</v>
      </c>
      <c r="O21" s="447">
        <f t="shared" si="5"/>
        <v>553.79999999999995</v>
      </c>
      <c r="P21" s="448">
        <f>'8_2.1.17 SIS'!AP21</f>
        <v>3633</v>
      </c>
      <c r="Q21" s="447">
        <f t="shared" si="7"/>
        <v>2011955.4</v>
      </c>
      <c r="R21" s="447">
        <f t="shared" si="6"/>
        <v>0.39999999990686774</v>
      </c>
    </row>
    <row r="22" spans="1:18" ht="15.6" customHeight="1" x14ac:dyDescent="0.2">
      <c r="A22" s="440">
        <v>16</v>
      </c>
      <c r="B22" s="441" t="s">
        <v>257</v>
      </c>
      <c r="C22" s="442">
        <v>686.73</v>
      </c>
      <c r="D22" s="455">
        <f>ROUND(C22*'3_Levels 1&amp;2'!C22,0)</f>
        <v>3396567</v>
      </c>
      <c r="E22" s="444">
        <v>0</v>
      </c>
      <c r="F22" s="444">
        <v>0</v>
      </c>
      <c r="G22" s="444">
        <v>0</v>
      </c>
      <c r="H22" s="445">
        <f>IF(G22&gt;0,0,'3_Levels 1&amp;2'!C22)</f>
        <v>4946</v>
      </c>
      <c r="I22" s="442">
        <f t="shared" si="1"/>
        <v>340663</v>
      </c>
      <c r="J22" s="446">
        <f>'3_Levels 1&amp;2'!C22</f>
        <v>4946</v>
      </c>
      <c r="K22" s="442">
        <f t="shared" si="2"/>
        <v>494600</v>
      </c>
      <c r="L22" s="442">
        <f t="shared" si="3"/>
        <v>835263</v>
      </c>
      <c r="M22" s="442">
        <f t="shared" si="4"/>
        <v>4231830</v>
      </c>
      <c r="O22" s="447">
        <f t="shared" si="5"/>
        <v>686.73</v>
      </c>
      <c r="P22" s="448">
        <f>'8_2.1.17 SIS'!AP22</f>
        <v>4946</v>
      </c>
      <c r="Q22" s="447">
        <f t="shared" si="7"/>
        <v>3396566.58</v>
      </c>
      <c r="R22" s="447">
        <f t="shared" si="6"/>
        <v>-0.41999999992549419</v>
      </c>
    </row>
    <row r="23" spans="1:18" ht="15.6" customHeight="1" x14ac:dyDescent="0.2">
      <c r="A23" s="440">
        <v>17</v>
      </c>
      <c r="B23" s="441" t="s">
        <v>258</v>
      </c>
      <c r="C23" s="442">
        <v>801.47762416806802</v>
      </c>
      <c r="D23" s="442">
        <f>ROUND(C23*'3_Levels 1&amp;2'!C23,0)</f>
        <v>35261008</v>
      </c>
      <c r="E23" s="444">
        <v>25595514</v>
      </c>
      <c r="F23" s="444">
        <v>13580692</v>
      </c>
      <c r="G23" s="444">
        <v>12014822</v>
      </c>
      <c r="H23" s="445">
        <f>IF(G23&gt;0,0,'3_Levels 1&amp;2'!C23)</f>
        <v>0</v>
      </c>
      <c r="I23" s="442">
        <f t="shared" si="1"/>
        <v>0</v>
      </c>
      <c r="J23" s="446">
        <f>'3_Levels 1&amp;2'!C23</f>
        <v>43995</v>
      </c>
      <c r="K23" s="442">
        <f t="shared" si="2"/>
        <v>4399500</v>
      </c>
      <c r="L23" s="442">
        <f t="shared" si="3"/>
        <v>17980192</v>
      </c>
      <c r="M23" s="442">
        <f t="shared" si="4"/>
        <v>53241200</v>
      </c>
      <c r="O23" s="447">
        <f t="shared" si="5"/>
        <v>801.47762416806802</v>
      </c>
      <c r="P23" s="448">
        <f>'8_2.1.17 SIS'!AP23</f>
        <v>43995</v>
      </c>
      <c r="Q23" s="447">
        <f t="shared" si="7"/>
        <v>35261008.075274155</v>
      </c>
      <c r="R23" s="447">
        <f t="shared" si="6"/>
        <v>7.5274154543876648E-2</v>
      </c>
    </row>
    <row r="24" spans="1:18" ht="15.6" customHeight="1" x14ac:dyDescent="0.2">
      <c r="A24" s="440">
        <v>18</v>
      </c>
      <c r="B24" s="441" t="s">
        <v>259</v>
      </c>
      <c r="C24" s="442">
        <v>845.94999999999993</v>
      </c>
      <c r="D24" s="442">
        <f>ROUND(C24*'3_Levels 1&amp;2'!C24,0)</f>
        <v>842566</v>
      </c>
      <c r="E24" s="444">
        <v>0</v>
      </c>
      <c r="F24" s="444">
        <v>0</v>
      </c>
      <c r="G24" s="444">
        <v>0</v>
      </c>
      <c r="H24" s="445">
        <f>IF(G24&gt;0,0,'3_Levels 1&amp;2'!C24)</f>
        <v>996</v>
      </c>
      <c r="I24" s="442">
        <f t="shared" si="1"/>
        <v>68601</v>
      </c>
      <c r="J24" s="446">
        <f>'3_Levels 1&amp;2'!C24</f>
        <v>996</v>
      </c>
      <c r="K24" s="442">
        <f t="shared" si="2"/>
        <v>99600</v>
      </c>
      <c r="L24" s="442">
        <f t="shared" si="3"/>
        <v>168201</v>
      </c>
      <c r="M24" s="442">
        <f t="shared" si="4"/>
        <v>1010767</v>
      </c>
      <c r="O24" s="447">
        <f t="shared" si="5"/>
        <v>845.94999999999993</v>
      </c>
      <c r="P24" s="448">
        <f>'8_2.1.17 SIS'!AP24</f>
        <v>996</v>
      </c>
      <c r="Q24" s="447">
        <f t="shared" si="7"/>
        <v>842566.2</v>
      </c>
      <c r="R24" s="447">
        <f t="shared" si="6"/>
        <v>0.19999999995343387</v>
      </c>
    </row>
    <row r="25" spans="1:18" ht="15.6" customHeight="1" x14ac:dyDescent="0.2">
      <c r="A25" s="440">
        <v>19</v>
      </c>
      <c r="B25" s="441" t="s">
        <v>260</v>
      </c>
      <c r="C25" s="442">
        <v>905.43</v>
      </c>
      <c r="D25" s="442">
        <f>ROUND(C25*'3_Levels 1&amp;2'!C25,0)</f>
        <v>1769210</v>
      </c>
      <c r="E25" s="444">
        <v>0</v>
      </c>
      <c r="F25" s="444">
        <v>0</v>
      </c>
      <c r="G25" s="444">
        <v>0</v>
      </c>
      <c r="H25" s="445">
        <f>IF(G25&gt;0,0,'3_Levels 1&amp;2'!C25)</f>
        <v>1954</v>
      </c>
      <c r="I25" s="442">
        <f t="shared" si="1"/>
        <v>134585</v>
      </c>
      <c r="J25" s="446">
        <f>'3_Levels 1&amp;2'!C25</f>
        <v>1954</v>
      </c>
      <c r="K25" s="442">
        <f t="shared" si="2"/>
        <v>195400</v>
      </c>
      <c r="L25" s="442">
        <f t="shared" si="3"/>
        <v>329985</v>
      </c>
      <c r="M25" s="442">
        <f t="shared" si="4"/>
        <v>2099195</v>
      </c>
      <c r="O25" s="447">
        <f t="shared" si="5"/>
        <v>905.43</v>
      </c>
      <c r="P25" s="448">
        <f>'8_2.1.17 SIS'!AP25</f>
        <v>1954</v>
      </c>
      <c r="Q25" s="447">
        <f t="shared" si="7"/>
        <v>1769210.22</v>
      </c>
      <c r="R25" s="447">
        <f t="shared" si="6"/>
        <v>0.21999999997206032</v>
      </c>
    </row>
    <row r="26" spans="1:18" ht="15.6" customHeight="1" x14ac:dyDescent="0.2">
      <c r="A26" s="449">
        <v>20</v>
      </c>
      <c r="B26" s="450" t="s">
        <v>261</v>
      </c>
      <c r="C26" s="451">
        <v>586.16999999999996</v>
      </c>
      <c r="D26" s="451">
        <f>ROUND(C26*'3_Levels 1&amp;2'!C26,0)</f>
        <v>3392752</v>
      </c>
      <c r="E26" s="452">
        <v>175620</v>
      </c>
      <c r="F26" s="452">
        <v>0</v>
      </c>
      <c r="G26" s="452">
        <v>175620</v>
      </c>
      <c r="H26" s="453">
        <f>IF(G26&gt;0,0,'3_Levels 1&amp;2'!C26)</f>
        <v>0</v>
      </c>
      <c r="I26" s="451">
        <f t="shared" si="1"/>
        <v>0</v>
      </c>
      <c r="J26" s="454">
        <f>'3_Levels 1&amp;2'!C26</f>
        <v>5788</v>
      </c>
      <c r="K26" s="451">
        <f t="shared" si="2"/>
        <v>578800</v>
      </c>
      <c r="L26" s="451">
        <f t="shared" si="3"/>
        <v>578800</v>
      </c>
      <c r="M26" s="451">
        <f t="shared" si="4"/>
        <v>3971552</v>
      </c>
      <c r="O26" s="447">
        <f t="shared" si="5"/>
        <v>586.16999999999996</v>
      </c>
      <c r="P26" s="448">
        <f>'8_2.1.17 SIS'!AP26</f>
        <v>5788</v>
      </c>
      <c r="Q26" s="447">
        <f t="shared" si="7"/>
        <v>3392751.96</v>
      </c>
      <c r="R26" s="447">
        <f t="shared" si="6"/>
        <v>-4.0000000037252903E-2</v>
      </c>
    </row>
    <row r="27" spans="1:18" ht="15.6" customHeight="1" x14ac:dyDescent="0.2">
      <c r="A27" s="440">
        <v>21</v>
      </c>
      <c r="B27" s="441" t="s">
        <v>262</v>
      </c>
      <c r="C27" s="442">
        <v>610.35</v>
      </c>
      <c r="D27" s="455">
        <f>ROUND(C27*'3_Levels 1&amp;2'!C27,0)</f>
        <v>1845698</v>
      </c>
      <c r="E27" s="444">
        <v>0</v>
      </c>
      <c r="F27" s="444">
        <v>0</v>
      </c>
      <c r="G27" s="444">
        <v>0</v>
      </c>
      <c r="H27" s="445">
        <f>IF(G27&gt;0,0,'3_Levels 1&amp;2'!C27)</f>
        <v>3024</v>
      </c>
      <c r="I27" s="442">
        <f t="shared" si="1"/>
        <v>208282</v>
      </c>
      <c r="J27" s="446">
        <f>'3_Levels 1&amp;2'!C27</f>
        <v>3024</v>
      </c>
      <c r="K27" s="442">
        <f t="shared" si="2"/>
        <v>302400</v>
      </c>
      <c r="L27" s="442">
        <f t="shared" si="3"/>
        <v>510682</v>
      </c>
      <c r="M27" s="442">
        <f t="shared" si="4"/>
        <v>2356380</v>
      </c>
      <c r="O27" s="447">
        <f t="shared" si="5"/>
        <v>610.35</v>
      </c>
      <c r="P27" s="448">
        <f>'8_2.1.17 SIS'!AP27</f>
        <v>3024</v>
      </c>
      <c r="Q27" s="447">
        <f t="shared" si="7"/>
        <v>1845698.4000000001</v>
      </c>
      <c r="R27" s="447">
        <f t="shared" si="6"/>
        <v>0.40000000013969839</v>
      </c>
    </row>
    <row r="28" spans="1:18" ht="15.6" customHeight="1" x14ac:dyDescent="0.2">
      <c r="A28" s="440">
        <v>22</v>
      </c>
      <c r="B28" s="441" t="s">
        <v>263</v>
      </c>
      <c r="C28" s="442">
        <v>496.36</v>
      </c>
      <c r="D28" s="442">
        <f>ROUND(C28*'3_Levels 1&amp;2'!C28,0)</f>
        <v>1486598</v>
      </c>
      <c r="E28" s="444">
        <v>0</v>
      </c>
      <c r="F28" s="444">
        <v>0</v>
      </c>
      <c r="G28" s="444">
        <v>0</v>
      </c>
      <c r="H28" s="445">
        <f>IF(G28&gt;0,0,'3_Levels 1&amp;2'!C28)</f>
        <v>2995</v>
      </c>
      <c r="I28" s="442">
        <f t="shared" si="1"/>
        <v>206285</v>
      </c>
      <c r="J28" s="446">
        <f>'3_Levels 1&amp;2'!C28</f>
        <v>2995</v>
      </c>
      <c r="K28" s="442">
        <f t="shared" si="2"/>
        <v>299500</v>
      </c>
      <c r="L28" s="442">
        <f t="shared" si="3"/>
        <v>505785</v>
      </c>
      <c r="M28" s="442">
        <f t="shared" si="4"/>
        <v>1992383</v>
      </c>
      <c r="O28" s="447">
        <f t="shared" si="5"/>
        <v>496.36</v>
      </c>
      <c r="P28" s="448">
        <f>'8_2.1.17 SIS'!AP28</f>
        <v>2995</v>
      </c>
      <c r="Q28" s="447">
        <f t="shared" si="7"/>
        <v>1486598.2</v>
      </c>
      <c r="R28" s="447">
        <f t="shared" si="6"/>
        <v>0.19999999995343387</v>
      </c>
    </row>
    <row r="29" spans="1:18" ht="15.6" customHeight="1" x14ac:dyDescent="0.2">
      <c r="A29" s="440">
        <v>23</v>
      </c>
      <c r="B29" s="441" t="s">
        <v>264</v>
      </c>
      <c r="C29" s="442">
        <v>688.58</v>
      </c>
      <c r="D29" s="442">
        <f>ROUND(C29*'3_Levels 1&amp;2'!C29,0)</f>
        <v>8944654</v>
      </c>
      <c r="E29" s="444">
        <v>0</v>
      </c>
      <c r="F29" s="444">
        <v>0</v>
      </c>
      <c r="G29" s="444">
        <v>0</v>
      </c>
      <c r="H29" s="445">
        <f>IF(G29&gt;0,0,'3_Levels 1&amp;2'!C29)</f>
        <v>12990</v>
      </c>
      <c r="I29" s="442">
        <f t="shared" si="1"/>
        <v>894705</v>
      </c>
      <c r="J29" s="446">
        <f>'3_Levels 1&amp;2'!C29</f>
        <v>12990</v>
      </c>
      <c r="K29" s="442">
        <f t="shared" si="2"/>
        <v>1299000</v>
      </c>
      <c r="L29" s="442">
        <f t="shared" si="3"/>
        <v>2193705</v>
      </c>
      <c r="M29" s="442">
        <f t="shared" si="4"/>
        <v>11138359</v>
      </c>
      <c r="O29" s="447">
        <f t="shared" si="5"/>
        <v>688.58</v>
      </c>
      <c r="P29" s="448">
        <f>'8_2.1.17 SIS'!AP29</f>
        <v>12990</v>
      </c>
      <c r="Q29" s="447">
        <f t="shared" si="7"/>
        <v>8944654.2000000011</v>
      </c>
      <c r="R29" s="447">
        <f t="shared" si="6"/>
        <v>0.20000000111758709</v>
      </c>
    </row>
    <row r="30" spans="1:18" ht="15.6" customHeight="1" x14ac:dyDescent="0.2">
      <c r="A30" s="440">
        <v>24</v>
      </c>
      <c r="B30" s="441" t="s">
        <v>265</v>
      </c>
      <c r="C30" s="442">
        <v>854.24999999999989</v>
      </c>
      <c r="D30" s="442">
        <f>ROUND(C30*'3_Levels 1&amp;2'!C30,0)</f>
        <v>4102963</v>
      </c>
      <c r="E30" s="444">
        <v>2421938</v>
      </c>
      <c r="F30" s="444">
        <v>1654734</v>
      </c>
      <c r="G30" s="444">
        <v>767204</v>
      </c>
      <c r="H30" s="445">
        <f>IF(G30&gt;0,0,'3_Levels 1&amp;2'!C30)</f>
        <v>0</v>
      </c>
      <c r="I30" s="442">
        <f t="shared" si="1"/>
        <v>0</v>
      </c>
      <c r="J30" s="446">
        <f>'3_Levels 1&amp;2'!C30</f>
        <v>4803</v>
      </c>
      <c r="K30" s="442">
        <f t="shared" si="2"/>
        <v>480300</v>
      </c>
      <c r="L30" s="442">
        <f t="shared" si="3"/>
        <v>2135034</v>
      </c>
      <c r="M30" s="442">
        <f t="shared" si="4"/>
        <v>6237997</v>
      </c>
      <c r="O30" s="447">
        <f t="shared" si="5"/>
        <v>854.24999999999989</v>
      </c>
      <c r="P30" s="448">
        <f>'8_2.1.17 SIS'!AP30</f>
        <v>4803</v>
      </c>
      <c r="Q30" s="447">
        <f t="shared" si="7"/>
        <v>4102962.7499999995</v>
      </c>
      <c r="R30" s="447">
        <f t="shared" si="6"/>
        <v>-0.25000000046566129</v>
      </c>
    </row>
    <row r="31" spans="1:18" ht="15.6" customHeight="1" x14ac:dyDescent="0.2">
      <c r="A31" s="449">
        <v>25</v>
      </c>
      <c r="B31" s="450" t="s">
        <v>266</v>
      </c>
      <c r="C31" s="451">
        <v>653.73</v>
      </c>
      <c r="D31" s="451">
        <f>ROUND(C31*'3_Levels 1&amp;2'!C31,0)</f>
        <v>1421863</v>
      </c>
      <c r="E31" s="452">
        <v>0</v>
      </c>
      <c r="F31" s="452">
        <v>0</v>
      </c>
      <c r="G31" s="452">
        <v>0</v>
      </c>
      <c r="H31" s="453">
        <f>IF(G31&gt;0,0,'3_Levels 1&amp;2'!C31)</f>
        <v>2175</v>
      </c>
      <c r="I31" s="451">
        <f t="shared" si="1"/>
        <v>149806</v>
      </c>
      <c r="J31" s="454">
        <f>'3_Levels 1&amp;2'!C31</f>
        <v>2175</v>
      </c>
      <c r="K31" s="451">
        <f t="shared" si="2"/>
        <v>217500</v>
      </c>
      <c r="L31" s="451">
        <f t="shared" si="3"/>
        <v>367306</v>
      </c>
      <c r="M31" s="451">
        <f t="shared" si="4"/>
        <v>1789169</v>
      </c>
      <c r="O31" s="447">
        <f t="shared" si="5"/>
        <v>653.73</v>
      </c>
      <c r="P31" s="448">
        <f>'8_2.1.17 SIS'!AP31</f>
        <v>2175</v>
      </c>
      <c r="Q31" s="447">
        <f t="shared" si="7"/>
        <v>1421862.75</v>
      </c>
      <c r="R31" s="447">
        <f t="shared" si="6"/>
        <v>-0.25</v>
      </c>
    </row>
    <row r="32" spans="1:18" ht="15.6" customHeight="1" x14ac:dyDescent="0.2">
      <c r="A32" s="440">
        <v>26</v>
      </c>
      <c r="B32" s="441" t="s">
        <v>267</v>
      </c>
      <c r="C32" s="442">
        <v>836.83</v>
      </c>
      <c r="D32" s="455">
        <f>ROUND(C32*'3_Levels 1&amp;2'!C32,0)</f>
        <v>40896719</v>
      </c>
      <c r="E32" s="444">
        <v>23386991</v>
      </c>
      <c r="F32" s="444">
        <v>14897747</v>
      </c>
      <c r="G32" s="444">
        <v>8489244</v>
      </c>
      <c r="H32" s="445">
        <f>IF(G32&gt;0,0,'3_Levels 1&amp;2'!C32)</f>
        <v>0</v>
      </c>
      <c r="I32" s="442">
        <f t="shared" si="1"/>
        <v>0</v>
      </c>
      <c r="J32" s="446">
        <f>'3_Levels 1&amp;2'!C32</f>
        <v>48871</v>
      </c>
      <c r="K32" s="442">
        <f t="shared" si="2"/>
        <v>4887100</v>
      </c>
      <c r="L32" s="442">
        <f t="shared" si="3"/>
        <v>19784847</v>
      </c>
      <c r="M32" s="442">
        <f t="shared" si="4"/>
        <v>60681566</v>
      </c>
      <c r="O32" s="447">
        <f t="shared" si="5"/>
        <v>836.83</v>
      </c>
      <c r="P32" s="448">
        <f>'8_2.1.17 SIS'!AP32</f>
        <v>48871</v>
      </c>
      <c r="Q32" s="447">
        <f t="shared" si="7"/>
        <v>40896718.93</v>
      </c>
      <c r="R32" s="447">
        <f t="shared" si="6"/>
        <v>-7.0000000298023224E-2</v>
      </c>
    </row>
    <row r="33" spans="1:19" ht="15.6" customHeight="1" x14ac:dyDescent="0.2">
      <c r="A33" s="440">
        <v>27</v>
      </c>
      <c r="B33" s="441" t="s">
        <v>268</v>
      </c>
      <c r="C33" s="442">
        <v>693.06</v>
      </c>
      <c r="D33" s="442">
        <f>ROUND(C33*'3_Levels 1&amp;2'!C33,0)</f>
        <v>3900542</v>
      </c>
      <c r="E33" s="444">
        <v>0</v>
      </c>
      <c r="F33" s="444">
        <v>0</v>
      </c>
      <c r="G33" s="444">
        <v>0</v>
      </c>
      <c r="H33" s="445">
        <f>IF(G33&gt;0,0,'3_Levels 1&amp;2'!C33)</f>
        <v>5628</v>
      </c>
      <c r="I33" s="442">
        <f t="shared" si="1"/>
        <v>387637</v>
      </c>
      <c r="J33" s="446">
        <f>'3_Levels 1&amp;2'!C33</f>
        <v>5628</v>
      </c>
      <c r="K33" s="442">
        <f t="shared" si="2"/>
        <v>562800</v>
      </c>
      <c r="L33" s="442">
        <f t="shared" si="3"/>
        <v>950437</v>
      </c>
      <c r="M33" s="442">
        <f t="shared" si="4"/>
        <v>4850979</v>
      </c>
      <c r="O33" s="447">
        <f t="shared" si="5"/>
        <v>693.06</v>
      </c>
      <c r="P33" s="448">
        <f>'8_2.1.17 SIS'!AP33</f>
        <v>5628</v>
      </c>
      <c r="Q33" s="447">
        <f t="shared" si="7"/>
        <v>3900541.6799999997</v>
      </c>
      <c r="R33" s="447">
        <f t="shared" si="6"/>
        <v>-0.32000000029802322</v>
      </c>
    </row>
    <row r="34" spans="1:19" ht="15.6" customHeight="1" x14ac:dyDescent="0.2">
      <c r="A34" s="440">
        <v>28</v>
      </c>
      <c r="B34" s="441" t="s">
        <v>269</v>
      </c>
      <c r="C34" s="442">
        <v>694.4</v>
      </c>
      <c r="D34" s="442">
        <f>ROUND(C34*'3_Levels 1&amp;2'!C34,0)</f>
        <v>21893738</v>
      </c>
      <c r="E34" s="444">
        <v>1996377</v>
      </c>
      <c r="F34" s="444">
        <v>1996377</v>
      </c>
      <c r="G34" s="444">
        <v>0</v>
      </c>
      <c r="H34" s="445">
        <f>IF(G34&gt;0,0,'3_Levels 1&amp;2'!C34)</f>
        <v>31529</v>
      </c>
      <c r="I34" s="442">
        <f t="shared" si="1"/>
        <v>2171607</v>
      </c>
      <c r="J34" s="446">
        <f>'3_Levels 1&amp;2'!C34</f>
        <v>31529</v>
      </c>
      <c r="K34" s="442">
        <f t="shared" si="2"/>
        <v>3152900</v>
      </c>
      <c r="L34" s="442">
        <f t="shared" si="3"/>
        <v>7320884</v>
      </c>
      <c r="M34" s="442">
        <f t="shared" si="4"/>
        <v>29214622</v>
      </c>
      <c r="O34" s="447">
        <f t="shared" si="5"/>
        <v>694.4</v>
      </c>
      <c r="P34" s="448">
        <f>'8_2.1.17 SIS'!AP34</f>
        <v>31529</v>
      </c>
      <c r="Q34" s="447">
        <f t="shared" si="7"/>
        <v>21893737.599999998</v>
      </c>
      <c r="R34" s="447">
        <f t="shared" si="6"/>
        <v>-0.40000000223517418</v>
      </c>
    </row>
    <row r="35" spans="1:19" ht="15.6" customHeight="1" x14ac:dyDescent="0.2">
      <c r="A35" s="440">
        <v>29</v>
      </c>
      <c r="B35" s="441" t="s">
        <v>270</v>
      </c>
      <c r="C35" s="442">
        <v>754.94999999999993</v>
      </c>
      <c r="D35" s="442">
        <f>ROUND(C35*'3_Levels 1&amp;2'!C35,0)</f>
        <v>10573830</v>
      </c>
      <c r="E35" s="444">
        <v>0</v>
      </c>
      <c r="F35" s="444">
        <v>0</v>
      </c>
      <c r="G35" s="444">
        <v>0</v>
      </c>
      <c r="H35" s="445">
        <f>IF(G35&gt;0,0,'3_Levels 1&amp;2'!C35)</f>
        <v>14006</v>
      </c>
      <c r="I35" s="442">
        <f t="shared" si="1"/>
        <v>964684</v>
      </c>
      <c r="J35" s="446">
        <f>'3_Levels 1&amp;2'!C35</f>
        <v>14006</v>
      </c>
      <c r="K35" s="442">
        <f t="shared" si="2"/>
        <v>1400600</v>
      </c>
      <c r="L35" s="442">
        <f t="shared" si="3"/>
        <v>2365284</v>
      </c>
      <c r="M35" s="442">
        <f t="shared" si="4"/>
        <v>12939114</v>
      </c>
      <c r="O35" s="447">
        <f t="shared" si="5"/>
        <v>754.94999999999993</v>
      </c>
      <c r="P35" s="448">
        <f>'8_2.1.17 SIS'!AP35</f>
        <v>14006</v>
      </c>
      <c r="Q35" s="447">
        <f t="shared" si="7"/>
        <v>10573829.699999999</v>
      </c>
      <c r="R35" s="447">
        <f t="shared" si="6"/>
        <v>-0.30000000074505806</v>
      </c>
    </row>
    <row r="36" spans="1:19" ht="15.6" customHeight="1" x14ac:dyDescent="0.2">
      <c r="A36" s="449">
        <v>30</v>
      </c>
      <c r="B36" s="450" t="s">
        <v>271</v>
      </c>
      <c r="C36" s="451">
        <v>727.17</v>
      </c>
      <c r="D36" s="451">
        <f>ROUND(C36*'3_Levels 1&amp;2'!C36,0)</f>
        <v>1801927</v>
      </c>
      <c r="E36" s="452">
        <v>0</v>
      </c>
      <c r="F36" s="452">
        <v>0</v>
      </c>
      <c r="G36" s="452">
        <v>0</v>
      </c>
      <c r="H36" s="453">
        <f>IF(G36&gt;0,0,'3_Levels 1&amp;2'!C36)</f>
        <v>2478</v>
      </c>
      <c r="I36" s="451">
        <f t="shared" si="1"/>
        <v>170676</v>
      </c>
      <c r="J36" s="454">
        <f>'3_Levels 1&amp;2'!C36</f>
        <v>2478</v>
      </c>
      <c r="K36" s="451">
        <f t="shared" si="2"/>
        <v>247800</v>
      </c>
      <c r="L36" s="451">
        <f t="shared" si="3"/>
        <v>418476</v>
      </c>
      <c r="M36" s="451">
        <f t="shared" si="4"/>
        <v>2220403</v>
      </c>
      <c r="O36" s="447">
        <f t="shared" si="5"/>
        <v>727.17</v>
      </c>
      <c r="P36" s="448">
        <f>'8_2.1.17 SIS'!AP36</f>
        <v>2478</v>
      </c>
      <c r="Q36" s="447">
        <f t="shared" si="7"/>
        <v>1801927.26</v>
      </c>
      <c r="R36" s="447">
        <f t="shared" si="6"/>
        <v>0.26000000000931323</v>
      </c>
    </row>
    <row r="37" spans="1:19" ht="15.6" customHeight="1" x14ac:dyDescent="0.2">
      <c r="A37" s="440">
        <v>31</v>
      </c>
      <c r="B37" s="441" t="s">
        <v>272</v>
      </c>
      <c r="C37" s="442">
        <v>620.83000000000004</v>
      </c>
      <c r="D37" s="455">
        <f>ROUND(C37*'3_Levels 1&amp;2'!C37,0)</f>
        <v>3916196</v>
      </c>
      <c r="E37" s="444">
        <v>0</v>
      </c>
      <c r="F37" s="444">
        <v>0</v>
      </c>
      <c r="G37" s="444">
        <v>0</v>
      </c>
      <c r="H37" s="445">
        <f>IF(G37&gt;0,0,'3_Levels 1&amp;2'!C37)</f>
        <v>6308</v>
      </c>
      <c r="I37" s="442">
        <f t="shared" si="1"/>
        <v>434473</v>
      </c>
      <c r="J37" s="446">
        <f>'3_Levels 1&amp;2'!C37</f>
        <v>6308</v>
      </c>
      <c r="K37" s="442">
        <f t="shared" si="2"/>
        <v>630800</v>
      </c>
      <c r="L37" s="442">
        <f t="shared" si="3"/>
        <v>1065273</v>
      </c>
      <c r="M37" s="442">
        <f t="shared" si="4"/>
        <v>4981469</v>
      </c>
      <c r="O37" s="447">
        <f t="shared" si="5"/>
        <v>620.83000000000004</v>
      </c>
      <c r="P37" s="448">
        <f>'8_2.1.17 SIS'!AP37</f>
        <v>6308</v>
      </c>
      <c r="Q37" s="447">
        <f t="shared" si="7"/>
        <v>3916195.64</v>
      </c>
      <c r="R37" s="447">
        <f t="shared" si="6"/>
        <v>-0.35999999986961484</v>
      </c>
    </row>
    <row r="38" spans="1:19" ht="15.6" customHeight="1" x14ac:dyDescent="0.2">
      <c r="A38" s="440">
        <v>32</v>
      </c>
      <c r="B38" s="441" t="s">
        <v>273</v>
      </c>
      <c r="C38" s="442">
        <v>559.77</v>
      </c>
      <c r="D38" s="442">
        <f>ROUND(C38*'3_Levels 1&amp;2'!C38,0)</f>
        <v>13989212</v>
      </c>
      <c r="E38" s="444">
        <v>0</v>
      </c>
      <c r="F38" s="444">
        <v>0</v>
      </c>
      <c r="G38" s="444">
        <v>0</v>
      </c>
      <c r="H38" s="445">
        <f>IF(G38&gt;0,0,'3_Levels 1&amp;2'!C38)</f>
        <v>24991</v>
      </c>
      <c r="I38" s="442">
        <f t="shared" si="1"/>
        <v>1721292</v>
      </c>
      <c r="J38" s="446">
        <f>'3_Levels 1&amp;2'!C38</f>
        <v>24991</v>
      </c>
      <c r="K38" s="442">
        <f t="shared" si="2"/>
        <v>2499100</v>
      </c>
      <c r="L38" s="442">
        <f t="shared" si="3"/>
        <v>4220392</v>
      </c>
      <c r="M38" s="442">
        <f t="shared" si="4"/>
        <v>18209604</v>
      </c>
      <c r="O38" s="447">
        <f t="shared" si="5"/>
        <v>559.77</v>
      </c>
      <c r="P38" s="448">
        <f>'8_2.1.17 SIS'!AP38</f>
        <v>24991</v>
      </c>
      <c r="Q38" s="447">
        <f t="shared" si="7"/>
        <v>13989212.07</v>
      </c>
      <c r="R38" s="447">
        <f t="shared" si="6"/>
        <v>7.0000000298023224E-2</v>
      </c>
    </row>
    <row r="39" spans="1:19" ht="15.6" customHeight="1" x14ac:dyDescent="0.2">
      <c r="A39" s="440">
        <v>33</v>
      </c>
      <c r="B39" s="441" t="s">
        <v>274</v>
      </c>
      <c r="C39" s="442">
        <v>655.31000000000006</v>
      </c>
      <c r="D39" s="442">
        <f>ROUND(C39*'3_Levels 1&amp;2'!C39,0)</f>
        <v>1063568</v>
      </c>
      <c r="E39" s="444">
        <v>0</v>
      </c>
      <c r="F39" s="444">
        <v>0</v>
      </c>
      <c r="G39" s="444">
        <v>0</v>
      </c>
      <c r="H39" s="445">
        <f>IF(G39&gt;0,0,'3_Levels 1&amp;2'!C39)</f>
        <v>1623</v>
      </c>
      <c r="I39" s="442">
        <f t="shared" si="1"/>
        <v>111787</v>
      </c>
      <c r="J39" s="446">
        <f>'3_Levels 1&amp;2'!C39</f>
        <v>1623</v>
      </c>
      <c r="K39" s="442">
        <f t="shared" si="2"/>
        <v>162300</v>
      </c>
      <c r="L39" s="442">
        <f t="shared" si="3"/>
        <v>274087</v>
      </c>
      <c r="M39" s="442">
        <f t="shared" si="4"/>
        <v>1337655</v>
      </c>
      <c r="O39" s="447">
        <f t="shared" si="5"/>
        <v>655.31000000000006</v>
      </c>
      <c r="P39" s="448">
        <f>'8_2.1.17 SIS'!AP39</f>
        <v>1623</v>
      </c>
      <c r="Q39" s="447">
        <f t="shared" si="7"/>
        <v>1063568.1300000001</v>
      </c>
      <c r="R39" s="447">
        <f t="shared" si="6"/>
        <v>0.13000000012107193</v>
      </c>
    </row>
    <row r="40" spans="1:19" ht="15.6" customHeight="1" x14ac:dyDescent="0.2">
      <c r="A40" s="440">
        <v>34</v>
      </c>
      <c r="B40" s="441" t="s">
        <v>275</v>
      </c>
      <c r="C40" s="442">
        <v>644.11000000000013</v>
      </c>
      <c r="D40" s="442">
        <f>ROUND(C40*'3_Levels 1&amp;2'!C40,0)</f>
        <v>2574508</v>
      </c>
      <c r="E40" s="444">
        <v>0</v>
      </c>
      <c r="F40" s="444">
        <v>0</v>
      </c>
      <c r="G40" s="444">
        <v>0</v>
      </c>
      <c r="H40" s="445">
        <f>IF(G40&gt;0,0,'3_Levels 1&amp;2'!C40)</f>
        <v>3997</v>
      </c>
      <c r="I40" s="442">
        <f t="shared" si="1"/>
        <v>275299</v>
      </c>
      <c r="J40" s="446">
        <f>'3_Levels 1&amp;2'!C40</f>
        <v>3997</v>
      </c>
      <c r="K40" s="442">
        <f t="shared" si="2"/>
        <v>399700</v>
      </c>
      <c r="L40" s="442">
        <f t="shared" si="3"/>
        <v>674999</v>
      </c>
      <c r="M40" s="442">
        <f t="shared" si="4"/>
        <v>3249507</v>
      </c>
      <c r="O40" s="447">
        <f t="shared" si="5"/>
        <v>644.11000000000013</v>
      </c>
      <c r="P40" s="448">
        <f>'8_2.1.17 SIS'!AP40</f>
        <v>3997</v>
      </c>
      <c r="Q40" s="447">
        <f t="shared" si="7"/>
        <v>2574507.6700000004</v>
      </c>
      <c r="R40" s="447">
        <f t="shared" si="6"/>
        <v>-0.32999999960884452</v>
      </c>
    </row>
    <row r="41" spans="1:19" ht="15.6" customHeight="1" x14ac:dyDescent="0.2">
      <c r="A41" s="449">
        <v>35</v>
      </c>
      <c r="B41" s="450" t="s">
        <v>276</v>
      </c>
      <c r="C41" s="451">
        <v>537.96</v>
      </c>
      <c r="D41" s="451">
        <f>ROUND(C41*'3_Levels 1&amp;2'!C41,0)</f>
        <v>3256272</v>
      </c>
      <c r="E41" s="452">
        <v>0</v>
      </c>
      <c r="F41" s="452">
        <v>0</v>
      </c>
      <c r="G41" s="452">
        <v>0</v>
      </c>
      <c r="H41" s="453">
        <f>IF(G41&gt;0,0,'3_Levels 1&amp;2'!C41)</f>
        <v>6053</v>
      </c>
      <c r="I41" s="451">
        <f t="shared" si="1"/>
        <v>416909</v>
      </c>
      <c r="J41" s="454">
        <f>'3_Levels 1&amp;2'!C41</f>
        <v>6053</v>
      </c>
      <c r="K41" s="451">
        <f t="shared" si="2"/>
        <v>605300</v>
      </c>
      <c r="L41" s="451">
        <f t="shared" si="3"/>
        <v>1022209</v>
      </c>
      <c r="M41" s="451">
        <f t="shared" si="4"/>
        <v>4278481</v>
      </c>
      <c r="O41" s="447">
        <f t="shared" si="5"/>
        <v>537.96</v>
      </c>
      <c r="P41" s="448">
        <f>'8_2.1.17 SIS'!AP41</f>
        <v>6053</v>
      </c>
      <c r="Q41" s="447">
        <f t="shared" si="7"/>
        <v>3256271.8800000004</v>
      </c>
      <c r="R41" s="447">
        <f t="shared" si="6"/>
        <v>-0.11999999964609742</v>
      </c>
    </row>
    <row r="42" spans="1:19" ht="15.6" customHeight="1" x14ac:dyDescent="0.2">
      <c r="A42" s="440">
        <v>36</v>
      </c>
      <c r="B42" s="441" t="s">
        <v>277</v>
      </c>
      <c r="C42" s="442">
        <v>727.23177743956114</v>
      </c>
      <c r="D42" s="456">
        <f>ROUND('5B1_RSD Orleans'!H47+'5B1A_Type 3B'!H37+(C42*'8_2.1.17 SIS'!C42)+(('8_2.1.17 SIS'!AP42-'8_2.1.17 SIS'!C42-'8_2.1.17 SIS'!D42-'8_2.1.17 SIS'!E42)*'Source Data'!G42),0)</f>
        <v>33307465</v>
      </c>
      <c r="E42" s="444">
        <v>0</v>
      </c>
      <c r="F42" s="444">
        <v>0</v>
      </c>
      <c r="G42" s="444">
        <v>0</v>
      </c>
      <c r="H42" s="445">
        <f>IF(G42&gt;0,0,'3_Levels 1&amp;2'!C42)</f>
        <v>45412</v>
      </c>
      <c r="I42" s="442">
        <f t="shared" si="1"/>
        <v>3127819</v>
      </c>
      <c r="J42" s="446">
        <f>'3_Levels 1&amp;2'!C42</f>
        <v>45412</v>
      </c>
      <c r="K42" s="442">
        <f t="shared" si="2"/>
        <v>4541200</v>
      </c>
      <c r="L42" s="442">
        <f t="shared" si="3"/>
        <v>7669019</v>
      </c>
      <c r="M42" s="442">
        <f t="shared" si="4"/>
        <v>40976484</v>
      </c>
      <c r="O42" s="457">
        <f t="shared" si="5"/>
        <v>727.23177743956114</v>
      </c>
      <c r="P42" s="448">
        <f>'8_2.1.17 SIS'!AP42</f>
        <v>45412</v>
      </c>
      <c r="Q42" s="458">
        <f>'5B1_RSD Orleans'!H47+'5B1A_Type 3B'!H37+(C42*'8_2.1.17 SIS'!C42)+(('8_2.1.17 SIS'!AP42-'8_2.1.17 SIS'!C42-'8_2.1.17 SIS'!D42-'8_2.1.17 SIS'!E42)*'Source Data'!G42)</f>
        <v>33307465.330291759</v>
      </c>
      <c r="R42" s="447">
        <f t="shared" si="6"/>
        <v>0.3302917592227459</v>
      </c>
      <c r="S42" s="459"/>
    </row>
    <row r="43" spans="1:19" ht="15.6" customHeight="1" x14ac:dyDescent="0.2">
      <c r="A43" s="440">
        <v>37</v>
      </c>
      <c r="B43" s="441" t="s">
        <v>278</v>
      </c>
      <c r="C43" s="442">
        <v>653.61</v>
      </c>
      <c r="D43" s="442">
        <f>ROUND(C43*'3_Levels 1&amp;2'!C43,0)</f>
        <v>12515324</v>
      </c>
      <c r="E43" s="444">
        <v>0</v>
      </c>
      <c r="F43" s="444">
        <v>0</v>
      </c>
      <c r="G43" s="444">
        <v>0</v>
      </c>
      <c r="H43" s="445">
        <f>IF(G43&gt;0,0,'3_Levels 1&amp;2'!C43)</f>
        <v>19148</v>
      </c>
      <c r="I43" s="442">
        <f t="shared" si="1"/>
        <v>1318847</v>
      </c>
      <c r="J43" s="446">
        <f>'3_Levels 1&amp;2'!C43</f>
        <v>19148</v>
      </c>
      <c r="K43" s="442">
        <f t="shared" si="2"/>
        <v>1914800</v>
      </c>
      <c r="L43" s="442">
        <f t="shared" si="3"/>
        <v>3233647</v>
      </c>
      <c r="M43" s="442">
        <f t="shared" si="4"/>
        <v>15748971</v>
      </c>
      <c r="O43" s="447">
        <f t="shared" si="5"/>
        <v>653.61</v>
      </c>
      <c r="P43" s="448">
        <f>'8_2.1.17 SIS'!AP43</f>
        <v>19148</v>
      </c>
      <c r="Q43" s="447">
        <f t="shared" si="7"/>
        <v>12515324.280000001</v>
      </c>
      <c r="R43" s="447">
        <f t="shared" si="6"/>
        <v>0.2800000011920929</v>
      </c>
    </row>
    <row r="44" spans="1:19" ht="15.6" customHeight="1" x14ac:dyDescent="0.2">
      <c r="A44" s="440">
        <v>38</v>
      </c>
      <c r="B44" s="441" t="s">
        <v>279</v>
      </c>
      <c r="C44" s="442">
        <v>829.92000000000007</v>
      </c>
      <c r="D44" s="442">
        <f>ROUND(C44*'3_Levels 1&amp;2'!C44,0)</f>
        <v>3239178</v>
      </c>
      <c r="E44" s="444">
        <v>5387703</v>
      </c>
      <c r="F44" s="444">
        <v>1258024</v>
      </c>
      <c r="G44" s="444">
        <v>4129679</v>
      </c>
      <c r="H44" s="445">
        <f>IF(G44&gt;0,0,'3_Levels 1&amp;2'!C44)</f>
        <v>0</v>
      </c>
      <c r="I44" s="442">
        <f t="shared" si="1"/>
        <v>0</v>
      </c>
      <c r="J44" s="446">
        <f>'3_Levels 1&amp;2'!C44</f>
        <v>3903</v>
      </c>
      <c r="K44" s="442">
        <f t="shared" si="2"/>
        <v>390300</v>
      </c>
      <c r="L44" s="442">
        <f t="shared" si="3"/>
        <v>1648324</v>
      </c>
      <c r="M44" s="442">
        <f t="shared" si="4"/>
        <v>4887502</v>
      </c>
      <c r="O44" s="447">
        <f t="shared" si="5"/>
        <v>829.92000000000007</v>
      </c>
      <c r="P44" s="448">
        <f>'8_2.1.17 SIS'!AP44</f>
        <v>3903</v>
      </c>
      <c r="Q44" s="447">
        <f t="shared" si="7"/>
        <v>3239177.7600000002</v>
      </c>
      <c r="R44" s="447">
        <f t="shared" si="6"/>
        <v>-0.23999999975785613</v>
      </c>
    </row>
    <row r="45" spans="1:19" ht="15.6" customHeight="1" x14ac:dyDescent="0.2">
      <c r="A45" s="440">
        <v>39</v>
      </c>
      <c r="B45" s="441" t="s">
        <v>280</v>
      </c>
      <c r="C45" s="442">
        <v>779.65573042776396</v>
      </c>
      <c r="D45" s="442">
        <f>ROUND(C45*'3_Levels 1&amp;2'!C45,0)</f>
        <v>2161985</v>
      </c>
      <c r="E45" s="444">
        <v>324688</v>
      </c>
      <c r="F45" s="444">
        <v>324688</v>
      </c>
      <c r="G45" s="444">
        <v>0</v>
      </c>
      <c r="H45" s="445">
        <f>IF(G45&gt;0,0,'3_Levels 1&amp;2'!C45)</f>
        <v>2773</v>
      </c>
      <c r="I45" s="442">
        <f t="shared" si="1"/>
        <v>190994</v>
      </c>
      <c r="J45" s="446">
        <f>'3_Levels 1&amp;2'!C45</f>
        <v>2773</v>
      </c>
      <c r="K45" s="442">
        <f t="shared" si="2"/>
        <v>277300</v>
      </c>
      <c r="L45" s="442">
        <f t="shared" si="3"/>
        <v>792982</v>
      </c>
      <c r="M45" s="442">
        <f t="shared" si="4"/>
        <v>2954967</v>
      </c>
      <c r="O45" s="447">
        <f t="shared" si="5"/>
        <v>779.65573042776396</v>
      </c>
      <c r="P45" s="448">
        <f>'8_2.1.17 SIS'!AP45</f>
        <v>2773</v>
      </c>
      <c r="Q45" s="447">
        <f t="shared" si="7"/>
        <v>2161985.3404761893</v>
      </c>
      <c r="R45" s="447">
        <f t="shared" si="6"/>
        <v>0.34047618927434087</v>
      </c>
    </row>
    <row r="46" spans="1:19" ht="15.6" customHeight="1" x14ac:dyDescent="0.2">
      <c r="A46" s="449">
        <v>40</v>
      </c>
      <c r="B46" s="450" t="s">
        <v>281</v>
      </c>
      <c r="C46" s="451">
        <v>700.2700000000001</v>
      </c>
      <c r="D46" s="451">
        <f>ROUND(C46*'3_Levels 1&amp;2'!C46,0)</f>
        <v>15648233</v>
      </c>
      <c r="E46" s="452">
        <v>0</v>
      </c>
      <c r="F46" s="452">
        <v>0</v>
      </c>
      <c r="G46" s="452">
        <v>0</v>
      </c>
      <c r="H46" s="453">
        <f>IF(G46&gt;0,0,'3_Levels 1&amp;2'!C46)</f>
        <v>22346</v>
      </c>
      <c r="I46" s="451">
        <f t="shared" si="1"/>
        <v>1539114</v>
      </c>
      <c r="J46" s="454">
        <f>'3_Levels 1&amp;2'!C46</f>
        <v>22346</v>
      </c>
      <c r="K46" s="451">
        <f t="shared" si="2"/>
        <v>2234600</v>
      </c>
      <c r="L46" s="451">
        <f t="shared" si="3"/>
        <v>3773714</v>
      </c>
      <c r="M46" s="451">
        <f t="shared" si="4"/>
        <v>19421947</v>
      </c>
      <c r="O46" s="447">
        <f t="shared" si="5"/>
        <v>700.2700000000001</v>
      </c>
      <c r="P46" s="448">
        <f>'8_2.1.17 SIS'!AP46</f>
        <v>22346</v>
      </c>
      <c r="Q46" s="447">
        <f t="shared" si="7"/>
        <v>15648233.420000002</v>
      </c>
      <c r="R46" s="447">
        <f t="shared" si="6"/>
        <v>0.42000000178813934</v>
      </c>
    </row>
    <row r="47" spans="1:19" ht="15.6" customHeight="1" x14ac:dyDescent="0.2">
      <c r="A47" s="440">
        <v>41</v>
      </c>
      <c r="B47" s="441" t="s">
        <v>282</v>
      </c>
      <c r="C47" s="442">
        <v>886.22</v>
      </c>
      <c r="D47" s="455">
        <f>ROUND(C47*'3_Levels 1&amp;2'!C47,0)</f>
        <v>1289450</v>
      </c>
      <c r="E47" s="444">
        <v>0</v>
      </c>
      <c r="F47" s="444">
        <v>0</v>
      </c>
      <c r="G47" s="444">
        <v>0</v>
      </c>
      <c r="H47" s="445">
        <f>IF(G47&gt;0,0,'3_Levels 1&amp;2'!C47)</f>
        <v>1455</v>
      </c>
      <c r="I47" s="442">
        <f t="shared" si="1"/>
        <v>100215</v>
      </c>
      <c r="J47" s="446">
        <f>'3_Levels 1&amp;2'!C47</f>
        <v>1455</v>
      </c>
      <c r="K47" s="442">
        <f t="shared" si="2"/>
        <v>145500</v>
      </c>
      <c r="L47" s="442">
        <f t="shared" si="3"/>
        <v>245715</v>
      </c>
      <c r="M47" s="442">
        <f t="shared" si="4"/>
        <v>1535165</v>
      </c>
      <c r="O47" s="447">
        <f t="shared" si="5"/>
        <v>886.22</v>
      </c>
      <c r="P47" s="448">
        <f>'8_2.1.17 SIS'!AP47</f>
        <v>1455</v>
      </c>
      <c r="Q47" s="447">
        <f t="shared" si="7"/>
        <v>1289450.1000000001</v>
      </c>
      <c r="R47" s="447">
        <f t="shared" si="6"/>
        <v>0.10000000009313226</v>
      </c>
    </row>
    <row r="48" spans="1:19" ht="15.6" customHeight="1" x14ac:dyDescent="0.2">
      <c r="A48" s="440">
        <v>42</v>
      </c>
      <c r="B48" s="441" t="s">
        <v>283</v>
      </c>
      <c r="C48" s="442">
        <v>534.28</v>
      </c>
      <c r="D48" s="442">
        <f>ROUND(C48*'3_Levels 1&amp;2'!C48,0)</f>
        <v>1578797</v>
      </c>
      <c r="E48" s="444">
        <v>0</v>
      </c>
      <c r="F48" s="444">
        <v>0</v>
      </c>
      <c r="G48" s="444">
        <v>0</v>
      </c>
      <c r="H48" s="445">
        <f>IF(G48&gt;0,0,'3_Levels 1&amp;2'!C48)</f>
        <v>2955</v>
      </c>
      <c r="I48" s="442">
        <f t="shared" si="1"/>
        <v>203530</v>
      </c>
      <c r="J48" s="446">
        <f>'3_Levels 1&amp;2'!C48</f>
        <v>2955</v>
      </c>
      <c r="K48" s="442">
        <f t="shared" si="2"/>
        <v>295500</v>
      </c>
      <c r="L48" s="442">
        <f t="shared" si="3"/>
        <v>499030</v>
      </c>
      <c r="M48" s="442">
        <f t="shared" si="4"/>
        <v>2077827</v>
      </c>
      <c r="O48" s="447">
        <f t="shared" si="5"/>
        <v>534.28</v>
      </c>
      <c r="P48" s="448">
        <f>'8_2.1.17 SIS'!AP48</f>
        <v>2955</v>
      </c>
      <c r="Q48" s="447">
        <f t="shared" si="7"/>
        <v>1578797.4</v>
      </c>
      <c r="R48" s="447">
        <f t="shared" si="6"/>
        <v>0.39999999990686774</v>
      </c>
    </row>
    <row r="49" spans="1:18" ht="15.6" customHeight="1" x14ac:dyDescent="0.2">
      <c r="A49" s="440">
        <v>43</v>
      </c>
      <c r="B49" s="441" t="s">
        <v>284</v>
      </c>
      <c r="C49" s="442">
        <v>574.6099999999999</v>
      </c>
      <c r="D49" s="442">
        <f>ROUND(C49*'3_Levels 1&amp;2'!C49,0)</f>
        <v>2354752</v>
      </c>
      <c r="E49" s="444">
        <v>0</v>
      </c>
      <c r="F49" s="444">
        <v>0</v>
      </c>
      <c r="G49" s="444">
        <v>0</v>
      </c>
      <c r="H49" s="445">
        <f>IF(G49&gt;0,0,'3_Levels 1&amp;2'!C49)</f>
        <v>4098</v>
      </c>
      <c r="I49" s="442">
        <f t="shared" si="1"/>
        <v>282256</v>
      </c>
      <c r="J49" s="446">
        <f>'3_Levels 1&amp;2'!C49</f>
        <v>4098</v>
      </c>
      <c r="K49" s="442">
        <f t="shared" si="2"/>
        <v>409800</v>
      </c>
      <c r="L49" s="442">
        <f t="shared" si="3"/>
        <v>692056</v>
      </c>
      <c r="M49" s="442">
        <f t="shared" si="4"/>
        <v>3046808</v>
      </c>
      <c r="O49" s="447">
        <f t="shared" si="5"/>
        <v>574.6099999999999</v>
      </c>
      <c r="P49" s="448">
        <f>'8_2.1.17 SIS'!AP49</f>
        <v>4098</v>
      </c>
      <c r="Q49" s="447">
        <f t="shared" si="7"/>
        <v>2354751.7799999998</v>
      </c>
      <c r="R49" s="447">
        <f t="shared" si="6"/>
        <v>-0.22000000020489097</v>
      </c>
    </row>
    <row r="50" spans="1:18" ht="15.6" customHeight="1" x14ac:dyDescent="0.2">
      <c r="A50" s="440">
        <v>44</v>
      </c>
      <c r="B50" s="441" t="s">
        <v>285</v>
      </c>
      <c r="C50" s="442">
        <v>663.16000000000008</v>
      </c>
      <c r="D50" s="442">
        <f>ROUND(C50*'3_Levels 1&amp;2'!C50,0)</f>
        <v>4719710</v>
      </c>
      <c r="E50" s="444">
        <v>0</v>
      </c>
      <c r="F50" s="444">
        <v>0</v>
      </c>
      <c r="G50" s="444">
        <v>0</v>
      </c>
      <c r="H50" s="445">
        <f>IF(G50&gt;0,0,'3_Levels 1&amp;2'!C50)</f>
        <v>7117</v>
      </c>
      <c r="I50" s="442">
        <f t="shared" si="1"/>
        <v>490194</v>
      </c>
      <c r="J50" s="446">
        <f>'3_Levels 1&amp;2'!C50</f>
        <v>7117</v>
      </c>
      <c r="K50" s="442">
        <f t="shared" si="2"/>
        <v>711700</v>
      </c>
      <c r="L50" s="442">
        <f t="shared" si="3"/>
        <v>1201894</v>
      </c>
      <c r="M50" s="442">
        <f t="shared" si="4"/>
        <v>5921604</v>
      </c>
      <c r="O50" s="447">
        <f t="shared" si="5"/>
        <v>663.16000000000008</v>
      </c>
      <c r="P50" s="448">
        <f>'8_2.1.17 SIS'!AP50</f>
        <v>7117</v>
      </c>
      <c r="Q50" s="447">
        <f t="shared" si="7"/>
        <v>4719709.7200000007</v>
      </c>
      <c r="R50" s="447">
        <f t="shared" si="6"/>
        <v>-0.27999999932944775</v>
      </c>
    </row>
    <row r="51" spans="1:18" ht="15.6" customHeight="1" x14ac:dyDescent="0.2">
      <c r="A51" s="449">
        <v>45</v>
      </c>
      <c r="B51" s="450" t="s">
        <v>286</v>
      </c>
      <c r="C51" s="451">
        <v>753.96000000000015</v>
      </c>
      <c r="D51" s="451">
        <f>ROUND(C51*'3_Levels 1&amp;2'!C51,0)</f>
        <v>7038217</v>
      </c>
      <c r="E51" s="452">
        <v>9520260</v>
      </c>
      <c r="F51" s="452">
        <v>2883682</v>
      </c>
      <c r="G51" s="452">
        <v>6636578</v>
      </c>
      <c r="H51" s="453">
        <f>IF(G51&gt;0,0,'3_Levels 1&amp;2'!C51)</f>
        <v>0</v>
      </c>
      <c r="I51" s="451">
        <f t="shared" si="1"/>
        <v>0</v>
      </c>
      <c r="J51" s="454">
        <f>'3_Levels 1&amp;2'!C51</f>
        <v>9335</v>
      </c>
      <c r="K51" s="451">
        <f t="shared" si="2"/>
        <v>933500</v>
      </c>
      <c r="L51" s="451">
        <f t="shared" si="3"/>
        <v>3817182</v>
      </c>
      <c r="M51" s="451">
        <f t="shared" si="4"/>
        <v>10855399</v>
      </c>
      <c r="O51" s="447">
        <f t="shared" si="5"/>
        <v>753.96000000000015</v>
      </c>
      <c r="P51" s="448">
        <f>'8_2.1.17 SIS'!AP51</f>
        <v>9335</v>
      </c>
      <c r="Q51" s="447">
        <f t="shared" si="7"/>
        <v>7038216.6000000015</v>
      </c>
      <c r="R51" s="447">
        <f t="shared" si="6"/>
        <v>-0.39999999850988388</v>
      </c>
    </row>
    <row r="52" spans="1:18" ht="15.6" customHeight="1" x14ac:dyDescent="0.2">
      <c r="A52" s="440">
        <v>46</v>
      </c>
      <c r="B52" s="441" t="s">
        <v>287</v>
      </c>
      <c r="C52" s="442">
        <v>728.06</v>
      </c>
      <c r="D52" s="455">
        <f>ROUND(C52*'3_Levels 1&amp;2'!C52,0)</f>
        <v>874400</v>
      </c>
      <c r="E52" s="444">
        <v>0</v>
      </c>
      <c r="F52" s="444">
        <v>0</v>
      </c>
      <c r="G52" s="444">
        <v>0</v>
      </c>
      <c r="H52" s="445">
        <f>IF(G52&gt;0,0,'3_Levels 1&amp;2'!C52)</f>
        <v>1201</v>
      </c>
      <c r="I52" s="442">
        <f t="shared" si="1"/>
        <v>82721</v>
      </c>
      <c r="J52" s="446">
        <f>'3_Levels 1&amp;2'!C52</f>
        <v>1201</v>
      </c>
      <c r="K52" s="442">
        <f t="shared" si="2"/>
        <v>120100</v>
      </c>
      <c r="L52" s="442">
        <f t="shared" si="3"/>
        <v>202821</v>
      </c>
      <c r="M52" s="442">
        <f t="shared" si="4"/>
        <v>1077221</v>
      </c>
      <c r="O52" s="447">
        <f t="shared" si="5"/>
        <v>728.06</v>
      </c>
      <c r="P52" s="448">
        <f>'8_2.1.17 SIS'!AP52</f>
        <v>1201</v>
      </c>
      <c r="Q52" s="447">
        <f t="shared" si="7"/>
        <v>874400.05999999994</v>
      </c>
      <c r="R52" s="447">
        <f t="shared" si="6"/>
        <v>5.9999999939464033E-2</v>
      </c>
    </row>
    <row r="53" spans="1:18" ht="15.6" customHeight="1" x14ac:dyDescent="0.2">
      <c r="A53" s="440">
        <v>47</v>
      </c>
      <c r="B53" s="441" t="s">
        <v>288</v>
      </c>
      <c r="C53" s="442">
        <v>910.76</v>
      </c>
      <c r="D53" s="442">
        <f>ROUND(C53*'3_Levels 1&amp;2'!C53,0)</f>
        <v>3460888</v>
      </c>
      <c r="E53" s="444">
        <v>1851066</v>
      </c>
      <c r="F53" s="444">
        <v>1060614</v>
      </c>
      <c r="G53" s="444">
        <v>790452</v>
      </c>
      <c r="H53" s="445">
        <f>IF(G53&gt;0,0,'3_Levels 1&amp;2'!C53)</f>
        <v>0</v>
      </c>
      <c r="I53" s="442">
        <f t="shared" si="1"/>
        <v>0</v>
      </c>
      <c r="J53" s="446">
        <f>'3_Levels 1&amp;2'!C53</f>
        <v>3800</v>
      </c>
      <c r="K53" s="442">
        <f t="shared" si="2"/>
        <v>380000</v>
      </c>
      <c r="L53" s="442">
        <f t="shared" si="3"/>
        <v>1440614</v>
      </c>
      <c r="M53" s="442">
        <f t="shared" si="4"/>
        <v>4901502</v>
      </c>
      <c r="O53" s="447">
        <f t="shared" si="5"/>
        <v>910.76</v>
      </c>
      <c r="P53" s="448">
        <f>'8_2.1.17 SIS'!AP53</f>
        <v>3800</v>
      </c>
      <c r="Q53" s="447">
        <f t="shared" si="7"/>
        <v>3460888</v>
      </c>
      <c r="R53" s="447">
        <f t="shared" si="6"/>
        <v>0</v>
      </c>
    </row>
    <row r="54" spans="1:18" ht="15.6" customHeight="1" x14ac:dyDescent="0.2">
      <c r="A54" s="440">
        <v>48</v>
      </c>
      <c r="B54" s="441" t="s">
        <v>289</v>
      </c>
      <c r="C54" s="442">
        <v>871.07</v>
      </c>
      <c r="D54" s="442">
        <f>ROUND(C54*'3_Levels 1&amp;2'!C54,0)</f>
        <v>5146282</v>
      </c>
      <c r="E54" s="444">
        <v>0</v>
      </c>
      <c r="F54" s="444">
        <v>0</v>
      </c>
      <c r="G54" s="444">
        <v>0</v>
      </c>
      <c r="H54" s="445">
        <f>IF(G54&gt;0,0,'3_Levels 1&amp;2'!C54)</f>
        <v>5908</v>
      </c>
      <c r="I54" s="442">
        <f t="shared" si="1"/>
        <v>406922</v>
      </c>
      <c r="J54" s="446">
        <f>'3_Levels 1&amp;2'!C54</f>
        <v>5908</v>
      </c>
      <c r="K54" s="442">
        <f t="shared" si="2"/>
        <v>590800</v>
      </c>
      <c r="L54" s="442">
        <f t="shared" si="3"/>
        <v>997722</v>
      </c>
      <c r="M54" s="442">
        <f t="shared" si="4"/>
        <v>6144004</v>
      </c>
      <c r="O54" s="447">
        <f t="shared" si="5"/>
        <v>871.07</v>
      </c>
      <c r="P54" s="448">
        <f>'8_2.1.17 SIS'!AP54</f>
        <v>5908</v>
      </c>
      <c r="Q54" s="447">
        <f t="shared" si="7"/>
        <v>5146281.5600000005</v>
      </c>
      <c r="R54" s="447">
        <f t="shared" si="6"/>
        <v>-0.43999999947845936</v>
      </c>
    </row>
    <row r="55" spans="1:18" ht="15.6" customHeight="1" x14ac:dyDescent="0.2">
      <c r="A55" s="440">
        <v>49</v>
      </c>
      <c r="B55" s="441" t="s">
        <v>290</v>
      </c>
      <c r="C55" s="442">
        <v>574.43999999999994</v>
      </c>
      <c r="D55" s="442">
        <f>ROUND(C55*'3_Levels 1&amp;2'!C55,0)</f>
        <v>7984716</v>
      </c>
      <c r="E55" s="444">
        <v>0</v>
      </c>
      <c r="F55" s="444">
        <v>0</v>
      </c>
      <c r="G55" s="444">
        <v>0</v>
      </c>
      <c r="H55" s="445">
        <f>IF(G55&gt;0,0,'3_Levels 1&amp;2'!C55)</f>
        <v>13900</v>
      </c>
      <c r="I55" s="442">
        <f t="shared" si="1"/>
        <v>957383</v>
      </c>
      <c r="J55" s="446">
        <f>'3_Levels 1&amp;2'!C55</f>
        <v>13900</v>
      </c>
      <c r="K55" s="442">
        <f t="shared" si="2"/>
        <v>1390000</v>
      </c>
      <c r="L55" s="442">
        <f t="shared" si="3"/>
        <v>2347383</v>
      </c>
      <c r="M55" s="442">
        <f t="shared" si="4"/>
        <v>10332099</v>
      </c>
      <c r="O55" s="447">
        <f t="shared" si="5"/>
        <v>574.43999999999994</v>
      </c>
      <c r="P55" s="448">
        <f>'8_2.1.17 SIS'!AP55</f>
        <v>13900</v>
      </c>
      <c r="Q55" s="447">
        <f t="shared" si="7"/>
        <v>7984715.9999999991</v>
      </c>
      <c r="R55" s="447">
        <f t="shared" si="6"/>
        <v>0</v>
      </c>
    </row>
    <row r="56" spans="1:18" ht="15.6" customHeight="1" x14ac:dyDescent="0.2">
      <c r="A56" s="449">
        <v>50</v>
      </c>
      <c r="B56" s="450" t="s">
        <v>291</v>
      </c>
      <c r="C56" s="451">
        <v>634.46</v>
      </c>
      <c r="D56" s="451">
        <f>ROUND(C56*'3_Levels 1&amp;2'!C56,0)</f>
        <v>5044591</v>
      </c>
      <c r="E56" s="452">
        <v>0</v>
      </c>
      <c r="F56" s="452">
        <v>0</v>
      </c>
      <c r="G56" s="452">
        <v>0</v>
      </c>
      <c r="H56" s="453">
        <f>IF(G56&gt;0,0,'3_Levels 1&amp;2'!C56)</f>
        <v>7951</v>
      </c>
      <c r="I56" s="451">
        <f t="shared" si="1"/>
        <v>547637</v>
      </c>
      <c r="J56" s="454">
        <f>'3_Levels 1&amp;2'!C56</f>
        <v>7951</v>
      </c>
      <c r="K56" s="451">
        <f t="shared" si="2"/>
        <v>795100</v>
      </c>
      <c r="L56" s="451">
        <f t="shared" si="3"/>
        <v>1342737</v>
      </c>
      <c r="M56" s="451">
        <f t="shared" si="4"/>
        <v>6387328</v>
      </c>
      <c r="O56" s="447">
        <f t="shared" si="5"/>
        <v>634.46</v>
      </c>
      <c r="P56" s="448">
        <f>'8_2.1.17 SIS'!AP56</f>
        <v>7951</v>
      </c>
      <c r="Q56" s="447">
        <f t="shared" si="7"/>
        <v>5044591.46</v>
      </c>
      <c r="R56" s="447">
        <f t="shared" si="6"/>
        <v>0.4599999999627471</v>
      </c>
    </row>
    <row r="57" spans="1:18" ht="15.6" customHeight="1" x14ac:dyDescent="0.2">
      <c r="A57" s="440">
        <v>51</v>
      </c>
      <c r="B57" s="441" t="s">
        <v>292</v>
      </c>
      <c r="C57" s="442">
        <v>706.66</v>
      </c>
      <c r="D57" s="455">
        <f>ROUND(C57*'3_Levels 1&amp;2'!C57,0)</f>
        <v>5953611</v>
      </c>
      <c r="E57" s="444">
        <v>0</v>
      </c>
      <c r="F57" s="444">
        <v>0</v>
      </c>
      <c r="G57" s="444">
        <v>0</v>
      </c>
      <c r="H57" s="445">
        <f>IF(G57&gt;0,0,'3_Levels 1&amp;2'!C57)</f>
        <v>8425</v>
      </c>
      <c r="I57" s="442">
        <f t="shared" si="1"/>
        <v>580284</v>
      </c>
      <c r="J57" s="446">
        <f>'3_Levels 1&amp;2'!C57</f>
        <v>8425</v>
      </c>
      <c r="K57" s="442">
        <f t="shared" si="2"/>
        <v>842500</v>
      </c>
      <c r="L57" s="442">
        <f t="shared" si="3"/>
        <v>1422784</v>
      </c>
      <c r="M57" s="442">
        <f t="shared" si="4"/>
        <v>7376395</v>
      </c>
      <c r="O57" s="447">
        <f t="shared" si="5"/>
        <v>706.66</v>
      </c>
      <c r="P57" s="448">
        <f>'8_2.1.17 SIS'!AP57</f>
        <v>8425</v>
      </c>
      <c r="Q57" s="447">
        <f t="shared" si="7"/>
        <v>5953610.5</v>
      </c>
      <c r="R57" s="447">
        <f t="shared" si="6"/>
        <v>-0.5</v>
      </c>
    </row>
    <row r="58" spans="1:18" ht="15.6" customHeight="1" x14ac:dyDescent="0.2">
      <c r="A58" s="440">
        <v>52</v>
      </c>
      <c r="B58" s="441" t="s">
        <v>293</v>
      </c>
      <c r="C58" s="442">
        <v>658.37</v>
      </c>
      <c r="D58" s="442">
        <f>ROUND(C58*'3_Levels 1&amp;2'!C58,0)</f>
        <v>24996334</v>
      </c>
      <c r="E58" s="444">
        <v>0</v>
      </c>
      <c r="F58" s="444">
        <v>0</v>
      </c>
      <c r="G58" s="444">
        <v>0</v>
      </c>
      <c r="H58" s="445">
        <f>IF(G58&gt;0,0,'3_Levels 1&amp;2'!C58)</f>
        <v>37967</v>
      </c>
      <c r="I58" s="442">
        <f t="shared" si="1"/>
        <v>2615033</v>
      </c>
      <c r="J58" s="446">
        <f>'3_Levels 1&amp;2'!C58</f>
        <v>37967</v>
      </c>
      <c r="K58" s="442">
        <f t="shared" si="2"/>
        <v>3796700</v>
      </c>
      <c r="L58" s="442">
        <f t="shared" si="3"/>
        <v>6411733</v>
      </c>
      <c r="M58" s="442">
        <f t="shared" si="4"/>
        <v>31408067</v>
      </c>
      <c r="O58" s="447">
        <f t="shared" si="5"/>
        <v>658.37</v>
      </c>
      <c r="P58" s="448">
        <f>'8_2.1.17 SIS'!AP58</f>
        <v>37967</v>
      </c>
      <c r="Q58" s="447">
        <f t="shared" si="7"/>
        <v>24996333.789999999</v>
      </c>
      <c r="R58" s="447">
        <f t="shared" si="6"/>
        <v>-0.21000000089406967</v>
      </c>
    </row>
    <row r="59" spans="1:18" ht="15.6" customHeight="1" x14ac:dyDescent="0.2">
      <c r="A59" s="440">
        <v>53</v>
      </c>
      <c r="B59" s="441" t="s">
        <v>294</v>
      </c>
      <c r="C59" s="442">
        <v>689.74</v>
      </c>
      <c r="D59" s="442">
        <f>ROUND(C59*'3_Levels 1&amp;2'!C59,0)</f>
        <v>13168516</v>
      </c>
      <c r="E59" s="444">
        <v>0</v>
      </c>
      <c r="F59" s="444">
        <v>0</v>
      </c>
      <c r="G59" s="444">
        <v>0</v>
      </c>
      <c r="H59" s="445">
        <f>IF(G59&gt;0,0,'3_Levels 1&amp;2'!C59)</f>
        <v>19092</v>
      </c>
      <c r="I59" s="442">
        <f t="shared" si="1"/>
        <v>1314990</v>
      </c>
      <c r="J59" s="446">
        <f>'3_Levels 1&amp;2'!C59</f>
        <v>19092</v>
      </c>
      <c r="K59" s="442">
        <f t="shared" si="2"/>
        <v>1909200</v>
      </c>
      <c r="L59" s="442">
        <f t="shared" si="3"/>
        <v>3224190</v>
      </c>
      <c r="M59" s="442">
        <f t="shared" si="4"/>
        <v>16392706</v>
      </c>
      <c r="O59" s="447">
        <f t="shared" si="5"/>
        <v>689.74</v>
      </c>
      <c r="P59" s="448">
        <f>'8_2.1.17 SIS'!AP59</f>
        <v>19092</v>
      </c>
      <c r="Q59" s="447">
        <f t="shared" si="7"/>
        <v>13168516.08</v>
      </c>
      <c r="R59" s="447">
        <f t="shared" si="6"/>
        <v>8.0000000074505806E-2</v>
      </c>
    </row>
    <row r="60" spans="1:18" ht="15.6" customHeight="1" x14ac:dyDescent="0.2">
      <c r="A60" s="440">
        <v>54</v>
      </c>
      <c r="B60" s="441" t="s">
        <v>295</v>
      </c>
      <c r="C60" s="442">
        <v>951.45</v>
      </c>
      <c r="D60" s="442">
        <f>ROUND(C60*'3_Levels 1&amp;2'!C60,0)</f>
        <v>582287</v>
      </c>
      <c r="E60" s="444">
        <v>0</v>
      </c>
      <c r="F60" s="444">
        <v>0</v>
      </c>
      <c r="G60" s="444">
        <v>0</v>
      </c>
      <c r="H60" s="445">
        <f>IF(G60&gt;0,0,'3_Levels 1&amp;2'!C60)</f>
        <v>612</v>
      </c>
      <c r="I60" s="442">
        <f t="shared" si="1"/>
        <v>42152</v>
      </c>
      <c r="J60" s="446">
        <f>'3_Levels 1&amp;2'!C60</f>
        <v>612</v>
      </c>
      <c r="K60" s="442">
        <f t="shared" si="2"/>
        <v>61200</v>
      </c>
      <c r="L60" s="442">
        <f t="shared" si="3"/>
        <v>103352</v>
      </c>
      <c r="M60" s="442">
        <f t="shared" si="4"/>
        <v>685639</v>
      </c>
      <c r="O60" s="447">
        <f t="shared" si="5"/>
        <v>951.45</v>
      </c>
      <c r="P60" s="448">
        <f>'8_2.1.17 SIS'!AP60</f>
        <v>612</v>
      </c>
      <c r="Q60" s="447">
        <f t="shared" si="7"/>
        <v>582287.4</v>
      </c>
      <c r="R60" s="447">
        <f t="shared" si="6"/>
        <v>0.40000000002328306</v>
      </c>
    </row>
    <row r="61" spans="1:18" ht="15.6" customHeight="1" x14ac:dyDescent="0.2">
      <c r="A61" s="449">
        <v>55</v>
      </c>
      <c r="B61" s="450" t="s">
        <v>296</v>
      </c>
      <c r="C61" s="451">
        <v>795.14</v>
      </c>
      <c r="D61" s="451">
        <f>ROUND(C61*'3_Levels 1&amp;2'!C61,0)</f>
        <v>13643807</v>
      </c>
      <c r="E61" s="452">
        <v>0</v>
      </c>
      <c r="F61" s="452">
        <v>0</v>
      </c>
      <c r="G61" s="452">
        <v>0</v>
      </c>
      <c r="H61" s="453">
        <f>IF(G61&gt;0,0,'3_Levels 1&amp;2'!C61)</f>
        <v>17159</v>
      </c>
      <c r="I61" s="451">
        <f t="shared" si="1"/>
        <v>1181852</v>
      </c>
      <c r="J61" s="454">
        <f>'3_Levels 1&amp;2'!C61</f>
        <v>17159</v>
      </c>
      <c r="K61" s="451">
        <f t="shared" si="2"/>
        <v>1715900</v>
      </c>
      <c r="L61" s="451">
        <f t="shared" si="3"/>
        <v>2897752</v>
      </c>
      <c r="M61" s="451">
        <f t="shared" si="4"/>
        <v>16541559</v>
      </c>
      <c r="O61" s="447">
        <f t="shared" si="5"/>
        <v>795.14</v>
      </c>
      <c r="P61" s="448">
        <f>'8_2.1.17 SIS'!AP61</f>
        <v>17159</v>
      </c>
      <c r="Q61" s="447">
        <f t="shared" si="7"/>
        <v>13643807.26</v>
      </c>
      <c r="R61" s="447">
        <f t="shared" si="6"/>
        <v>0.25999999977648258</v>
      </c>
    </row>
    <row r="62" spans="1:18" ht="15.6" customHeight="1" x14ac:dyDescent="0.2">
      <c r="A62" s="440">
        <v>56</v>
      </c>
      <c r="B62" s="441" t="s">
        <v>297</v>
      </c>
      <c r="C62" s="442">
        <v>614.66000000000008</v>
      </c>
      <c r="D62" s="455">
        <f>ROUND(C62*'3_Levels 1&amp;2'!C62,0)</f>
        <v>1897455</v>
      </c>
      <c r="E62" s="444">
        <v>0</v>
      </c>
      <c r="F62" s="444">
        <v>0</v>
      </c>
      <c r="G62" s="444">
        <v>0</v>
      </c>
      <c r="H62" s="445">
        <f>IF(G62&gt;0,0,'3_Levels 1&amp;2'!C62)</f>
        <v>3087</v>
      </c>
      <c r="I62" s="442">
        <f t="shared" si="1"/>
        <v>212622</v>
      </c>
      <c r="J62" s="446">
        <f>'3_Levels 1&amp;2'!C62</f>
        <v>3087</v>
      </c>
      <c r="K62" s="442">
        <f t="shared" si="2"/>
        <v>308700</v>
      </c>
      <c r="L62" s="442">
        <f t="shared" si="3"/>
        <v>521322</v>
      </c>
      <c r="M62" s="442">
        <f t="shared" si="4"/>
        <v>2418777</v>
      </c>
      <c r="O62" s="447">
        <f t="shared" si="5"/>
        <v>614.66000000000008</v>
      </c>
      <c r="P62" s="448">
        <f>'8_2.1.17 SIS'!AP62</f>
        <v>3087</v>
      </c>
      <c r="Q62" s="447">
        <f t="shared" si="7"/>
        <v>1897455.4200000002</v>
      </c>
      <c r="R62" s="447">
        <f t="shared" si="6"/>
        <v>0.42000000015832484</v>
      </c>
    </row>
    <row r="63" spans="1:18" ht="15.6" customHeight="1" x14ac:dyDescent="0.2">
      <c r="A63" s="440">
        <v>57</v>
      </c>
      <c r="B63" s="441" t="s">
        <v>298</v>
      </c>
      <c r="C63" s="442">
        <v>764.51</v>
      </c>
      <c r="D63" s="442">
        <f>ROUND(C63*'3_Levels 1&amp;2'!C63,0)</f>
        <v>7132114</v>
      </c>
      <c r="E63" s="444">
        <v>0</v>
      </c>
      <c r="F63" s="444">
        <v>0</v>
      </c>
      <c r="G63" s="444">
        <v>0</v>
      </c>
      <c r="H63" s="445">
        <f>IF(G63&gt;0,0,'3_Levels 1&amp;2'!C63)</f>
        <v>9329</v>
      </c>
      <c r="I63" s="442">
        <f t="shared" si="1"/>
        <v>642549</v>
      </c>
      <c r="J63" s="446">
        <f>'3_Levels 1&amp;2'!C63</f>
        <v>9329</v>
      </c>
      <c r="K63" s="442">
        <f t="shared" si="2"/>
        <v>932900</v>
      </c>
      <c r="L63" s="442">
        <f t="shared" si="3"/>
        <v>1575449</v>
      </c>
      <c r="M63" s="442">
        <f t="shared" si="4"/>
        <v>8707563</v>
      </c>
      <c r="O63" s="447">
        <f t="shared" si="5"/>
        <v>764.51</v>
      </c>
      <c r="P63" s="448">
        <f>'8_2.1.17 SIS'!AP63</f>
        <v>9329</v>
      </c>
      <c r="Q63" s="447">
        <f t="shared" si="7"/>
        <v>7132113.79</v>
      </c>
      <c r="R63" s="447">
        <f t="shared" si="6"/>
        <v>-0.2099999999627471</v>
      </c>
    </row>
    <row r="64" spans="1:18" ht="15.6" customHeight="1" x14ac:dyDescent="0.2">
      <c r="A64" s="440">
        <v>58</v>
      </c>
      <c r="B64" s="441" t="s">
        <v>299</v>
      </c>
      <c r="C64" s="442">
        <v>697.04</v>
      </c>
      <c r="D64" s="442">
        <f>ROUND(C64*'3_Levels 1&amp;2'!C64,0)</f>
        <v>5811920</v>
      </c>
      <c r="E64" s="444">
        <v>0</v>
      </c>
      <c r="F64" s="444">
        <v>0</v>
      </c>
      <c r="G64" s="444">
        <v>0</v>
      </c>
      <c r="H64" s="445">
        <f>IF(G64&gt;0,0,'3_Levels 1&amp;2'!C64)</f>
        <v>8338</v>
      </c>
      <c r="I64" s="442">
        <f t="shared" si="1"/>
        <v>574292</v>
      </c>
      <c r="J64" s="446">
        <f>'3_Levels 1&amp;2'!C64</f>
        <v>8338</v>
      </c>
      <c r="K64" s="442">
        <f t="shared" si="2"/>
        <v>833800</v>
      </c>
      <c r="L64" s="442">
        <f t="shared" si="3"/>
        <v>1408092</v>
      </c>
      <c r="M64" s="442">
        <f t="shared" si="4"/>
        <v>7220012</v>
      </c>
      <c r="O64" s="447">
        <f t="shared" si="5"/>
        <v>697.04</v>
      </c>
      <c r="P64" s="448">
        <f>'8_2.1.17 SIS'!AP64</f>
        <v>8338</v>
      </c>
      <c r="Q64" s="447">
        <f t="shared" si="7"/>
        <v>5811919.5199999996</v>
      </c>
      <c r="R64" s="447">
        <f t="shared" si="6"/>
        <v>-0.48000000044703484</v>
      </c>
    </row>
    <row r="65" spans="1:18" ht="15.6" customHeight="1" x14ac:dyDescent="0.2">
      <c r="A65" s="440">
        <v>59</v>
      </c>
      <c r="B65" s="441" t="s">
        <v>300</v>
      </c>
      <c r="C65" s="442">
        <v>689.52</v>
      </c>
      <c r="D65" s="442">
        <f>ROUND(C65*'3_Levels 1&amp;2'!C65,0)</f>
        <v>3631702</v>
      </c>
      <c r="E65" s="444">
        <v>0</v>
      </c>
      <c r="F65" s="444">
        <v>0</v>
      </c>
      <c r="G65" s="444">
        <v>0</v>
      </c>
      <c r="H65" s="445">
        <f>IF(G65&gt;0,0,'3_Levels 1&amp;2'!C65)</f>
        <v>5267</v>
      </c>
      <c r="I65" s="442">
        <f t="shared" si="1"/>
        <v>362772</v>
      </c>
      <c r="J65" s="446">
        <f>'3_Levels 1&amp;2'!C65</f>
        <v>5267</v>
      </c>
      <c r="K65" s="442">
        <f t="shared" si="2"/>
        <v>526700</v>
      </c>
      <c r="L65" s="442">
        <f t="shared" si="3"/>
        <v>889472</v>
      </c>
      <c r="M65" s="442">
        <f t="shared" si="4"/>
        <v>4521174</v>
      </c>
      <c r="O65" s="447">
        <f t="shared" si="5"/>
        <v>689.52</v>
      </c>
      <c r="P65" s="448">
        <f>'8_2.1.17 SIS'!AP65</f>
        <v>5267</v>
      </c>
      <c r="Q65" s="447">
        <f t="shared" si="7"/>
        <v>3631701.84</v>
      </c>
      <c r="R65" s="447">
        <f t="shared" si="6"/>
        <v>-0.16000000014901161</v>
      </c>
    </row>
    <row r="66" spans="1:18" ht="15.6" customHeight="1" x14ac:dyDescent="0.2">
      <c r="A66" s="449">
        <v>60</v>
      </c>
      <c r="B66" s="450" t="s">
        <v>301</v>
      </c>
      <c r="C66" s="451">
        <v>594.04</v>
      </c>
      <c r="D66" s="451">
        <f>ROUND(C66*'3_Levels 1&amp;2'!C66,0)</f>
        <v>3662851</v>
      </c>
      <c r="E66" s="452">
        <v>0</v>
      </c>
      <c r="F66" s="452">
        <v>0</v>
      </c>
      <c r="G66" s="452">
        <v>0</v>
      </c>
      <c r="H66" s="453">
        <f>IF(G66&gt;0,0,'3_Levels 1&amp;2'!C66)</f>
        <v>6166</v>
      </c>
      <c r="I66" s="451">
        <f t="shared" si="1"/>
        <v>424692</v>
      </c>
      <c r="J66" s="454">
        <f>'3_Levels 1&amp;2'!C66</f>
        <v>6166</v>
      </c>
      <c r="K66" s="451">
        <f t="shared" si="2"/>
        <v>616600</v>
      </c>
      <c r="L66" s="451">
        <f t="shared" si="3"/>
        <v>1041292</v>
      </c>
      <c r="M66" s="451">
        <f t="shared" si="4"/>
        <v>4704143</v>
      </c>
      <c r="O66" s="447">
        <f t="shared" si="5"/>
        <v>594.04</v>
      </c>
      <c r="P66" s="448">
        <f>'8_2.1.17 SIS'!AP66</f>
        <v>6166</v>
      </c>
      <c r="Q66" s="447">
        <f t="shared" si="7"/>
        <v>3662850.6399999997</v>
      </c>
      <c r="R66" s="447">
        <f t="shared" si="6"/>
        <v>-0.36000000033527613</v>
      </c>
    </row>
    <row r="67" spans="1:18" ht="15.6" customHeight="1" x14ac:dyDescent="0.2">
      <c r="A67" s="440">
        <v>61</v>
      </c>
      <c r="B67" s="441" t="s">
        <v>302</v>
      </c>
      <c r="C67" s="442">
        <v>833.70999999999992</v>
      </c>
      <c r="D67" s="455">
        <f>ROUND(C67*'3_Levels 1&amp;2'!C67,0)</f>
        <v>3057215</v>
      </c>
      <c r="E67" s="444">
        <v>0</v>
      </c>
      <c r="F67" s="444">
        <v>0</v>
      </c>
      <c r="G67" s="444">
        <v>0</v>
      </c>
      <c r="H67" s="445">
        <f>IF(G67&gt;0,0,'3_Levels 1&amp;2'!C67)</f>
        <v>3667</v>
      </c>
      <c r="I67" s="442">
        <f t="shared" si="1"/>
        <v>252570</v>
      </c>
      <c r="J67" s="446">
        <f>'3_Levels 1&amp;2'!C67</f>
        <v>3667</v>
      </c>
      <c r="K67" s="442">
        <f t="shared" si="2"/>
        <v>366700</v>
      </c>
      <c r="L67" s="442">
        <f t="shared" si="3"/>
        <v>619270</v>
      </c>
      <c r="M67" s="442">
        <f t="shared" si="4"/>
        <v>3676485</v>
      </c>
      <c r="O67" s="447">
        <f t="shared" si="5"/>
        <v>833.70999999999992</v>
      </c>
      <c r="P67" s="448">
        <f>'8_2.1.17 SIS'!AP67</f>
        <v>3667</v>
      </c>
      <c r="Q67" s="447">
        <f t="shared" si="7"/>
        <v>3057214.57</v>
      </c>
      <c r="R67" s="447">
        <f t="shared" si="6"/>
        <v>-0.43000000016763806</v>
      </c>
    </row>
    <row r="68" spans="1:18" ht="15.6" customHeight="1" x14ac:dyDescent="0.2">
      <c r="A68" s="440">
        <v>62</v>
      </c>
      <c r="B68" s="441" t="s">
        <v>303</v>
      </c>
      <c r="C68" s="442">
        <v>516.08000000000004</v>
      </c>
      <c r="D68" s="442">
        <f>ROUND(C68*'3_Levels 1&amp;2'!C68,0)</f>
        <v>1073962</v>
      </c>
      <c r="E68" s="444">
        <v>0</v>
      </c>
      <c r="F68" s="444">
        <v>0</v>
      </c>
      <c r="G68" s="444">
        <v>0</v>
      </c>
      <c r="H68" s="445">
        <f>IF(G68&gt;0,0,'3_Levels 1&amp;2'!C68)</f>
        <v>2081</v>
      </c>
      <c r="I68" s="442">
        <f t="shared" si="1"/>
        <v>143332</v>
      </c>
      <c r="J68" s="446">
        <f>'3_Levels 1&amp;2'!C68</f>
        <v>2081</v>
      </c>
      <c r="K68" s="442">
        <f t="shared" si="2"/>
        <v>208100</v>
      </c>
      <c r="L68" s="442">
        <f t="shared" si="3"/>
        <v>351432</v>
      </c>
      <c r="M68" s="442">
        <f t="shared" si="4"/>
        <v>1425394</v>
      </c>
      <c r="O68" s="447">
        <f t="shared" si="5"/>
        <v>516.08000000000004</v>
      </c>
      <c r="P68" s="448">
        <f>'8_2.1.17 SIS'!AP68</f>
        <v>2081</v>
      </c>
      <c r="Q68" s="447">
        <f t="shared" si="7"/>
        <v>1073962.48</v>
      </c>
      <c r="R68" s="447">
        <f t="shared" si="6"/>
        <v>0.47999999998137355</v>
      </c>
    </row>
    <row r="69" spans="1:18" ht="15.6" customHeight="1" x14ac:dyDescent="0.2">
      <c r="A69" s="440">
        <v>63</v>
      </c>
      <c r="B69" s="441" t="s">
        <v>304</v>
      </c>
      <c r="C69" s="442">
        <v>756.79</v>
      </c>
      <c r="D69" s="442">
        <f>ROUND(C69*'3_Levels 1&amp;2'!C69,0)</f>
        <v>1540824</v>
      </c>
      <c r="E69" s="444">
        <v>5908357</v>
      </c>
      <c r="F69" s="444">
        <v>680156</v>
      </c>
      <c r="G69" s="444">
        <v>5228201</v>
      </c>
      <c r="H69" s="445">
        <f>IF(G69&gt;0,0,'3_Levels 1&amp;2'!C69)</f>
        <v>0</v>
      </c>
      <c r="I69" s="442">
        <f t="shared" si="1"/>
        <v>0</v>
      </c>
      <c r="J69" s="446">
        <f>'3_Levels 1&amp;2'!C69</f>
        <v>2036</v>
      </c>
      <c r="K69" s="442">
        <f t="shared" si="2"/>
        <v>203600</v>
      </c>
      <c r="L69" s="442">
        <f t="shared" si="3"/>
        <v>883756</v>
      </c>
      <c r="M69" s="442">
        <f t="shared" si="4"/>
        <v>2424580</v>
      </c>
      <c r="O69" s="447">
        <f t="shared" si="5"/>
        <v>756.79</v>
      </c>
      <c r="P69" s="448">
        <f>'8_2.1.17 SIS'!AP69</f>
        <v>2036</v>
      </c>
      <c r="Q69" s="447">
        <f t="shared" si="7"/>
        <v>1540824.44</v>
      </c>
      <c r="R69" s="447">
        <f t="shared" si="6"/>
        <v>0.43999999994412065</v>
      </c>
    </row>
    <row r="70" spans="1:18" ht="15.6" customHeight="1" x14ac:dyDescent="0.2">
      <c r="A70" s="440">
        <v>64</v>
      </c>
      <c r="B70" s="441" t="s">
        <v>305</v>
      </c>
      <c r="C70" s="442">
        <v>592.66</v>
      </c>
      <c r="D70" s="442">
        <f>ROUND(C70*'3_Levels 1&amp;2'!C70,0)</f>
        <v>1366081</v>
      </c>
      <c r="E70" s="444">
        <v>0</v>
      </c>
      <c r="F70" s="444">
        <v>0</v>
      </c>
      <c r="G70" s="444">
        <v>0</v>
      </c>
      <c r="H70" s="445">
        <f>IF(G70&gt;0,0,'3_Levels 1&amp;2'!C70)</f>
        <v>2305</v>
      </c>
      <c r="I70" s="442">
        <f t="shared" si="1"/>
        <v>158760</v>
      </c>
      <c r="J70" s="446">
        <f>'3_Levels 1&amp;2'!C70</f>
        <v>2305</v>
      </c>
      <c r="K70" s="442">
        <f t="shared" si="2"/>
        <v>230500</v>
      </c>
      <c r="L70" s="442">
        <f t="shared" si="3"/>
        <v>389260</v>
      </c>
      <c r="M70" s="442">
        <f t="shared" si="4"/>
        <v>1755341</v>
      </c>
      <c r="O70" s="447">
        <f t="shared" si="5"/>
        <v>592.66</v>
      </c>
      <c r="P70" s="448">
        <f>'8_2.1.17 SIS'!AP70</f>
        <v>2305</v>
      </c>
      <c r="Q70" s="447">
        <f t="shared" si="7"/>
        <v>1366081.2999999998</v>
      </c>
      <c r="R70" s="447">
        <f t="shared" si="6"/>
        <v>0.29999999981373549</v>
      </c>
    </row>
    <row r="71" spans="1:18" ht="15.6" customHeight="1" x14ac:dyDescent="0.2">
      <c r="A71" s="449">
        <v>65</v>
      </c>
      <c r="B71" s="450" t="s">
        <v>306</v>
      </c>
      <c r="C71" s="451">
        <v>829.12</v>
      </c>
      <c r="D71" s="451">
        <f>ROUND(C71*'3_Levels 1&amp;2'!C71,0)</f>
        <v>6744062</v>
      </c>
      <c r="E71" s="452">
        <v>0</v>
      </c>
      <c r="F71" s="452">
        <v>0</v>
      </c>
      <c r="G71" s="452">
        <v>0</v>
      </c>
      <c r="H71" s="453">
        <f>IF(G71&gt;0,0,'3_Levels 1&amp;2'!C71)</f>
        <v>8134</v>
      </c>
      <c r="I71" s="451">
        <f>ROUND($I$3*H71,0)</f>
        <v>560241</v>
      </c>
      <c r="J71" s="454">
        <f>'3_Levels 1&amp;2'!C71</f>
        <v>8134</v>
      </c>
      <c r="K71" s="451">
        <f>ROUND(J71*$K$3,0)</f>
        <v>813400</v>
      </c>
      <c r="L71" s="451">
        <f>F71+I71+K71</f>
        <v>1373641</v>
      </c>
      <c r="M71" s="451">
        <f t="shared" ref="M71:M107" si="8">D71+F71+I71+K71</f>
        <v>8117703</v>
      </c>
      <c r="O71" s="447">
        <f t="shared" ref="O71:O107" si="9">C71</f>
        <v>829.12</v>
      </c>
      <c r="P71" s="448">
        <f>'8_2.1.17 SIS'!AP71</f>
        <v>8134</v>
      </c>
      <c r="Q71" s="447">
        <f t="shared" si="7"/>
        <v>6744062.0800000001</v>
      </c>
      <c r="R71" s="447">
        <f>Q71-D71</f>
        <v>8.0000000074505806E-2</v>
      </c>
    </row>
    <row r="72" spans="1:18" ht="15.6" customHeight="1" x14ac:dyDescent="0.2">
      <c r="A72" s="440">
        <v>66</v>
      </c>
      <c r="B72" s="441" t="s">
        <v>307</v>
      </c>
      <c r="C72" s="442">
        <v>730.06</v>
      </c>
      <c r="D72" s="455">
        <f>ROUND(C72*'3_Levels 1&amp;2'!C72,0)</f>
        <v>1396605</v>
      </c>
      <c r="E72" s="444">
        <v>0</v>
      </c>
      <c r="F72" s="444">
        <v>0</v>
      </c>
      <c r="G72" s="444">
        <v>0</v>
      </c>
      <c r="H72" s="445">
        <f>IF(G72&gt;0,0,'3_Levels 1&amp;2'!C72)</f>
        <v>1913</v>
      </c>
      <c r="I72" s="442">
        <f>ROUND($I$3*H72,0)</f>
        <v>131761</v>
      </c>
      <c r="J72" s="446">
        <f>'3_Levels 1&amp;2'!C72</f>
        <v>1913</v>
      </c>
      <c r="K72" s="442">
        <f>ROUND(J72*$K$3,0)</f>
        <v>191300</v>
      </c>
      <c r="L72" s="442">
        <f>F72+I72+K72</f>
        <v>323061</v>
      </c>
      <c r="M72" s="442">
        <f t="shared" si="8"/>
        <v>1719666</v>
      </c>
      <c r="O72" s="447">
        <f t="shared" si="9"/>
        <v>730.06</v>
      </c>
      <c r="P72" s="448">
        <f>'8_2.1.17 SIS'!AP72</f>
        <v>1913</v>
      </c>
      <c r="Q72" s="447">
        <f>P72*O72</f>
        <v>1396604.7799999998</v>
      </c>
      <c r="R72" s="447">
        <f>Q72-D72</f>
        <v>-0.22000000020489097</v>
      </c>
    </row>
    <row r="73" spans="1:18" ht="15.6" customHeight="1" x14ac:dyDescent="0.2">
      <c r="A73" s="440">
        <v>67</v>
      </c>
      <c r="B73" s="441" t="s">
        <v>308</v>
      </c>
      <c r="C73" s="442">
        <v>715.61</v>
      </c>
      <c r="D73" s="442">
        <f>ROUND(C73*'3_Levels 1&amp;2'!C73,0)</f>
        <v>3814917</v>
      </c>
      <c r="E73" s="444">
        <v>0</v>
      </c>
      <c r="F73" s="444">
        <v>0</v>
      </c>
      <c r="G73" s="444">
        <v>0</v>
      </c>
      <c r="H73" s="445">
        <f>IF(G73&gt;0,0,'3_Levels 1&amp;2'!C73)</f>
        <v>5331</v>
      </c>
      <c r="I73" s="442">
        <f>ROUND($I$3*H73,0)</f>
        <v>367181</v>
      </c>
      <c r="J73" s="446">
        <f>'3_Levels 1&amp;2'!C73</f>
        <v>5331</v>
      </c>
      <c r="K73" s="442">
        <f>ROUND(J73*$K$3,0)</f>
        <v>533100</v>
      </c>
      <c r="L73" s="442">
        <f>F73+I73+K73</f>
        <v>900281</v>
      </c>
      <c r="M73" s="442">
        <f t="shared" si="8"/>
        <v>4715198</v>
      </c>
      <c r="O73" s="447">
        <f t="shared" si="9"/>
        <v>715.61</v>
      </c>
      <c r="P73" s="448">
        <f>'8_2.1.17 SIS'!AP73</f>
        <v>5331</v>
      </c>
      <c r="Q73" s="447">
        <f>P73*O73</f>
        <v>3814916.91</v>
      </c>
      <c r="R73" s="447">
        <f>Q73-D73</f>
        <v>-8.9999999850988388E-2</v>
      </c>
    </row>
    <row r="74" spans="1:18" ht="15.6" customHeight="1" x14ac:dyDescent="0.2">
      <c r="A74" s="440">
        <v>68</v>
      </c>
      <c r="B74" s="441" t="s">
        <v>309</v>
      </c>
      <c r="C74" s="442">
        <v>798.7</v>
      </c>
      <c r="D74" s="442">
        <f>ROUND(C74*'3_Levels 1&amp;2'!C74,0)</f>
        <v>1519926</v>
      </c>
      <c r="E74" s="444">
        <v>0</v>
      </c>
      <c r="F74" s="444">
        <v>0</v>
      </c>
      <c r="G74" s="444">
        <v>0</v>
      </c>
      <c r="H74" s="445">
        <f>IF(G74&gt;0,0,'3_Levels 1&amp;2'!C74)</f>
        <v>1903</v>
      </c>
      <c r="I74" s="442">
        <f>ROUND($I$3*H74,0)</f>
        <v>131072</v>
      </c>
      <c r="J74" s="446">
        <f>'3_Levels 1&amp;2'!C74</f>
        <v>1903</v>
      </c>
      <c r="K74" s="442">
        <f>ROUND(J74*$K$3,0)</f>
        <v>190300</v>
      </c>
      <c r="L74" s="442">
        <f>F74+I74+K74</f>
        <v>321372</v>
      </c>
      <c r="M74" s="442">
        <f t="shared" si="8"/>
        <v>1841298</v>
      </c>
      <c r="O74" s="447">
        <f t="shared" si="9"/>
        <v>798.7</v>
      </c>
      <c r="P74" s="448">
        <f>'8_2.1.17 SIS'!AP74</f>
        <v>1903</v>
      </c>
      <c r="Q74" s="447">
        <f>P74*O74</f>
        <v>1519926.1</v>
      </c>
      <c r="R74" s="447">
        <f>Q74-D74</f>
        <v>0.10000000009313226</v>
      </c>
    </row>
    <row r="75" spans="1:18" ht="15.6" customHeight="1" x14ac:dyDescent="0.2">
      <c r="A75" s="460">
        <v>69</v>
      </c>
      <c r="B75" s="461" t="s">
        <v>310</v>
      </c>
      <c r="C75" s="462">
        <v>705.67</v>
      </c>
      <c r="D75" s="462">
        <f>ROUND(C75*'3_Levels 1&amp;2'!C75,0)</f>
        <v>3233380</v>
      </c>
      <c r="E75" s="463">
        <v>0</v>
      </c>
      <c r="F75" s="463">
        <v>0</v>
      </c>
      <c r="G75" s="463">
        <v>0</v>
      </c>
      <c r="H75" s="464">
        <f>IF(G75&gt;0,0,'3_Levels 1&amp;2'!C75)</f>
        <v>4582</v>
      </c>
      <c r="I75" s="462">
        <f>ROUND($I$3*H75,0)</f>
        <v>315592</v>
      </c>
      <c r="J75" s="465">
        <f>'3_Levels 1&amp;2'!C75</f>
        <v>4582</v>
      </c>
      <c r="K75" s="462">
        <f>ROUND(J75*$K$3,0)</f>
        <v>458200</v>
      </c>
      <c r="L75" s="462">
        <f>F75+I75+K75</f>
        <v>773792</v>
      </c>
      <c r="M75" s="462">
        <f t="shared" si="8"/>
        <v>4007172</v>
      </c>
      <c r="O75" s="447">
        <f t="shared" si="9"/>
        <v>705.67</v>
      </c>
      <c r="P75" s="448">
        <f>'8_2.1.17 SIS'!AP75</f>
        <v>4582</v>
      </c>
      <c r="Q75" s="447">
        <f>P75*O75</f>
        <v>3233379.94</v>
      </c>
      <c r="R75" s="447">
        <f>Q75-D75</f>
        <v>-6.0000000055879354E-2</v>
      </c>
    </row>
    <row r="76" spans="1:18" s="474" customFormat="1" ht="15.6" customHeight="1" thickBot="1" x14ac:dyDescent="0.25">
      <c r="A76" s="466"/>
      <c r="B76" s="467" t="s">
        <v>311</v>
      </c>
      <c r="C76" s="468">
        <f>D76/'3_Levels 1&amp;2'!C76</f>
        <v>705.98056099342591</v>
      </c>
      <c r="D76" s="469">
        <f t="shared" ref="D76:M76" si="10">SUM(D7:D75)</f>
        <v>483243694</v>
      </c>
      <c r="E76" s="470">
        <f t="shared" si="10"/>
        <v>76792933</v>
      </c>
      <c r="F76" s="470">
        <f t="shared" si="10"/>
        <v>38336714</v>
      </c>
      <c r="G76" s="470">
        <f t="shared" si="10"/>
        <v>38456219</v>
      </c>
      <c r="H76" s="471">
        <f t="shared" si="10"/>
        <v>558336</v>
      </c>
      <c r="I76" s="470">
        <f t="shared" si="10"/>
        <v>38456219</v>
      </c>
      <c r="J76" s="472">
        <f t="shared" si="10"/>
        <v>684500</v>
      </c>
      <c r="K76" s="473">
        <f t="shared" si="10"/>
        <v>68450000</v>
      </c>
      <c r="L76" s="473">
        <f t="shared" si="10"/>
        <v>145242933</v>
      </c>
      <c r="M76" s="473">
        <f t="shared" si="10"/>
        <v>628486627</v>
      </c>
      <c r="O76" s="475">
        <v>703.90028204588873</v>
      </c>
      <c r="P76" s="476">
        <f>SUM(P7:P75)</f>
        <v>684500</v>
      </c>
      <c r="Q76" s="475">
        <f>SUM(Q7:Q75)</f>
        <v>483243693.83604205</v>
      </c>
      <c r="R76" s="475">
        <f>SUM(R7:R75)</f>
        <v>-0.16395789384841919</v>
      </c>
    </row>
    <row r="77" spans="1:18" s="474" customFormat="1" ht="19.149999999999999" customHeight="1" thickTop="1" x14ac:dyDescent="0.2">
      <c r="A77" s="477"/>
      <c r="B77" s="478"/>
      <c r="C77" s="479"/>
      <c r="D77" s="480"/>
      <c r="E77" s="481"/>
      <c r="F77" s="481"/>
      <c r="G77" s="481"/>
      <c r="H77" s="481"/>
      <c r="I77" s="481"/>
      <c r="J77" s="481"/>
      <c r="K77" s="481"/>
      <c r="L77" s="481"/>
      <c r="M77" s="482">
        <f>SUM(M7:M75)</f>
        <v>628486627</v>
      </c>
      <c r="O77" s="483" t="s">
        <v>632</v>
      </c>
      <c r="Q77" s="484">
        <f>SUM(Q76:Q76)</f>
        <v>483243693.83604205</v>
      </c>
    </row>
    <row r="78" spans="1:18" ht="12.75" customHeight="1" x14ac:dyDescent="0.2">
      <c r="A78" s="485"/>
      <c r="B78" s="486"/>
      <c r="C78" s="487" t="s">
        <v>633</v>
      </c>
      <c r="G78" s="488"/>
      <c r="H78" s="489"/>
      <c r="I78" s="489"/>
      <c r="N78" s="479"/>
      <c r="O78" s="479"/>
      <c r="Q78" s="479"/>
      <c r="R78" s="479"/>
    </row>
    <row r="79" spans="1:18" ht="8.4499999999999993" customHeight="1" thickBot="1" x14ac:dyDescent="0.25">
      <c r="A79" s="485"/>
      <c r="B79" s="490"/>
      <c r="D79" s="487"/>
      <c r="H79" s="489"/>
      <c r="I79" s="489"/>
      <c r="Q79" s="459"/>
    </row>
    <row r="80" spans="1:18" ht="15.6" customHeight="1" x14ac:dyDescent="0.2">
      <c r="A80" s="485"/>
      <c r="B80" s="490"/>
      <c r="C80" s="491" t="s">
        <v>634</v>
      </c>
      <c r="D80" s="492"/>
      <c r="E80" s="493"/>
      <c r="F80" s="493"/>
      <c r="G80" s="493"/>
      <c r="H80" s="489"/>
      <c r="I80" s="489"/>
    </row>
    <row r="81" spans="1:9" ht="65.45" customHeight="1" thickBot="1" x14ac:dyDescent="0.25">
      <c r="A81" s="494"/>
      <c r="B81" s="495"/>
      <c r="C81" s="496" t="s">
        <v>635</v>
      </c>
      <c r="D81" s="497"/>
      <c r="E81" s="497"/>
      <c r="F81" s="497"/>
      <c r="G81" s="497"/>
      <c r="H81" s="498"/>
      <c r="I81" s="489"/>
    </row>
    <row r="82" spans="1:9" x14ac:dyDescent="0.2">
      <c r="A82" s="494"/>
      <c r="B82" s="495"/>
      <c r="H82" s="489"/>
      <c r="I82" s="489"/>
    </row>
    <row r="83" spans="1:9" x14ac:dyDescent="0.2">
      <c r="A83" s="489"/>
      <c r="B83" s="489"/>
    </row>
  </sheetData>
  <sheetProtection formatCells="0" formatColumns="0" formatRows="0" sort="0"/>
  <mergeCells count="15">
    <mergeCell ref="G2:G3"/>
    <mergeCell ref="H2:H3"/>
    <mergeCell ref="J2:J3"/>
    <mergeCell ref="P2:P3"/>
    <mergeCell ref="C81:G81"/>
    <mergeCell ref="A1:B3"/>
    <mergeCell ref="C1:D1"/>
    <mergeCell ref="E1:I1"/>
    <mergeCell ref="J1:K1"/>
    <mergeCell ref="L1:L3"/>
    <mergeCell ref="M1:M3"/>
    <mergeCell ref="C2:C3"/>
    <mergeCell ref="D2:D3"/>
    <mergeCell ref="E2:E3"/>
    <mergeCell ref="F2:F3"/>
  </mergeCells>
  <printOptions horizontalCentered="1"/>
  <pageMargins left="0.25" right="0.24" top="1.08" bottom="0.27" header="0.32" footer="0.35"/>
  <pageSetup paperSize="5" scale="73" firstPageNumber="32" fitToWidth="0" orientation="portrait" r:id="rId1"/>
  <headerFooter alignWithMargins="0">
    <oddHeader>&amp;L&amp;"Arial,Bold"&amp;18&amp;K000000Table 3A:  FY2017-18 Budget Letter  &amp;20
Level 3 Legislative Allocations</oddHeader>
    <oddFooter>&amp;R&amp;12&amp;P</oddFooter>
  </headerFooter>
  <colBreaks count="1" manualBreakCount="1">
    <brk id="9" max="7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2"/>
  <sheetViews>
    <sheetView view="pageBreakPreview" zoomScaleNormal="100" zoomScaleSheetLayoutView="100" workbookViewId="0">
      <pane xSplit="3" ySplit="6" topLeftCell="D7" activePane="bottomRight" state="frozen"/>
      <selection activeCell="I1" sqref="I1:J1048576"/>
      <selection pane="topRight" activeCell="I1" sqref="I1:J1048576"/>
      <selection pane="bottomLeft" activeCell="I1" sqref="I1:J1048576"/>
      <selection pane="bottomRight" activeCell="I1" sqref="I1:J1048576"/>
    </sheetView>
  </sheetViews>
  <sheetFormatPr defaultColWidth="9.140625" defaultRowHeight="12.75" x14ac:dyDescent="0.2"/>
  <cols>
    <col min="1" max="1" width="9" style="675" bestFit="1" customWidth="1"/>
    <col min="2" max="2" width="9" style="675" hidden="1" customWidth="1"/>
    <col min="3" max="3" width="40.28515625" style="697" bestFit="1" customWidth="1"/>
    <col min="4" max="4" width="15.140625" style="515" bestFit="1" customWidth="1"/>
    <col min="5" max="5" width="14.7109375" style="515" bestFit="1" customWidth="1"/>
    <col min="6" max="6" width="12.85546875" style="697" bestFit="1" customWidth="1"/>
    <col min="7" max="7" width="14.85546875" style="697" bestFit="1" customWidth="1"/>
    <col min="8" max="8" width="13.42578125" style="515" bestFit="1" customWidth="1"/>
    <col min="9" max="11" width="11.28515625" style="515" customWidth="1"/>
    <col min="12" max="12" width="11.85546875" style="697" customWidth="1"/>
    <col min="13" max="13" width="12.85546875" style="697" customWidth="1"/>
    <col min="14" max="14" width="11.28515625" style="697" customWidth="1"/>
    <col min="15" max="15" width="13.28515625" style="697" customWidth="1"/>
    <col min="16" max="16" width="12.85546875" style="697" customWidth="1"/>
    <col min="17" max="17" width="13" style="697" customWidth="1"/>
    <col min="18" max="18" width="13.28515625" style="697" customWidth="1"/>
    <col min="19" max="19" width="13" style="515" customWidth="1"/>
    <col min="20" max="20" width="7" customWidth="1"/>
    <col min="21" max="21" width="9.140625" style="515"/>
    <col min="22" max="22" width="9.140625" style="515" customWidth="1"/>
    <col min="23" max="16384" width="9.140625" style="515"/>
  </cols>
  <sheetData>
    <row r="1" spans="1:23" ht="45.6" customHeight="1" x14ac:dyDescent="0.2">
      <c r="A1" s="499" t="s">
        <v>129</v>
      </c>
      <c r="B1" s="500"/>
      <c r="C1" s="501"/>
      <c r="D1" s="502" t="s">
        <v>636</v>
      </c>
      <c r="E1" s="503"/>
      <c r="F1" s="504" t="s">
        <v>637</v>
      </c>
      <c r="G1" s="505"/>
      <c r="H1" s="505"/>
      <c r="I1" s="505"/>
      <c r="J1" s="506"/>
      <c r="K1" s="507" t="s">
        <v>638</v>
      </c>
      <c r="L1" s="508"/>
      <c r="M1" s="509" t="s">
        <v>190</v>
      </c>
      <c r="N1" s="510" t="s">
        <v>639</v>
      </c>
      <c r="O1" s="511"/>
      <c r="P1" s="511"/>
      <c r="Q1" s="512"/>
      <c r="R1" s="513" t="s">
        <v>187</v>
      </c>
      <c r="S1" s="514" t="s">
        <v>640</v>
      </c>
    </row>
    <row r="2" spans="1:23" ht="63.75" x14ac:dyDescent="0.2">
      <c r="A2" s="516"/>
      <c r="B2" s="517"/>
      <c r="C2" s="518"/>
      <c r="D2" s="519" t="s">
        <v>641</v>
      </c>
      <c r="E2" s="520" t="s">
        <v>642</v>
      </c>
      <c r="F2" s="521" t="s">
        <v>643</v>
      </c>
      <c r="G2" s="522" t="s">
        <v>644</v>
      </c>
      <c r="H2" s="521" t="s">
        <v>645</v>
      </c>
      <c r="I2" s="522" t="s">
        <v>646</v>
      </c>
      <c r="J2" s="521" t="s">
        <v>647</v>
      </c>
      <c r="K2" s="523" t="s">
        <v>648</v>
      </c>
      <c r="L2" s="524" t="s">
        <v>649</v>
      </c>
      <c r="M2" s="525"/>
      <c r="N2" s="526" t="s">
        <v>650</v>
      </c>
      <c r="O2" s="527" t="s">
        <v>651</v>
      </c>
      <c r="P2" s="526" t="s">
        <v>652</v>
      </c>
      <c r="Q2" s="526" t="s">
        <v>653</v>
      </c>
      <c r="R2" s="528"/>
      <c r="S2" s="529"/>
      <c r="U2" s="523"/>
      <c r="W2" s="523" t="s">
        <v>654</v>
      </c>
    </row>
    <row r="3" spans="1:23" ht="14.1" customHeight="1" x14ac:dyDescent="0.2">
      <c r="A3" s="530"/>
      <c r="B3" s="531"/>
      <c r="C3" s="532"/>
      <c r="D3" s="533"/>
      <c r="E3" s="534">
        <v>21000</v>
      </c>
      <c r="F3" s="535"/>
      <c r="G3" s="536">
        <v>6000</v>
      </c>
      <c r="H3" s="535"/>
      <c r="I3" s="536">
        <v>4000</v>
      </c>
      <c r="J3" s="535"/>
      <c r="K3" s="537"/>
      <c r="L3" s="538">
        <f>ROUND(0.06*'3_Levels 1&amp;2'!$Q$1,0)</f>
        <v>238</v>
      </c>
      <c r="M3" s="539">
        <v>12000000</v>
      </c>
      <c r="N3" s="540"/>
      <c r="O3" s="541">
        <v>59</v>
      </c>
      <c r="P3" s="540"/>
      <c r="Q3" s="540"/>
      <c r="R3" s="542"/>
      <c r="S3" s="543"/>
      <c r="U3" s="537"/>
      <c r="W3" s="537"/>
    </row>
    <row r="4" spans="1:23" ht="13.35" customHeight="1" x14ac:dyDescent="0.2">
      <c r="A4" s="544"/>
      <c r="B4" s="544"/>
      <c r="C4" s="545"/>
      <c r="D4" s="546">
        <v>1</v>
      </c>
      <c r="E4" s="546">
        <f>D4+1</f>
        <v>2</v>
      </c>
      <c r="F4" s="546">
        <f t="shared" ref="F4:S4" si="0">E4+1</f>
        <v>3</v>
      </c>
      <c r="G4" s="546">
        <f t="shared" si="0"/>
        <v>4</v>
      </c>
      <c r="H4" s="546">
        <f t="shared" si="0"/>
        <v>5</v>
      </c>
      <c r="I4" s="546">
        <f t="shared" si="0"/>
        <v>6</v>
      </c>
      <c r="J4" s="546">
        <f t="shared" si="0"/>
        <v>7</v>
      </c>
      <c r="K4" s="546">
        <f t="shared" si="0"/>
        <v>8</v>
      </c>
      <c r="L4" s="546">
        <f t="shared" si="0"/>
        <v>9</v>
      </c>
      <c r="M4" s="546">
        <f t="shared" si="0"/>
        <v>10</v>
      </c>
      <c r="N4" s="546">
        <f t="shared" si="0"/>
        <v>11</v>
      </c>
      <c r="O4" s="546">
        <f t="shared" si="0"/>
        <v>12</v>
      </c>
      <c r="P4" s="546">
        <f t="shared" si="0"/>
        <v>13</v>
      </c>
      <c r="Q4" s="546">
        <f t="shared" si="0"/>
        <v>14</v>
      </c>
      <c r="R4" s="546">
        <f t="shared" si="0"/>
        <v>15</v>
      </c>
      <c r="S4" s="546">
        <f t="shared" si="0"/>
        <v>16</v>
      </c>
      <c r="U4" s="546"/>
      <c r="W4" s="546"/>
    </row>
    <row r="5" spans="1:23" ht="51" hidden="1" customHeight="1" x14ac:dyDescent="0.2">
      <c r="A5" s="547"/>
      <c r="B5" s="548"/>
      <c r="C5" s="549"/>
      <c r="D5" s="550" t="s">
        <v>655</v>
      </c>
      <c r="E5" s="551" t="s">
        <v>656</v>
      </c>
      <c r="F5" s="550" t="s">
        <v>657</v>
      </c>
      <c r="G5" s="551" t="s">
        <v>658</v>
      </c>
      <c r="H5" s="550" t="s">
        <v>659</v>
      </c>
      <c r="I5" s="551" t="s">
        <v>660</v>
      </c>
      <c r="J5" s="550" t="s">
        <v>661</v>
      </c>
      <c r="K5" s="550" t="s">
        <v>662</v>
      </c>
      <c r="L5" s="551" t="s">
        <v>663</v>
      </c>
      <c r="M5" s="550" t="s">
        <v>664</v>
      </c>
      <c r="N5" s="550" t="s">
        <v>655</v>
      </c>
      <c r="O5" s="551" t="s">
        <v>665</v>
      </c>
      <c r="P5" s="550" t="s">
        <v>666</v>
      </c>
      <c r="Q5" s="550" t="s">
        <v>667</v>
      </c>
      <c r="R5" s="550"/>
      <c r="S5" s="550" t="s">
        <v>668</v>
      </c>
      <c r="U5" s="552"/>
      <c r="W5" s="552"/>
    </row>
    <row r="6" spans="1:23" ht="38.25" hidden="1" customHeight="1" x14ac:dyDescent="0.2">
      <c r="A6" s="547"/>
      <c r="B6" s="548"/>
      <c r="C6" s="549"/>
      <c r="D6" s="550" t="s">
        <v>669</v>
      </c>
      <c r="E6" s="553" t="s">
        <v>670</v>
      </c>
      <c r="F6" s="550" t="s">
        <v>669</v>
      </c>
      <c r="G6" s="553" t="s">
        <v>671</v>
      </c>
      <c r="H6" s="550" t="s">
        <v>669</v>
      </c>
      <c r="I6" s="553" t="s">
        <v>672</v>
      </c>
      <c r="J6" s="550" t="s">
        <v>192</v>
      </c>
      <c r="K6" s="550" t="s">
        <v>673</v>
      </c>
      <c r="L6" s="553" t="s">
        <v>674</v>
      </c>
      <c r="M6" s="550" t="s">
        <v>675</v>
      </c>
      <c r="N6" s="550" t="s">
        <v>676</v>
      </c>
      <c r="O6" s="553" t="s">
        <v>677</v>
      </c>
      <c r="P6" s="550" t="s">
        <v>678</v>
      </c>
      <c r="Q6" s="550" t="s">
        <v>192</v>
      </c>
      <c r="R6" s="550"/>
      <c r="S6" s="550" t="s">
        <v>192</v>
      </c>
      <c r="U6" s="552"/>
      <c r="W6" s="552"/>
    </row>
    <row r="7" spans="1:23" ht="15" customHeight="1" x14ac:dyDescent="0.2">
      <c r="A7" s="554">
        <v>1</v>
      </c>
      <c r="B7" s="555">
        <v>1</v>
      </c>
      <c r="C7" s="556" t="s">
        <v>242</v>
      </c>
      <c r="D7" s="557">
        <f>IFERROR(VLOOKUP(A7,'[12]Changes Per Emails'!$A$3:$L$21,5,FALSE),0)</f>
        <v>0</v>
      </c>
      <c r="E7" s="558">
        <f t="shared" ref="E7:E70" si="1">ROUND($E$3*D7,0)</f>
        <v>0</v>
      </c>
      <c r="F7" s="557"/>
      <c r="G7" s="559">
        <f>ROUND($G$3*F7,0)</f>
        <v>0</v>
      </c>
      <c r="H7" s="557"/>
      <c r="I7" s="559">
        <f>ROUND($I$3*H7,0)</f>
        <v>0</v>
      </c>
      <c r="J7" s="559">
        <f>G7+I7</f>
        <v>0</v>
      </c>
      <c r="K7" s="557">
        <f>VLOOKUP(A7,'[13]BL Pmts_MER'!$A$4:$K$214,10,FALSE)</f>
        <v>562</v>
      </c>
      <c r="L7" s="560">
        <f>VLOOKUP(A7,'[13]BL Pmts_MER'!$A$4:$K$214,11,FALSE)</f>
        <v>133756</v>
      </c>
      <c r="M7" s="561">
        <f>IFERROR(VLOOKUP(A7,'[14]HCS Summary_MER ALL'!$B$2:$I$89,6,FALSE),0)</f>
        <v>0</v>
      </c>
      <c r="N7" s="557">
        <f>VLOOKUP(A7,'[15]MFP by LEA_MER'!$A$5:$J$202,10,FALSE)</f>
        <v>4077</v>
      </c>
      <c r="O7" s="562">
        <f>N7*$O$3</f>
        <v>240543</v>
      </c>
      <c r="P7" s="559">
        <f>'[16]Rev FY17-18 SCA Allocation Reca'!T2</f>
        <v>-49313</v>
      </c>
      <c r="Q7" s="563">
        <f>O7+P7</f>
        <v>191230</v>
      </c>
      <c r="R7" s="564"/>
      <c r="S7" s="565">
        <f>+L7+J7+E7+M7+Q7+R7</f>
        <v>324986</v>
      </c>
      <c r="U7" s="557"/>
      <c r="W7" s="557">
        <f>VLOOKUP(A7,'[17]MFP by School System MER'!$A$8:$I$201,9,FALSE)</f>
        <v>2680</v>
      </c>
    </row>
    <row r="8" spans="1:23" ht="15" customHeight="1" x14ac:dyDescent="0.2">
      <c r="A8" s="566">
        <v>2</v>
      </c>
      <c r="B8" s="567">
        <v>2</v>
      </c>
      <c r="C8" s="568" t="s">
        <v>243</v>
      </c>
      <c r="D8" s="569">
        <f>IFERROR(VLOOKUP(A8,'[12]Changes Per Emails'!$A$3:$L$21,5,FALSE),0)</f>
        <v>0</v>
      </c>
      <c r="E8" s="570">
        <f t="shared" si="1"/>
        <v>0</v>
      </c>
      <c r="F8" s="569"/>
      <c r="G8" s="571">
        <f t="shared" ref="G8:G71" si="2">ROUND($G$3*F8,0)</f>
        <v>0</v>
      </c>
      <c r="H8" s="569"/>
      <c r="I8" s="571">
        <f t="shared" ref="I8:I71" si="3">ROUND($I$3*H8,0)</f>
        <v>0</v>
      </c>
      <c r="J8" s="571">
        <f t="shared" ref="J8:J71" si="4">G8+I8</f>
        <v>0</v>
      </c>
      <c r="K8" s="569">
        <f>VLOOKUP(A8,'[13]BL Pmts_MER'!$A$4:$K$214,10,FALSE)</f>
        <v>69</v>
      </c>
      <c r="L8" s="572">
        <f>VLOOKUP(A8,'[13]BL Pmts_MER'!$A$4:$K$214,11,FALSE)</f>
        <v>25000</v>
      </c>
      <c r="M8" s="573">
        <f>IFERROR(VLOOKUP(A8,'[14]HCS Summary_MER ALL'!$B$2:$I$89,6,FALSE),0)</f>
        <v>3124</v>
      </c>
      <c r="N8" s="569">
        <f>VLOOKUP(A8,'[15]MFP by LEA_MER'!$A$5:$J$202,10,FALSE)</f>
        <v>1699</v>
      </c>
      <c r="O8" s="574">
        <f t="shared" ref="O8:O71" si="5">N8*$O$3</f>
        <v>100241</v>
      </c>
      <c r="P8" s="571">
        <f>'[16]Rev FY17-18 SCA Allocation Reca'!T3</f>
        <v>23433</v>
      </c>
      <c r="Q8" s="575">
        <f t="shared" ref="Q8:Q71" si="6">O8+P8</f>
        <v>123674</v>
      </c>
      <c r="R8" s="576"/>
      <c r="S8" s="577">
        <f t="shared" ref="S8:S71" si="7">+L8+J8+E8+M8+Q8+R8</f>
        <v>151798</v>
      </c>
      <c r="U8" s="569"/>
      <c r="W8" s="569">
        <f>VLOOKUP(A8,'[17]MFP by School System MER'!$A$8:$I$201,9,FALSE)</f>
        <v>1145</v>
      </c>
    </row>
    <row r="9" spans="1:23" ht="15" customHeight="1" x14ac:dyDescent="0.2">
      <c r="A9" s="578">
        <v>3</v>
      </c>
      <c r="B9" s="567">
        <v>3</v>
      </c>
      <c r="C9" s="568" t="s">
        <v>244</v>
      </c>
      <c r="D9" s="569">
        <f>IFERROR(VLOOKUP(A9,'[12]Changes Per Emails'!$A$3:$L$21,5,FALSE),0)</f>
        <v>0</v>
      </c>
      <c r="E9" s="570">
        <f t="shared" si="1"/>
        <v>0</v>
      </c>
      <c r="F9" s="569"/>
      <c r="G9" s="571">
        <f t="shared" si="2"/>
        <v>0</v>
      </c>
      <c r="H9" s="569"/>
      <c r="I9" s="571">
        <f t="shared" si="3"/>
        <v>0</v>
      </c>
      <c r="J9" s="571">
        <f t="shared" si="4"/>
        <v>0</v>
      </c>
      <c r="K9" s="569">
        <f>VLOOKUP(A9,'[13]BL Pmts_MER'!$A$4:$K$214,10,FALSE)</f>
        <v>1094</v>
      </c>
      <c r="L9" s="572">
        <f>VLOOKUP(A9,'[13]BL Pmts_MER'!$A$4:$K$214,11,FALSE)</f>
        <v>260372</v>
      </c>
      <c r="M9" s="573">
        <f>IFERROR(VLOOKUP(A9,'[14]HCS Summary_MER ALL'!$B$2:$I$89,6,FALSE),0)</f>
        <v>510493</v>
      </c>
      <c r="N9" s="569">
        <f>VLOOKUP(A9,'[15]MFP by LEA_MER'!$A$5:$J$202,10,FALSE)</f>
        <v>9754</v>
      </c>
      <c r="O9" s="574">
        <f t="shared" si="5"/>
        <v>575486</v>
      </c>
      <c r="P9" s="571">
        <f>'[16]Rev FY17-18 SCA Allocation Reca'!T4</f>
        <v>371377</v>
      </c>
      <c r="Q9" s="575">
        <f t="shared" si="6"/>
        <v>946863</v>
      </c>
      <c r="R9" s="576"/>
      <c r="S9" s="577">
        <f t="shared" si="7"/>
        <v>1717728</v>
      </c>
      <c r="U9" s="569"/>
      <c r="W9" s="569">
        <f>VLOOKUP(A9,'[17]MFP by School System MER'!$A$8:$I$201,9,FALSE)</f>
        <v>6627</v>
      </c>
    </row>
    <row r="10" spans="1:23" ht="15" customHeight="1" x14ac:dyDescent="0.2">
      <c r="A10" s="578">
        <v>4</v>
      </c>
      <c r="B10" s="567">
        <v>4</v>
      </c>
      <c r="C10" s="568" t="s">
        <v>245</v>
      </c>
      <c r="D10" s="569">
        <f>IFERROR(VLOOKUP(A10,'[12]Changes Per Emails'!$A$3:$L$21,5,FALSE),0)</f>
        <v>4</v>
      </c>
      <c r="E10" s="570">
        <f t="shared" si="1"/>
        <v>84000</v>
      </c>
      <c r="F10" s="569"/>
      <c r="G10" s="571">
        <f t="shared" si="2"/>
        <v>0</v>
      </c>
      <c r="H10" s="569">
        <v>2</v>
      </c>
      <c r="I10" s="571">
        <f t="shared" si="3"/>
        <v>8000</v>
      </c>
      <c r="J10" s="571">
        <f t="shared" si="4"/>
        <v>8000</v>
      </c>
      <c r="K10" s="569">
        <f>VLOOKUP(A10,'[13]BL Pmts_MER'!$A$4:$K$214,10,FALSE)</f>
        <v>379</v>
      </c>
      <c r="L10" s="572">
        <f>VLOOKUP(A10,'[13]BL Pmts_MER'!$A$4:$K$214,11,FALSE)</f>
        <v>90202</v>
      </c>
      <c r="M10" s="573">
        <f>IFERROR(VLOOKUP(A10,'[14]HCS Summary_MER ALL'!$B$2:$I$89,6,FALSE),0)</f>
        <v>405333</v>
      </c>
      <c r="N10" s="569">
        <f>VLOOKUP(A10,'[15]MFP by LEA_MER'!$A$5:$J$202,10,FALSE)</f>
        <v>1533</v>
      </c>
      <c r="O10" s="574">
        <f t="shared" si="5"/>
        <v>90447</v>
      </c>
      <c r="P10" s="571">
        <f>'[16]Rev FY17-18 SCA Allocation Reca'!T5</f>
        <v>11299</v>
      </c>
      <c r="Q10" s="575">
        <f t="shared" si="6"/>
        <v>101746</v>
      </c>
      <c r="R10" s="576"/>
      <c r="S10" s="577">
        <f t="shared" si="7"/>
        <v>689281</v>
      </c>
      <c r="U10" s="569"/>
      <c r="W10" s="569">
        <f>VLOOKUP(A10,'[17]MFP by School System MER'!$A$8:$I$201,9,FALSE)</f>
        <v>1020</v>
      </c>
    </row>
    <row r="11" spans="1:23" ht="15" customHeight="1" x14ac:dyDescent="0.2">
      <c r="A11" s="579">
        <v>5</v>
      </c>
      <c r="B11" s="580">
        <v>5</v>
      </c>
      <c r="C11" s="581" t="s">
        <v>246</v>
      </c>
      <c r="D11" s="582">
        <f>IFERROR(VLOOKUP(A11,'[12]Changes Per Emails'!$A$3:$L$21,5,FALSE),0)</f>
        <v>0</v>
      </c>
      <c r="E11" s="583">
        <f t="shared" si="1"/>
        <v>0</v>
      </c>
      <c r="F11" s="582"/>
      <c r="G11" s="584">
        <f t="shared" si="2"/>
        <v>0</v>
      </c>
      <c r="H11" s="582"/>
      <c r="I11" s="584">
        <f t="shared" si="3"/>
        <v>0</v>
      </c>
      <c r="J11" s="584">
        <f t="shared" si="4"/>
        <v>0</v>
      </c>
      <c r="K11" s="582">
        <f>VLOOKUP(A11,'[13]BL Pmts_MER'!$A$4:$K$214,10,FALSE)</f>
        <v>639</v>
      </c>
      <c r="L11" s="585">
        <f>VLOOKUP(A11,'[13]BL Pmts_MER'!$A$4:$K$214,11,FALSE)</f>
        <v>152082</v>
      </c>
      <c r="M11" s="586">
        <f>IFERROR(VLOOKUP(A11,'[14]HCS Summary_MER ALL'!$B$2:$I$89,6,FALSE),0)</f>
        <v>37355</v>
      </c>
      <c r="N11" s="582">
        <f>VLOOKUP(A11,'[15]MFP by LEA_MER'!$A$5:$J$202,10,FALSE)</f>
        <v>2351</v>
      </c>
      <c r="O11" s="587">
        <f t="shared" si="5"/>
        <v>138709</v>
      </c>
      <c r="P11" s="584">
        <f>'[16]Rev FY17-18 SCA Allocation Reca'!T6</f>
        <v>-26212.399999999998</v>
      </c>
      <c r="Q11" s="588">
        <f t="shared" si="6"/>
        <v>112496.6</v>
      </c>
      <c r="R11" s="589"/>
      <c r="S11" s="590">
        <f t="shared" si="7"/>
        <v>301933.59999999998</v>
      </c>
      <c r="U11" s="582"/>
      <c r="W11" s="582">
        <f>VLOOKUP(A11,'[17]MFP by School System MER'!$A$8:$I$201,9,FALSE)</f>
        <v>1532</v>
      </c>
    </row>
    <row r="12" spans="1:23" ht="15" customHeight="1" x14ac:dyDescent="0.2">
      <c r="A12" s="554">
        <v>6</v>
      </c>
      <c r="B12" s="555">
        <v>6</v>
      </c>
      <c r="C12" s="556" t="s">
        <v>247</v>
      </c>
      <c r="D12" s="557">
        <f>IFERROR(VLOOKUP(A12,'[12]Changes Per Emails'!$A$3:$L$21,5,FALSE),0)</f>
        <v>0</v>
      </c>
      <c r="E12" s="558">
        <f t="shared" si="1"/>
        <v>0</v>
      </c>
      <c r="F12" s="557"/>
      <c r="G12" s="559">
        <f t="shared" si="2"/>
        <v>0</v>
      </c>
      <c r="H12" s="557"/>
      <c r="I12" s="559">
        <f t="shared" si="3"/>
        <v>0</v>
      </c>
      <c r="J12" s="559">
        <f t="shared" si="4"/>
        <v>0</v>
      </c>
      <c r="K12" s="557">
        <f>VLOOKUP(A12,'[13]BL Pmts_MER'!$A$4:$K$214,10,FALSE)</f>
        <v>280</v>
      </c>
      <c r="L12" s="560">
        <f>VLOOKUP(A12,'[13]BL Pmts_MER'!$A$4:$K$214,11,FALSE)</f>
        <v>66640</v>
      </c>
      <c r="M12" s="561">
        <f>IFERROR(VLOOKUP(A12,'[14]HCS Summary_MER ALL'!$B$2:$I$89,6,FALSE),0)</f>
        <v>0</v>
      </c>
      <c r="N12" s="557">
        <f>VLOOKUP(A12,'[15]MFP by LEA_MER'!$A$5:$J$202,10,FALSE)</f>
        <v>2642</v>
      </c>
      <c r="O12" s="562">
        <f t="shared" si="5"/>
        <v>155878</v>
      </c>
      <c r="P12" s="559">
        <f>'[16]Rev FY17-18 SCA Allocation Reca'!T7</f>
        <v>29512</v>
      </c>
      <c r="Q12" s="563">
        <f t="shared" si="6"/>
        <v>185390</v>
      </c>
      <c r="R12" s="564"/>
      <c r="S12" s="565">
        <f t="shared" si="7"/>
        <v>252030</v>
      </c>
      <c r="U12" s="557"/>
      <c r="W12" s="557">
        <f>VLOOKUP(A12,'[17]MFP by School System MER'!$A$8:$I$201,9,FALSE)</f>
        <v>1804</v>
      </c>
    </row>
    <row r="13" spans="1:23" ht="15" customHeight="1" x14ac:dyDescent="0.2">
      <c r="A13" s="566">
        <v>7</v>
      </c>
      <c r="B13" s="567">
        <v>7</v>
      </c>
      <c r="C13" s="568" t="s">
        <v>248</v>
      </c>
      <c r="D13" s="569">
        <f>IFERROR(VLOOKUP(A13,'[12]Changes Per Emails'!$A$3:$L$21,5,FALSE),0)</f>
        <v>0</v>
      </c>
      <c r="E13" s="570">
        <f t="shared" si="1"/>
        <v>0</v>
      </c>
      <c r="F13" s="569"/>
      <c r="G13" s="571">
        <f t="shared" si="2"/>
        <v>0</v>
      </c>
      <c r="H13" s="569"/>
      <c r="I13" s="571">
        <f t="shared" si="3"/>
        <v>0</v>
      </c>
      <c r="J13" s="571">
        <f t="shared" si="4"/>
        <v>0</v>
      </c>
      <c r="K13" s="569">
        <f>VLOOKUP(A13,'[13]BL Pmts_MER'!$A$4:$K$214,10,FALSE)</f>
        <v>169</v>
      </c>
      <c r="L13" s="572">
        <f>VLOOKUP(A13,'[13]BL Pmts_MER'!$A$4:$K$214,11,FALSE)</f>
        <v>40222</v>
      </c>
      <c r="M13" s="573">
        <f>IFERROR(VLOOKUP(A13,'[14]HCS Summary_MER ALL'!$B$2:$I$89,6,FALSE),0)</f>
        <v>17633</v>
      </c>
      <c r="N13" s="569">
        <f>VLOOKUP(A13,'[15]MFP by LEA_MER'!$A$5:$J$202,10,FALSE)</f>
        <v>972</v>
      </c>
      <c r="O13" s="574">
        <f t="shared" si="5"/>
        <v>57348</v>
      </c>
      <c r="P13" s="571">
        <f>'[16]Rev FY17-18 SCA Allocation Reca'!T8</f>
        <v>360</v>
      </c>
      <c r="Q13" s="575">
        <f t="shared" si="6"/>
        <v>57708</v>
      </c>
      <c r="R13" s="576"/>
      <c r="S13" s="577">
        <f t="shared" si="7"/>
        <v>115563</v>
      </c>
      <c r="U13" s="569"/>
      <c r="W13" s="569">
        <f>VLOOKUP(A13,'[17]MFP by School System MER'!$A$8:$I$201,9,FALSE)</f>
        <v>617</v>
      </c>
    </row>
    <row r="14" spans="1:23" ht="15" customHeight="1" x14ac:dyDescent="0.2">
      <c r="A14" s="578">
        <v>8</v>
      </c>
      <c r="B14" s="567">
        <v>8</v>
      </c>
      <c r="C14" s="568" t="s">
        <v>249</v>
      </c>
      <c r="D14" s="569">
        <f>IFERROR(VLOOKUP(A14,'[12]Changes Per Emails'!$A$3:$L$21,5,FALSE),0)</f>
        <v>4</v>
      </c>
      <c r="E14" s="570">
        <f t="shared" si="1"/>
        <v>84000</v>
      </c>
      <c r="F14" s="569">
        <v>1</v>
      </c>
      <c r="G14" s="571">
        <f t="shared" si="2"/>
        <v>6000</v>
      </c>
      <c r="H14" s="569">
        <v>1</v>
      </c>
      <c r="I14" s="571">
        <f t="shared" si="3"/>
        <v>4000</v>
      </c>
      <c r="J14" s="571">
        <f t="shared" si="4"/>
        <v>10000</v>
      </c>
      <c r="K14" s="569">
        <f>VLOOKUP(A14,'[13]BL Pmts_MER'!$A$4:$K$214,10,FALSE)</f>
        <v>748</v>
      </c>
      <c r="L14" s="572">
        <f>VLOOKUP(A14,'[13]BL Pmts_MER'!$A$4:$K$214,11,FALSE)</f>
        <v>178024</v>
      </c>
      <c r="M14" s="573">
        <f>IFERROR(VLOOKUP(A14,'[14]HCS Summary_MER ALL'!$B$2:$I$89,6,FALSE),0)</f>
        <v>0</v>
      </c>
      <c r="N14" s="569">
        <f>VLOOKUP(A14,'[15]MFP by LEA_MER'!$A$5:$J$202,10,FALSE)</f>
        <v>9547</v>
      </c>
      <c r="O14" s="574">
        <f t="shared" si="5"/>
        <v>563273</v>
      </c>
      <c r="P14" s="571">
        <f>'[16]Rev FY17-18 SCA Allocation Reca'!T9</f>
        <v>-82</v>
      </c>
      <c r="Q14" s="575">
        <f t="shared" si="6"/>
        <v>563191</v>
      </c>
      <c r="R14" s="576"/>
      <c r="S14" s="577">
        <f t="shared" si="7"/>
        <v>835215</v>
      </c>
      <c r="U14" s="569"/>
      <c r="W14" s="569">
        <f>VLOOKUP(A14,'[17]MFP by School System MER'!$A$8:$I$201,9,FALSE)</f>
        <v>6495</v>
      </c>
    </row>
    <row r="15" spans="1:23" ht="15" customHeight="1" x14ac:dyDescent="0.2">
      <c r="A15" s="578">
        <v>9</v>
      </c>
      <c r="B15" s="567">
        <v>9</v>
      </c>
      <c r="C15" s="568" t="s">
        <v>250</v>
      </c>
      <c r="D15" s="569">
        <f>IFERROR(VLOOKUP(A15,'[12]Changes Per Emails'!$A$3:$L$21,5,FALSE),0)</f>
        <v>19</v>
      </c>
      <c r="E15" s="570">
        <f t="shared" si="1"/>
        <v>399000</v>
      </c>
      <c r="F15" s="569">
        <v>2</v>
      </c>
      <c r="G15" s="571">
        <f t="shared" si="2"/>
        <v>12000</v>
      </c>
      <c r="H15" s="569">
        <v>4</v>
      </c>
      <c r="I15" s="571">
        <f t="shared" si="3"/>
        <v>16000</v>
      </c>
      <c r="J15" s="571">
        <f t="shared" si="4"/>
        <v>28000</v>
      </c>
      <c r="K15" s="569">
        <f>VLOOKUP(A15,'[13]BL Pmts_MER'!$A$4:$K$214,10,FALSE)</f>
        <v>1378</v>
      </c>
      <c r="L15" s="572">
        <f>VLOOKUP(A15,'[13]BL Pmts_MER'!$A$4:$K$214,11,FALSE)</f>
        <v>327964</v>
      </c>
      <c r="M15" s="573">
        <f>IFERROR(VLOOKUP(A15,'[14]HCS Summary_MER ALL'!$B$2:$I$89,6,FALSE),0)</f>
        <v>0</v>
      </c>
      <c r="N15" s="569">
        <f>VLOOKUP(A15,'[15]MFP by LEA_MER'!$A$5:$J$202,10,FALSE)</f>
        <v>16936</v>
      </c>
      <c r="O15" s="574">
        <f t="shared" si="5"/>
        <v>999224</v>
      </c>
      <c r="P15" s="571">
        <f>'[16]Rev FY17-18 SCA Allocation Reca'!T10</f>
        <v>156825.5</v>
      </c>
      <c r="Q15" s="575">
        <f t="shared" si="6"/>
        <v>1156049.5</v>
      </c>
      <c r="R15" s="576"/>
      <c r="S15" s="577">
        <f t="shared" si="7"/>
        <v>1911013.5</v>
      </c>
      <c r="U15" s="569"/>
      <c r="W15" s="569">
        <f>VLOOKUP(A15,'[17]MFP by School System MER'!$A$8:$I$201,9,FALSE)</f>
        <v>11610</v>
      </c>
    </row>
    <row r="16" spans="1:23" ht="15" customHeight="1" x14ac:dyDescent="0.2">
      <c r="A16" s="579">
        <v>10</v>
      </c>
      <c r="B16" s="580">
        <v>10</v>
      </c>
      <c r="C16" s="581" t="s">
        <v>251</v>
      </c>
      <c r="D16" s="582">
        <f>IFERROR(VLOOKUP(A16,'[12]Changes Per Emails'!$A$3:$L$21,5,FALSE),0)</f>
        <v>36</v>
      </c>
      <c r="E16" s="583">
        <f t="shared" si="1"/>
        <v>756000</v>
      </c>
      <c r="F16" s="582">
        <v>9</v>
      </c>
      <c r="G16" s="584">
        <f t="shared" si="2"/>
        <v>54000</v>
      </c>
      <c r="H16" s="582">
        <v>13</v>
      </c>
      <c r="I16" s="584">
        <f t="shared" si="3"/>
        <v>52000</v>
      </c>
      <c r="J16" s="584">
        <f t="shared" si="4"/>
        <v>106000</v>
      </c>
      <c r="K16" s="582">
        <f>VLOOKUP(A16,'[13]BL Pmts_MER'!$A$4:$K$214,10,FALSE)</f>
        <v>1564</v>
      </c>
      <c r="L16" s="585">
        <f>VLOOKUP(A16,'[13]BL Pmts_MER'!$A$4:$K$214,11,FALSE)</f>
        <v>372232</v>
      </c>
      <c r="M16" s="586">
        <f>IFERROR(VLOOKUP(A16,'[14]HCS Summary_MER ALL'!$B$2:$I$89,6,FALSE),0)</f>
        <v>1037374</v>
      </c>
      <c r="N16" s="582">
        <f>VLOOKUP(A16,'[15]MFP by LEA_MER'!$A$5:$J$202,10,FALSE)</f>
        <v>13410</v>
      </c>
      <c r="O16" s="587">
        <f t="shared" si="5"/>
        <v>791190</v>
      </c>
      <c r="P16" s="584">
        <f>'[16]Rev FY17-18 SCA Allocation Reca'!T11</f>
        <v>-140495</v>
      </c>
      <c r="Q16" s="588">
        <f t="shared" si="6"/>
        <v>650695</v>
      </c>
      <c r="R16" s="589"/>
      <c r="S16" s="590">
        <f t="shared" si="7"/>
        <v>2922301</v>
      </c>
      <c r="U16" s="582"/>
      <c r="W16" s="582">
        <f>VLOOKUP(A16,'[17]MFP by School System MER'!$A$8:$I$201,9,FALSE)</f>
        <v>9102</v>
      </c>
    </row>
    <row r="17" spans="1:23" ht="15" customHeight="1" x14ac:dyDescent="0.2">
      <c r="A17" s="554">
        <v>11</v>
      </c>
      <c r="B17" s="555">
        <v>11</v>
      </c>
      <c r="C17" s="556" t="s">
        <v>252</v>
      </c>
      <c r="D17" s="557">
        <f>IFERROR(VLOOKUP(A17,'[12]Changes Per Emails'!$A$3:$L$21,5,FALSE),0)</f>
        <v>0</v>
      </c>
      <c r="E17" s="558">
        <f t="shared" si="1"/>
        <v>0</v>
      </c>
      <c r="F17" s="557"/>
      <c r="G17" s="559">
        <f t="shared" si="2"/>
        <v>0</v>
      </c>
      <c r="H17" s="557"/>
      <c r="I17" s="559">
        <f t="shared" si="3"/>
        <v>0</v>
      </c>
      <c r="J17" s="559">
        <f t="shared" si="4"/>
        <v>0</v>
      </c>
      <c r="K17" s="557">
        <f>VLOOKUP(A17,'[13]BL Pmts_MER'!$A$4:$K$214,10,FALSE)</f>
        <v>207</v>
      </c>
      <c r="L17" s="560">
        <f>VLOOKUP(A17,'[13]BL Pmts_MER'!$A$4:$K$214,11,FALSE)</f>
        <v>49266</v>
      </c>
      <c r="M17" s="561">
        <f>IFERROR(VLOOKUP(A17,'[14]HCS Summary_MER ALL'!$B$2:$I$89,6,FALSE),0)</f>
        <v>0</v>
      </c>
      <c r="N17" s="557">
        <f>VLOOKUP(A17,'[15]MFP by LEA_MER'!$A$5:$J$202,10,FALSE)</f>
        <v>672</v>
      </c>
      <c r="O17" s="562">
        <f t="shared" si="5"/>
        <v>39648</v>
      </c>
      <c r="P17" s="559">
        <f>'[16]Rev FY17-18 SCA Allocation Reca'!T12</f>
        <v>-53</v>
      </c>
      <c r="Q17" s="563">
        <f t="shared" si="6"/>
        <v>39595</v>
      </c>
      <c r="R17" s="564"/>
      <c r="S17" s="565">
        <f t="shared" si="7"/>
        <v>88861</v>
      </c>
      <c r="U17" s="557"/>
      <c r="W17" s="557">
        <f>VLOOKUP(A17,'[17]MFP by School System MER'!$A$8:$I$201,9,FALSE)</f>
        <v>445</v>
      </c>
    </row>
    <row r="18" spans="1:23" ht="15" customHeight="1" x14ac:dyDescent="0.2">
      <c r="A18" s="566">
        <v>12</v>
      </c>
      <c r="B18" s="567">
        <v>12</v>
      </c>
      <c r="C18" s="568" t="s">
        <v>253</v>
      </c>
      <c r="D18" s="569">
        <f>IFERROR(VLOOKUP(A18,'[12]Changes Per Emails'!$A$3:$L$21,5,FALSE),0)</f>
        <v>2</v>
      </c>
      <c r="E18" s="570">
        <f t="shared" si="1"/>
        <v>42000</v>
      </c>
      <c r="F18" s="569"/>
      <c r="G18" s="571">
        <f t="shared" si="2"/>
        <v>0</v>
      </c>
      <c r="H18" s="569"/>
      <c r="I18" s="571">
        <f t="shared" si="3"/>
        <v>0</v>
      </c>
      <c r="J18" s="571">
        <f t="shared" si="4"/>
        <v>0</v>
      </c>
      <c r="K18" s="569">
        <f>VLOOKUP(A18,'[13]BL Pmts_MER'!$A$4:$K$214,10,FALSE)</f>
        <v>100</v>
      </c>
      <c r="L18" s="572">
        <f>VLOOKUP(A18,'[13]BL Pmts_MER'!$A$4:$K$214,11,FALSE)</f>
        <v>25000</v>
      </c>
      <c r="M18" s="573">
        <f>IFERROR(VLOOKUP(A18,'[14]HCS Summary_MER ALL'!$B$2:$I$89,6,FALSE),0)</f>
        <v>0</v>
      </c>
      <c r="N18" s="569">
        <f>VLOOKUP(A18,'[15]MFP by LEA_MER'!$A$5:$J$202,10,FALSE)</f>
        <v>592</v>
      </c>
      <c r="O18" s="574">
        <f t="shared" si="5"/>
        <v>34928</v>
      </c>
      <c r="P18" s="571">
        <f>'[16]Rev FY17-18 SCA Allocation Reca'!T13</f>
        <v>-2173</v>
      </c>
      <c r="Q18" s="575">
        <f t="shared" si="6"/>
        <v>32755</v>
      </c>
      <c r="R18" s="576"/>
      <c r="S18" s="577">
        <f t="shared" si="7"/>
        <v>99755</v>
      </c>
      <c r="U18" s="569"/>
      <c r="W18" s="569">
        <f>VLOOKUP(A18,'[17]MFP by School System MER'!$A$8:$I$201,9,FALSE)</f>
        <v>388</v>
      </c>
    </row>
    <row r="19" spans="1:23" ht="15" customHeight="1" x14ac:dyDescent="0.2">
      <c r="A19" s="578">
        <v>13</v>
      </c>
      <c r="B19" s="567">
        <v>13</v>
      </c>
      <c r="C19" s="568" t="s">
        <v>254</v>
      </c>
      <c r="D19" s="569">
        <f>IFERROR(VLOOKUP(A19,'[12]Changes Per Emails'!$A$3:$L$21,5,FALSE),0)</f>
        <v>0</v>
      </c>
      <c r="E19" s="570">
        <f t="shared" si="1"/>
        <v>0</v>
      </c>
      <c r="F19" s="569"/>
      <c r="G19" s="571">
        <f t="shared" si="2"/>
        <v>0</v>
      </c>
      <c r="H19" s="569"/>
      <c r="I19" s="571">
        <f t="shared" si="3"/>
        <v>0</v>
      </c>
      <c r="J19" s="571">
        <f t="shared" si="4"/>
        <v>0</v>
      </c>
      <c r="K19" s="569">
        <f>VLOOKUP(A19,'[13]BL Pmts_MER'!$A$4:$K$214,10,FALSE)</f>
        <v>104</v>
      </c>
      <c r="L19" s="572">
        <f>VLOOKUP(A19,'[13]BL Pmts_MER'!$A$4:$K$214,11,FALSE)</f>
        <v>25000</v>
      </c>
      <c r="M19" s="573">
        <f>IFERROR(VLOOKUP(A19,'[14]HCS Summary_MER ALL'!$B$2:$I$89,6,FALSE),0)</f>
        <v>0</v>
      </c>
      <c r="N19" s="569">
        <f>VLOOKUP(A19,'[15]MFP by LEA_MER'!$A$5:$J$202,10,FALSE)</f>
        <v>536</v>
      </c>
      <c r="O19" s="574">
        <f t="shared" si="5"/>
        <v>31624</v>
      </c>
      <c r="P19" s="571">
        <f>'[16]Rev FY17-18 SCA Allocation Reca'!T14</f>
        <v>43734.400000000001</v>
      </c>
      <c r="Q19" s="575">
        <f t="shared" si="6"/>
        <v>75358.399999999994</v>
      </c>
      <c r="R19" s="576"/>
      <c r="S19" s="577">
        <f t="shared" si="7"/>
        <v>100358.39999999999</v>
      </c>
      <c r="U19" s="569"/>
      <c r="W19" s="569">
        <f>VLOOKUP(A19,'[17]MFP by School System MER'!$A$8:$I$201,9,FALSE)</f>
        <v>334</v>
      </c>
    </row>
    <row r="20" spans="1:23" ht="15" customHeight="1" x14ac:dyDescent="0.2">
      <c r="A20" s="578">
        <v>14</v>
      </c>
      <c r="B20" s="567">
        <v>14</v>
      </c>
      <c r="C20" s="568" t="s">
        <v>255</v>
      </c>
      <c r="D20" s="569">
        <f>IFERROR(VLOOKUP(A20,'[12]Changes Per Emails'!$A$3:$L$21,5,FALSE),0)</f>
        <v>0</v>
      </c>
      <c r="E20" s="570">
        <f t="shared" si="1"/>
        <v>0</v>
      </c>
      <c r="F20" s="569"/>
      <c r="G20" s="571">
        <f t="shared" si="2"/>
        <v>0</v>
      </c>
      <c r="H20" s="569"/>
      <c r="I20" s="571">
        <f t="shared" si="3"/>
        <v>0</v>
      </c>
      <c r="J20" s="571">
        <f t="shared" si="4"/>
        <v>0</v>
      </c>
      <c r="K20" s="569">
        <f>VLOOKUP(A20,'[13]BL Pmts_MER'!$A$4:$K$214,10,FALSE)</f>
        <v>20</v>
      </c>
      <c r="L20" s="572">
        <f>VLOOKUP(A20,'[13]BL Pmts_MER'!$A$4:$K$214,11,FALSE)</f>
        <v>25000</v>
      </c>
      <c r="M20" s="573">
        <f>IFERROR(VLOOKUP(A20,'[14]HCS Summary_MER ALL'!$B$2:$I$89,6,FALSE),0)</f>
        <v>0</v>
      </c>
      <c r="N20" s="569">
        <f>VLOOKUP(A20,'[15]MFP by LEA_MER'!$A$5:$J$202,10,FALSE)</f>
        <v>688</v>
      </c>
      <c r="O20" s="574">
        <f t="shared" si="5"/>
        <v>40592</v>
      </c>
      <c r="P20" s="571">
        <f>'[16]Rev FY17-18 SCA Allocation Reca'!T15</f>
        <v>-20767</v>
      </c>
      <c r="Q20" s="575">
        <f t="shared" si="6"/>
        <v>19825</v>
      </c>
      <c r="R20" s="576"/>
      <c r="S20" s="577">
        <f t="shared" si="7"/>
        <v>44825</v>
      </c>
      <c r="U20" s="569"/>
      <c r="W20" s="569">
        <f>VLOOKUP(A20,'[17]MFP by School System MER'!$A$8:$I$201,9,FALSE)</f>
        <v>458</v>
      </c>
    </row>
    <row r="21" spans="1:23" ht="15" customHeight="1" x14ac:dyDescent="0.2">
      <c r="A21" s="579">
        <v>15</v>
      </c>
      <c r="B21" s="580">
        <v>15</v>
      </c>
      <c r="C21" s="581" t="s">
        <v>256</v>
      </c>
      <c r="D21" s="582">
        <f>IFERROR(VLOOKUP(A21,'[12]Changes Per Emails'!$A$3:$L$21,5,FALSE),0)</f>
        <v>2</v>
      </c>
      <c r="E21" s="583">
        <f t="shared" si="1"/>
        <v>42000</v>
      </c>
      <c r="F21" s="582"/>
      <c r="G21" s="584">
        <f t="shared" si="2"/>
        <v>0</v>
      </c>
      <c r="H21" s="582"/>
      <c r="I21" s="584">
        <f t="shared" si="3"/>
        <v>0</v>
      </c>
      <c r="J21" s="584">
        <f t="shared" si="4"/>
        <v>0</v>
      </c>
      <c r="K21" s="582">
        <f>VLOOKUP(A21,'[13]BL Pmts_MER'!$A$4:$K$214,10,FALSE)</f>
        <v>40</v>
      </c>
      <c r="L21" s="585">
        <f>VLOOKUP(A21,'[13]BL Pmts_MER'!$A$4:$K$214,11,FALSE)</f>
        <v>34520</v>
      </c>
      <c r="M21" s="586">
        <f>IFERROR(VLOOKUP(A21,'[14]HCS Summary_MER ALL'!$B$2:$I$89,6,FALSE),0)</f>
        <v>0</v>
      </c>
      <c r="N21" s="582">
        <f>VLOOKUP(A21,'[15]MFP by LEA_MER'!$A$5:$J$202,10,FALSE)</f>
        <v>1427</v>
      </c>
      <c r="O21" s="587">
        <f t="shared" si="5"/>
        <v>84193</v>
      </c>
      <c r="P21" s="584">
        <f>'[16]Rev FY17-18 SCA Allocation Reca'!T16</f>
        <v>44381</v>
      </c>
      <c r="Q21" s="588">
        <f t="shared" si="6"/>
        <v>128574</v>
      </c>
      <c r="R21" s="589"/>
      <c r="S21" s="590">
        <f t="shared" si="7"/>
        <v>205094</v>
      </c>
      <c r="U21" s="582"/>
      <c r="W21" s="582">
        <f>VLOOKUP(A21,'[17]MFP by School System MER'!$A$8:$I$201,9,FALSE)</f>
        <v>905</v>
      </c>
    </row>
    <row r="22" spans="1:23" ht="15" customHeight="1" x14ac:dyDescent="0.2">
      <c r="A22" s="554">
        <v>16</v>
      </c>
      <c r="B22" s="555">
        <v>16</v>
      </c>
      <c r="C22" s="556" t="s">
        <v>257</v>
      </c>
      <c r="D22" s="557">
        <f>IFERROR(VLOOKUP(A22,'[12]Changes Per Emails'!$A$3:$L$21,5,FALSE),0)</f>
        <v>0</v>
      </c>
      <c r="E22" s="558">
        <f t="shared" si="1"/>
        <v>0</v>
      </c>
      <c r="F22" s="557"/>
      <c r="G22" s="559">
        <f t="shared" si="2"/>
        <v>0</v>
      </c>
      <c r="H22" s="557"/>
      <c r="I22" s="559">
        <f t="shared" si="3"/>
        <v>0</v>
      </c>
      <c r="J22" s="559">
        <f t="shared" si="4"/>
        <v>0</v>
      </c>
      <c r="K22" s="557">
        <f>VLOOKUP(A22,'[13]BL Pmts_MER'!$A$4:$K$214,10,FALSE)</f>
        <v>311</v>
      </c>
      <c r="L22" s="560">
        <f>VLOOKUP(A22,'[13]BL Pmts_MER'!$A$4:$K$214,11,FALSE)</f>
        <v>74018</v>
      </c>
      <c r="M22" s="561">
        <f>IFERROR(VLOOKUP(A22,'[14]HCS Summary_MER ALL'!$B$2:$I$89,6,FALSE),0)</f>
        <v>112781</v>
      </c>
      <c r="N22" s="557">
        <f>VLOOKUP(A22,'[15]MFP by LEA_MER'!$A$5:$J$202,10,FALSE)</f>
        <v>2182</v>
      </c>
      <c r="O22" s="562">
        <f t="shared" si="5"/>
        <v>128738</v>
      </c>
      <c r="P22" s="559">
        <f>'[16]Rev FY17-18 SCA Allocation Reca'!T17</f>
        <v>-10729.240000000005</v>
      </c>
      <c r="Q22" s="563">
        <f t="shared" si="6"/>
        <v>118008.76</v>
      </c>
      <c r="R22" s="564"/>
      <c r="S22" s="565">
        <f t="shared" si="7"/>
        <v>304807.76</v>
      </c>
      <c r="U22" s="557"/>
      <c r="W22" s="557">
        <f>VLOOKUP(A22,'[17]MFP by School System MER'!$A$8:$I$201,9,FALSE)</f>
        <v>1453</v>
      </c>
    </row>
    <row r="23" spans="1:23" ht="15" customHeight="1" x14ac:dyDescent="0.2">
      <c r="A23" s="566">
        <v>17</v>
      </c>
      <c r="B23" s="567">
        <v>17</v>
      </c>
      <c r="C23" s="568" t="s">
        <v>258</v>
      </c>
      <c r="D23" s="569">
        <f>IFERROR(VLOOKUP(A23,'[12]Changes Per Emails'!$A$3:$L$21,5,FALSE),0)</f>
        <v>15</v>
      </c>
      <c r="E23" s="570">
        <f t="shared" si="1"/>
        <v>315000</v>
      </c>
      <c r="F23" s="591">
        <v>7</v>
      </c>
      <c r="G23" s="571">
        <f t="shared" si="2"/>
        <v>42000</v>
      </c>
      <c r="H23" s="569">
        <v>5</v>
      </c>
      <c r="I23" s="571">
        <f t="shared" si="3"/>
        <v>20000</v>
      </c>
      <c r="J23" s="571">
        <f t="shared" si="4"/>
        <v>62000</v>
      </c>
      <c r="K23" s="569">
        <f>VLOOKUP(A23,'[13]BL Pmts_MER'!$A$4:$K$214,10,FALSE)</f>
        <v>1226</v>
      </c>
      <c r="L23" s="572">
        <f>VLOOKUP(A23,'[13]BL Pmts_MER'!$A$4:$K$214,11,FALSE)</f>
        <v>291788</v>
      </c>
      <c r="M23" s="573">
        <f>IFERROR(VLOOKUP(A23,'[14]HCS Summary_MER ALL'!$B$2:$I$89,6,FALSE),0)</f>
        <v>164994</v>
      </c>
      <c r="N23" s="569">
        <f>VLOOKUP(A23,'[15]MFP by LEA_MER'!$A$5:$J$202,10,FALSE)</f>
        <v>16757</v>
      </c>
      <c r="O23" s="574">
        <f t="shared" si="5"/>
        <v>988663</v>
      </c>
      <c r="P23" s="571">
        <f>'[16]Rev FY17-18 SCA Allocation Reca'!T18</f>
        <v>67855</v>
      </c>
      <c r="Q23" s="575">
        <f t="shared" si="6"/>
        <v>1056518</v>
      </c>
      <c r="R23" s="576">
        <v>2775124</v>
      </c>
      <c r="S23" s="577">
        <f t="shared" si="7"/>
        <v>4665424</v>
      </c>
      <c r="U23" s="569"/>
      <c r="W23" s="569">
        <f>VLOOKUP(A23,'[17]MFP by School System MER'!$A$8:$I$201,9,FALSE)</f>
        <v>11245</v>
      </c>
    </row>
    <row r="24" spans="1:23" ht="15" customHeight="1" x14ac:dyDescent="0.2">
      <c r="A24" s="578">
        <v>18</v>
      </c>
      <c r="B24" s="567">
        <v>18</v>
      </c>
      <c r="C24" s="568" t="s">
        <v>259</v>
      </c>
      <c r="D24" s="569">
        <f>IFERROR(VLOOKUP(A24,'[12]Changes Per Emails'!$A$3:$L$21,5,FALSE),0)</f>
        <v>1</v>
      </c>
      <c r="E24" s="570">
        <f t="shared" si="1"/>
        <v>21000</v>
      </c>
      <c r="F24" s="591"/>
      <c r="G24" s="571">
        <f t="shared" si="2"/>
        <v>0</v>
      </c>
      <c r="H24" s="569"/>
      <c r="I24" s="571">
        <f t="shared" si="3"/>
        <v>0</v>
      </c>
      <c r="J24" s="571">
        <f t="shared" si="4"/>
        <v>0</v>
      </c>
      <c r="K24" s="569">
        <f>VLOOKUP(A24,'[13]BL Pmts_MER'!$A$4:$K$214,10,FALSE)</f>
        <v>138</v>
      </c>
      <c r="L24" s="572">
        <f>VLOOKUP(A24,'[13]BL Pmts_MER'!$A$4:$K$214,11,FALSE)</f>
        <v>32854</v>
      </c>
      <c r="M24" s="573">
        <f>IFERROR(VLOOKUP(A24,'[14]HCS Summary_MER ALL'!$B$2:$I$89,6,FALSE),0)</f>
        <v>0</v>
      </c>
      <c r="N24" s="569">
        <f>VLOOKUP(A24,'[15]MFP by LEA_MER'!$A$5:$J$202,10,FALSE)</f>
        <v>419</v>
      </c>
      <c r="O24" s="574">
        <f t="shared" si="5"/>
        <v>24721</v>
      </c>
      <c r="P24" s="571">
        <f>'[16]Rev FY17-18 SCA Allocation Reca'!T19</f>
        <v>110395.3</v>
      </c>
      <c r="Q24" s="575">
        <f t="shared" si="6"/>
        <v>135116.29999999999</v>
      </c>
      <c r="R24" s="576"/>
      <c r="S24" s="577">
        <f t="shared" si="7"/>
        <v>188970.3</v>
      </c>
      <c r="U24" s="569"/>
      <c r="W24" s="569">
        <f>VLOOKUP(A24,'[17]MFP by School System MER'!$A$8:$I$201,9,FALSE)</f>
        <v>259</v>
      </c>
    </row>
    <row r="25" spans="1:23" ht="15" customHeight="1" x14ac:dyDescent="0.2">
      <c r="A25" s="578">
        <v>19</v>
      </c>
      <c r="B25" s="567">
        <v>19</v>
      </c>
      <c r="C25" s="568" t="s">
        <v>260</v>
      </c>
      <c r="D25" s="569">
        <f>IFERROR(VLOOKUP(A25,'[12]Changes Per Emails'!$A$3:$L$21,5,FALSE),0)</f>
        <v>0</v>
      </c>
      <c r="E25" s="570">
        <f t="shared" si="1"/>
        <v>0</v>
      </c>
      <c r="F25" s="591"/>
      <c r="G25" s="571">
        <f t="shared" si="2"/>
        <v>0</v>
      </c>
      <c r="H25" s="569"/>
      <c r="I25" s="571">
        <f t="shared" si="3"/>
        <v>0</v>
      </c>
      <c r="J25" s="571">
        <f t="shared" si="4"/>
        <v>0</v>
      </c>
      <c r="K25" s="569">
        <f>VLOOKUP(A25,'[13]BL Pmts_MER'!$A$4:$K$214,10,FALSE)</f>
        <v>31</v>
      </c>
      <c r="L25" s="572">
        <f>VLOOKUP(A25,'[13]BL Pmts_MER'!$A$4:$K$214,11,FALSE)</f>
        <v>25000</v>
      </c>
      <c r="M25" s="573">
        <f>IFERROR(VLOOKUP(A25,'[14]HCS Summary_MER ALL'!$B$2:$I$89,6,FALSE),0)</f>
        <v>0</v>
      </c>
      <c r="N25" s="569">
        <f>VLOOKUP(A25,'[15]MFP by LEA_MER'!$A$5:$J$202,10,FALSE)</f>
        <v>820</v>
      </c>
      <c r="O25" s="574">
        <f t="shared" si="5"/>
        <v>48380</v>
      </c>
      <c r="P25" s="571">
        <f>'[16]Rev FY17-18 SCA Allocation Reca'!T20</f>
        <v>-5750</v>
      </c>
      <c r="Q25" s="575">
        <f t="shared" si="6"/>
        <v>42630</v>
      </c>
      <c r="R25" s="576"/>
      <c r="S25" s="577">
        <f t="shared" si="7"/>
        <v>67630</v>
      </c>
      <c r="U25" s="569"/>
      <c r="W25" s="569">
        <f>VLOOKUP(A25,'[17]MFP by School System MER'!$A$8:$I$201,9,FALSE)</f>
        <v>554</v>
      </c>
    </row>
    <row r="26" spans="1:23" ht="15" customHeight="1" x14ac:dyDescent="0.2">
      <c r="A26" s="579">
        <v>20</v>
      </c>
      <c r="B26" s="580">
        <v>20</v>
      </c>
      <c r="C26" s="581" t="s">
        <v>261</v>
      </c>
      <c r="D26" s="582">
        <f>IFERROR(VLOOKUP(A26,'[12]Changes Per Emails'!$A$3:$L$21,5,FALSE),0)</f>
        <v>0</v>
      </c>
      <c r="E26" s="583">
        <f t="shared" si="1"/>
        <v>0</v>
      </c>
      <c r="F26" s="592">
        <v>3</v>
      </c>
      <c r="G26" s="584">
        <f t="shared" si="2"/>
        <v>18000</v>
      </c>
      <c r="H26" s="582"/>
      <c r="I26" s="584">
        <f t="shared" si="3"/>
        <v>0</v>
      </c>
      <c r="J26" s="584">
        <f t="shared" si="4"/>
        <v>18000</v>
      </c>
      <c r="K26" s="582">
        <f>VLOOKUP(A26,'[13]BL Pmts_MER'!$A$4:$K$214,10,FALSE)</f>
        <v>324</v>
      </c>
      <c r="L26" s="585">
        <f>VLOOKUP(A26,'[13]BL Pmts_MER'!$A$4:$K$214,11,FALSE)</f>
        <v>77112</v>
      </c>
      <c r="M26" s="586">
        <f>IFERROR(VLOOKUP(A26,'[14]HCS Summary_MER ALL'!$B$2:$I$89,6,FALSE),0)</f>
        <v>182039</v>
      </c>
      <c r="N26" s="582">
        <f>VLOOKUP(A26,'[15]MFP by LEA_MER'!$A$5:$J$202,10,FALSE)</f>
        <v>2380</v>
      </c>
      <c r="O26" s="587">
        <f t="shared" si="5"/>
        <v>140420</v>
      </c>
      <c r="P26" s="584">
        <f>'[16]Rev FY17-18 SCA Allocation Reca'!T21</f>
        <v>76879</v>
      </c>
      <c r="Q26" s="588">
        <f t="shared" si="6"/>
        <v>217299</v>
      </c>
      <c r="R26" s="589"/>
      <c r="S26" s="590">
        <f t="shared" si="7"/>
        <v>494450</v>
      </c>
      <c r="U26" s="582"/>
      <c r="W26" s="582">
        <f>VLOOKUP(A26,'[17]MFP by School System MER'!$A$8:$I$201,9,FALSE)</f>
        <v>1494</v>
      </c>
    </row>
    <row r="27" spans="1:23" ht="15" customHeight="1" x14ac:dyDescent="0.2">
      <c r="A27" s="554">
        <v>21</v>
      </c>
      <c r="B27" s="555">
        <v>21</v>
      </c>
      <c r="C27" s="556" t="s">
        <v>262</v>
      </c>
      <c r="D27" s="557">
        <f>IFERROR(VLOOKUP(A27,'[12]Changes Per Emails'!$A$3:$L$21,5,FALSE),0)</f>
        <v>0</v>
      </c>
      <c r="E27" s="558">
        <f t="shared" si="1"/>
        <v>0</v>
      </c>
      <c r="F27" s="593"/>
      <c r="G27" s="559">
        <f t="shared" si="2"/>
        <v>0</v>
      </c>
      <c r="H27" s="557"/>
      <c r="I27" s="559">
        <f t="shared" si="3"/>
        <v>0</v>
      </c>
      <c r="J27" s="559">
        <f t="shared" si="4"/>
        <v>0</v>
      </c>
      <c r="K27" s="557">
        <f>VLOOKUP(A27,'[13]BL Pmts_MER'!$A$4:$K$214,10,FALSE)</f>
        <v>67</v>
      </c>
      <c r="L27" s="560">
        <f>VLOOKUP(A27,'[13]BL Pmts_MER'!$A$4:$K$214,11,FALSE)</f>
        <v>25000</v>
      </c>
      <c r="M27" s="561">
        <f>IFERROR(VLOOKUP(A27,'[14]HCS Summary_MER ALL'!$B$2:$I$89,6,FALSE),0)</f>
        <v>0</v>
      </c>
      <c r="N27" s="557">
        <f>VLOOKUP(A27,'[15]MFP by LEA_MER'!$A$5:$J$202,10,FALSE)</f>
        <v>1243</v>
      </c>
      <c r="O27" s="562">
        <f t="shared" si="5"/>
        <v>73337</v>
      </c>
      <c r="P27" s="559">
        <f>'[16]Rev FY17-18 SCA Allocation Reca'!T22</f>
        <v>-35387</v>
      </c>
      <c r="Q27" s="563">
        <f t="shared" si="6"/>
        <v>37950</v>
      </c>
      <c r="R27" s="564"/>
      <c r="S27" s="565">
        <f t="shared" si="7"/>
        <v>62950</v>
      </c>
      <c r="U27" s="557"/>
      <c r="W27" s="557">
        <f>VLOOKUP(A27,'[17]MFP by School System MER'!$A$8:$I$201,9,FALSE)</f>
        <v>796</v>
      </c>
    </row>
    <row r="28" spans="1:23" ht="15" customHeight="1" x14ac:dyDescent="0.2">
      <c r="A28" s="566">
        <v>22</v>
      </c>
      <c r="B28" s="567">
        <v>22</v>
      </c>
      <c r="C28" s="568" t="s">
        <v>263</v>
      </c>
      <c r="D28" s="569">
        <f>IFERROR(VLOOKUP(A28,'[12]Changes Per Emails'!$A$3:$L$21,5,FALSE),0)</f>
        <v>0</v>
      </c>
      <c r="E28" s="570">
        <f t="shared" si="1"/>
        <v>0</v>
      </c>
      <c r="F28" s="591"/>
      <c r="G28" s="571">
        <f t="shared" si="2"/>
        <v>0</v>
      </c>
      <c r="H28" s="569"/>
      <c r="I28" s="571">
        <f t="shared" si="3"/>
        <v>0</v>
      </c>
      <c r="J28" s="571">
        <f t="shared" si="4"/>
        <v>0</v>
      </c>
      <c r="K28" s="569">
        <f>VLOOKUP(A28,'[13]BL Pmts_MER'!$A$4:$K$214,10,FALSE)</f>
        <v>518</v>
      </c>
      <c r="L28" s="572">
        <f>VLOOKUP(A28,'[13]BL Pmts_MER'!$A$4:$K$214,11,FALSE)</f>
        <v>123284</v>
      </c>
      <c r="M28" s="573">
        <f>IFERROR(VLOOKUP(A28,'[14]HCS Summary_MER ALL'!$B$2:$I$89,6,FALSE),0)</f>
        <v>7014</v>
      </c>
      <c r="N28" s="569">
        <f>VLOOKUP(A28,'[15]MFP by LEA_MER'!$A$5:$J$202,10,FALSE)</f>
        <v>1340</v>
      </c>
      <c r="O28" s="574">
        <f t="shared" si="5"/>
        <v>79060</v>
      </c>
      <c r="P28" s="571">
        <f>'[16]Rev FY17-18 SCA Allocation Reca'!T23</f>
        <v>34699.800000000003</v>
      </c>
      <c r="Q28" s="575">
        <f t="shared" si="6"/>
        <v>113759.8</v>
      </c>
      <c r="R28" s="576"/>
      <c r="S28" s="577">
        <f t="shared" si="7"/>
        <v>244057.8</v>
      </c>
      <c r="U28" s="569"/>
      <c r="W28" s="569">
        <f>VLOOKUP(A28,'[17]MFP by School System MER'!$A$8:$I$201,9,FALSE)</f>
        <v>874</v>
      </c>
    </row>
    <row r="29" spans="1:23" ht="15" customHeight="1" x14ac:dyDescent="0.2">
      <c r="A29" s="578">
        <v>23</v>
      </c>
      <c r="B29" s="567">
        <v>23</v>
      </c>
      <c r="C29" s="568" t="s">
        <v>264</v>
      </c>
      <c r="D29" s="569">
        <f>IFERROR(VLOOKUP(A29,'[12]Changes Per Emails'!$A$3:$L$21,5,FALSE),0)</f>
        <v>11</v>
      </c>
      <c r="E29" s="570">
        <f t="shared" si="1"/>
        <v>231000</v>
      </c>
      <c r="F29" s="591">
        <v>5</v>
      </c>
      <c r="G29" s="571">
        <f t="shared" si="2"/>
        <v>30000</v>
      </c>
      <c r="H29" s="569">
        <v>5</v>
      </c>
      <c r="I29" s="571">
        <f t="shared" si="3"/>
        <v>20000</v>
      </c>
      <c r="J29" s="571">
        <f t="shared" si="4"/>
        <v>50000</v>
      </c>
      <c r="K29" s="569">
        <f>VLOOKUP(A29,'[13]BL Pmts_MER'!$A$4:$K$214,10,FALSE)</f>
        <v>1481</v>
      </c>
      <c r="L29" s="572">
        <f>VLOOKUP(A29,'[13]BL Pmts_MER'!$A$4:$K$214,11,FALSE)</f>
        <v>352478</v>
      </c>
      <c r="M29" s="573">
        <f>IFERROR(VLOOKUP(A29,'[14]HCS Summary_MER ALL'!$B$2:$I$89,6,FALSE),0)</f>
        <v>147433</v>
      </c>
      <c r="N29" s="569">
        <f>VLOOKUP(A29,'[15]MFP by LEA_MER'!$A$5:$J$202,10,FALSE)</f>
        <v>5584</v>
      </c>
      <c r="O29" s="574">
        <f t="shared" si="5"/>
        <v>329456</v>
      </c>
      <c r="P29" s="571">
        <f>'[16]Rev FY17-18 SCA Allocation Reca'!T24</f>
        <v>-126676</v>
      </c>
      <c r="Q29" s="575">
        <f t="shared" si="6"/>
        <v>202780</v>
      </c>
      <c r="R29" s="576"/>
      <c r="S29" s="577">
        <f t="shared" si="7"/>
        <v>983691</v>
      </c>
      <c r="U29" s="569"/>
      <c r="W29" s="569">
        <f>VLOOKUP(A29,'[17]MFP by School System MER'!$A$8:$I$201,9,FALSE)</f>
        <v>3707</v>
      </c>
    </row>
    <row r="30" spans="1:23" ht="15" customHeight="1" x14ac:dyDescent="0.2">
      <c r="A30" s="578">
        <v>24</v>
      </c>
      <c r="B30" s="567">
        <v>24</v>
      </c>
      <c r="C30" s="568" t="s">
        <v>265</v>
      </c>
      <c r="D30" s="569">
        <f>IFERROR(VLOOKUP(A30,'[12]Changes Per Emails'!$A$3:$L$21,5,FALSE),0)</f>
        <v>0</v>
      </c>
      <c r="E30" s="570">
        <f t="shared" si="1"/>
        <v>0</v>
      </c>
      <c r="F30" s="591"/>
      <c r="G30" s="571">
        <f t="shared" si="2"/>
        <v>0</v>
      </c>
      <c r="H30" s="569"/>
      <c r="I30" s="571">
        <f t="shared" si="3"/>
        <v>0</v>
      </c>
      <c r="J30" s="571">
        <f t="shared" si="4"/>
        <v>0</v>
      </c>
      <c r="K30" s="569">
        <f>VLOOKUP(A30,'[13]BL Pmts_MER'!$A$4:$K$214,10,FALSE)</f>
        <v>319</v>
      </c>
      <c r="L30" s="572">
        <f>VLOOKUP(A30,'[13]BL Pmts_MER'!$A$4:$K$214,11,FALSE)</f>
        <v>75922</v>
      </c>
      <c r="M30" s="573">
        <f>IFERROR(VLOOKUP(A30,'[14]HCS Summary_MER ALL'!$B$2:$I$89,6,FALSE),0)</f>
        <v>92288</v>
      </c>
      <c r="N30" s="569">
        <f>VLOOKUP(A30,'[15]MFP by LEA_MER'!$A$5:$J$202,10,FALSE)</f>
        <v>1996</v>
      </c>
      <c r="O30" s="574">
        <f t="shared" si="5"/>
        <v>117764</v>
      </c>
      <c r="P30" s="571">
        <f>'[16]Rev FY17-18 SCA Allocation Reca'!T25</f>
        <v>67295</v>
      </c>
      <c r="Q30" s="575">
        <f t="shared" si="6"/>
        <v>185059</v>
      </c>
      <c r="R30" s="576"/>
      <c r="S30" s="577">
        <f t="shared" si="7"/>
        <v>353269</v>
      </c>
      <c r="U30" s="569"/>
      <c r="W30" s="569">
        <f>VLOOKUP(A30,'[17]MFP by School System MER'!$A$8:$I$201,9,FALSE)</f>
        <v>1310</v>
      </c>
    </row>
    <row r="31" spans="1:23" ht="15" customHeight="1" x14ac:dyDescent="0.2">
      <c r="A31" s="579">
        <v>25</v>
      </c>
      <c r="B31" s="580">
        <v>25</v>
      </c>
      <c r="C31" s="581" t="s">
        <v>266</v>
      </c>
      <c r="D31" s="582">
        <f>IFERROR(VLOOKUP(A31,'[12]Changes Per Emails'!$A$3:$L$21,5,FALSE),0)</f>
        <v>0</v>
      </c>
      <c r="E31" s="583">
        <f t="shared" si="1"/>
        <v>0</v>
      </c>
      <c r="F31" s="592"/>
      <c r="G31" s="584">
        <f t="shared" si="2"/>
        <v>0</v>
      </c>
      <c r="H31" s="582"/>
      <c r="I31" s="584">
        <f t="shared" si="3"/>
        <v>0</v>
      </c>
      <c r="J31" s="584">
        <f t="shared" si="4"/>
        <v>0</v>
      </c>
      <c r="K31" s="582">
        <f>VLOOKUP(A31,'[13]BL Pmts_MER'!$A$4:$K$214,10,FALSE)</f>
        <v>281</v>
      </c>
      <c r="L31" s="585">
        <f>VLOOKUP(A31,'[13]BL Pmts_MER'!$A$4:$K$214,11,FALSE)</f>
        <v>66878</v>
      </c>
      <c r="M31" s="586">
        <f>IFERROR(VLOOKUP(A31,'[14]HCS Summary_MER ALL'!$B$2:$I$89,6,FALSE),0)</f>
        <v>0</v>
      </c>
      <c r="N31" s="582">
        <f>VLOOKUP(A31,'[15]MFP by LEA_MER'!$A$5:$J$202,10,FALSE)</f>
        <v>916</v>
      </c>
      <c r="O31" s="587">
        <f t="shared" si="5"/>
        <v>54044</v>
      </c>
      <c r="P31" s="584">
        <f>'[16]Rev FY17-18 SCA Allocation Reca'!T26</f>
        <v>-19319</v>
      </c>
      <c r="Q31" s="588">
        <f t="shared" si="6"/>
        <v>34725</v>
      </c>
      <c r="R31" s="589"/>
      <c r="S31" s="590">
        <f t="shared" si="7"/>
        <v>101603</v>
      </c>
      <c r="U31" s="582"/>
      <c r="W31" s="582">
        <f>VLOOKUP(A31,'[17]MFP by School System MER'!$A$8:$I$201,9,FALSE)</f>
        <v>642</v>
      </c>
    </row>
    <row r="32" spans="1:23" ht="15" customHeight="1" x14ac:dyDescent="0.2">
      <c r="A32" s="554">
        <v>26</v>
      </c>
      <c r="B32" s="555">
        <v>26</v>
      </c>
      <c r="C32" s="556" t="s">
        <v>267</v>
      </c>
      <c r="D32" s="557">
        <f>IFERROR(VLOOKUP(A32,'[12]Changes Per Emails'!$A$3:$L$21,5,FALSE),0)</f>
        <v>18</v>
      </c>
      <c r="E32" s="558">
        <f t="shared" si="1"/>
        <v>378000</v>
      </c>
      <c r="F32" s="593">
        <v>4</v>
      </c>
      <c r="G32" s="559">
        <f t="shared" si="2"/>
        <v>24000</v>
      </c>
      <c r="H32" s="557">
        <v>6</v>
      </c>
      <c r="I32" s="559">
        <f t="shared" si="3"/>
        <v>24000</v>
      </c>
      <c r="J32" s="559">
        <f t="shared" si="4"/>
        <v>48000</v>
      </c>
      <c r="K32" s="557">
        <f>VLOOKUP(A32,'[13]BL Pmts_MER'!$A$4:$K$214,10,FALSE)</f>
        <v>1736</v>
      </c>
      <c r="L32" s="560">
        <f>VLOOKUP(A32,'[13]BL Pmts_MER'!$A$4:$K$214,11,FALSE)</f>
        <v>413168</v>
      </c>
      <c r="M32" s="561">
        <f>IFERROR(VLOOKUP(A32,'[14]HCS Summary_MER ALL'!$B$2:$I$89,6,FALSE),0)</f>
        <v>250692</v>
      </c>
      <c r="N32" s="557">
        <f>VLOOKUP(A32,'[15]MFP by LEA_MER'!$A$5:$J$202,10,FALSE)</f>
        <v>19500</v>
      </c>
      <c r="O32" s="562">
        <f t="shared" si="5"/>
        <v>1150500</v>
      </c>
      <c r="P32" s="559">
        <f>'[16]Rev FY17-18 SCA Allocation Reca'!T27</f>
        <v>-176821.5</v>
      </c>
      <c r="Q32" s="563">
        <f t="shared" si="6"/>
        <v>973678.5</v>
      </c>
      <c r="R32" s="564"/>
      <c r="S32" s="565">
        <f t="shared" si="7"/>
        <v>2063538.5</v>
      </c>
      <c r="U32" s="557"/>
      <c r="W32" s="557">
        <f>VLOOKUP(A32,'[17]MFP by School System MER'!$A$8:$I$201,9,FALSE)</f>
        <v>13027</v>
      </c>
    </row>
    <row r="33" spans="1:23" ht="15" customHeight="1" x14ac:dyDescent="0.2">
      <c r="A33" s="566">
        <v>27</v>
      </c>
      <c r="B33" s="567">
        <v>27</v>
      </c>
      <c r="C33" s="568" t="s">
        <v>268</v>
      </c>
      <c r="D33" s="569">
        <f>IFERROR(VLOOKUP(A33,'[12]Changes Per Emails'!$A$3:$L$21,5,FALSE),0)</f>
        <v>0</v>
      </c>
      <c r="E33" s="570">
        <f t="shared" si="1"/>
        <v>0</v>
      </c>
      <c r="F33" s="591"/>
      <c r="G33" s="571">
        <f t="shared" si="2"/>
        <v>0</v>
      </c>
      <c r="H33" s="569"/>
      <c r="I33" s="571">
        <f t="shared" si="3"/>
        <v>0</v>
      </c>
      <c r="J33" s="571">
        <f t="shared" si="4"/>
        <v>0</v>
      </c>
      <c r="K33" s="569">
        <f>VLOOKUP(A33,'[13]BL Pmts_MER'!$A$4:$K$214,10,FALSE)</f>
        <v>440</v>
      </c>
      <c r="L33" s="572">
        <f>VLOOKUP(A33,'[13]BL Pmts_MER'!$A$4:$K$214,11,FALSE)</f>
        <v>104720</v>
      </c>
      <c r="M33" s="573">
        <f>IFERROR(VLOOKUP(A33,'[14]HCS Summary_MER ALL'!$B$2:$I$89,6,FALSE),0)</f>
        <v>0</v>
      </c>
      <c r="N33" s="569">
        <f>VLOOKUP(A33,'[15]MFP by LEA_MER'!$A$5:$J$202,10,FALSE)</f>
        <v>2540</v>
      </c>
      <c r="O33" s="574">
        <f t="shared" si="5"/>
        <v>149860</v>
      </c>
      <c r="P33" s="571">
        <f>'[16]Rev FY17-18 SCA Allocation Reca'!T28</f>
        <v>3081.5</v>
      </c>
      <c r="Q33" s="575">
        <f t="shared" si="6"/>
        <v>152941.5</v>
      </c>
      <c r="R33" s="576"/>
      <c r="S33" s="577">
        <f t="shared" si="7"/>
        <v>257661.5</v>
      </c>
      <c r="U33" s="569"/>
      <c r="W33" s="569">
        <f>VLOOKUP(A33,'[17]MFP by School System MER'!$A$8:$I$201,9,FALSE)</f>
        <v>1742</v>
      </c>
    </row>
    <row r="34" spans="1:23" ht="15" customHeight="1" x14ac:dyDescent="0.2">
      <c r="A34" s="578">
        <v>28</v>
      </c>
      <c r="B34" s="567">
        <v>28</v>
      </c>
      <c r="C34" s="568" t="s">
        <v>269</v>
      </c>
      <c r="D34" s="569">
        <f>IFERROR(VLOOKUP(A34,'[12]Changes Per Emails'!$A$3:$L$21,5,FALSE),0)</f>
        <v>40</v>
      </c>
      <c r="E34" s="570">
        <f t="shared" si="1"/>
        <v>840000</v>
      </c>
      <c r="F34" s="591">
        <v>16</v>
      </c>
      <c r="G34" s="571">
        <f t="shared" si="2"/>
        <v>96000</v>
      </c>
      <c r="H34" s="569">
        <v>5</v>
      </c>
      <c r="I34" s="571">
        <f t="shared" si="3"/>
        <v>20000</v>
      </c>
      <c r="J34" s="571">
        <f t="shared" si="4"/>
        <v>116000</v>
      </c>
      <c r="K34" s="569">
        <f>VLOOKUP(A34,'[13]BL Pmts_MER'!$A$4:$K$214,10,FALSE)</f>
        <v>1365</v>
      </c>
      <c r="L34" s="572">
        <f>VLOOKUP(A34,'[13]BL Pmts_MER'!$A$4:$K$214,11,FALSE)</f>
        <v>324870</v>
      </c>
      <c r="M34" s="573">
        <f>IFERROR(VLOOKUP(A34,'[14]HCS Summary_MER ALL'!$B$2:$I$89,6,FALSE),0)</f>
        <v>0</v>
      </c>
      <c r="N34" s="569">
        <f>VLOOKUP(A34,'[15]MFP by LEA_MER'!$A$5:$J$202,10,FALSE)</f>
        <v>13060</v>
      </c>
      <c r="O34" s="574">
        <f t="shared" si="5"/>
        <v>770540</v>
      </c>
      <c r="P34" s="571">
        <f>'[16]Rev FY17-18 SCA Allocation Reca'!T29</f>
        <v>86460.44</v>
      </c>
      <c r="Q34" s="575">
        <f t="shared" si="6"/>
        <v>857000.44</v>
      </c>
      <c r="R34" s="576"/>
      <c r="S34" s="577">
        <f t="shared" si="7"/>
        <v>2137870.44</v>
      </c>
      <c r="U34" s="569"/>
      <c r="W34" s="569">
        <f>VLOOKUP(A34,'[17]MFP by School System MER'!$A$8:$I$201,9,FALSE)</f>
        <v>9022</v>
      </c>
    </row>
    <row r="35" spans="1:23" ht="15" customHeight="1" x14ac:dyDescent="0.2">
      <c r="A35" s="578">
        <v>29</v>
      </c>
      <c r="B35" s="567">
        <v>29</v>
      </c>
      <c r="C35" s="568" t="s">
        <v>270</v>
      </c>
      <c r="D35" s="591">
        <f>IFERROR(VLOOKUP(A35,'[12]Changes Per Emails'!$A$3:$L$21,5,FALSE),0)</f>
        <v>20</v>
      </c>
      <c r="E35" s="570">
        <f t="shared" si="1"/>
        <v>420000</v>
      </c>
      <c r="F35" s="591">
        <v>3</v>
      </c>
      <c r="G35" s="571">
        <f t="shared" si="2"/>
        <v>18000</v>
      </c>
      <c r="H35" s="569">
        <v>4</v>
      </c>
      <c r="I35" s="571">
        <f t="shared" si="3"/>
        <v>16000</v>
      </c>
      <c r="J35" s="571">
        <f t="shared" si="4"/>
        <v>34000</v>
      </c>
      <c r="K35" s="569">
        <f>VLOOKUP(A35,'[13]BL Pmts_MER'!$A$4:$K$214,10,FALSE)</f>
        <v>1119</v>
      </c>
      <c r="L35" s="572">
        <f>VLOOKUP(A35,'[13]BL Pmts_MER'!$A$4:$K$214,11,FALSE)</f>
        <v>266322</v>
      </c>
      <c r="M35" s="573">
        <f>IFERROR(VLOOKUP(A35,'[14]HCS Summary_MER ALL'!$B$2:$I$89,6,FALSE),0)</f>
        <v>0</v>
      </c>
      <c r="N35" s="569">
        <f>VLOOKUP(A35,'[15]MFP by LEA_MER'!$A$5:$J$202,10,FALSE)</f>
        <v>6025</v>
      </c>
      <c r="O35" s="574">
        <f t="shared" si="5"/>
        <v>355475</v>
      </c>
      <c r="P35" s="571">
        <f>'[16]Rev FY17-18 SCA Allocation Reca'!T30</f>
        <v>-149092.43</v>
      </c>
      <c r="Q35" s="575">
        <f t="shared" si="6"/>
        <v>206382.57</v>
      </c>
      <c r="R35" s="576"/>
      <c r="S35" s="577">
        <f t="shared" si="7"/>
        <v>926704.57000000007</v>
      </c>
      <c r="U35" s="569"/>
      <c r="W35" s="569">
        <f>VLOOKUP(A35,'[17]MFP by School System MER'!$A$8:$I$201,9,FALSE)</f>
        <v>3996</v>
      </c>
    </row>
    <row r="36" spans="1:23" ht="15" customHeight="1" x14ac:dyDescent="0.2">
      <c r="A36" s="579">
        <v>30</v>
      </c>
      <c r="B36" s="580">
        <v>30</v>
      </c>
      <c r="C36" s="581" t="s">
        <v>271</v>
      </c>
      <c r="D36" s="582">
        <f>IFERROR(VLOOKUP(A36,'[12]Changes Per Emails'!$A$3:$L$21,5,FALSE),0)</f>
        <v>0</v>
      </c>
      <c r="E36" s="583">
        <f t="shared" si="1"/>
        <v>0</v>
      </c>
      <c r="F36" s="592"/>
      <c r="G36" s="584">
        <f t="shared" si="2"/>
        <v>0</v>
      </c>
      <c r="H36" s="582"/>
      <c r="I36" s="584">
        <f t="shared" si="3"/>
        <v>0</v>
      </c>
      <c r="J36" s="584">
        <f t="shared" si="4"/>
        <v>0</v>
      </c>
      <c r="K36" s="582">
        <f>VLOOKUP(A36,'[13]BL Pmts_MER'!$A$4:$K$214,10,FALSE)</f>
        <v>214</v>
      </c>
      <c r="L36" s="585">
        <f>VLOOKUP(A36,'[13]BL Pmts_MER'!$A$4:$K$214,11,FALSE)</f>
        <v>50932</v>
      </c>
      <c r="M36" s="586">
        <f>IFERROR(VLOOKUP(A36,'[14]HCS Summary_MER ALL'!$B$2:$I$89,6,FALSE),0)</f>
        <v>0</v>
      </c>
      <c r="N36" s="582">
        <f>VLOOKUP(A36,'[15]MFP by LEA_MER'!$A$5:$J$202,10,FALSE)</f>
        <v>1097</v>
      </c>
      <c r="O36" s="587">
        <f t="shared" si="5"/>
        <v>64723</v>
      </c>
      <c r="P36" s="584">
        <f>'[16]Rev FY17-18 SCA Allocation Reca'!T31</f>
        <v>-22783</v>
      </c>
      <c r="Q36" s="588">
        <f t="shared" si="6"/>
        <v>41940</v>
      </c>
      <c r="R36" s="589"/>
      <c r="S36" s="590">
        <f t="shared" si="7"/>
        <v>92872</v>
      </c>
      <c r="U36" s="582"/>
      <c r="W36" s="582">
        <f>VLOOKUP(A36,'[17]MFP by School System MER'!$A$8:$I$201,9,FALSE)</f>
        <v>770</v>
      </c>
    </row>
    <row r="37" spans="1:23" ht="15" customHeight="1" x14ac:dyDescent="0.2">
      <c r="A37" s="554">
        <v>31</v>
      </c>
      <c r="B37" s="555">
        <v>31</v>
      </c>
      <c r="C37" s="556" t="s">
        <v>272</v>
      </c>
      <c r="D37" s="557">
        <f>IFERROR(VLOOKUP(A37,'[12]Changes Per Emails'!$A$3:$L$21,5,FALSE),0)</f>
        <v>0</v>
      </c>
      <c r="E37" s="558">
        <f t="shared" si="1"/>
        <v>0</v>
      </c>
      <c r="F37" s="593"/>
      <c r="G37" s="559">
        <f t="shared" si="2"/>
        <v>0</v>
      </c>
      <c r="H37" s="557"/>
      <c r="I37" s="559">
        <f t="shared" si="3"/>
        <v>0</v>
      </c>
      <c r="J37" s="559">
        <f t="shared" si="4"/>
        <v>0</v>
      </c>
      <c r="K37" s="557">
        <f>VLOOKUP(A37,'[13]BL Pmts_MER'!$A$4:$K$214,10,FALSE)</f>
        <v>97</v>
      </c>
      <c r="L37" s="560">
        <f>VLOOKUP(A37,'[13]BL Pmts_MER'!$A$4:$K$214,11,FALSE)</f>
        <v>25000</v>
      </c>
      <c r="M37" s="561">
        <f>IFERROR(VLOOKUP(A37,'[14]HCS Summary_MER ALL'!$B$2:$I$89,6,FALSE),0)</f>
        <v>0</v>
      </c>
      <c r="N37" s="557">
        <f>VLOOKUP(A37,'[15]MFP by LEA_MER'!$A$5:$J$202,10,FALSE)</f>
        <v>2616</v>
      </c>
      <c r="O37" s="562">
        <f t="shared" si="5"/>
        <v>154344</v>
      </c>
      <c r="P37" s="559">
        <f>'[16]Rev FY17-18 SCA Allocation Reca'!T32</f>
        <v>-26094</v>
      </c>
      <c r="Q37" s="563">
        <f t="shared" si="6"/>
        <v>128250</v>
      </c>
      <c r="R37" s="564"/>
      <c r="S37" s="565">
        <f t="shared" si="7"/>
        <v>153250</v>
      </c>
      <c r="U37" s="557"/>
      <c r="W37" s="557">
        <f>VLOOKUP(A37,'[17]MFP by School System MER'!$A$8:$I$201,9,FALSE)</f>
        <v>1731</v>
      </c>
    </row>
    <row r="38" spans="1:23" ht="15" customHeight="1" x14ac:dyDescent="0.2">
      <c r="A38" s="566">
        <v>32</v>
      </c>
      <c r="B38" s="567">
        <v>32</v>
      </c>
      <c r="C38" s="568" t="s">
        <v>273</v>
      </c>
      <c r="D38" s="569">
        <f>IFERROR(VLOOKUP(A38,'[12]Changes Per Emails'!$A$3:$L$21,5,FALSE),0)</f>
        <v>0</v>
      </c>
      <c r="E38" s="570">
        <f t="shared" si="1"/>
        <v>0</v>
      </c>
      <c r="F38" s="591"/>
      <c r="G38" s="571">
        <f t="shared" si="2"/>
        <v>0</v>
      </c>
      <c r="H38" s="569"/>
      <c r="I38" s="571">
        <f t="shared" si="3"/>
        <v>0</v>
      </c>
      <c r="J38" s="571">
        <f t="shared" si="4"/>
        <v>0</v>
      </c>
      <c r="K38" s="569">
        <f>VLOOKUP(A38,'[13]BL Pmts_MER'!$A$4:$K$214,10,FALSE)</f>
        <v>2930</v>
      </c>
      <c r="L38" s="572">
        <f>VLOOKUP(A38,'[13]BL Pmts_MER'!$A$4:$K$214,11,FALSE)</f>
        <v>697340</v>
      </c>
      <c r="M38" s="573">
        <f>IFERROR(VLOOKUP(A38,'[14]HCS Summary_MER ALL'!$B$2:$I$89,6,FALSE),0)</f>
        <v>68699</v>
      </c>
      <c r="N38" s="569">
        <f>VLOOKUP(A38,'[15]MFP by LEA_MER'!$A$5:$J$202,10,FALSE)</f>
        <v>10767</v>
      </c>
      <c r="O38" s="574">
        <f t="shared" si="5"/>
        <v>635253</v>
      </c>
      <c r="P38" s="571">
        <f>'[16]Rev FY17-18 SCA Allocation Reca'!T33</f>
        <v>69352.72</v>
      </c>
      <c r="Q38" s="575">
        <f t="shared" si="6"/>
        <v>704605.72</v>
      </c>
      <c r="R38" s="576">
        <v>4217947</v>
      </c>
      <c r="S38" s="577">
        <f t="shared" si="7"/>
        <v>5688591.7199999997</v>
      </c>
      <c r="U38" s="569"/>
      <c r="W38" s="569">
        <f>VLOOKUP(A38,'[17]MFP by School System MER'!$A$8:$I$201,9,FALSE)</f>
        <v>7006</v>
      </c>
    </row>
    <row r="39" spans="1:23" ht="15" customHeight="1" x14ac:dyDescent="0.2">
      <c r="A39" s="578">
        <v>33</v>
      </c>
      <c r="B39" s="567">
        <v>33</v>
      </c>
      <c r="C39" s="568" t="s">
        <v>274</v>
      </c>
      <c r="D39" s="569">
        <f>IFERROR(VLOOKUP(A39,'[12]Changes Per Emails'!$A$3:$L$21,5,FALSE),0)</f>
        <v>0</v>
      </c>
      <c r="E39" s="570">
        <f t="shared" si="1"/>
        <v>0</v>
      </c>
      <c r="F39" s="591"/>
      <c r="G39" s="571">
        <f t="shared" si="2"/>
        <v>0</v>
      </c>
      <c r="H39" s="569"/>
      <c r="I39" s="571">
        <f t="shared" si="3"/>
        <v>0</v>
      </c>
      <c r="J39" s="571">
        <f t="shared" si="4"/>
        <v>0</v>
      </c>
      <c r="K39" s="569">
        <f>VLOOKUP(A39,'[13]BL Pmts_MER'!$A$4:$K$214,10,FALSE)</f>
        <v>197</v>
      </c>
      <c r="L39" s="572">
        <f>VLOOKUP(A39,'[13]BL Pmts_MER'!$A$4:$K$214,11,FALSE)</f>
        <v>46886</v>
      </c>
      <c r="M39" s="573">
        <f>IFERROR(VLOOKUP(A39,'[14]HCS Summary_MER ALL'!$B$2:$I$89,6,FALSE),0)</f>
        <v>0</v>
      </c>
      <c r="N39" s="569">
        <f>VLOOKUP(A39,'[15]MFP by LEA_MER'!$A$5:$J$202,10,FALSE)</f>
        <v>662</v>
      </c>
      <c r="O39" s="574">
        <f t="shared" si="5"/>
        <v>39058</v>
      </c>
      <c r="P39" s="571">
        <f>'[16]Rev FY17-18 SCA Allocation Reca'!T34</f>
        <v>-3733</v>
      </c>
      <c r="Q39" s="575">
        <f t="shared" si="6"/>
        <v>35325</v>
      </c>
      <c r="R39" s="576"/>
      <c r="S39" s="577">
        <f t="shared" si="7"/>
        <v>82211</v>
      </c>
      <c r="U39" s="569"/>
      <c r="W39" s="569">
        <f>VLOOKUP(A39,'[17]MFP by School System MER'!$A$8:$I$201,9,FALSE)</f>
        <v>433</v>
      </c>
    </row>
    <row r="40" spans="1:23" ht="15" customHeight="1" x14ac:dyDescent="0.2">
      <c r="A40" s="578">
        <v>34</v>
      </c>
      <c r="B40" s="567">
        <v>34</v>
      </c>
      <c r="C40" s="568" t="s">
        <v>275</v>
      </c>
      <c r="D40" s="569">
        <f>IFERROR(VLOOKUP(A40,'[12]Changes Per Emails'!$A$3:$L$21,5,FALSE),0)</f>
        <v>0</v>
      </c>
      <c r="E40" s="570">
        <f t="shared" si="1"/>
        <v>0</v>
      </c>
      <c r="F40" s="591"/>
      <c r="G40" s="571">
        <f t="shared" si="2"/>
        <v>0</v>
      </c>
      <c r="H40" s="569"/>
      <c r="I40" s="571">
        <f t="shared" si="3"/>
        <v>0</v>
      </c>
      <c r="J40" s="571">
        <f t="shared" si="4"/>
        <v>0</v>
      </c>
      <c r="K40" s="569">
        <f>VLOOKUP(A40,'[13]BL Pmts_MER'!$A$4:$K$214,10,FALSE)</f>
        <v>250</v>
      </c>
      <c r="L40" s="572">
        <f>VLOOKUP(A40,'[13]BL Pmts_MER'!$A$4:$K$214,11,FALSE)</f>
        <v>59500</v>
      </c>
      <c r="M40" s="573">
        <f>IFERROR(VLOOKUP(A40,'[14]HCS Summary_MER ALL'!$B$2:$I$89,6,FALSE),0)</f>
        <v>0</v>
      </c>
      <c r="N40" s="569">
        <f>VLOOKUP(A40,'[15]MFP by LEA_MER'!$A$5:$J$202,10,FALSE)</f>
        <v>1687</v>
      </c>
      <c r="O40" s="574">
        <f t="shared" si="5"/>
        <v>99533</v>
      </c>
      <c r="P40" s="571">
        <f>'[16]Rev FY17-18 SCA Allocation Reca'!T35</f>
        <v>17227</v>
      </c>
      <c r="Q40" s="575">
        <f t="shared" si="6"/>
        <v>116760</v>
      </c>
      <c r="R40" s="576"/>
      <c r="S40" s="577">
        <f t="shared" si="7"/>
        <v>176260</v>
      </c>
      <c r="U40" s="569"/>
      <c r="W40" s="569">
        <f>VLOOKUP(A40,'[17]MFP by School System MER'!$A$8:$I$201,9,FALSE)</f>
        <v>1040</v>
      </c>
    </row>
    <row r="41" spans="1:23" ht="15" customHeight="1" x14ac:dyDescent="0.2">
      <c r="A41" s="579">
        <v>35</v>
      </c>
      <c r="B41" s="580">
        <v>35</v>
      </c>
      <c r="C41" s="581" t="s">
        <v>276</v>
      </c>
      <c r="D41" s="582">
        <f>IFERROR(VLOOKUP(A41,'[12]Changes Per Emails'!$A$3:$L$21,5,FALSE),0)</f>
        <v>0</v>
      </c>
      <c r="E41" s="583">
        <f t="shared" si="1"/>
        <v>0</v>
      </c>
      <c r="F41" s="592"/>
      <c r="G41" s="584">
        <f t="shared" si="2"/>
        <v>0</v>
      </c>
      <c r="H41" s="582"/>
      <c r="I41" s="584">
        <f t="shared" si="3"/>
        <v>0</v>
      </c>
      <c r="J41" s="584">
        <f t="shared" si="4"/>
        <v>0</v>
      </c>
      <c r="K41" s="582">
        <f>VLOOKUP(A41,'[13]BL Pmts_MER'!$A$4:$K$214,10,FALSE)</f>
        <v>368</v>
      </c>
      <c r="L41" s="585">
        <f>VLOOKUP(A41,'[13]BL Pmts_MER'!$A$4:$K$214,11,FALSE)</f>
        <v>87584</v>
      </c>
      <c r="M41" s="586">
        <f>IFERROR(VLOOKUP(A41,'[14]HCS Summary_MER ALL'!$B$2:$I$89,6,FALSE),0)</f>
        <v>0</v>
      </c>
      <c r="N41" s="582">
        <f>VLOOKUP(A41,'[15]MFP by LEA_MER'!$A$5:$J$202,10,FALSE)</f>
        <v>2691</v>
      </c>
      <c r="O41" s="587">
        <f t="shared" si="5"/>
        <v>158769</v>
      </c>
      <c r="P41" s="584">
        <f>'[16]Rev FY17-18 SCA Allocation Reca'!T36</f>
        <v>22488.620000000003</v>
      </c>
      <c r="Q41" s="588">
        <f t="shared" si="6"/>
        <v>181257.62</v>
      </c>
      <c r="R41" s="589"/>
      <c r="S41" s="590">
        <f t="shared" si="7"/>
        <v>268841.62</v>
      </c>
      <c r="U41" s="582"/>
      <c r="W41" s="582">
        <f>VLOOKUP(A41,'[17]MFP by School System MER'!$A$8:$I$201,9,FALSE)</f>
        <v>1770</v>
      </c>
    </row>
    <row r="42" spans="1:23" ht="15" customHeight="1" x14ac:dyDescent="0.2">
      <c r="A42" s="554">
        <v>36</v>
      </c>
      <c r="B42" s="555">
        <v>36</v>
      </c>
      <c r="C42" s="556" t="s">
        <v>277</v>
      </c>
      <c r="D42" s="557">
        <v>27</v>
      </c>
      <c r="E42" s="558">
        <f t="shared" si="1"/>
        <v>567000</v>
      </c>
      <c r="F42" s="593">
        <v>7</v>
      </c>
      <c r="G42" s="559">
        <f t="shared" si="2"/>
        <v>42000</v>
      </c>
      <c r="H42" s="557">
        <v>13</v>
      </c>
      <c r="I42" s="559">
        <f t="shared" si="3"/>
        <v>52000</v>
      </c>
      <c r="J42" s="559">
        <f t="shared" si="4"/>
        <v>94000</v>
      </c>
      <c r="K42" s="557">
        <f>VLOOKUP(A42,'[13]BL Pmts_MER'!$A$4:$K$214,10,FALSE)</f>
        <v>104</v>
      </c>
      <c r="L42" s="560">
        <f>VLOOKUP(A42,'[13]BL Pmts_MER'!$A$4:$K$214,11,FALSE)</f>
        <v>25000</v>
      </c>
      <c r="M42" s="561">
        <f>IFERROR(VLOOKUP(A42,'[14]HCS Summary_MER ALL'!$B$2:$I$89,6,FALSE),0)</f>
        <v>203370</v>
      </c>
      <c r="N42" s="557">
        <f>VLOOKUP(A42,'[15]MFP by LEA_MER'!$A$5:$J$202,10,FALSE)</f>
        <v>2306</v>
      </c>
      <c r="O42" s="562">
        <f t="shared" si="5"/>
        <v>136054</v>
      </c>
      <c r="P42" s="559">
        <f>'[16]Rev FY17-18 SCA Allocation Reca'!T37</f>
        <v>52396</v>
      </c>
      <c r="Q42" s="563">
        <f t="shared" si="6"/>
        <v>188450</v>
      </c>
      <c r="R42" s="564"/>
      <c r="S42" s="565">
        <f t="shared" si="7"/>
        <v>1077820</v>
      </c>
      <c r="U42" s="557"/>
      <c r="W42" s="557">
        <f>VLOOKUP(A42,'[17]MFP by School System MER'!$A$8:$I$201,9,FALSE)</f>
        <v>1950</v>
      </c>
    </row>
    <row r="43" spans="1:23" ht="15" customHeight="1" x14ac:dyDescent="0.2">
      <c r="A43" s="566">
        <v>37</v>
      </c>
      <c r="B43" s="567">
        <v>37</v>
      </c>
      <c r="C43" s="568" t="s">
        <v>278</v>
      </c>
      <c r="D43" s="569">
        <f>IFERROR(VLOOKUP(A43,'[12]Changes Per Emails'!$A$3:$L$21,5,FALSE),0)</f>
        <v>0</v>
      </c>
      <c r="E43" s="570">
        <f t="shared" si="1"/>
        <v>0</v>
      </c>
      <c r="F43" s="591"/>
      <c r="G43" s="571">
        <f t="shared" si="2"/>
        <v>0</v>
      </c>
      <c r="H43" s="569"/>
      <c r="I43" s="571">
        <f t="shared" si="3"/>
        <v>0</v>
      </c>
      <c r="J43" s="571">
        <f t="shared" si="4"/>
        <v>0</v>
      </c>
      <c r="K43" s="569">
        <f>VLOOKUP(A43,'[13]BL Pmts_MER'!$A$4:$K$214,10,FALSE)</f>
        <v>509</v>
      </c>
      <c r="L43" s="572">
        <f>VLOOKUP(A43,'[13]BL Pmts_MER'!$A$4:$K$214,11,FALSE)</f>
        <v>121142</v>
      </c>
      <c r="M43" s="573">
        <f>IFERROR(VLOOKUP(A43,'[14]HCS Summary_MER ALL'!$B$2:$I$89,6,FALSE),0)</f>
        <v>64641</v>
      </c>
      <c r="N43" s="569">
        <f>VLOOKUP(A43,'[15]MFP by LEA_MER'!$A$5:$J$202,10,FALSE)</f>
        <v>8535</v>
      </c>
      <c r="O43" s="574">
        <f t="shared" si="5"/>
        <v>503565</v>
      </c>
      <c r="P43" s="571">
        <f>'[16]Rev FY17-18 SCA Allocation Reca'!T38</f>
        <v>87796.62</v>
      </c>
      <c r="Q43" s="575">
        <f t="shared" si="6"/>
        <v>591361.62</v>
      </c>
      <c r="R43" s="576"/>
      <c r="S43" s="577">
        <f t="shared" si="7"/>
        <v>777144.62</v>
      </c>
      <c r="U43" s="569"/>
      <c r="W43" s="569">
        <f>VLOOKUP(A43,'[17]MFP by School System MER'!$A$8:$I$201,9,FALSE)</f>
        <v>5535</v>
      </c>
    </row>
    <row r="44" spans="1:23" ht="15" customHeight="1" x14ac:dyDescent="0.2">
      <c r="A44" s="578">
        <v>38</v>
      </c>
      <c r="B44" s="567">
        <v>38</v>
      </c>
      <c r="C44" s="568" t="s">
        <v>279</v>
      </c>
      <c r="D44" s="569">
        <f>IFERROR(VLOOKUP(A44,'[12]Changes Per Emails'!$A$3:$L$21,5,FALSE),0)</f>
        <v>0</v>
      </c>
      <c r="E44" s="570">
        <f t="shared" si="1"/>
        <v>0</v>
      </c>
      <c r="F44" s="591"/>
      <c r="G44" s="571">
        <f t="shared" si="2"/>
        <v>0</v>
      </c>
      <c r="H44" s="569"/>
      <c r="I44" s="571">
        <f t="shared" si="3"/>
        <v>0</v>
      </c>
      <c r="J44" s="571">
        <f t="shared" si="4"/>
        <v>0</v>
      </c>
      <c r="K44" s="569">
        <f>VLOOKUP(A44,'[13]BL Pmts_MER'!$A$4:$K$214,10,FALSE)</f>
        <v>43</v>
      </c>
      <c r="L44" s="572">
        <f>VLOOKUP(A44,'[13]BL Pmts_MER'!$A$4:$K$214,11,FALSE)</f>
        <v>25000</v>
      </c>
      <c r="M44" s="573">
        <f>IFERROR(VLOOKUP(A44,'[14]HCS Summary_MER ALL'!$B$2:$I$89,6,FALSE),0)</f>
        <v>47172</v>
      </c>
      <c r="N44" s="569">
        <f>VLOOKUP(A44,'[15]MFP by LEA_MER'!$A$5:$J$202,10,FALSE)</f>
        <v>1836</v>
      </c>
      <c r="O44" s="574">
        <f t="shared" si="5"/>
        <v>108324</v>
      </c>
      <c r="P44" s="571">
        <f>'[16]Rev FY17-18 SCA Allocation Reca'!T39</f>
        <v>-29502.759999999995</v>
      </c>
      <c r="Q44" s="575">
        <f t="shared" si="6"/>
        <v>78821.240000000005</v>
      </c>
      <c r="R44" s="576"/>
      <c r="S44" s="577">
        <f t="shared" si="7"/>
        <v>150993.24</v>
      </c>
      <c r="U44" s="569"/>
      <c r="W44" s="569">
        <f>VLOOKUP(A44,'[17]MFP by School System MER'!$A$8:$I$201,9,FALSE)</f>
        <v>1261</v>
      </c>
    </row>
    <row r="45" spans="1:23" ht="15" customHeight="1" x14ac:dyDescent="0.2">
      <c r="A45" s="578">
        <v>39</v>
      </c>
      <c r="B45" s="567">
        <v>39</v>
      </c>
      <c r="C45" s="568" t="s">
        <v>280</v>
      </c>
      <c r="D45" s="569">
        <f>IFERROR(VLOOKUP(A45,'[12]Changes Per Emails'!$A$3:$L$21,5,FALSE),0)</f>
        <v>2</v>
      </c>
      <c r="E45" s="570">
        <f t="shared" si="1"/>
        <v>42000</v>
      </c>
      <c r="F45" s="591">
        <v>1</v>
      </c>
      <c r="G45" s="571">
        <f t="shared" si="2"/>
        <v>6000</v>
      </c>
      <c r="H45" s="569">
        <v>1</v>
      </c>
      <c r="I45" s="571">
        <f t="shared" si="3"/>
        <v>4000</v>
      </c>
      <c r="J45" s="571">
        <f t="shared" si="4"/>
        <v>10000</v>
      </c>
      <c r="K45" s="569">
        <f>VLOOKUP(A45,'[13]BL Pmts_MER'!$A$4:$K$214,10,FALSE)</f>
        <v>286</v>
      </c>
      <c r="L45" s="572">
        <f>VLOOKUP(A45,'[13]BL Pmts_MER'!$A$4:$K$214,11,FALSE)</f>
        <v>68068</v>
      </c>
      <c r="M45" s="573">
        <f>IFERROR(VLOOKUP(A45,'[14]HCS Summary_MER ALL'!$B$2:$I$89,6,FALSE),0)</f>
        <v>8835</v>
      </c>
      <c r="N45" s="569">
        <f>VLOOKUP(A45,'[15]MFP by LEA_MER'!$A$5:$J$202,10,FALSE)</f>
        <v>1156</v>
      </c>
      <c r="O45" s="574">
        <f t="shared" si="5"/>
        <v>68204</v>
      </c>
      <c r="P45" s="571">
        <f>'[16]Rev FY17-18 SCA Allocation Reca'!T40</f>
        <v>-20660</v>
      </c>
      <c r="Q45" s="575">
        <f t="shared" si="6"/>
        <v>47544</v>
      </c>
      <c r="R45" s="576"/>
      <c r="S45" s="577">
        <f t="shared" si="7"/>
        <v>176447</v>
      </c>
      <c r="U45" s="569"/>
      <c r="W45" s="569">
        <f>VLOOKUP(A45,'[17]MFP by School System MER'!$A$8:$I$201,9,FALSE)</f>
        <v>738</v>
      </c>
    </row>
    <row r="46" spans="1:23" ht="15" customHeight="1" x14ac:dyDescent="0.2">
      <c r="A46" s="579">
        <v>40</v>
      </c>
      <c r="B46" s="580">
        <v>40</v>
      </c>
      <c r="C46" s="581" t="s">
        <v>281</v>
      </c>
      <c r="D46" s="582">
        <f>IFERROR(VLOOKUP(A46,'[12]Changes Per Emails'!$A$3:$L$21,5,FALSE),0)</f>
        <v>0</v>
      </c>
      <c r="E46" s="583">
        <f t="shared" si="1"/>
        <v>0</v>
      </c>
      <c r="F46" s="592"/>
      <c r="G46" s="584">
        <f t="shared" si="2"/>
        <v>0</v>
      </c>
      <c r="H46" s="582"/>
      <c r="I46" s="584">
        <f t="shared" si="3"/>
        <v>0</v>
      </c>
      <c r="J46" s="584">
        <f t="shared" si="4"/>
        <v>0</v>
      </c>
      <c r="K46" s="582">
        <f>VLOOKUP(A46,'[13]BL Pmts_MER'!$A$4:$K$214,10,FALSE)</f>
        <v>1509</v>
      </c>
      <c r="L46" s="585">
        <f>VLOOKUP(A46,'[13]BL Pmts_MER'!$A$4:$K$214,11,FALSE)</f>
        <v>359142</v>
      </c>
      <c r="M46" s="586">
        <f>IFERROR(VLOOKUP(A46,'[14]HCS Summary_MER ALL'!$B$2:$I$89,6,FALSE),0)</f>
        <v>88442</v>
      </c>
      <c r="N46" s="582">
        <f>VLOOKUP(A46,'[15]MFP by LEA_MER'!$A$5:$J$202,10,FALSE)</f>
        <v>10093</v>
      </c>
      <c r="O46" s="587">
        <f t="shared" si="5"/>
        <v>595487</v>
      </c>
      <c r="P46" s="584">
        <f>'[16]Rev FY17-18 SCA Allocation Reca'!T41</f>
        <v>-161657.60999999999</v>
      </c>
      <c r="Q46" s="588">
        <f t="shared" si="6"/>
        <v>433829.39</v>
      </c>
      <c r="R46" s="589"/>
      <c r="S46" s="590">
        <f t="shared" si="7"/>
        <v>881413.39</v>
      </c>
      <c r="U46" s="582"/>
      <c r="W46" s="582">
        <f>VLOOKUP(A46,'[17]MFP by School System MER'!$A$8:$I$201,9,FALSE)</f>
        <v>6672</v>
      </c>
    </row>
    <row r="47" spans="1:23" ht="15" customHeight="1" x14ac:dyDescent="0.2">
      <c r="A47" s="554">
        <v>41</v>
      </c>
      <c r="B47" s="555">
        <v>41</v>
      </c>
      <c r="C47" s="556" t="s">
        <v>282</v>
      </c>
      <c r="D47" s="557">
        <f>IFERROR(VLOOKUP(A47,'[12]Changes Per Emails'!$A$3:$L$21,5,FALSE),0)</f>
        <v>0</v>
      </c>
      <c r="E47" s="558">
        <f t="shared" si="1"/>
        <v>0</v>
      </c>
      <c r="F47" s="593"/>
      <c r="G47" s="559">
        <f t="shared" si="2"/>
        <v>0</v>
      </c>
      <c r="H47" s="557"/>
      <c r="I47" s="559">
        <f t="shared" si="3"/>
        <v>0</v>
      </c>
      <c r="J47" s="559">
        <f t="shared" si="4"/>
        <v>0</v>
      </c>
      <c r="K47" s="557">
        <f>VLOOKUP(A47,'[13]BL Pmts_MER'!$A$4:$K$214,10,FALSE)</f>
        <v>160</v>
      </c>
      <c r="L47" s="560">
        <f>VLOOKUP(A47,'[13]BL Pmts_MER'!$A$4:$K$214,11,FALSE)</f>
        <v>38080</v>
      </c>
      <c r="M47" s="561">
        <f>IFERROR(VLOOKUP(A47,'[14]HCS Summary_MER ALL'!$B$2:$I$89,6,FALSE),0)</f>
        <v>0</v>
      </c>
      <c r="N47" s="557">
        <f>VLOOKUP(A47,'[15]MFP by LEA_MER'!$A$5:$J$202,10,FALSE)</f>
        <v>642</v>
      </c>
      <c r="O47" s="562">
        <f t="shared" si="5"/>
        <v>37878</v>
      </c>
      <c r="P47" s="559">
        <f>'[16]Rev FY17-18 SCA Allocation Reca'!T42</f>
        <v>-27893</v>
      </c>
      <c r="Q47" s="563">
        <f t="shared" si="6"/>
        <v>9985</v>
      </c>
      <c r="R47" s="564"/>
      <c r="S47" s="565">
        <f t="shared" si="7"/>
        <v>48065</v>
      </c>
      <c r="U47" s="557"/>
      <c r="W47" s="557">
        <f>VLOOKUP(A47,'[17]MFP by School System MER'!$A$8:$I$201,9,FALSE)</f>
        <v>421</v>
      </c>
    </row>
    <row r="48" spans="1:23" ht="15" customHeight="1" x14ac:dyDescent="0.2">
      <c r="A48" s="566">
        <v>42</v>
      </c>
      <c r="B48" s="567">
        <v>42</v>
      </c>
      <c r="C48" s="568" t="s">
        <v>283</v>
      </c>
      <c r="D48" s="569">
        <f>IFERROR(VLOOKUP(A48,'[12]Changes Per Emails'!$A$3:$L$21,5,FALSE),0)</f>
        <v>0</v>
      </c>
      <c r="E48" s="570">
        <f t="shared" si="1"/>
        <v>0</v>
      </c>
      <c r="F48" s="591"/>
      <c r="G48" s="571">
        <f t="shared" si="2"/>
        <v>0</v>
      </c>
      <c r="H48" s="569"/>
      <c r="I48" s="571">
        <f t="shared" si="3"/>
        <v>0</v>
      </c>
      <c r="J48" s="571">
        <f t="shared" si="4"/>
        <v>0</v>
      </c>
      <c r="K48" s="569">
        <f>VLOOKUP(A48,'[13]BL Pmts_MER'!$A$4:$K$214,10,FALSE)</f>
        <v>494</v>
      </c>
      <c r="L48" s="572">
        <f>VLOOKUP(A48,'[13]BL Pmts_MER'!$A$4:$K$214,11,FALSE)</f>
        <v>117572</v>
      </c>
      <c r="M48" s="573">
        <f>IFERROR(VLOOKUP(A48,'[14]HCS Summary_MER ALL'!$B$2:$I$89,6,FALSE),0)</f>
        <v>0</v>
      </c>
      <c r="N48" s="569">
        <f>VLOOKUP(A48,'[15]MFP by LEA_MER'!$A$5:$J$202,10,FALSE)</f>
        <v>1323</v>
      </c>
      <c r="O48" s="574">
        <f t="shared" si="5"/>
        <v>78057</v>
      </c>
      <c r="P48" s="571">
        <f>'[16]Rev FY17-18 SCA Allocation Reca'!T43</f>
        <v>85843</v>
      </c>
      <c r="Q48" s="575">
        <f t="shared" si="6"/>
        <v>163900</v>
      </c>
      <c r="R48" s="576"/>
      <c r="S48" s="577">
        <f t="shared" si="7"/>
        <v>281472</v>
      </c>
      <c r="U48" s="569"/>
      <c r="W48" s="569">
        <f>VLOOKUP(A48,'[17]MFP by School System MER'!$A$8:$I$201,9,FALSE)</f>
        <v>877</v>
      </c>
    </row>
    <row r="49" spans="1:23" ht="15" customHeight="1" x14ac:dyDescent="0.2">
      <c r="A49" s="578">
        <v>43</v>
      </c>
      <c r="B49" s="567">
        <v>43</v>
      </c>
      <c r="C49" s="568" t="s">
        <v>284</v>
      </c>
      <c r="D49" s="569">
        <f>IFERROR(VLOOKUP(A49,'[12]Changes Per Emails'!$A$3:$L$21,5,FALSE),0)</f>
        <v>0</v>
      </c>
      <c r="E49" s="570">
        <f t="shared" si="1"/>
        <v>0</v>
      </c>
      <c r="F49" s="591"/>
      <c r="G49" s="571">
        <f t="shared" si="2"/>
        <v>0</v>
      </c>
      <c r="H49" s="569"/>
      <c r="I49" s="571">
        <f t="shared" si="3"/>
        <v>0</v>
      </c>
      <c r="J49" s="571">
        <f t="shared" si="4"/>
        <v>0</v>
      </c>
      <c r="K49" s="569">
        <f>VLOOKUP(A49,'[13]BL Pmts_MER'!$A$4:$K$214,10,FALSE)</f>
        <v>418</v>
      </c>
      <c r="L49" s="572">
        <f>VLOOKUP(A49,'[13]BL Pmts_MER'!$A$4:$K$214,11,FALSE)</f>
        <v>99484</v>
      </c>
      <c r="M49" s="573">
        <f>IFERROR(VLOOKUP(A49,'[14]HCS Summary_MER ALL'!$B$2:$I$89,6,FALSE),0)</f>
        <v>116659</v>
      </c>
      <c r="N49" s="569">
        <f>VLOOKUP(A49,'[15]MFP by LEA_MER'!$A$5:$J$202,10,FALSE)</f>
        <v>1781</v>
      </c>
      <c r="O49" s="574">
        <f t="shared" si="5"/>
        <v>105079</v>
      </c>
      <c r="P49" s="571">
        <f>'[16]Rev FY17-18 SCA Allocation Reca'!T44</f>
        <v>48581</v>
      </c>
      <c r="Q49" s="575">
        <f t="shared" si="6"/>
        <v>153660</v>
      </c>
      <c r="R49" s="576"/>
      <c r="S49" s="577">
        <f t="shared" si="7"/>
        <v>369803</v>
      </c>
      <c r="U49" s="569"/>
      <c r="W49" s="569">
        <f>VLOOKUP(A49,'[17]MFP by School System MER'!$A$8:$I$201,9,FALSE)</f>
        <v>1157</v>
      </c>
    </row>
    <row r="50" spans="1:23" ht="15" customHeight="1" x14ac:dyDescent="0.2">
      <c r="A50" s="578">
        <v>44</v>
      </c>
      <c r="B50" s="567">
        <v>44</v>
      </c>
      <c r="C50" s="568" t="s">
        <v>285</v>
      </c>
      <c r="D50" s="569">
        <f>IFERROR(VLOOKUP(A50,'[12]Changes Per Emails'!$A$3:$L$21,5,FALSE),0)</f>
        <v>0</v>
      </c>
      <c r="E50" s="570">
        <f t="shared" si="1"/>
        <v>0</v>
      </c>
      <c r="F50" s="591"/>
      <c r="G50" s="571">
        <f t="shared" si="2"/>
        <v>0</v>
      </c>
      <c r="H50" s="569"/>
      <c r="I50" s="571">
        <f t="shared" si="3"/>
        <v>0</v>
      </c>
      <c r="J50" s="571">
        <f t="shared" si="4"/>
        <v>0</v>
      </c>
      <c r="K50" s="569">
        <f>VLOOKUP(A50,'[13]BL Pmts_MER'!$A$4:$K$214,10,FALSE)</f>
        <v>186</v>
      </c>
      <c r="L50" s="572">
        <f>VLOOKUP(A50,'[13]BL Pmts_MER'!$A$4:$K$214,11,FALSE)</f>
        <v>44268</v>
      </c>
      <c r="M50" s="573">
        <f>IFERROR(VLOOKUP(A50,'[14]HCS Summary_MER ALL'!$B$2:$I$89,6,FALSE),0)</f>
        <v>293061</v>
      </c>
      <c r="N50" s="569">
        <f>VLOOKUP(A50,'[15]MFP by LEA_MER'!$A$5:$J$202,10,FALSE)</f>
        <v>2946</v>
      </c>
      <c r="O50" s="574">
        <f t="shared" si="5"/>
        <v>173814</v>
      </c>
      <c r="P50" s="571">
        <f>'[16]Rev FY17-18 SCA Allocation Reca'!T45</f>
        <v>66301</v>
      </c>
      <c r="Q50" s="575">
        <f t="shared" si="6"/>
        <v>240115</v>
      </c>
      <c r="R50" s="576"/>
      <c r="S50" s="577">
        <f t="shared" si="7"/>
        <v>577444</v>
      </c>
      <c r="U50" s="569"/>
      <c r="W50" s="569">
        <f>VLOOKUP(A50,'[17]MFP by School System MER'!$A$8:$I$201,9,FALSE)</f>
        <v>1968</v>
      </c>
    </row>
    <row r="51" spans="1:23" ht="15" customHeight="1" x14ac:dyDescent="0.2">
      <c r="A51" s="579">
        <v>45</v>
      </c>
      <c r="B51" s="580">
        <v>45</v>
      </c>
      <c r="C51" s="581" t="s">
        <v>286</v>
      </c>
      <c r="D51" s="582">
        <f>IFERROR(VLOOKUP(A51,'[12]Changes Per Emails'!$A$3:$L$21,5,FALSE),0)</f>
        <v>0</v>
      </c>
      <c r="E51" s="583">
        <f t="shared" si="1"/>
        <v>0</v>
      </c>
      <c r="F51" s="592"/>
      <c r="G51" s="584">
        <f t="shared" si="2"/>
        <v>0</v>
      </c>
      <c r="H51" s="582"/>
      <c r="I51" s="584">
        <f t="shared" si="3"/>
        <v>0</v>
      </c>
      <c r="J51" s="584">
        <f t="shared" si="4"/>
        <v>0</v>
      </c>
      <c r="K51" s="582">
        <f>VLOOKUP(A51,'[13]BL Pmts_MER'!$A$4:$K$214,10,FALSE)</f>
        <v>669</v>
      </c>
      <c r="L51" s="585">
        <f>VLOOKUP(A51,'[13]BL Pmts_MER'!$A$4:$K$214,11,FALSE)</f>
        <v>159222</v>
      </c>
      <c r="M51" s="586">
        <f>IFERROR(VLOOKUP(A51,'[14]HCS Summary_MER ALL'!$B$2:$I$89,6,FALSE),0)</f>
        <v>678392</v>
      </c>
      <c r="N51" s="582">
        <f>VLOOKUP(A51,'[15]MFP by LEA_MER'!$A$5:$J$202,10,FALSE)</f>
        <v>4192</v>
      </c>
      <c r="O51" s="587">
        <f t="shared" si="5"/>
        <v>247328</v>
      </c>
      <c r="P51" s="584">
        <f>'[16]Rev FY17-18 SCA Allocation Reca'!T46</f>
        <v>3126.44</v>
      </c>
      <c r="Q51" s="588">
        <f t="shared" si="6"/>
        <v>250454.44</v>
      </c>
      <c r="R51" s="589"/>
      <c r="S51" s="590">
        <f t="shared" si="7"/>
        <v>1088068.44</v>
      </c>
      <c r="U51" s="582"/>
      <c r="W51" s="582">
        <f>VLOOKUP(A51,'[17]MFP by School System MER'!$A$8:$I$201,9,FALSE)</f>
        <v>2816</v>
      </c>
    </row>
    <row r="52" spans="1:23" ht="15" customHeight="1" x14ac:dyDescent="0.2">
      <c r="A52" s="554">
        <v>46</v>
      </c>
      <c r="B52" s="555">
        <v>46</v>
      </c>
      <c r="C52" s="556" t="s">
        <v>287</v>
      </c>
      <c r="D52" s="557">
        <f>IFERROR(VLOOKUP(A52,'[12]Changes Per Emails'!$A$3:$L$21,5,FALSE),0)</f>
        <v>0</v>
      </c>
      <c r="E52" s="558">
        <f t="shared" si="1"/>
        <v>0</v>
      </c>
      <c r="F52" s="593"/>
      <c r="G52" s="559">
        <f t="shared" si="2"/>
        <v>0</v>
      </c>
      <c r="H52" s="557"/>
      <c r="I52" s="559">
        <f t="shared" si="3"/>
        <v>0</v>
      </c>
      <c r="J52" s="559">
        <f t="shared" si="4"/>
        <v>0</v>
      </c>
      <c r="K52" s="557">
        <f>VLOOKUP(A52,'[13]BL Pmts_MER'!$A$4:$K$214,10,FALSE)</f>
        <v>32</v>
      </c>
      <c r="L52" s="560">
        <f>VLOOKUP(A52,'[13]BL Pmts_MER'!$A$4:$K$214,11,FALSE)</f>
        <v>25000</v>
      </c>
      <c r="M52" s="561">
        <f>IFERROR(VLOOKUP(A52,'[14]HCS Summary_MER ALL'!$B$2:$I$89,6,FALSE),0)</f>
        <v>0</v>
      </c>
      <c r="N52" s="557">
        <f>VLOOKUP(A52,'[15]MFP by LEA_MER'!$A$5:$J$202,10,FALSE)</f>
        <v>513</v>
      </c>
      <c r="O52" s="562">
        <f t="shared" si="5"/>
        <v>30267</v>
      </c>
      <c r="P52" s="559">
        <f>'[16]Rev FY17-18 SCA Allocation Reca'!T47</f>
        <v>-12124.400000000001</v>
      </c>
      <c r="Q52" s="563">
        <f t="shared" si="6"/>
        <v>18142.599999999999</v>
      </c>
      <c r="R52" s="564"/>
      <c r="S52" s="565">
        <f t="shared" si="7"/>
        <v>43142.6</v>
      </c>
      <c r="U52" s="557"/>
      <c r="W52" s="557">
        <f>VLOOKUP(A52,'[17]MFP by School System MER'!$A$8:$I$201,9,FALSE)</f>
        <v>322</v>
      </c>
    </row>
    <row r="53" spans="1:23" ht="15" customHeight="1" x14ac:dyDescent="0.2">
      <c r="A53" s="566">
        <v>47</v>
      </c>
      <c r="B53" s="567">
        <v>47</v>
      </c>
      <c r="C53" s="568" t="s">
        <v>288</v>
      </c>
      <c r="D53" s="569">
        <f>IFERROR(VLOOKUP(A53,'[12]Changes Per Emails'!$A$3:$L$21,5,FALSE),0)</f>
        <v>0</v>
      </c>
      <c r="E53" s="570">
        <f t="shared" si="1"/>
        <v>0</v>
      </c>
      <c r="F53" s="591"/>
      <c r="G53" s="571">
        <f t="shared" si="2"/>
        <v>0</v>
      </c>
      <c r="H53" s="569"/>
      <c r="I53" s="571">
        <f t="shared" si="3"/>
        <v>0</v>
      </c>
      <c r="J53" s="571">
        <f t="shared" si="4"/>
        <v>0</v>
      </c>
      <c r="K53" s="569">
        <f>VLOOKUP(A53,'[13]BL Pmts_MER'!$A$4:$K$214,10,FALSE)</f>
        <v>304</v>
      </c>
      <c r="L53" s="572">
        <f>VLOOKUP(A53,'[13]BL Pmts_MER'!$A$4:$K$214,11,FALSE)</f>
        <v>72352</v>
      </c>
      <c r="M53" s="573">
        <f>IFERROR(VLOOKUP(A53,'[14]HCS Summary_MER ALL'!$B$2:$I$89,6,FALSE),0)</f>
        <v>121540</v>
      </c>
      <c r="N53" s="569">
        <f>VLOOKUP(A53,'[15]MFP by LEA_MER'!$A$5:$J$202,10,FALSE)</f>
        <v>1638</v>
      </c>
      <c r="O53" s="574">
        <f t="shared" si="5"/>
        <v>96642</v>
      </c>
      <c r="P53" s="571">
        <f>'[16]Rev FY17-18 SCA Allocation Reca'!T48</f>
        <v>19681</v>
      </c>
      <c r="Q53" s="575">
        <f t="shared" si="6"/>
        <v>116323</v>
      </c>
      <c r="R53" s="576"/>
      <c r="S53" s="577">
        <f t="shared" si="7"/>
        <v>310215</v>
      </c>
      <c r="U53" s="569"/>
      <c r="W53" s="569">
        <f>VLOOKUP(A53,'[17]MFP by School System MER'!$A$8:$I$201,9,FALSE)</f>
        <v>1132</v>
      </c>
    </row>
    <row r="54" spans="1:23" ht="15" customHeight="1" x14ac:dyDescent="0.2">
      <c r="A54" s="578">
        <v>48</v>
      </c>
      <c r="B54" s="567">
        <v>48</v>
      </c>
      <c r="C54" s="568" t="s">
        <v>289</v>
      </c>
      <c r="D54" s="569">
        <f>IFERROR(VLOOKUP(A54,'[12]Changes Per Emails'!$A$3:$L$21,5,FALSE),0)</f>
        <v>0</v>
      </c>
      <c r="E54" s="570">
        <f t="shared" si="1"/>
        <v>0</v>
      </c>
      <c r="F54" s="591"/>
      <c r="G54" s="571">
        <f t="shared" si="2"/>
        <v>0</v>
      </c>
      <c r="H54" s="569"/>
      <c r="I54" s="571">
        <f t="shared" si="3"/>
        <v>0</v>
      </c>
      <c r="J54" s="571">
        <f t="shared" si="4"/>
        <v>0</v>
      </c>
      <c r="K54" s="569">
        <f>VLOOKUP(A54,'[13]BL Pmts_MER'!$A$4:$K$214,10,FALSE)</f>
        <v>385</v>
      </c>
      <c r="L54" s="572">
        <f>VLOOKUP(A54,'[13]BL Pmts_MER'!$A$4:$K$214,11,FALSE)</f>
        <v>91630</v>
      </c>
      <c r="M54" s="573">
        <f>IFERROR(VLOOKUP(A54,'[14]HCS Summary_MER ALL'!$B$2:$I$89,6,FALSE),0)</f>
        <v>12423</v>
      </c>
      <c r="N54" s="569">
        <f>VLOOKUP(A54,'[15]MFP by LEA_MER'!$A$5:$J$202,10,FALSE)</f>
        <v>2501</v>
      </c>
      <c r="O54" s="574">
        <f t="shared" si="5"/>
        <v>147559</v>
      </c>
      <c r="P54" s="571">
        <f>'[16]Rev FY17-18 SCA Allocation Reca'!T49</f>
        <v>-52461.240000000005</v>
      </c>
      <c r="Q54" s="575">
        <f t="shared" si="6"/>
        <v>95097.76</v>
      </c>
      <c r="R54" s="576"/>
      <c r="S54" s="577">
        <f t="shared" si="7"/>
        <v>199150.76</v>
      </c>
      <c r="U54" s="569"/>
      <c r="W54" s="569">
        <f>VLOOKUP(A54,'[17]MFP by School System MER'!$A$8:$I$201,9,FALSE)</f>
        <v>1617</v>
      </c>
    </row>
    <row r="55" spans="1:23" ht="15" customHeight="1" x14ac:dyDescent="0.2">
      <c r="A55" s="578">
        <v>49</v>
      </c>
      <c r="B55" s="567">
        <v>49</v>
      </c>
      <c r="C55" s="568" t="s">
        <v>290</v>
      </c>
      <c r="D55" s="569">
        <f>IFERROR(VLOOKUP(A55,'[12]Changes Per Emails'!$A$3:$L$21,5,FALSE),0)</f>
        <v>3</v>
      </c>
      <c r="E55" s="570">
        <f t="shared" si="1"/>
        <v>63000</v>
      </c>
      <c r="F55" s="591"/>
      <c r="G55" s="571">
        <f t="shared" si="2"/>
        <v>0</v>
      </c>
      <c r="H55" s="569"/>
      <c r="I55" s="571">
        <f t="shared" si="3"/>
        <v>0</v>
      </c>
      <c r="J55" s="571">
        <f t="shared" si="4"/>
        <v>0</v>
      </c>
      <c r="K55" s="569">
        <f>VLOOKUP(A55,'[13]BL Pmts_MER'!$A$4:$K$214,10,FALSE)</f>
        <v>1468</v>
      </c>
      <c r="L55" s="572">
        <f>VLOOKUP(A55,'[13]BL Pmts_MER'!$A$4:$K$214,11,FALSE)</f>
        <v>349384</v>
      </c>
      <c r="M55" s="573">
        <f>IFERROR(VLOOKUP(A55,'[14]HCS Summary_MER ALL'!$B$2:$I$89,6,FALSE),0)</f>
        <v>0</v>
      </c>
      <c r="N55" s="569">
        <f>VLOOKUP(A55,'[15]MFP by LEA_MER'!$A$5:$J$202,10,FALSE)</f>
        <v>5512</v>
      </c>
      <c r="O55" s="574">
        <f t="shared" si="5"/>
        <v>325208</v>
      </c>
      <c r="P55" s="571">
        <f>'[16]Rev FY17-18 SCA Allocation Reca'!T50</f>
        <v>-135727.5</v>
      </c>
      <c r="Q55" s="575">
        <f t="shared" si="6"/>
        <v>189480.5</v>
      </c>
      <c r="R55" s="576"/>
      <c r="S55" s="577">
        <f t="shared" si="7"/>
        <v>601864.5</v>
      </c>
      <c r="U55" s="569"/>
      <c r="W55" s="569">
        <f>VLOOKUP(A55,'[17]MFP by School System MER'!$A$8:$I$201,9,FALSE)</f>
        <v>3610</v>
      </c>
    </row>
    <row r="56" spans="1:23" ht="15" customHeight="1" x14ac:dyDescent="0.2">
      <c r="A56" s="579">
        <v>50</v>
      </c>
      <c r="B56" s="580">
        <v>50</v>
      </c>
      <c r="C56" s="581" t="s">
        <v>291</v>
      </c>
      <c r="D56" s="582">
        <f>IFERROR(VLOOKUP(A56,'[12]Changes Per Emails'!$A$3:$L$21,5,FALSE),0)</f>
        <v>9</v>
      </c>
      <c r="E56" s="583">
        <f t="shared" si="1"/>
        <v>189000</v>
      </c>
      <c r="F56" s="592">
        <v>3</v>
      </c>
      <c r="G56" s="584">
        <f t="shared" si="2"/>
        <v>18000</v>
      </c>
      <c r="H56" s="582"/>
      <c r="I56" s="584">
        <f t="shared" si="3"/>
        <v>0</v>
      </c>
      <c r="J56" s="584">
        <f t="shared" si="4"/>
        <v>18000</v>
      </c>
      <c r="K56" s="582">
        <f>VLOOKUP(A56,'[13]BL Pmts_MER'!$A$4:$K$214,10,FALSE)</f>
        <v>485</v>
      </c>
      <c r="L56" s="585">
        <f>VLOOKUP(A56,'[13]BL Pmts_MER'!$A$4:$K$214,11,FALSE)</f>
        <v>115430</v>
      </c>
      <c r="M56" s="586">
        <f>IFERROR(VLOOKUP(A56,'[14]HCS Summary_MER ALL'!$B$2:$I$89,6,FALSE),0)</f>
        <v>0</v>
      </c>
      <c r="N56" s="582">
        <f>VLOOKUP(A56,'[15]MFP by LEA_MER'!$A$5:$J$202,10,FALSE)</f>
        <v>3383</v>
      </c>
      <c r="O56" s="587">
        <f t="shared" si="5"/>
        <v>199597</v>
      </c>
      <c r="P56" s="584">
        <f>'[16]Rev FY17-18 SCA Allocation Reca'!T51</f>
        <v>-79947</v>
      </c>
      <c r="Q56" s="588">
        <f t="shared" si="6"/>
        <v>119650</v>
      </c>
      <c r="R56" s="589"/>
      <c r="S56" s="590">
        <f t="shared" si="7"/>
        <v>442080</v>
      </c>
      <c r="U56" s="582"/>
      <c r="W56" s="582">
        <f>VLOOKUP(A56,'[17]MFP by School System MER'!$A$8:$I$201,9,FALSE)</f>
        <v>2250</v>
      </c>
    </row>
    <row r="57" spans="1:23" ht="15" customHeight="1" x14ac:dyDescent="0.2">
      <c r="A57" s="554">
        <v>51</v>
      </c>
      <c r="B57" s="555">
        <v>51</v>
      </c>
      <c r="C57" s="556" t="s">
        <v>292</v>
      </c>
      <c r="D57" s="557">
        <f>IFERROR(VLOOKUP(A57,'[12]Changes Per Emails'!$A$3:$L$21,5,FALSE),0)</f>
        <v>0</v>
      </c>
      <c r="E57" s="558">
        <f t="shared" si="1"/>
        <v>0</v>
      </c>
      <c r="F57" s="593"/>
      <c r="G57" s="559">
        <f t="shared" si="2"/>
        <v>0</v>
      </c>
      <c r="H57" s="557"/>
      <c r="I57" s="559">
        <f t="shared" si="3"/>
        <v>0</v>
      </c>
      <c r="J57" s="559">
        <f t="shared" si="4"/>
        <v>0</v>
      </c>
      <c r="K57" s="557">
        <f>VLOOKUP(A57,'[13]BL Pmts_MER'!$A$4:$K$214,10,FALSE)</f>
        <v>523</v>
      </c>
      <c r="L57" s="560">
        <f>VLOOKUP(A57,'[13]BL Pmts_MER'!$A$4:$K$214,11,FALSE)</f>
        <v>124474</v>
      </c>
      <c r="M57" s="561">
        <f>IFERROR(VLOOKUP(A57,'[14]HCS Summary_MER ALL'!$B$2:$I$89,6,FALSE),0)</f>
        <v>42684</v>
      </c>
      <c r="N57" s="557">
        <f>VLOOKUP(A57,'[15]MFP by LEA_MER'!$A$5:$J$202,10,FALSE)</f>
        <v>3763</v>
      </c>
      <c r="O57" s="562">
        <f t="shared" si="5"/>
        <v>222017</v>
      </c>
      <c r="P57" s="559">
        <f>'[16]Rev FY17-18 SCA Allocation Reca'!T52</f>
        <v>17091</v>
      </c>
      <c r="Q57" s="563">
        <f t="shared" si="6"/>
        <v>239108</v>
      </c>
      <c r="R57" s="564"/>
      <c r="S57" s="565">
        <f t="shared" si="7"/>
        <v>406266</v>
      </c>
      <c r="U57" s="557"/>
      <c r="W57" s="557">
        <f>VLOOKUP(A57,'[17]MFP by School System MER'!$A$8:$I$201,9,FALSE)</f>
        <v>2569</v>
      </c>
    </row>
    <row r="58" spans="1:23" ht="15" customHeight="1" x14ac:dyDescent="0.2">
      <c r="A58" s="566">
        <v>52</v>
      </c>
      <c r="B58" s="567">
        <v>52</v>
      </c>
      <c r="C58" s="568" t="s">
        <v>293</v>
      </c>
      <c r="D58" s="569">
        <f>IFERROR(VLOOKUP(A58,'[12]Changes Per Emails'!$A$3:$L$21,5,FALSE),0)</f>
        <v>0</v>
      </c>
      <c r="E58" s="570">
        <f t="shared" si="1"/>
        <v>0</v>
      </c>
      <c r="F58" s="591"/>
      <c r="G58" s="571">
        <f t="shared" si="2"/>
        <v>0</v>
      </c>
      <c r="H58" s="569"/>
      <c r="I58" s="571">
        <f t="shared" si="3"/>
        <v>0</v>
      </c>
      <c r="J58" s="571">
        <f t="shared" si="4"/>
        <v>0</v>
      </c>
      <c r="K58" s="569">
        <f>VLOOKUP(A58,'[13]BL Pmts_MER'!$A$4:$K$214,10,FALSE)</f>
        <v>2436</v>
      </c>
      <c r="L58" s="572">
        <f>VLOOKUP(A58,'[13]BL Pmts_MER'!$A$4:$K$214,11,FALSE)</f>
        <v>579768</v>
      </c>
      <c r="M58" s="573">
        <f>IFERROR(VLOOKUP(A58,'[14]HCS Summary_MER ALL'!$B$2:$I$89,6,FALSE),0)</f>
        <v>934862</v>
      </c>
      <c r="N58" s="569">
        <f>VLOOKUP(A58,'[15]MFP by LEA_MER'!$A$5:$J$202,10,FALSE)</f>
        <v>16807</v>
      </c>
      <c r="O58" s="574">
        <f t="shared" si="5"/>
        <v>991613</v>
      </c>
      <c r="P58" s="571">
        <f>'[16]Rev FY17-18 SCA Allocation Reca'!T53</f>
        <v>-15459.959999999963</v>
      </c>
      <c r="Q58" s="575">
        <f t="shared" si="6"/>
        <v>976153.04</v>
      </c>
      <c r="R58" s="576"/>
      <c r="S58" s="577">
        <f t="shared" si="7"/>
        <v>2490783.04</v>
      </c>
      <c r="U58" s="569"/>
      <c r="W58" s="569">
        <f>VLOOKUP(A58,'[17]MFP by School System MER'!$A$8:$I$201,9,FALSE)</f>
        <v>11174</v>
      </c>
    </row>
    <row r="59" spans="1:23" ht="15" customHeight="1" x14ac:dyDescent="0.2">
      <c r="A59" s="578">
        <v>53</v>
      </c>
      <c r="B59" s="567">
        <v>53</v>
      </c>
      <c r="C59" s="568" t="s">
        <v>294</v>
      </c>
      <c r="D59" s="569">
        <f>IFERROR(VLOOKUP(A59,'[12]Changes Per Emails'!$A$3:$L$21,5,FALSE),0)</f>
        <v>0</v>
      </c>
      <c r="E59" s="570">
        <f t="shared" si="1"/>
        <v>0</v>
      </c>
      <c r="F59" s="569"/>
      <c r="G59" s="571">
        <f t="shared" si="2"/>
        <v>0</v>
      </c>
      <c r="H59" s="569"/>
      <c r="I59" s="571">
        <f t="shared" si="3"/>
        <v>0</v>
      </c>
      <c r="J59" s="571">
        <f t="shared" si="4"/>
        <v>0</v>
      </c>
      <c r="K59" s="569">
        <f>VLOOKUP(A59,'[13]BL Pmts_MER'!$A$4:$K$214,10,FALSE)</f>
        <v>1128</v>
      </c>
      <c r="L59" s="572">
        <f>VLOOKUP(A59,'[13]BL Pmts_MER'!$A$4:$K$214,11,FALSE)</f>
        <v>268464</v>
      </c>
      <c r="M59" s="573">
        <f>IFERROR(VLOOKUP(A59,'[14]HCS Summary_MER ALL'!$B$2:$I$89,6,FALSE),0)</f>
        <v>0</v>
      </c>
      <c r="N59" s="569">
        <f>VLOOKUP(A59,'[15]MFP by LEA_MER'!$A$5:$J$202,10,FALSE)</f>
        <v>8095</v>
      </c>
      <c r="O59" s="574">
        <f t="shared" si="5"/>
        <v>477605</v>
      </c>
      <c r="P59" s="571">
        <f>'[16]Rev FY17-18 SCA Allocation Reca'!T54</f>
        <v>-10647.260000000009</v>
      </c>
      <c r="Q59" s="575">
        <f t="shared" si="6"/>
        <v>466957.74</v>
      </c>
      <c r="R59" s="576">
        <v>345738</v>
      </c>
      <c r="S59" s="577">
        <f t="shared" si="7"/>
        <v>1081159.74</v>
      </c>
      <c r="U59" s="569"/>
      <c r="W59" s="569">
        <f>VLOOKUP(A59,'[17]MFP by School System MER'!$A$8:$I$201,9,FALSE)</f>
        <v>5352</v>
      </c>
    </row>
    <row r="60" spans="1:23" ht="15" customHeight="1" x14ac:dyDescent="0.2">
      <c r="A60" s="578">
        <v>54</v>
      </c>
      <c r="B60" s="567">
        <v>54</v>
      </c>
      <c r="C60" s="568" t="s">
        <v>295</v>
      </c>
      <c r="D60" s="569">
        <f>IFERROR(VLOOKUP(A60,'[12]Changes Per Emails'!$A$3:$L$21,5,FALSE),0)</f>
        <v>0</v>
      </c>
      <c r="E60" s="570">
        <f t="shared" si="1"/>
        <v>0</v>
      </c>
      <c r="F60" s="569"/>
      <c r="G60" s="571">
        <f t="shared" si="2"/>
        <v>0</v>
      </c>
      <c r="H60" s="569"/>
      <c r="I60" s="571">
        <f t="shared" si="3"/>
        <v>0</v>
      </c>
      <c r="J60" s="571">
        <f t="shared" si="4"/>
        <v>0</v>
      </c>
      <c r="K60" s="569">
        <f>VLOOKUP(A60,'[13]BL Pmts_MER'!$A$4:$K$214,10,FALSE)</f>
        <v>0</v>
      </c>
      <c r="L60" s="572">
        <f>VLOOKUP(A60,'[13]BL Pmts_MER'!$A$4:$K$214,11,FALSE)</f>
        <v>25000</v>
      </c>
      <c r="M60" s="573">
        <f>IFERROR(VLOOKUP(A60,'[14]HCS Summary_MER ALL'!$B$2:$I$89,6,FALSE),0)</f>
        <v>0</v>
      </c>
      <c r="N60" s="569">
        <f>VLOOKUP(A60,'[15]MFP by LEA_MER'!$A$5:$J$202,10,FALSE)</f>
        <v>299</v>
      </c>
      <c r="O60" s="574">
        <f t="shared" si="5"/>
        <v>17641</v>
      </c>
      <c r="P60" s="571">
        <f>'[16]Rev FY17-18 SCA Allocation Reca'!T55</f>
        <v>-74</v>
      </c>
      <c r="Q60" s="575">
        <f t="shared" si="6"/>
        <v>17567</v>
      </c>
      <c r="R60" s="576"/>
      <c r="S60" s="577">
        <f t="shared" si="7"/>
        <v>42567</v>
      </c>
      <c r="U60" s="569"/>
      <c r="W60" s="569">
        <f>VLOOKUP(A60,'[17]MFP by School System MER'!$A$8:$I$201,9,FALSE)</f>
        <v>177</v>
      </c>
    </row>
    <row r="61" spans="1:23" ht="15" customHeight="1" x14ac:dyDescent="0.2">
      <c r="A61" s="579">
        <v>55</v>
      </c>
      <c r="B61" s="580">
        <v>55</v>
      </c>
      <c r="C61" s="581" t="s">
        <v>296</v>
      </c>
      <c r="D61" s="582">
        <f>IFERROR(VLOOKUP(A61,'[12]Changes Per Emails'!$A$3:$L$21,5,FALSE),0)</f>
        <v>0</v>
      </c>
      <c r="E61" s="583">
        <f t="shared" si="1"/>
        <v>0</v>
      </c>
      <c r="F61" s="582"/>
      <c r="G61" s="584">
        <f t="shared" si="2"/>
        <v>0</v>
      </c>
      <c r="H61" s="582"/>
      <c r="I61" s="584">
        <f t="shared" si="3"/>
        <v>0</v>
      </c>
      <c r="J61" s="584">
        <f t="shared" si="4"/>
        <v>0</v>
      </c>
      <c r="K61" s="582">
        <f>VLOOKUP(A61,'[13]BL Pmts_MER'!$A$4:$K$214,10,FALSE)</f>
        <v>1125</v>
      </c>
      <c r="L61" s="585">
        <f>VLOOKUP(A61,'[13]BL Pmts_MER'!$A$4:$K$214,11,FALSE)</f>
        <v>267750</v>
      </c>
      <c r="M61" s="586">
        <f>IFERROR(VLOOKUP(A61,'[14]HCS Summary_MER ALL'!$B$2:$I$89,6,FALSE),0)</f>
        <v>484275</v>
      </c>
      <c r="N61" s="582">
        <f>VLOOKUP(A61,'[15]MFP by LEA_MER'!$A$5:$J$202,10,FALSE)</f>
        <v>7217</v>
      </c>
      <c r="O61" s="587">
        <f t="shared" si="5"/>
        <v>425803</v>
      </c>
      <c r="P61" s="584">
        <f>'[16]Rev FY17-18 SCA Allocation Reca'!T56</f>
        <v>-23411.440000000002</v>
      </c>
      <c r="Q61" s="588">
        <f t="shared" si="6"/>
        <v>402391.56</v>
      </c>
      <c r="R61" s="589"/>
      <c r="S61" s="590">
        <f t="shared" si="7"/>
        <v>1154416.56</v>
      </c>
      <c r="U61" s="582"/>
      <c r="W61" s="582">
        <f>VLOOKUP(A61,'[17]MFP by School System MER'!$A$8:$I$201,9,FALSE)</f>
        <v>4879</v>
      </c>
    </row>
    <row r="62" spans="1:23" ht="15" customHeight="1" x14ac:dyDescent="0.2">
      <c r="A62" s="554">
        <v>56</v>
      </c>
      <c r="B62" s="555">
        <v>56</v>
      </c>
      <c r="C62" s="556" t="s">
        <v>297</v>
      </c>
      <c r="D62" s="557">
        <f>IFERROR(VLOOKUP(A62,'[12]Changes Per Emails'!$A$3:$L$21,5,FALSE),0)</f>
        <v>0</v>
      </c>
      <c r="E62" s="558">
        <f t="shared" si="1"/>
        <v>0</v>
      </c>
      <c r="F62" s="557"/>
      <c r="G62" s="559">
        <f t="shared" si="2"/>
        <v>0</v>
      </c>
      <c r="H62" s="557"/>
      <c r="I62" s="559">
        <f t="shared" si="3"/>
        <v>0</v>
      </c>
      <c r="J62" s="559">
        <f t="shared" si="4"/>
        <v>0</v>
      </c>
      <c r="K62" s="557">
        <f>VLOOKUP(A62,'[13]BL Pmts_MER'!$A$4:$K$214,10,FALSE)</f>
        <v>154</v>
      </c>
      <c r="L62" s="560">
        <f>VLOOKUP(A62,'[13]BL Pmts_MER'!$A$4:$K$214,11,FALSE)</f>
        <v>36652</v>
      </c>
      <c r="M62" s="561">
        <f>IFERROR(VLOOKUP(A62,'[14]HCS Summary_MER ALL'!$B$2:$I$89,6,FALSE),0)</f>
        <v>0</v>
      </c>
      <c r="N62" s="557">
        <f>VLOOKUP(A62,'[15]MFP by LEA_MER'!$A$5:$J$202,10,FALSE)</f>
        <v>918</v>
      </c>
      <c r="O62" s="562">
        <f t="shared" si="5"/>
        <v>54162</v>
      </c>
      <c r="P62" s="559">
        <f>'[16]Rev FY17-18 SCA Allocation Reca'!T57</f>
        <v>-37394</v>
      </c>
      <c r="Q62" s="563">
        <f t="shared" si="6"/>
        <v>16768</v>
      </c>
      <c r="R62" s="564"/>
      <c r="S62" s="565">
        <f t="shared" si="7"/>
        <v>53420</v>
      </c>
      <c r="U62" s="557"/>
      <c r="W62" s="557">
        <f>VLOOKUP(A62,'[17]MFP by School System MER'!$A$8:$I$201,9,FALSE)</f>
        <v>617</v>
      </c>
    </row>
    <row r="63" spans="1:23" ht="15" customHeight="1" x14ac:dyDescent="0.2">
      <c r="A63" s="566">
        <v>57</v>
      </c>
      <c r="B63" s="567">
        <v>57</v>
      </c>
      <c r="C63" s="568" t="s">
        <v>298</v>
      </c>
      <c r="D63" s="569">
        <f>IFERROR(VLOOKUP(A63,'[12]Changes Per Emails'!$A$3:$L$21,5,FALSE),0)</f>
        <v>0</v>
      </c>
      <c r="E63" s="570">
        <f t="shared" si="1"/>
        <v>0</v>
      </c>
      <c r="F63" s="569"/>
      <c r="G63" s="571">
        <f t="shared" si="2"/>
        <v>0</v>
      </c>
      <c r="H63" s="569"/>
      <c r="I63" s="571">
        <f t="shared" si="3"/>
        <v>0</v>
      </c>
      <c r="J63" s="571">
        <f t="shared" si="4"/>
        <v>0</v>
      </c>
      <c r="K63" s="569">
        <f>VLOOKUP(A63,'[13]BL Pmts_MER'!$A$4:$K$214,10,FALSE)</f>
        <v>595</v>
      </c>
      <c r="L63" s="572">
        <f>VLOOKUP(A63,'[13]BL Pmts_MER'!$A$4:$K$214,11,FALSE)</f>
        <v>141610</v>
      </c>
      <c r="M63" s="573">
        <f>IFERROR(VLOOKUP(A63,'[14]HCS Summary_MER ALL'!$B$2:$I$89,6,FALSE),0)</f>
        <v>314567</v>
      </c>
      <c r="N63" s="569">
        <f>VLOOKUP(A63,'[15]MFP by LEA_MER'!$A$5:$J$202,10,FALSE)</f>
        <v>3883</v>
      </c>
      <c r="O63" s="574">
        <f t="shared" si="5"/>
        <v>229097</v>
      </c>
      <c r="P63" s="571">
        <f>'[16]Rev FY17-18 SCA Allocation Reca'!T58</f>
        <v>-28312</v>
      </c>
      <c r="Q63" s="575">
        <f t="shared" si="6"/>
        <v>200785</v>
      </c>
      <c r="R63" s="576"/>
      <c r="S63" s="577">
        <f t="shared" si="7"/>
        <v>656962</v>
      </c>
      <c r="U63" s="569"/>
      <c r="W63" s="569">
        <f>VLOOKUP(A63,'[17]MFP by School System MER'!$A$8:$I$201,9,FALSE)</f>
        <v>2573</v>
      </c>
    </row>
    <row r="64" spans="1:23" ht="15" customHeight="1" x14ac:dyDescent="0.2">
      <c r="A64" s="578">
        <v>58</v>
      </c>
      <c r="B64" s="567">
        <v>58</v>
      </c>
      <c r="C64" s="568" t="s">
        <v>299</v>
      </c>
      <c r="D64" s="569">
        <f>IFERROR(VLOOKUP(A64,'[12]Changes Per Emails'!$A$3:$L$21,5,FALSE),0)</f>
        <v>0</v>
      </c>
      <c r="E64" s="570">
        <f t="shared" si="1"/>
        <v>0</v>
      </c>
      <c r="F64" s="569"/>
      <c r="G64" s="571">
        <f t="shared" si="2"/>
        <v>0</v>
      </c>
      <c r="H64" s="569"/>
      <c r="I64" s="571">
        <f t="shared" si="3"/>
        <v>0</v>
      </c>
      <c r="J64" s="571">
        <f t="shared" si="4"/>
        <v>0</v>
      </c>
      <c r="K64" s="569">
        <f>VLOOKUP(A64,'[13]BL Pmts_MER'!$A$4:$K$214,10,FALSE)</f>
        <v>599</v>
      </c>
      <c r="L64" s="572">
        <f>VLOOKUP(A64,'[13]BL Pmts_MER'!$A$4:$K$214,11,FALSE)</f>
        <v>142562</v>
      </c>
      <c r="M64" s="573">
        <f>IFERROR(VLOOKUP(A64,'[14]HCS Summary_MER ALL'!$B$2:$I$89,6,FALSE),0)</f>
        <v>75278</v>
      </c>
      <c r="N64" s="569">
        <f>VLOOKUP(A64,'[15]MFP by LEA_MER'!$A$5:$J$202,10,FALSE)</f>
        <v>3317</v>
      </c>
      <c r="O64" s="574">
        <f t="shared" si="5"/>
        <v>195703</v>
      </c>
      <c r="P64" s="571">
        <f>'[16]Rev FY17-18 SCA Allocation Reca'!T59</f>
        <v>-5627.9800000000105</v>
      </c>
      <c r="Q64" s="575">
        <f t="shared" si="6"/>
        <v>190075.02</v>
      </c>
      <c r="R64" s="576"/>
      <c r="S64" s="577">
        <f t="shared" si="7"/>
        <v>407915.02</v>
      </c>
      <c r="U64" s="569"/>
      <c r="W64" s="569">
        <f>VLOOKUP(A64,'[17]MFP by School System MER'!$A$8:$I$201,9,FALSE)</f>
        <v>2140</v>
      </c>
    </row>
    <row r="65" spans="1:23" ht="15" customHeight="1" x14ac:dyDescent="0.2">
      <c r="A65" s="578">
        <v>59</v>
      </c>
      <c r="B65" s="567">
        <v>59</v>
      </c>
      <c r="C65" s="568" t="s">
        <v>300</v>
      </c>
      <c r="D65" s="569">
        <f>IFERROR(VLOOKUP(A65,'[12]Changes Per Emails'!$A$3:$L$21,5,FALSE),0)</f>
        <v>0</v>
      </c>
      <c r="E65" s="570">
        <f t="shared" si="1"/>
        <v>0</v>
      </c>
      <c r="F65" s="569"/>
      <c r="G65" s="571">
        <f t="shared" si="2"/>
        <v>0</v>
      </c>
      <c r="H65" s="569"/>
      <c r="I65" s="571">
        <f t="shared" si="3"/>
        <v>0</v>
      </c>
      <c r="J65" s="571">
        <f t="shared" si="4"/>
        <v>0</v>
      </c>
      <c r="K65" s="569">
        <f>VLOOKUP(A65,'[13]BL Pmts_MER'!$A$4:$K$214,10,FALSE)</f>
        <v>437</v>
      </c>
      <c r="L65" s="572">
        <f>VLOOKUP(A65,'[13]BL Pmts_MER'!$A$4:$K$214,11,FALSE)</f>
        <v>104006</v>
      </c>
      <c r="M65" s="573">
        <f>IFERROR(VLOOKUP(A65,'[14]HCS Summary_MER ALL'!$B$2:$I$89,6,FALSE),0)</f>
        <v>0</v>
      </c>
      <c r="N65" s="569">
        <f>VLOOKUP(A65,'[15]MFP by LEA_MER'!$A$5:$J$202,10,FALSE)</f>
        <v>2348</v>
      </c>
      <c r="O65" s="574">
        <f t="shared" si="5"/>
        <v>138532</v>
      </c>
      <c r="P65" s="571">
        <f>'[16]Rev FY17-18 SCA Allocation Reca'!T60</f>
        <v>160165</v>
      </c>
      <c r="Q65" s="575">
        <f t="shared" si="6"/>
        <v>298697</v>
      </c>
      <c r="R65" s="576"/>
      <c r="S65" s="577">
        <f t="shared" si="7"/>
        <v>402703</v>
      </c>
      <c r="U65" s="569"/>
      <c r="W65" s="569">
        <f>VLOOKUP(A65,'[17]MFP by School System MER'!$A$8:$I$201,9,FALSE)</f>
        <v>1608</v>
      </c>
    </row>
    <row r="66" spans="1:23" ht="15" customHeight="1" x14ac:dyDescent="0.2">
      <c r="A66" s="579">
        <v>60</v>
      </c>
      <c r="B66" s="580">
        <v>60</v>
      </c>
      <c r="C66" s="581" t="s">
        <v>301</v>
      </c>
      <c r="D66" s="582">
        <f>IFERROR(VLOOKUP(A66,'[12]Changes Per Emails'!$A$3:$L$21,5,FALSE),0)</f>
        <v>0</v>
      </c>
      <c r="E66" s="583">
        <f t="shared" si="1"/>
        <v>0</v>
      </c>
      <c r="F66" s="582"/>
      <c r="G66" s="584">
        <f t="shared" si="2"/>
        <v>0</v>
      </c>
      <c r="H66" s="582"/>
      <c r="I66" s="584">
        <f t="shared" si="3"/>
        <v>0</v>
      </c>
      <c r="J66" s="584">
        <f t="shared" si="4"/>
        <v>0</v>
      </c>
      <c r="K66" s="582">
        <f>VLOOKUP(A66,'[13]BL Pmts_MER'!$A$4:$K$214,10,FALSE)</f>
        <v>318</v>
      </c>
      <c r="L66" s="585">
        <f>VLOOKUP(A66,'[13]BL Pmts_MER'!$A$4:$K$214,11,FALSE)</f>
        <v>75684</v>
      </c>
      <c r="M66" s="586">
        <f>IFERROR(VLOOKUP(A66,'[14]HCS Summary_MER ALL'!$B$2:$I$89,6,FALSE),0)</f>
        <v>0</v>
      </c>
      <c r="N66" s="582">
        <f>VLOOKUP(A66,'[15]MFP by LEA_MER'!$A$5:$J$202,10,FALSE)</f>
        <v>2729</v>
      </c>
      <c r="O66" s="587">
        <f t="shared" si="5"/>
        <v>161011</v>
      </c>
      <c r="P66" s="584">
        <f>'[16]Rev FY17-18 SCA Allocation Reca'!T61</f>
        <v>-17994.5</v>
      </c>
      <c r="Q66" s="588">
        <f t="shared" si="6"/>
        <v>143016.5</v>
      </c>
      <c r="R66" s="589"/>
      <c r="S66" s="590">
        <f t="shared" si="7"/>
        <v>218700.5</v>
      </c>
      <c r="U66" s="582"/>
      <c r="W66" s="582">
        <f>VLOOKUP(A66,'[17]MFP by School System MER'!$A$8:$I$201,9,FALSE)</f>
        <v>1794</v>
      </c>
    </row>
    <row r="67" spans="1:23" ht="15" customHeight="1" x14ac:dyDescent="0.2">
      <c r="A67" s="554">
        <v>61</v>
      </c>
      <c r="B67" s="555">
        <v>61</v>
      </c>
      <c r="C67" s="556" t="s">
        <v>302</v>
      </c>
      <c r="D67" s="557">
        <f>IFERROR(VLOOKUP(A67,'[12]Changes Per Emails'!$A$3:$L$21,5,FALSE),0)</f>
        <v>0</v>
      </c>
      <c r="E67" s="558">
        <f t="shared" si="1"/>
        <v>0</v>
      </c>
      <c r="F67" s="557"/>
      <c r="G67" s="559">
        <f t="shared" si="2"/>
        <v>0</v>
      </c>
      <c r="H67" s="557"/>
      <c r="I67" s="559">
        <f t="shared" si="3"/>
        <v>0</v>
      </c>
      <c r="J67" s="559">
        <f t="shared" si="4"/>
        <v>0</v>
      </c>
      <c r="K67" s="557">
        <f>VLOOKUP(A67,'[13]BL Pmts_MER'!$A$4:$K$214,10,FALSE)</f>
        <v>219</v>
      </c>
      <c r="L67" s="560">
        <f>VLOOKUP(A67,'[13]BL Pmts_MER'!$A$4:$K$214,11,FALSE)</f>
        <v>52122</v>
      </c>
      <c r="M67" s="561">
        <f>IFERROR(VLOOKUP(A67,'[14]HCS Summary_MER ALL'!$B$2:$I$89,6,FALSE),0)</f>
        <v>431989</v>
      </c>
      <c r="N67" s="557">
        <f>VLOOKUP(A67,'[15]MFP by LEA_MER'!$A$5:$J$202,10,FALSE)</f>
        <v>1503</v>
      </c>
      <c r="O67" s="562">
        <f t="shared" si="5"/>
        <v>88677</v>
      </c>
      <c r="P67" s="559">
        <f>'[16]Rev FY17-18 SCA Allocation Reca'!T62</f>
        <v>-4277</v>
      </c>
      <c r="Q67" s="563">
        <f t="shared" si="6"/>
        <v>84400</v>
      </c>
      <c r="R67" s="564"/>
      <c r="S67" s="565">
        <f t="shared" si="7"/>
        <v>568511</v>
      </c>
      <c r="U67" s="557"/>
      <c r="W67" s="557">
        <f>VLOOKUP(A67,'[17]MFP by School System MER'!$A$8:$I$201,9,FALSE)</f>
        <v>989</v>
      </c>
    </row>
    <row r="68" spans="1:23" ht="15" customHeight="1" x14ac:dyDescent="0.2">
      <c r="A68" s="566">
        <v>62</v>
      </c>
      <c r="B68" s="567">
        <v>62</v>
      </c>
      <c r="C68" s="568" t="s">
        <v>303</v>
      </c>
      <c r="D68" s="569">
        <f>IFERROR(VLOOKUP(A68,'[12]Changes Per Emails'!$A$3:$L$21,5,FALSE),0)</f>
        <v>0</v>
      </c>
      <c r="E68" s="570">
        <f t="shared" si="1"/>
        <v>0</v>
      </c>
      <c r="F68" s="569"/>
      <c r="G68" s="571">
        <f t="shared" si="2"/>
        <v>0</v>
      </c>
      <c r="H68" s="569"/>
      <c r="I68" s="571">
        <f t="shared" si="3"/>
        <v>0</v>
      </c>
      <c r="J68" s="571">
        <f t="shared" si="4"/>
        <v>0</v>
      </c>
      <c r="K68" s="569">
        <f>VLOOKUP(A68,'[13]BL Pmts_MER'!$A$4:$K$214,10,FALSE)</f>
        <v>220</v>
      </c>
      <c r="L68" s="572">
        <f>VLOOKUP(A68,'[13]BL Pmts_MER'!$A$4:$K$214,11,FALSE)</f>
        <v>52360</v>
      </c>
      <c r="M68" s="573">
        <f>IFERROR(VLOOKUP(A68,'[14]HCS Summary_MER ALL'!$B$2:$I$89,6,FALSE),0)</f>
        <v>0</v>
      </c>
      <c r="N68" s="569">
        <f>VLOOKUP(A68,'[15]MFP by LEA_MER'!$A$5:$J$202,10,FALSE)</f>
        <v>875</v>
      </c>
      <c r="O68" s="574">
        <f t="shared" si="5"/>
        <v>51625</v>
      </c>
      <c r="P68" s="571">
        <f>'[16]Rev FY17-18 SCA Allocation Reca'!T63</f>
        <v>109590.6</v>
      </c>
      <c r="Q68" s="575">
        <f t="shared" si="6"/>
        <v>161215.6</v>
      </c>
      <c r="R68" s="576"/>
      <c r="S68" s="577">
        <f t="shared" si="7"/>
        <v>213575.6</v>
      </c>
      <c r="U68" s="569"/>
      <c r="W68" s="569">
        <f>VLOOKUP(A68,'[17]MFP by School System MER'!$A$8:$I$201,9,FALSE)</f>
        <v>542</v>
      </c>
    </row>
    <row r="69" spans="1:23" ht="15" customHeight="1" x14ac:dyDescent="0.2">
      <c r="A69" s="578">
        <v>63</v>
      </c>
      <c r="B69" s="567">
        <v>63</v>
      </c>
      <c r="C69" s="568" t="s">
        <v>304</v>
      </c>
      <c r="D69" s="569">
        <f>IFERROR(VLOOKUP(A69,'[12]Changes Per Emails'!$A$3:$L$21,5,FALSE),0)</f>
        <v>0</v>
      </c>
      <c r="E69" s="570">
        <f t="shared" si="1"/>
        <v>0</v>
      </c>
      <c r="F69" s="569"/>
      <c r="G69" s="571">
        <f t="shared" si="2"/>
        <v>0</v>
      </c>
      <c r="H69" s="569"/>
      <c r="I69" s="571">
        <f t="shared" si="3"/>
        <v>0</v>
      </c>
      <c r="J69" s="571">
        <f t="shared" si="4"/>
        <v>0</v>
      </c>
      <c r="K69" s="569">
        <f>VLOOKUP(A69,'[13]BL Pmts_MER'!$A$4:$K$214,10,FALSE)</f>
        <v>190</v>
      </c>
      <c r="L69" s="572">
        <f>VLOOKUP(A69,'[13]BL Pmts_MER'!$A$4:$K$214,11,FALSE)</f>
        <v>45220</v>
      </c>
      <c r="M69" s="573">
        <f>IFERROR(VLOOKUP(A69,'[14]HCS Summary_MER ALL'!$B$2:$I$89,6,FALSE),0)</f>
        <v>0</v>
      </c>
      <c r="N69" s="569">
        <f>VLOOKUP(A69,'[15]MFP by LEA_MER'!$A$5:$J$202,10,FALSE)</f>
        <v>919</v>
      </c>
      <c r="O69" s="574">
        <f t="shared" si="5"/>
        <v>54221</v>
      </c>
      <c r="P69" s="571">
        <f>'[16]Rev FY17-18 SCA Allocation Reca'!T64</f>
        <v>8124</v>
      </c>
      <c r="Q69" s="575">
        <f t="shared" si="6"/>
        <v>62345</v>
      </c>
      <c r="R69" s="576"/>
      <c r="S69" s="577">
        <f t="shared" si="7"/>
        <v>107565</v>
      </c>
      <c r="U69" s="569"/>
      <c r="W69" s="569">
        <f>VLOOKUP(A69,'[17]MFP by School System MER'!$A$8:$I$201,9,FALSE)</f>
        <v>615</v>
      </c>
    </row>
    <row r="70" spans="1:23" ht="15" customHeight="1" x14ac:dyDescent="0.2">
      <c r="A70" s="578">
        <v>64</v>
      </c>
      <c r="B70" s="567">
        <v>64</v>
      </c>
      <c r="C70" s="568" t="s">
        <v>305</v>
      </c>
      <c r="D70" s="569">
        <f>IFERROR(VLOOKUP(A70,'[12]Changes Per Emails'!$A$3:$L$21,5,FALSE),0)</f>
        <v>0</v>
      </c>
      <c r="E70" s="570">
        <f t="shared" si="1"/>
        <v>0</v>
      </c>
      <c r="F70" s="569"/>
      <c r="G70" s="571">
        <f t="shared" si="2"/>
        <v>0</v>
      </c>
      <c r="H70" s="569"/>
      <c r="I70" s="571">
        <f t="shared" si="3"/>
        <v>0</v>
      </c>
      <c r="J70" s="571">
        <f t="shared" si="4"/>
        <v>0</v>
      </c>
      <c r="K70" s="569">
        <f>VLOOKUP(A70,'[13]BL Pmts_MER'!$A$4:$K$214,10,FALSE)</f>
        <v>219</v>
      </c>
      <c r="L70" s="572">
        <f>VLOOKUP(A70,'[13]BL Pmts_MER'!$A$4:$K$214,11,FALSE)</f>
        <v>52122</v>
      </c>
      <c r="M70" s="573">
        <f>IFERROR(VLOOKUP(A70,'[14]HCS Summary_MER ALL'!$B$2:$I$89,6,FALSE),0)</f>
        <v>0</v>
      </c>
      <c r="N70" s="569">
        <f>VLOOKUP(A70,'[15]MFP by LEA_MER'!$A$5:$J$202,10,FALSE)</f>
        <v>1028</v>
      </c>
      <c r="O70" s="574">
        <f t="shared" si="5"/>
        <v>60652</v>
      </c>
      <c r="P70" s="571">
        <f>'[16]Rev FY17-18 SCA Allocation Reca'!T65</f>
        <v>110413.38</v>
      </c>
      <c r="Q70" s="575">
        <f t="shared" si="6"/>
        <v>171065.38</v>
      </c>
      <c r="R70" s="576"/>
      <c r="S70" s="577">
        <f t="shared" si="7"/>
        <v>223187.38</v>
      </c>
      <c r="U70" s="569"/>
      <c r="W70" s="569">
        <f>VLOOKUP(A70,'[17]MFP by School System MER'!$A$8:$I$201,9,FALSE)</f>
        <v>646</v>
      </c>
    </row>
    <row r="71" spans="1:23" ht="15" customHeight="1" x14ac:dyDescent="0.2">
      <c r="A71" s="579">
        <v>65</v>
      </c>
      <c r="B71" s="580">
        <v>65</v>
      </c>
      <c r="C71" s="581" t="s">
        <v>306</v>
      </c>
      <c r="D71" s="582">
        <f>IFERROR(VLOOKUP(A71,'[12]Changes Per Emails'!$A$3:$L$21,5,FALSE),0)</f>
        <v>0</v>
      </c>
      <c r="E71" s="583">
        <f>ROUND($E$3*D71,0)</f>
        <v>0</v>
      </c>
      <c r="F71" s="582"/>
      <c r="G71" s="584">
        <f t="shared" si="2"/>
        <v>0</v>
      </c>
      <c r="H71" s="582"/>
      <c r="I71" s="584">
        <f t="shared" si="3"/>
        <v>0</v>
      </c>
      <c r="J71" s="584">
        <f t="shared" si="4"/>
        <v>0</v>
      </c>
      <c r="K71" s="582">
        <f>VLOOKUP(A71,'[13]BL Pmts_MER'!$A$4:$K$214,10,FALSE)</f>
        <v>111</v>
      </c>
      <c r="L71" s="585">
        <f>VLOOKUP(A71,'[13]BL Pmts_MER'!$A$4:$K$214,11,FALSE)</f>
        <v>26418</v>
      </c>
      <c r="M71" s="586">
        <f>IFERROR(VLOOKUP(A71,'[14]HCS Summary_MER ALL'!$B$2:$I$89,6,FALSE),0)</f>
        <v>39752</v>
      </c>
      <c r="N71" s="582">
        <f>VLOOKUP(A71,'[15]MFP by LEA_MER'!$A$5:$J$202,10,FALSE)</f>
        <v>3248</v>
      </c>
      <c r="O71" s="587">
        <f t="shared" si="5"/>
        <v>191632</v>
      </c>
      <c r="P71" s="584">
        <f>'[16]Rev FY17-18 SCA Allocation Reca'!T66</f>
        <v>-36938</v>
      </c>
      <c r="Q71" s="588">
        <f t="shared" si="6"/>
        <v>154694</v>
      </c>
      <c r="R71" s="589"/>
      <c r="S71" s="590">
        <f t="shared" si="7"/>
        <v>220864</v>
      </c>
      <c r="U71" s="582"/>
      <c r="W71" s="582">
        <f>VLOOKUP(A71,'[17]MFP by School System MER'!$A$8:$I$201,9,FALSE)</f>
        <v>2197</v>
      </c>
    </row>
    <row r="72" spans="1:23" ht="15" customHeight="1" x14ac:dyDescent="0.2">
      <c r="A72" s="554">
        <v>66</v>
      </c>
      <c r="B72" s="555">
        <v>66</v>
      </c>
      <c r="C72" s="556" t="s">
        <v>307</v>
      </c>
      <c r="D72" s="557">
        <f>IFERROR(VLOOKUP(A72,'[12]Changes Per Emails'!$A$3:$L$21,5,FALSE),0)</f>
        <v>0</v>
      </c>
      <c r="E72" s="594">
        <f>ROUND($E$3*D72,0)</f>
        <v>0</v>
      </c>
      <c r="F72" s="557"/>
      <c r="G72" s="559">
        <f>ROUND($G$3*F72,0)</f>
        <v>0</v>
      </c>
      <c r="H72" s="557"/>
      <c r="I72" s="559">
        <f>ROUND($I$3*H72,0)</f>
        <v>0</v>
      </c>
      <c r="J72" s="559">
        <f>G72+I72</f>
        <v>0</v>
      </c>
      <c r="K72" s="557">
        <f>VLOOKUP(A72,'[13]BL Pmts_MER'!$A$4:$K$214,10,FALSE)</f>
        <v>17</v>
      </c>
      <c r="L72" s="560">
        <f>VLOOKUP(A72,'[13]BL Pmts_MER'!$A$4:$K$214,11,FALSE)</f>
        <v>25000</v>
      </c>
      <c r="M72" s="561">
        <f>IFERROR(VLOOKUP(A72,'[14]HCS Summary_MER ALL'!$B$2:$I$89,6,FALSE),0)</f>
        <v>0</v>
      </c>
      <c r="N72" s="557">
        <f>VLOOKUP(A72,'[15]MFP by LEA_MER'!$A$5:$J$202,10,FALSE)</f>
        <v>629</v>
      </c>
      <c r="O72" s="562">
        <f>N72*$O$3</f>
        <v>37111</v>
      </c>
      <c r="P72" s="559">
        <f>'[16]Rev FY17-18 SCA Allocation Reca'!T67</f>
        <v>-3370</v>
      </c>
      <c r="Q72" s="563">
        <f>O72+P72</f>
        <v>33741</v>
      </c>
      <c r="R72" s="564"/>
      <c r="S72" s="565">
        <f t="shared" ref="S72:S75" si="8">+L72+J72+E72+M72+Q72+R72</f>
        <v>58741</v>
      </c>
      <c r="U72" s="557"/>
      <c r="W72" s="557">
        <f>VLOOKUP(A72,'[17]MFP by School System MER'!$A$8:$I$201,9,FALSE)</f>
        <v>494</v>
      </c>
    </row>
    <row r="73" spans="1:23" ht="15" customHeight="1" x14ac:dyDescent="0.2">
      <c r="A73" s="595">
        <v>67</v>
      </c>
      <c r="B73" s="595">
        <v>67</v>
      </c>
      <c r="C73" s="596" t="s">
        <v>308</v>
      </c>
      <c r="D73" s="597">
        <f>IFERROR(VLOOKUP(A73,'[12]Changes Per Emails'!$A$3:$L$21,5,FALSE),0)</f>
        <v>0</v>
      </c>
      <c r="E73" s="598">
        <f>ROUND($E$3*D73,0)</f>
        <v>0</v>
      </c>
      <c r="F73" s="597"/>
      <c r="G73" s="599">
        <f>ROUND($G$3*F73,0)</f>
        <v>0</v>
      </c>
      <c r="H73" s="597"/>
      <c r="I73" s="599">
        <f>ROUND($I$3*H73,0)</f>
        <v>0</v>
      </c>
      <c r="J73" s="599">
        <f>G73+I73</f>
        <v>0</v>
      </c>
      <c r="K73" s="597">
        <f>VLOOKUP(A73,'[13]BL Pmts_MER'!$A$4:$K$214,10,FALSE)</f>
        <v>128</v>
      </c>
      <c r="L73" s="600">
        <f>VLOOKUP(A73,'[13]BL Pmts_MER'!$A$4:$K$214,11,FALSE)</f>
        <v>30464</v>
      </c>
      <c r="M73" s="601">
        <f>IFERROR(VLOOKUP(A73,'[14]HCS Summary_MER ALL'!$B$2:$I$89,6,FALSE),0)</f>
        <v>0</v>
      </c>
      <c r="N73" s="597">
        <f>VLOOKUP(A73,'[15]MFP by LEA_MER'!$A$5:$J$202,10,FALSE)</f>
        <v>2356</v>
      </c>
      <c r="O73" s="602">
        <f>N73*$O$3</f>
        <v>139004</v>
      </c>
      <c r="P73" s="599">
        <f>'[16]Rev FY17-18 SCA Allocation Reca'!T68</f>
        <v>-11572</v>
      </c>
      <c r="Q73" s="603">
        <f>O73+P73</f>
        <v>127432</v>
      </c>
      <c r="R73" s="604"/>
      <c r="S73" s="605">
        <f t="shared" si="8"/>
        <v>157896</v>
      </c>
      <c r="U73" s="597"/>
      <c r="W73" s="597">
        <f>VLOOKUP(A73,'[17]MFP by School System MER'!$A$8:$I$201,9,FALSE)</f>
        <v>1586</v>
      </c>
    </row>
    <row r="74" spans="1:23" ht="15" customHeight="1" x14ac:dyDescent="0.2">
      <c r="A74" s="606">
        <v>68</v>
      </c>
      <c r="B74" s="607">
        <v>68</v>
      </c>
      <c r="C74" s="568" t="s">
        <v>309</v>
      </c>
      <c r="D74" s="569">
        <f>IFERROR(VLOOKUP(A74,'[12]Changes Per Emails'!$A$3:$L$21,5,FALSE),0)</f>
        <v>0</v>
      </c>
      <c r="E74" s="608">
        <f>ROUND($E$3*D74,0)</f>
        <v>0</v>
      </c>
      <c r="F74" s="569"/>
      <c r="G74" s="571">
        <f>ROUND($G$3*F74,0)</f>
        <v>0</v>
      </c>
      <c r="H74" s="569"/>
      <c r="I74" s="571">
        <f>ROUND($I$3*H74,0)</f>
        <v>0</v>
      </c>
      <c r="J74" s="571">
        <f>G74+I74</f>
        <v>0</v>
      </c>
      <c r="K74" s="569">
        <f>VLOOKUP(A74,'[13]BL Pmts_MER'!$A$4:$K$214,10,FALSE)</f>
        <v>196</v>
      </c>
      <c r="L74" s="572">
        <f>VLOOKUP(A74,'[13]BL Pmts_MER'!$A$4:$K$214,11,FALSE)</f>
        <v>46648</v>
      </c>
      <c r="M74" s="573">
        <f>IFERROR(VLOOKUP(A74,'[14]HCS Summary_MER ALL'!$B$2:$I$89,6,FALSE),0)</f>
        <v>56170</v>
      </c>
      <c r="N74" s="569">
        <f>VLOOKUP(A74,'[15]MFP by LEA_MER'!$A$5:$J$202,10,FALSE)</f>
        <v>783</v>
      </c>
      <c r="O74" s="574">
        <f>N74*$O$3</f>
        <v>46197</v>
      </c>
      <c r="P74" s="571">
        <f>'[16]Rev FY17-18 SCA Allocation Reca'!T69</f>
        <v>16606</v>
      </c>
      <c r="Q74" s="575">
        <f>O74+P74</f>
        <v>62803</v>
      </c>
      <c r="R74" s="576"/>
      <c r="S74" s="577">
        <f t="shared" si="8"/>
        <v>165621</v>
      </c>
      <c r="U74" s="569"/>
      <c r="W74" s="569">
        <f>VLOOKUP(A74,'[17]MFP by School System MER'!$A$8:$I$201,9,FALSE)</f>
        <v>553</v>
      </c>
    </row>
    <row r="75" spans="1:23" ht="15" customHeight="1" x14ac:dyDescent="0.2">
      <c r="A75" s="609">
        <v>69</v>
      </c>
      <c r="B75" s="610">
        <v>69</v>
      </c>
      <c r="C75" s="581" t="s">
        <v>310</v>
      </c>
      <c r="D75" s="582">
        <f>IFERROR(VLOOKUP(A75,'[12]Changes Per Emails'!$A$3:$L$21,5,FALSE),0)</f>
        <v>0</v>
      </c>
      <c r="E75" s="611">
        <f>ROUND($E$3*D75,0)</f>
        <v>0</v>
      </c>
      <c r="F75" s="582"/>
      <c r="G75" s="584">
        <f>ROUND($G$3*F75,0)</f>
        <v>0</v>
      </c>
      <c r="H75" s="582"/>
      <c r="I75" s="584">
        <f>ROUND($I$3*H75,0)</f>
        <v>0</v>
      </c>
      <c r="J75" s="584">
        <f>G75+I75</f>
        <v>0</v>
      </c>
      <c r="K75" s="582">
        <f>VLOOKUP(A75,'[13]BL Pmts_MER'!$A$4:$K$214,10,FALSE)</f>
        <v>302</v>
      </c>
      <c r="L75" s="585">
        <f>VLOOKUP(A75,'[13]BL Pmts_MER'!$A$4:$K$214,11,FALSE)</f>
        <v>71876</v>
      </c>
      <c r="M75" s="586">
        <f>IFERROR(VLOOKUP(A75,'[14]HCS Summary_MER ALL'!$B$2:$I$89,6,FALSE),0)</f>
        <v>0</v>
      </c>
      <c r="N75" s="582">
        <f>VLOOKUP(A75,'[15]MFP by LEA_MER'!$A$5:$J$202,10,FALSE)</f>
        <v>2033</v>
      </c>
      <c r="O75" s="587">
        <f>N75*$O$3</f>
        <v>119947</v>
      </c>
      <c r="P75" s="584">
        <f>'[16]Rev FY17-18 SCA Allocation Reca'!T70</f>
        <v>220</v>
      </c>
      <c r="Q75" s="588">
        <f>O75+P75</f>
        <v>120167</v>
      </c>
      <c r="R75" s="589"/>
      <c r="S75" s="590">
        <f t="shared" si="8"/>
        <v>192043</v>
      </c>
      <c r="U75" s="582"/>
      <c r="W75" s="582">
        <f>VLOOKUP(A75,'[17]MFP by School System MER'!$A$8:$I$201,9,FALSE)</f>
        <v>1330</v>
      </c>
    </row>
    <row r="76" spans="1:23" s="624" customFormat="1" ht="15" customHeight="1" thickBot="1" x14ac:dyDescent="0.25">
      <c r="A76" s="612"/>
      <c r="B76" s="613"/>
      <c r="C76" s="614" t="s">
        <v>679</v>
      </c>
      <c r="D76" s="615">
        <f>SUM(D7:D75)</f>
        <v>213</v>
      </c>
      <c r="E76" s="616">
        <f>SUM(E7:E75)</f>
        <v>4473000</v>
      </c>
      <c r="F76" s="615">
        <f>SUM(F7:F75)</f>
        <v>61</v>
      </c>
      <c r="G76" s="617">
        <f t="shared" ref="G76:S76" si="9">SUM(G7:G75)</f>
        <v>366000</v>
      </c>
      <c r="H76" s="615">
        <f>SUM(H7:H75)</f>
        <v>59</v>
      </c>
      <c r="I76" s="617">
        <f t="shared" si="9"/>
        <v>236000</v>
      </c>
      <c r="J76" s="617">
        <f t="shared" si="9"/>
        <v>602000</v>
      </c>
      <c r="K76" s="615">
        <f>SUM(K7:K75)</f>
        <v>36734</v>
      </c>
      <c r="L76" s="618">
        <f t="shared" si="9"/>
        <v>8904910</v>
      </c>
      <c r="M76" s="619">
        <f t="shared" si="9"/>
        <v>7051364</v>
      </c>
      <c r="N76" s="615">
        <f>SUM(N7:N75)</f>
        <v>272225</v>
      </c>
      <c r="O76" s="620">
        <f>SUM(O7:O75)</f>
        <v>16061275</v>
      </c>
      <c r="P76" s="617">
        <f>SUM(P7:P75)</f>
        <v>492059.1</v>
      </c>
      <c r="Q76" s="621">
        <f>SUM(Q7:Q75)</f>
        <v>16553334.099999998</v>
      </c>
      <c r="R76" s="622">
        <f t="shared" ref="R76" si="10">SUM(R7:R75)</f>
        <v>7338809</v>
      </c>
      <c r="S76" s="623">
        <f t="shared" si="9"/>
        <v>44923417.100000009</v>
      </c>
      <c r="T76"/>
      <c r="U76" s="615"/>
      <c r="W76" s="615">
        <f>SUM(W7:W75)</f>
        <v>182194</v>
      </c>
    </row>
    <row r="77" spans="1:23" s="634" customFormat="1" ht="7.35" customHeight="1" thickTop="1" x14ac:dyDescent="0.2">
      <c r="A77" s="625"/>
      <c r="B77" s="626"/>
      <c r="C77" s="627"/>
      <c r="D77" s="628"/>
      <c r="E77" s="629"/>
      <c r="F77" s="628"/>
      <c r="G77" s="630"/>
      <c r="H77" s="631"/>
      <c r="I77" s="630"/>
      <c r="J77" s="630"/>
      <c r="K77" s="628"/>
      <c r="L77" s="629"/>
      <c r="M77" s="629"/>
      <c r="N77" s="628"/>
      <c r="O77" s="629"/>
      <c r="P77" s="630"/>
      <c r="Q77" s="632"/>
      <c r="R77" s="633"/>
      <c r="S77" s="629"/>
      <c r="T77"/>
      <c r="U77" s="628"/>
      <c r="W77" s="628"/>
    </row>
    <row r="78" spans="1:23" s="634" customFormat="1" ht="15" customHeight="1" x14ac:dyDescent="0.2">
      <c r="A78" s="554">
        <v>318001</v>
      </c>
      <c r="B78" s="555">
        <v>318001</v>
      </c>
      <c r="C78" s="556" t="s">
        <v>680</v>
      </c>
      <c r="D78" s="557">
        <f>IFERROR(VLOOKUP(A78,'[12]Changes Per Emails'!$A$3:$L$21,5,FALSE),0)</f>
        <v>0</v>
      </c>
      <c r="E78" s="558">
        <f t="shared" ref="E78:E83" si="11">ROUND($E$3*D78,0)</f>
        <v>0</v>
      </c>
      <c r="F78" s="557"/>
      <c r="G78" s="559">
        <f t="shared" ref="G78:G83" si="12">ROUND($G$3*F78,0)</f>
        <v>0</v>
      </c>
      <c r="H78" s="557"/>
      <c r="I78" s="559">
        <f t="shared" ref="I78:I83" si="13">ROUND($I$3*H78,0)</f>
        <v>0</v>
      </c>
      <c r="J78" s="559">
        <f t="shared" ref="J78:J83" si="14">G78+I78</f>
        <v>0</v>
      </c>
      <c r="K78" s="557">
        <f>VLOOKUP(A78,'[13]BL Pmts_MER'!$A$4:$K$214,10,FALSE)</f>
        <v>20</v>
      </c>
      <c r="L78" s="560">
        <f>VLOOKUP(A78,'[13]BL Pmts_MER'!$A$4:$K$214,11,FALSE)</f>
        <v>10000</v>
      </c>
      <c r="M78" s="561">
        <f>IFERROR(VLOOKUP(A78,'[14]HCS Summary_MER ALL'!$B$2:$I$89,6,FALSE),0)</f>
        <v>0</v>
      </c>
      <c r="N78" s="557">
        <f>VLOOKUP(A78,'[15]MFP by LEA_MER'!$A$5:$J$202,10,FALSE)</f>
        <v>699</v>
      </c>
      <c r="O78" s="562">
        <f t="shared" ref="O78:O83" si="15">N78*$O$3</f>
        <v>41241</v>
      </c>
      <c r="P78" s="559">
        <f>'[16]Rev FY17-18 SCA Allocation Reca'!T71</f>
        <v>-41241</v>
      </c>
      <c r="Q78" s="563">
        <f t="shared" ref="Q78:Q83" si="16">O78+P78</f>
        <v>0</v>
      </c>
      <c r="R78" s="564"/>
      <c r="S78" s="565">
        <f t="shared" ref="S78:S83" si="17">+L78+J78+E78+M78+Q78+R78</f>
        <v>10000</v>
      </c>
      <c r="T78"/>
      <c r="U78" s="557"/>
      <c r="W78" s="557">
        <f>VLOOKUP(A78,'[17]MFP by School System MER'!$A$8:$I$201,9,FALSE)</f>
        <v>467</v>
      </c>
    </row>
    <row r="79" spans="1:23" s="634" customFormat="1" ht="15" customHeight="1" x14ac:dyDescent="0.2">
      <c r="A79" s="578">
        <v>319001</v>
      </c>
      <c r="B79" s="567">
        <v>319001</v>
      </c>
      <c r="C79" s="568" t="s">
        <v>681</v>
      </c>
      <c r="D79" s="569">
        <f>IFERROR(VLOOKUP(A79,'[12]Changes Per Emails'!$A$3:$L$21,5,FALSE),0)</f>
        <v>0</v>
      </c>
      <c r="E79" s="570">
        <f t="shared" si="11"/>
        <v>0</v>
      </c>
      <c r="F79" s="569"/>
      <c r="G79" s="571">
        <f t="shared" si="12"/>
        <v>0</v>
      </c>
      <c r="H79" s="569"/>
      <c r="I79" s="571">
        <f t="shared" si="13"/>
        <v>0</v>
      </c>
      <c r="J79" s="571">
        <f t="shared" si="14"/>
        <v>0</v>
      </c>
      <c r="K79" s="569">
        <f>VLOOKUP(A79,'[13]BL Pmts_MER'!$A$4:$K$214,10,FALSE)</f>
        <v>0</v>
      </c>
      <c r="L79" s="572">
        <f>VLOOKUP(A79,'[13]BL Pmts_MER'!$A$4:$K$214,11,FALSE)</f>
        <v>10000</v>
      </c>
      <c r="M79" s="573">
        <f>IFERROR(VLOOKUP(A79,'[14]HCS Summary_MER ALL'!$B$2:$I$89,6,FALSE),0)</f>
        <v>0</v>
      </c>
      <c r="N79" s="569">
        <f>VLOOKUP(A79,'[15]MFP by LEA_MER'!$A$5:$J$202,10,FALSE)</f>
        <v>465</v>
      </c>
      <c r="O79" s="574">
        <f t="shared" si="15"/>
        <v>27435</v>
      </c>
      <c r="P79" s="571">
        <f>'[16]Rev FY17-18 SCA Allocation Reca'!T72</f>
        <v>-27435</v>
      </c>
      <c r="Q79" s="575">
        <f t="shared" si="16"/>
        <v>0</v>
      </c>
      <c r="R79" s="576"/>
      <c r="S79" s="577">
        <f t="shared" si="17"/>
        <v>10000</v>
      </c>
      <c r="T79"/>
      <c r="U79" s="569"/>
      <c r="W79" s="569">
        <f>VLOOKUP(A79,'[17]MFP by School System MER'!$A$8:$I$201,9,FALSE)</f>
        <v>295</v>
      </c>
    </row>
    <row r="80" spans="1:23" ht="15" customHeight="1" x14ac:dyDescent="0.2">
      <c r="A80" s="578">
        <v>302006</v>
      </c>
      <c r="B80" s="567">
        <v>302006</v>
      </c>
      <c r="C80" s="568" t="s">
        <v>682</v>
      </c>
      <c r="D80" s="569">
        <f>IFERROR(VLOOKUP(A80,'[12]Changes Per Emails'!$A$3:$L$21,5,FALSE),0)</f>
        <v>0</v>
      </c>
      <c r="E80" s="570">
        <f t="shared" si="11"/>
        <v>0</v>
      </c>
      <c r="F80" s="569"/>
      <c r="G80" s="571">
        <f t="shared" si="12"/>
        <v>0</v>
      </c>
      <c r="H80" s="569"/>
      <c r="I80" s="571">
        <f t="shared" si="13"/>
        <v>0</v>
      </c>
      <c r="J80" s="571">
        <f t="shared" si="14"/>
        <v>0</v>
      </c>
      <c r="K80" s="569">
        <f>VLOOKUP(A80,'[13]BL Pmts_MER'!$A$4:$K$214,10,FALSE)</f>
        <v>0</v>
      </c>
      <c r="L80" s="572">
        <f>VLOOKUP(A80,'[13]BL Pmts_MER'!$A$4:$K$214,11,FALSE)</f>
        <v>10000</v>
      </c>
      <c r="M80" s="573">
        <f>IFERROR(VLOOKUP(A80,'[14]HCS Summary_MER ALL'!$B$2:$I$89,6,FALSE),0)</f>
        <v>0</v>
      </c>
      <c r="N80" s="569">
        <f>VLOOKUP(A80,'[15]MFP by LEA_MER'!$A$5:$J$202,10,FALSE)</f>
        <v>304</v>
      </c>
      <c r="O80" s="574">
        <f t="shared" si="15"/>
        <v>17936</v>
      </c>
      <c r="P80" s="571">
        <f>'[16]Rev FY17-18 SCA Allocation Reca'!T73</f>
        <v>19903</v>
      </c>
      <c r="Q80" s="575">
        <f t="shared" si="16"/>
        <v>37839</v>
      </c>
      <c r="R80" s="576"/>
      <c r="S80" s="577">
        <f t="shared" si="17"/>
        <v>47839</v>
      </c>
      <c r="U80" s="569"/>
      <c r="W80" s="569">
        <f>VLOOKUP(A80,'[17]MFP by School System MER'!$A$8:$I$201,9,FALSE)</f>
        <v>348</v>
      </c>
    </row>
    <row r="81" spans="1:23" ht="15" customHeight="1" x14ac:dyDescent="0.2">
      <c r="A81" s="578">
        <v>334001</v>
      </c>
      <c r="B81" s="567">
        <v>334001</v>
      </c>
      <c r="C81" s="568" t="s">
        <v>683</v>
      </c>
      <c r="D81" s="569">
        <f>IFERROR(VLOOKUP(A81,'[12]Changes Per Emails'!$A$3:$L$21,5,FALSE),0)</f>
        <v>0</v>
      </c>
      <c r="E81" s="570">
        <f t="shared" si="11"/>
        <v>0</v>
      </c>
      <c r="F81" s="569"/>
      <c r="G81" s="571">
        <f t="shared" si="12"/>
        <v>0</v>
      </c>
      <c r="H81" s="569"/>
      <c r="I81" s="571">
        <f t="shared" si="13"/>
        <v>0</v>
      </c>
      <c r="J81" s="571">
        <f t="shared" si="14"/>
        <v>0</v>
      </c>
      <c r="K81" s="569">
        <f>VLOOKUP(A81,'[13]BL Pmts_MER'!$A$4:$K$214,10,FALSE)</f>
        <v>0</v>
      </c>
      <c r="L81" s="572">
        <f>VLOOKUP(A81,'[13]BL Pmts_MER'!$A$4:$K$214,11,FALSE)</f>
        <v>10000</v>
      </c>
      <c r="M81" s="573">
        <f>IFERROR(VLOOKUP(A81,'[14]HCS Summary_MER ALL'!$B$2:$I$89,6,FALSE),0)</f>
        <v>0</v>
      </c>
      <c r="N81" s="569">
        <f>VLOOKUP(A81,'[15]MFP by LEA_MER'!$A$5:$J$202,10,FALSE)</f>
        <v>236</v>
      </c>
      <c r="O81" s="574">
        <f t="shared" si="15"/>
        <v>13924</v>
      </c>
      <c r="P81" s="571">
        <f>'[16]Rev FY17-18 SCA Allocation Reca'!T74</f>
        <v>-13924</v>
      </c>
      <c r="Q81" s="575">
        <f t="shared" si="16"/>
        <v>0</v>
      </c>
      <c r="R81" s="576"/>
      <c r="S81" s="577">
        <f t="shared" si="17"/>
        <v>10000</v>
      </c>
      <c r="U81" s="569"/>
      <c r="W81" s="569">
        <f>VLOOKUP(A81,'[17]MFP by School System MER'!$A$8:$I$201,9,FALSE)</f>
        <v>228</v>
      </c>
    </row>
    <row r="82" spans="1:23" ht="15" customHeight="1" x14ac:dyDescent="0.2">
      <c r="A82" s="578" t="s">
        <v>684</v>
      </c>
      <c r="B82" s="567">
        <v>17137</v>
      </c>
      <c r="C82" s="568" t="s">
        <v>112</v>
      </c>
      <c r="D82" s="569">
        <f>IFERROR(VLOOKUP(A82,'[12]Changes Per Emails'!$A$3:$L$21,5,FALSE),0)</f>
        <v>0</v>
      </c>
      <c r="E82" s="570">
        <f t="shared" si="11"/>
        <v>0</v>
      </c>
      <c r="F82" s="569"/>
      <c r="G82" s="571">
        <f t="shared" si="12"/>
        <v>0</v>
      </c>
      <c r="H82" s="569"/>
      <c r="I82" s="571">
        <f t="shared" si="13"/>
        <v>0</v>
      </c>
      <c r="J82" s="571">
        <f t="shared" si="14"/>
        <v>0</v>
      </c>
      <c r="K82" s="569">
        <f>VLOOKUP(A82,'[13]BL Pmts_MER'!$A$4:$K$214,10,FALSE)</f>
        <v>6</v>
      </c>
      <c r="L82" s="572">
        <f>VLOOKUP(A82,'[13]BL Pmts_MER'!$A$4:$K$214,11,FALSE)</f>
        <v>10000</v>
      </c>
      <c r="M82" s="573">
        <f>IFERROR(VLOOKUP(A82,'[14]HCS Summary_MER ALL'!$B$2:$I$89,6,FALSE),0)</f>
        <v>0</v>
      </c>
      <c r="N82" s="591">
        <f>VLOOKUP(A82,'[15]MFP by LEA_MER'!$A$5:$J$219,10,FALSE)</f>
        <v>116</v>
      </c>
      <c r="O82" s="574">
        <f t="shared" si="15"/>
        <v>6844</v>
      </c>
      <c r="P82" s="571">
        <f>'[16]Rev FY17-18 SCA Allocation Reca'!T75</f>
        <v>2018</v>
      </c>
      <c r="Q82" s="575">
        <f t="shared" si="16"/>
        <v>8862</v>
      </c>
      <c r="R82" s="576"/>
      <c r="S82" s="577">
        <f t="shared" si="17"/>
        <v>18862</v>
      </c>
      <c r="U82" s="569"/>
      <c r="V82" s="634"/>
      <c r="W82" s="569">
        <f>VLOOKUP(A82,'[17]MFP by School System MER'!$A$8:$I$201,9,FALSE)</f>
        <v>80</v>
      </c>
    </row>
    <row r="83" spans="1:23" s="624" customFormat="1" ht="15" customHeight="1" x14ac:dyDescent="0.2">
      <c r="A83" s="579" t="s">
        <v>685</v>
      </c>
      <c r="B83" s="580" t="s">
        <v>685</v>
      </c>
      <c r="C83" s="581" t="s">
        <v>106</v>
      </c>
      <c r="D83" s="582">
        <f>IFERROR(VLOOKUP(A83,'[12]Changes Per Emails'!$A$3:$L$21,5,FALSE),0)</f>
        <v>0</v>
      </c>
      <c r="E83" s="583">
        <f t="shared" si="11"/>
        <v>0</v>
      </c>
      <c r="F83" s="582"/>
      <c r="G83" s="584">
        <f t="shared" si="12"/>
        <v>0</v>
      </c>
      <c r="H83" s="582"/>
      <c r="I83" s="584">
        <f t="shared" si="13"/>
        <v>0</v>
      </c>
      <c r="J83" s="584">
        <f t="shared" si="14"/>
        <v>0</v>
      </c>
      <c r="K83" s="582">
        <f>VLOOKUP(A83,'[13]BL Pmts_MER'!$A$4:$K$214,10,FALSE)</f>
        <v>32</v>
      </c>
      <c r="L83" s="585">
        <f>VLOOKUP(A83,'[13]BL Pmts_MER'!$A$4:$K$214,11,FALSE)</f>
        <v>10000</v>
      </c>
      <c r="M83" s="586">
        <f>IFERROR(VLOOKUP(A83,'[14]HCS Summary_MER ALL'!$B$2:$I$89,6,FALSE),0)</f>
        <v>0</v>
      </c>
      <c r="N83" s="582">
        <f>VLOOKUP(A83,'[15]MFP by LEA_MER'!$A$5:$J$202,10,FALSE)</f>
        <v>235</v>
      </c>
      <c r="O83" s="587">
        <f t="shared" si="15"/>
        <v>13865</v>
      </c>
      <c r="P83" s="584">
        <f>'[16]Rev FY17-18 SCA Allocation Reca'!T76</f>
        <v>-13865</v>
      </c>
      <c r="Q83" s="588">
        <f t="shared" si="16"/>
        <v>0</v>
      </c>
      <c r="R83" s="589"/>
      <c r="S83" s="590">
        <f t="shared" si="17"/>
        <v>10000</v>
      </c>
      <c r="T83"/>
      <c r="U83" s="582"/>
      <c r="W83" s="582">
        <f>VLOOKUP(A83,'[17]MFP by School System MER'!$A$8:$I$201,9,FALSE)</f>
        <v>211</v>
      </c>
    </row>
    <row r="84" spans="1:23" s="624" customFormat="1" ht="15" customHeight="1" thickBot="1" x14ac:dyDescent="0.25">
      <c r="A84" s="612"/>
      <c r="B84" s="613"/>
      <c r="C84" s="614" t="s">
        <v>686</v>
      </c>
      <c r="D84" s="615">
        <f>SUM(D78:D83)</f>
        <v>0</v>
      </c>
      <c r="E84" s="616">
        <f t="shared" ref="E84:S84" si="18">SUM(E78:E83)</f>
        <v>0</v>
      </c>
      <c r="F84" s="615">
        <f>SUM(F78:F83)</f>
        <v>0</v>
      </c>
      <c r="G84" s="617">
        <f t="shared" si="18"/>
        <v>0</v>
      </c>
      <c r="H84" s="615">
        <f>SUM(H78:H83)</f>
        <v>0</v>
      </c>
      <c r="I84" s="617">
        <f t="shared" si="18"/>
        <v>0</v>
      </c>
      <c r="J84" s="617">
        <f t="shared" si="18"/>
        <v>0</v>
      </c>
      <c r="K84" s="615">
        <f>SUM(K78:K83)</f>
        <v>58</v>
      </c>
      <c r="L84" s="618">
        <f t="shared" si="18"/>
        <v>60000</v>
      </c>
      <c r="M84" s="619">
        <f t="shared" si="18"/>
        <v>0</v>
      </c>
      <c r="N84" s="615">
        <f t="shared" si="18"/>
        <v>2055</v>
      </c>
      <c r="O84" s="620">
        <f t="shared" si="18"/>
        <v>121245</v>
      </c>
      <c r="P84" s="617">
        <f t="shared" si="18"/>
        <v>-74544</v>
      </c>
      <c r="Q84" s="621">
        <f t="shared" si="18"/>
        <v>46701</v>
      </c>
      <c r="R84" s="622">
        <f t="shared" si="18"/>
        <v>0</v>
      </c>
      <c r="S84" s="623">
        <f t="shared" si="18"/>
        <v>106701</v>
      </c>
      <c r="T84"/>
      <c r="U84" s="615"/>
      <c r="W84" s="615">
        <f>SUM(W78:W83)</f>
        <v>1629</v>
      </c>
    </row>
    <row r="85" spans="1:23" ht="7.35" customHeight="1" thickTop="1" x14ac:dyDescent="0.2">
      <c r="A85" s="635"/>
      <c r="B85" s="636"/>
      <c r="C85" s="637"/>
      <c r="D85" s="628"/>
      <c r="E85" s="630"/>
      <c r="F85" s="638"/>
      <c r="G85" s="630"/>
      <c r="H85" s="639"/>
      <c r="I85" s="630"/>
      <c r="J85" s="630"/>
      <c r="K85" s="638"/>
      <c r="L85" s="630"/>
      <c r="M85" s="630"/>
      <c r="N85" s="628"/>
      <c r="O85" s="629"/>
      <c r="P85" s="630"/>
      <c r="Q85" s="632"/>
      <c r="R85" s="633"/>
      <c r="S85" s="629"/>
      <c r="U85" s="628"/>
      <c r="W85" s="628"/>
    </row>
    <row r="86" spans="1:23" ht="15" customHeight="1" x14ac:dyDescent="0.2">
      <c r="A86" s="554">
        <v>321001</v>
      </c>
      <c r="B86" s="555">
        <v>321001</v>
      </c>
      <c r="C86" s="556" t="s">
        <v>687</v>
      </c>
      <c r="D86" s="557">
        <f>IFERROR(VLOOKUP(A86,'[12]Changes Per Emails'!$A$3:$L$21,5,FALSE),0)</f>
        <v>0</v>
      </c>
      <c r="E86" s="558">
        <f t="shared" ref="E86:E92" si="19">ROUND($E$3*D86,0)</f>
        <v>0</v>
      </c>
      <c r="F86" s="557"/>
      <c r="G86" s="559">
        <f t="shared" ref="G86:G92" si="20">ROUND($G$3*F86,0)</f>
        <v>0</v>
      </c>
      <c r="H86" s="557"/>
      <c r="I86" s="559">
        <f t="shared" ref="I86:I92" si="21">ROUND($I$3*H86,0)</f>
        <v>0</v>
      </c>
      <c r="J86" s="559">
        <f t="shared" ref="J86:J92" si="22">G86+I86</f>
        <v>0</v>
      </c>
      <c r="K86" s="557">
        <f>VLOOKUP(A86,'[13]BL Pmts_MER'!$A$4:$K$214,10,FALSE)</f>
        <v>0</v>
      </c>
      <c r="L86" s="560">
        <f>VLOOKUP(A86,'[13]BL Pmts_MER'!$A$4:$K$214,11,FALSE)</f>
        <v>0</v>
      </c>
      <c r="M86" s="561">
        <f>IFERROR(VLOOKUP(A86,'[14]HCS Summary_MER ALL'!$B$2:$I$89,6,FALSE),0)</f>
        <v>0</v>
      </c>
      <c r="N86" s="557">
        <f>VLOOKUP(A86,'[15]MFP by LEA_MER'!$A$5:$J$202,10,FALSE)</f>
        <v>0</v>
      </c>
      <c r="O86" s="562">
        <f t="shared" ref="O86:O92" si="23">N86*$O$3</f>
        <v>0</v>
      </c>
      <c r="P86" s="559">
        <f>'[16]Rev FY17-18 SCA Allocation Reca'!T77</f>
        <v>0</v>
      </c>
      <c r="Q86" s="563">
        <f t="shared" ref="Q86:Q92" si="24">O86+P86</f>
        <v>0</v>
      </c>
      <c r="R86" s="564"/>
      <c r="S86" s="565">
        <f t="shared" ref="S86:S92" si="25">+L86+J86+E86+M86+Q86+R86</f>
        <v>0</v>
      </c>
      <c r="U86" s="557"/>
      <c r="W86" s="557">
        <f>VLOOKUP(A86,'[17]MFP by School System MER'!$A$8:$I$201,9,FALSE)</f>
        <v>0</v>
      </c>
    </row>
    <row r="87" spans="1:23" ht="15" customHeight="1" x14ac:dyDescent="0.2">
      <c r="A87" s="578">
        <v>329001</v>
      </c>
      <c r="B87" s="567">
        <v>329001</v>
      </c>
      <c r="C87" s="568" t="s">
        <v>688</v>
      </c>
      <c r="D87" s="569">
        <f>IFERROR(VLOOKUP(A87,'[12]Changes Per Emails'!$A$3:$L$21,5,FALSE),0)</f>
        <v>0</v>
      </c>
      <c r="E87" s="570">
        <f t="shared" si="19"/>
        <v>0</v>
      </c>
      <c r="F87" s="569"/>
      <c r="G87" s="571">
        <f t="shared" si="20"/>
        <v>0</v>
      </c>
      <c r="H87" s="569"/>
      <c r="I87" s="571">
        <f t="shared" si="21"/>
        <v>0</v>
      </c>
      <c r="J87" s="571">
        <f t="shared" si="22"/>
        <v>0</v>
      </c>
      <c r="K87" s="569">
        <f>VLOOKUP(A87,'[13]BL Pmts_MER'!$A$4:$K$214,10,FALSE)</f>
        <v>0</v>
      </c>
      <c r="L87" s="572">
        <f>VLOOKUP(A87,'[13]BL Pmts_MER'!$A$4:$K$214,11,FALSE)</f>
        <v>0</v>
      </c>
      <c r="M87" s="573">
        <f>IFERROR(VLOOKUP(A87,'[14]HCS Summary_MER ALL'!$B$2:$I$89,6,FALSE),0)</f>
        <v>0</v>
      </c>
      <c r="N87" s="569">
        <f>VLOOKUP(A87,'[15]MFP by LEA_MER'!$A$5:$J$202,10,FALSE)</f>
        <v>67</v>
      </c>
      <c r="O87" s="574">
        <f t="shared" si="23"/>
        <v>3953</v>
      </c>
      <c r="P87" s="571">
        <f>'[16]Rev FY17-18 SCA Allocation Reca'!T78</f>
        <v>10227</v>
      </c>
      <c r="Q87" s="575">
        <f t="shared" si="24"/>
        <v>14180</v>
      </c>
      <c r="R87" s="576"/>
      <c r="S87" s="577">
        <f t="shared" si="25"/>
        <v>14180</v>
      </c>
      <c r="U87" s="569"/>
      <c r="W87" s="569">
        <f>VLOOKUP(A87,'[17]MFP by School System MER'!$A$8:$I$201,9,FALSE)</f>
        <v>0</v>
      </c>
    </row>
    <row r="88" spans="1:23" ht="15" customHeight="1" x14ac:dyDescent="0.2">
      <c r="A88" s="578">
        <v>331001</v>
      </c>
      <c r="B88" s="567">
        <v>331001</v>
      </c>
      <c r="C88" s="568" t="s">
        <v>689</v>
      </c>
      <c r="D88" s="569">
        <f>IFERROR(VLOOKUP(A88,'[12]Changes Per Emails'!$A$3:$L$21,5,FALSE),0)</f>
        <v>21</v>
      </c>
      <c r="E88" s="570">
        <f t="shared" si="19"/>
        <v>441000</v>
      </c>
      <c r="F88" s="569">
        <v>3</v>
      </c>
      <c r="G88" s="571">
        <f t="shared" si="20"/>
        <v>18000</v>
      </c>
      <c r="H88" s="569">
        <v>6</v>
      </c>
      <c r="I88" s="571">
        <f t="shared" si="21"/>
        <v>24000</v>
      </c>
      <c r="J88" s="571">
        <f t="shared" si="22"/>
        <v>42000</v>
      </c>
      <c r="K88" s="569">
        <f>VLOOKUP(A88,'[13]BL Pmts_MER'!$A$4:$K$214,10,FALSE)</f>
        <v>0</v>
      </c>
      <c r="L88" s="572">
        <f>VLOOKUP(A88,'[13]BL Pmts_MER'!$A$4:$K$214,11,FALSE)</f>
        <v>0</v>
      </c>
      <c r="M88" s="573">
        <f>IFERROR(VLOOKUP(A88,'[14]HCS Summary_MER ALL'!$B$2:$I$89,6,FALSE),0)</f>
        <v>0</v>
      </c>
      <c r="N88" s="569">
        <f>VLOOKUP(A88,'[15]MFP by LEA_MER'!$A$5:$J$202,10,FALSE)</f>
        <v>136</v>
      </c>
      <c r="O88" s="574">
        <f t="shared" si="23"/>
        <v>8024</v>
      </c>
      <c r="P88" s="571">
        <f>'[16]Rev FY17-18 SCA Allocation Reca'!T79</f>
        <v>-4024</v>
      </c>
      <c r="Q88" s="575">
        <f t="shared" si="24"/>
        <v>4000</v>
      </c>
      <c r="R88" s="576"/>
      <c r="S88" s="577">
        <f t="shared" si="25"/>
        <v>487000</v>
      </c>
      <c r="U88" s="569"/>
      <c r="W88" s="569">
        <f>VLOOKUP(A88,'[17]MFP by School System MER'!$A$8:$I$201,9,FALSE)</f>
        <v>0</v>
      </c>
    </row>
    <row r="89" spans="1:23" ht="15" customHeight="1" x14ac:dyDescent="0.2">
      <c r="A89" s="578">
        <v>333001</v>
      </c>
      <c r="B89" s="567">
        <v>333001</v>
      </c>
      <c r="C89" s="568" t="s">
        <v>690</v>
      </c>
      <c r="D89" s="569">
        <f>IFERROR(VLOOKUP(A89,'[12]Changes Per Emails'!$A$3:$L$21,5,FALSE),0)</f>
        <v>0</v>
      </c>
      <c r="E89" s="570">
        <f t="shared" si="19"/>
        <v>0</v>
      </c>
      <c r="F89" s="569"/>
      <c r="G89" s="571">
        <f t="shared" si="20"/>
        <v>0</v>
      </c>
      <c r="H89" s="569"/>
      <c r="I89" s="571">
        <f t="shared" si="21"/>
        <v>0</v>
      </c>
      <c r="J89" s="571">
        <f t="shared" si="22"/>
        <v>0</v>
      </c>
      <c r="K89" s="569">
        <f>VLOOKUP(A89,'[13]BL Pmts_MER'!$A$4:$K$214,10,FALSE)</f>
        <v>0</v>
      </c>
      <c r="L89" s="572">
        <f>VLOOKUP(A89,'[13]BL Pmts_MER'!$A$4:$K$214,11,FALSE)</f>
        <v>10000</v>
      </c>
      <c r="M89" s="573">
        <f>IFERROR(VLOOKUP(A89,'[14]HCS Summary_MER ALL'!$B$2:$I$89,6,FALSE),0)</f>
        <v>0</v>
      </c>
      <c r="N89" s="569">
        <f>VLOOKUP(A89,'[15]MFP by LEA_MER'!$A$5:$J$202,10,FALSE)</f>
        <v>339</v>
      </c>
      <c r="O89" s="574">
        <f t="shared" si="23"/>
        <v>20001</v>
      </c>
      <c r="P89" s="571">
        <f>'[16]Rev FY17-18 SCA Allocation Reca'!T80</f>
        <v>-1290</v>
      </c>
      <c r="Q89" s="575">
        <f t="shared" si="24"/>
        <v>18711</v>
      </c>
      <c r="R89" s="576"/>
      <c r="S89" s="577">
        <f t="shared" si="25"/>
        <v>28711</v>
      </c>
      <c r="U89" s="569"/>
      <c r="W89" s="569">
        <f>VLOOKUP(A89,'[17]MFP by School System MER'!$A$8:$I$201,9,FALSE)</f>
        <v>245</v>
      </c>
    </row>
    <row r="90" spans="1:23" ht="15" customHeight="1" x14ac:dyDescent="0.2">
      <c r="A90" s="579">
        <v>336001</v>
      </c>
      <c r="B90" s="580">
        <v>336001</v>
      </c>
      <c r="C90" s="581" t="s">
        <v>691</v>
      </c>
      <c r="D90" s="582">
        <f>IFERROR(VLOOKUP(A90,'[12]Changes Per Emails'!$A$3:$L$21,5,FALSE),0)</f>
        <v>0</v>
      </c>
      <c r="E90" s="583">
        <f t="shared" si="19"/>
        <v>0</v>
      </c>
      <c r="F90" s="582"/>
      <c r="G90" s="584">
        <f t="shared" si="20"/>
        <v>0</v>
      </c>
      <c r="H90" s="582"/>
      <c r="I90" s="584">
        <f t="shared" si="21"/>
        <v>0</v>
      </c>
      <c r="J90" s="584">
        <f t="shared" si="22"/>
        <v>0</v>
      </c>
      <c r="K90" s="582">
        <f>VLOOKUP(A90,'[13]BL Pmts_MER'!$A$4:$K$214,10,FALSE)</f>
        <v>78</v>
      </c>
      <c r="L90" s="585">
        <f>VLOOKUP(A90,'[13]BL Pmts_MER'!$A$4:$K$214,11,FALSE)</f>
        <v>18564</v>
      </c>
      <c r="M90" s="586">
        <f>IFERROR(VLOOKUP(A90,'[14]HCS Summary_MER ALL'!$B$2:$I$89,6,FALSE),0)</f>
        <v>0</v>
      </c>
      <c r="N90" s="582">
        <f>VLOOKUP(A90,'[15]MFP by LEA_MER'!$A$5:$J$202,10,FALSE)</f>
        <v>368</v>
      </c>
      <c r="O90" s="587">
        <f t="shared" si="23"/>
        <v>21712</v>
      </c>
      <c r="P90" s="584">
        <f>'[16]Rev FY17-18 SCA Allocation Reca'!T81</f>
        <v>171</v>
      </c>
      <c r="Q90" s="588">
        <f t="shared" si="24"/>
        <v>21883</v>
      </c>
      <c r="R90" s="589"/>
      <c r="S90" s="590">
        <f t="shared" si="25"/>
        <v>40447</v>
      </c>
      <c r="U90" s="582"/>
      <c r="W90" s="582">
        <f>VLOOKUP(A90,'[17]MFP by School System MER'!$A$8:$I$201,9,FALSE)</f>
        <v>262</v>
      </c>
    </row>
    <row r="91" spans="1:23" ht="15" customHeight="1" x14ac:dyDescent="0.2">
      <c r="A91" s="578">
        <v>337001</v>
      </c>
      <c r="B91" s="567">
        <v>337001</v>
      </c>
      <c r="C91" s="568" t="s">
        <v>692</v>
      </c>
      <c r="D91" s="569">
        <f>IFERROR(VLOOKUP(A91,'[12]Changes Per Emails'!$A$3:$L$21,5,FALSE),0)</f>
        <v>0</v>
      </c>
      <c r="E91" s="608">
        <f t="shared" si="19"/>
        <v>0</v>
      </c>
      <c r="F91" s="569"/>
      <c r="G91" s="571">
        <f t="shared" si="20"/>
        <v>0</v>
      </c>
      <c r="H91" s="569"/>
      <c r="I91" s="571">
        <f t="shared" si="21"/>
        <v>0</v>
      </c>
      <c r="J91" s="571">
        <f t="shared" si="22"/>
        <v>0</v>
      </c>
      <c r="K91" s="569">
        <f>VLOOKUP(A91,'[13]BL Pmts_MER'!$A$4:$K$214,10,FALSE)</f>
        <v>0</v>
      </c>
      <c r="L91" s="572">
        <f>VLOOKUP(A91,'[13]BL Pmts_MER'!$A$4:$K$214,11,FALSE)</f>
        <v>0</v>
      </c>
      <c r="M91" s="573">
        <f>IFERROR(VLOOKUP(A91,'[14]HCS Summary_MER ALL'!$B$2:$I$89,6,FALSE),0)</f>
        <v>12528</v>
      </c>
      <c r="N91" s="569">
        <f>VLOOKUP(A91,'[15]MFP by LEA_MER'!$A$5:$J$202,10,FALSE)</f>
        <v>217</v>
      </c>
      <c r="O91" s="574">
        <f t="shared" si="23"/>
        <v>12803</v>
      </c>
      <c r="P91" s="571">
        <f>'[16]Rev FY17-18 SCA Allocation Reca'!T82</f>
        <v>-643</v>
      </c>
      <c r="Q91" s="575">
        <f t="shared" si="24"/>
        <v>12160</v>
      </c>
      <c r="R91" s="576"/>
      <c r="S91" s="577">
        <f t="shared" si="25"/>
        <v>24688</v>
      </c>
      <c r="U91" s="569"/>
      <c r="W91" s="569">
        <f>VLOOKUP(A91,'[17]MFP by School System MER'!$A$8:$I$201,9,FALSE)</f>
        <v>0</v>
      </c>
    </row>
    <row r="92" spans="1:23" ht="15" customHeight="1" x14ac:dyDescent="0.2">
      <c r="A92" s="579">
        <v>340001</v>
      </c>
      <c r="B92" s="580">
        <v>340001</v>
      </c>
      <c r="C92" s="581" t="s">
        <v>693</v>
      </c>
      <c r="D92" s="582">
        <f>IFERROR(VLOOKUP(A92,'[12]Changes Per Emails'!$A$3:$L$21,5,FALSE),0)</f>
        <v>0</v>
      </c>
      <c r="E92" s="611">
        <f t="shared" si="19"/>
        <v>0</v>
      </c>
      <c r="F92" s="582"/>
      <c r="G92" s="584">
        <f t="shared" si="20"/>
        <v>0</v>
      </c>
      <c r="H92" s="582"/>
      <c r="I92" s="584">
        <f t="shared" si="21"/>
        <v>0</v>
      </c>
      <c r="J92" s="584">
        <f t="shared" si="22"/>
        <v>0</v>
      </c>
      <c r="K92" s="582">
        <f>VLOOKUP(A92,'[13]BL Pmts_MER'!$A$4:$K$214,10,FALSE)</f>
        <v>0</v>
      </c>
      <c r="L92" s="585">
        <f>VLOOKUP(A92,'[13]BL Pmts_MER'!$A$4:$K$214,11,FALSE)</f>
        <v>0</v>
      </c>
      <c r="M92" s="586">
        <f>IFERROR(VLOOKUP(A92,'[14]HCS Summary_MER ALL'!$B$2:$I$89,6,FALSE),0)</f>
        <v>0</v>
      </c>
      <c r="N92" s="582">
        <f>VLOOKUP(A92,'[15]MFP by LEA_MER'!$A$5:$J$202,10,FALSE)</f>
        <v>31</v>
      </c>
      <c r="O92" s="587">
        <f t="shared" si="23"/>
        <v>1829</v>
      </c>
      <c r="P92" s="584">
        <f>'[16]Rev FY17-18 SCA Allocation Reca'!T83</f>
        <v>-1829</v>
      </c>
      <c r="Q92" s="588">
        <f t="shared" si="24"/>
        <v>0</v>
      </c>
      <c r="R92" s="589"/>
      <c r="S92" s="590">
        <f t="shared" si="25"/>
        <v>0</v>
      </c>
      <c r="U92" s="582"/>
      <c r="W92" s="582">
        <f>VLOOKUP(A92,'[17]MFP by School System MER'!$A$8:$I$201,9,FALSE)</f>
        <v>0</v>
      </c>
    </row>
    <row r="93" spans="1:23" s="624" customFormat="1" ht="15" customHeight="1" thickBot="1" x14ac:dyDescent="0.25">
      <c r="A93" s="612"/>
      <c r="B93" s="613"/>
      <c r="C93" s="614" t="s">
        <v>694</v>
      </c>
      <c r="D93" s="615">
        <f>SUM(D86:D92)</f>
        <v>21</v>
      </c>
      <c r="E93" s="616">
        <f>SUM(E86:E92)</f>
        <v>441000</v>
      </c>
      <c r="F93" s="615">
        <f>SUM(F86:F92)</f>
        <v>3</v>
      </c>
      <c r="G93" s="617">
        <f>SUM(G86:G92)</f>
        <v>18000</v>
      </c>
      <c r="H93" s="615">
        <f>SUM(H86:H92)</f>
        <v>6</v>
      </c>
      <c r="I93" s="617">
        <f t="shared" ref="I93:S93" si="26">SUM(I86:I92)</f>
        <v>24000</v>
      </c>
      <c r="J93" s="617">
        <f t="shared" si="26"/>
        <v>42000</v>
      </c>
      <c r="K93" s="615">
        <f t="shared" si="26"/>
        <v>78</v>
      </c>
      <c r="L93" s="618">
        <f t="shared" si="26"/>
        <v>28564</v>
      </c>
      <c r="M93" s="619">
        <f t="shared" si="26"/>
        <v>12528</v>
      </c>
      <c r="N93" s="615">
        <f t="shared" si="26"/>
        <v>1158</v>
      </c>
      <c r="O93" s="620">
        <f t="shared" si="26"/>
        <v>68322</v>
      </c>
      <c r="P93" s="617">
        <f t="shared" si="26"/>
        <v>2612</v>
      </c>
      <c r="Q93" s="621">
        <f t="shared" si="26"/>
        <v>70934</v>
      </c>
      <c r="R93" s="622">
        <f t="shared" si="26"/>
        <v>0</v>
      </c>
      <c r="S93" s="623">
        <f t="shared" si="26"/>
        <v>595026</v>
      </c>
      <c r="T93"/>
      <c r="U93" s="615"/>
      <c r="W93" s="615">
        <f>SUM(W86:W92)</f>
        <v>507</v>
      </c>
    </row>
    <row r="94" spans="1:23" ht="7.35" customHeight="1" thickTop="1" x14ac:dyDescent="0.2">
      <c r="A94" s="635"/>
      <c r="B94" s="636"/>
      <c r="C94" s="637"/>
      <c r="D94" s="628"/>
      <c r="E94" s="630"/>
      <c r="F94" s="638"/>
      <c r="G94" s="630"/>
      <c r="H94" s="639"/>
      <c r="I94" s="630"/>
      <c r="J94" s="630"/>
      <c r="K94" s="638"/>
      <c r="L94" s="630"/>
      <c r="M94" s="630"/>
      <c r="N94" s="628"/>
      <c r="O94" s="629"/>
      <c r="P94" s="630"/>
      <c r="Q94" s="632"/>
      <c r="R94" s="633"/>
      <c r="S94" s="629"/>
      <c r="U94" s="628"/>
      <c r="W94" s="628"/>
    </row>
    <row r="95" spans="1:23" ht="15" customHeight="1" x14ac:dyDescent="0.2">
      <c r="A95" s="554">
        <v>341001</v>
      </c>
      <c r="B95" s="555">
        <v>341001</v>
      </c>
      <c r="C95" s="556" t="s">
        <v>695</v>
      </c>
      <c r="D95" s="557">
        <f>IFERROR(VLOOKUP(A95,'[12]Changes Per Emails'!$A$3:$L$21,5,FALSE),0)</f>
        <v>0</v>
      </c>
      <c r="E95" s="558">
        <f t="shared" ref="E95:E129" si="27">ROUND($E$3*D95,0)</f>
        <v>0</v>
      </c>
      <c r="F95" s="557"/>
      <c r="G95" s="559">
        <f t="shared" ref="G95:G129" si="28">ROUND($G$3*F95,0)</f>
        <v>0</v>
      </c>
      <c r="H95" s="557"/>
      <c r="I95" s="559">
        <f t="shared" ref="I95:I129" si="29">ROUND($I$3*H95,0)</f>
        <v>0</v>
      </c>
      <c r="J95" s="559">
        <f t="shared" ref="J95:J129" si="30">G95+I95</f>
        <v>0</v>
      </c>
      <c r="K95" s="557">
        <f>VLOOKUP(A95,'[13]BL Pmts_MER'!$A$4:$K$214,10,FALSE)</f>
        <v>61</v>
      </c>
      <c r="L95" s="560">
        <f>VLOOKUP(A95,'[13]BL Pmts_MER'!$A$4:$K$214,11,FALSE)</f>
        <v>14518</v>
      </c>
      <c r="M95" s="561">
        <f>IFERROR(VLOOKUP(A95,'[14]HCS Summary_MER ALL'!$B$2:$I$89,6,FALSE),0)</f>
        <v>0</v>
      </c>
      <c r="N95" s="557">
        <f>VLOOKUP(A95,'[15]MFP by LEA_MER'!$A$5:$J$202,10,FALSE)</f>
        <v>393</v>
      </c>
      <c r="O95" s="562">
        <f t="shared" ref="O95:O129" si="31">N95*$O$3</f>
        <v>23187</v>
      </c>
      <c r="P95" s="559">
        <f>'[16]Rev FY17-18 SCA Allocation Reca'!T84</f>
        <v>3953</v>
      </c>
      <c r="Q95" s="563">
        <f t="shared" ref="Q95:Q129" si="32">O95+P95</f>
        <v>27140</v>
      </c>
      <c r="R95" s="564"/>
      <c r="S95" s="565">
        <f t="shared" ref="S95:S129" si="33">+L95+J95+E95+M95+Q95+R95</f>
        <v>41658</v>
      </c>
      <c r="U95" s="557"/>
      <c r="W95" s="557">
        <f>VLOOKUP(A95,'[17]MFP by School System MER'!$A$8:$I$201,9,FALSE)</f>
        <v>252</v>
      </c>
    </row>
    <row r="96" spans="1:23" ht="15" customHeight="1" x14ac:dyDescent="0.2">
      <c r="A96" s="578">
        <v>343001</v>
      </c>
      <c r="B96" s="567">
        <v>343001</v>
      </c>
      <c r="C96" s="568" t="s">
        <v>696</v>
      </c>
      <c r="D96" s="569">
        <f>IFERROR(VLOOKUP(A96,'[12]Changes Per Emails'!$A$3:$L$21,5,FALSE),0)</f>
        <v>0</v>
      </c>
      <c r="E96" s="570">
        <f t="shared" si="27"/>
        <v>0</v>
      </c>
      <c r="F96" s="569"/>
      <c r="G96" s="571">
        <f t="shared" si="28"/>
        <v>0</v>
      </c>
      <c r="H96" s="569"/>
      <c r="I96" s="571">
        <f t="shared" si="29"/>
        <v>0</v>
      </c>
      <c r="J96" s="571">
        <f t="shared" si="30"/>
        <v>0</v>
      </c>
      <c r="K96" s="569">
        <f>VLOOKUP(A96,'[13]BL Pmts_MER'!$A$4:$K$214,10,FALSE)</f>
        <v>85</v>
      </c>
      <c r="L96" s="572">
        <f>VLOOKUP(A96,'[13]BL Pmts_MER'!$A$4:$K$214,11,FALSE)</f>
        <v>20230</v>
      </c>
      <c r="M96" s="573">
        <f>IFERROR(VLOOKUP(A96,'[14]HCS Summary_MER ALL'!$B$2:$I$89,6,FALSE),0)</f>
        <v>0</v>
      </c>
      <c r="N96" s="569">
        <f>VLOOKUP(A96,'[15]MFP by LEA_MER'!$A$5:$J$202,10,FALSE)</f>
        <v>497</v>
      </c>
      <c r="O96" s="574">
        <f t="shared" si="31"/>
        <v>29323</v>
      </c>
      <c r="P96" s="571">
        <f>'[16]Rev FY17-18 SCA Allocation Reca'!T85</f>
        <v>-16423</v>
      </c>
      <c r="Q96" s="575">
        <f t="shared" si="32"/>
        <v>12900</v>
      </c>
      <c r="R96" s="576"/>
      <c r="S96" s="577">
        <f t="shared" si="33"/>
        <v>33130</v>
      </c>
      <c r="U96" s="569"/>
      <c r="W96" s="569">
        <f>VLOOKUP(A96,'[17]MFP by School System MER'!$A$8:$I$201,9,FALSE)</f>
        <v>576</v>
      </c>
    </row>
    <row r="97" spans="1:23" ht="15" customHeight="1" x14ac:dyDescent="0.2">
      <c r="A97" s="578">
        <v>344001</v>
      </c>
      <c r="B97" s="567">
        <v>344001</v>
      </c>
      <c r="C97" s="568" t="s">
        <v>697</v>
      </c>
      <c r="D97" s="569">
        <f>IFERROR(VLOOKUP(A97,'[12]Changes Per Emails'!$A$3:$L$21,5,FALSE),0)</f>
        <v>0</v>
      </c>
      <c r="E97" s="570">
        <f t="shared" si="27"/>
        <v>0</v>
      </c>
      <c r="F97" s="569"/>
      <c r="G97" s="571">
        <f t="shared" si="28"/>
        <v>0</v>
      </c>
      <c r="H97" s="569"/>
      <c r="I97" s="571">
        <f t="shared" si="29"/>
        <v>0</v>
      </c>
      <c r="J97" s="571">
        <f t="shared" si="30"/>
        <v>0</v>
      </c>
      <c r="K97" s="569">
        <f>VLOOKUP(A97,'[13]BL Pmts_MER'!$A$4:$K$214,10,FALSE)</f>
        <v>0</v>
      </c>
      <c r="L97" s="572">
        <f>VLOOKUP(A97,'[13]BL Pmts_MER'!$A$4:$K$214,11,FALSE)</f>
        <v>10000</v>
      </c>
      <c r="M97" s="573">
        <f>IFERROR(VLOOKUP(A97,'[14]HCS Summary_MER ALL'!$B$2:$I$89,6,FALSE),0)</f>
        <v>83686</v>
      </c>
      <c r="N97" s="569">
        <f>VLOOKUP(A97,'[15]MFP by LEA_MER'!$A$5:$J$202,10,FALSE)</f>
        <v>569</v>
      </c>
      <c r="O97" s="574">
        <f t="shared" si="31"/>
        <v>33571</v>
      </c>
      <c r="P97" s="571">
        <f>'[16]Rev FY17-18 SCA Allocation Reca'!T86</f>
        <v>1512</v>
      </c>
      <c r="Q97" s="575">
        <f t="shared" si="32"/>
        <v>35083</v>
      </c>
      <c r="R97" s="576"/>
      <c r="S97" s="577">
        <f t="shared" si="33"/>
        <v>128769</v>
      </c>
      <c r="U97" s="569"/>
      <c r="W97" s="569">
        <f>VLOOKUP(A97,'[17]MFP by School System MER'!$A$8:$I$201,9,FALSE)</f>
        <v>558</v>
      </c>
    </row>
    <row r="98" spans="1:23" ht="15" customHeight="1" x14ac:dyDescent="0.2">
      <c r="A98" s="578">
        <v>345001</v>
      </c>
      <c r="B98" s="567">
        <v>345001</v>
      </c>
      <c r="C98" s="568" t="s">
        <v>698</v>
      </c>
      <c r="D98" s="569">
        <f>IFERROR(VLOOKUP(A98,'[12]Changes Per Emails'!$A$3:$L$21,5,FALSE),0)</f>
        <v>0</v>
      </c>
      <c r="E98" s="570">
        <f t="shared" si="27"/>
        <v>0</v>
      </c>
      <c r="F98" s="569"/>
      <c r="G98" s="571">
        <f t="shared" si="28"/>
        <v>0</v>
      </c>
      <c r="H98" s="569"/>
      <c r="I98" s="571">
        <f t="shared" si="29"/>
        <v>0</v>
      </c>
      <c r="J98" s="571">
        <f t="shared" si="30"/>
        <v>0</v>
      </c>
      <c r="K98" s="569">
        <f>VLOOKUP(A98,'[13]BL Pmts_MER'!$A$4:$K$214,10,FALSE)</f>
        <v>98</v>
      </c>
      <c r="L98" s="572">
        <f>VLOOKUP(A98,'[13]BL Pmts_MER'!$A$4:$K$214,11,FALSE)</f>
        <v>23324</v>
      </c>
      <c r="M98" s="573">
        <f>IFERROR(VLOOKUP(A98,'[14]HCS Summary_MER ALL'!$B$2:$I$89,6,FALSE),0)</f>
        <v>0</v>
      </c>
      <c r="N98" s="569">
        <f>VLOOKUP(A98,'[15]MFP by LEA_MER'!$A$5:$J$202,10,FALSE)</f>
        <v>1517</v>
      </c>
      <c r="O98" s="574">
        <f t="shared" si="31"/>
        <v>89503</v>
      </c>
      <c r="P98" s="571">
        <f>'[16]Rev FY17-18 SCA Allocation Reca'!T87</f>
        <v>-32934.519999999997</v>
      </c>
      <c r="Q98" s="575">
        <f t="shared" si="32"/>
        <v>56568.480000000003</v>
      </c>
      <c r="R98" s="576"/>
      <c r="S98" s="577">
        <f t="shared" si="33"/>
        <v>79892.48000000001</v>
      </c>
      <c r="U98" s="569"/>
      <c r="W98" s="569">
        <f>VLOOKUP(A98,'[17]MFP by School System MER'!$A$8:$I$201,9,FALSE)</f>
        <v>1110</v>
      </c>
    </row>
    <row r="99" spans="1:23" ht="15" customHeight="1" x14ac:dyDescent="0.2">
      <c r="A99" s="579">
        <v>346001</v>
      </c>
      <c r="B99" s="580">
        <v>346001</v>
      </c>
      <c r="C99" s="581" t="s">
        <v>699</v>
      </c>
      <c r="D99" s="582">
        <f>IFERROR(VLOOKUP(A99,'[12]Changes Per Emails'!$A$3:$L$21,5,FALSE),0)</f>
        <v>0</v>
      </c>
      <c r="E99" s="583">
        <f t="shared" si="27"/>
        <v>0</v>
      </c>
      <c r="F99" s="582"/>
      <c r="G99" s="584">
        <f t="shared" si="28"/>
        <v>0</v>
      </c>
      <c r="H99" s="582"/>
      <c r="I99" s="584">
        <f t="shared" si="29"/>
        <v>0</v>
      </c>
      <c r="J99" s="584">
        <f t="shared" si="30"/>
        <v>0</v>
      </c>
      <c r="K99" s="582">
        <f>VLOOKUP(A99,'[13]BL Pmts_MER'!$A$4:$K$214,10,FALSE)</f>
        <v>0</v>
      </c>
      <c r="L99" s="585">
        <f>VLOOKUP(A99,'[13]BL Pmts_MER'!$A$4:$K$214,11,FALSE)</f>
        <v>0</v>
      </c>
      <c r="M99" s="586">
        <f>IFERROR(VLOOKUP(A99,'[14]HCS Summary_MER ALL'!$B$2:$I$89,6,FALSE),0)</f>
        <v>0</v>
      </c>
      <c r="N99" s="582">
        <f>VLOOKUP(A99,'[15]MFP by LEA_MER'!$A$5:$J$202,10,FALSE)</f>
        <v>186</v>
      </c>
      <c r="O99" s="587">
        <f t="shared" si="31"/>
        <v>10974</v>
      </c>
      <c r="P99" s="584">
        <f>'[16]Rev FY17-18 SCA Allocation Reca'!T88</f>
        <v>199</v>
      </c>
      <c r="Q99" s="588">
        <f t="shared" si="32"/>
        <v>11173</v>
      </c>
      <c r="R99" s="589"/>
      <c r="S99" s="590">
        <f t="shared" si="33"/>
        <v>11173</v>
      </c>
      <c r="U99" s="582"/>
      <c r="W99" s="582">
        <f>VLOOKUP(A99,'[17]MFP by School System MER'!$A$8:$I$201,9,FALSE)</f>
        <v>0</v>
      </c>
    </row>
    <row r="100" spans="1:23" ht="15" customHeight="1" x14ac:dyDescent="0.2">
      <c r="A100" s="554">
        <v>347001</v>
      </c>
      <c r="B100" s="555">
        <v>347001</v>
      </c>
      <c r="C100" s="556" t="s">
        <v>700</v>
      </c>
      <c r="D100" s="557">
        <f>IFERROR(VLOOKUP(A100,'[12]Changes Per Emails'!$A$3:$L$21,5,FALSE),0)</f>
        <v>33</v>
      </c>
      <c r="E100" s="558">
        <f t="shared" si="27"/>
        <v>693000</v>
      </c>
      <c r="F100" s="557">
        <v>6</v>
      </c>
      <c r="G100" s="559">
        <f t="shared" si="28"/>
        <v>36000</v>
      </c>
      <c r="H100" s="557">
        <v>17</v>
      </c>
      <c r="I100" s="559">
        <f t="shared" si="29"/>
        <v>68000</v>
      </c>
      <c r="J100" s="559">
        <f t="shared" si="30"/>
        <v>104000</v>
      </c>
      <c r="K100" s="557">
        <f>VLOOKUP(A100,'[13]BL Pmts_MER'!$A$4:$K$214,10,FALSE)</f>
        <v>0</v>
      </c>
      <c r="L100" s="560">
        <f>VLOOKUP(A100,'[13]BL Pmts_MER'!$A$4:$K$214,11,FALSE)</f>
        <v>0</v>
      </c>
      <c r="M100" s="561">
        <f>IFERROR(VLOOKUP(A100,'[14]HCS Summary_MER ALL'!$B$2:$I$89,6,FALSE),0)</f>
        <v>0</v>
      </c>
      <c r="N100" s="557">
        <f>VLOOKUP(A100,'[15]MFP by LEA_MER'!$A$5:$J$202,10,FALSE)</f>
        <v>0</v>
      </c>
      <c r="O100" s="562">
        <f t="shared" si="31"/>
        <v>0</v>
      </c>
      <c r="P100" s="559">
        <f>'[16]Rev FY17-18 SCA Allocation Reca'!T89</f>
        <v>0</v>
      </c>
      <c r="Q100" s="563">
        <f t="shared" si="32"/>
        <v>0</v>
      </c>
      <c r="R100" s="564"/>
      <c r="S100" s="565">
        <f t="shared" si="33"/>
        <v>797000</v>
      </c>
      <c r="U100" s="557"/>
      <c r="W100" s="557">
        <f>VLOOKUP(A100,'[17]MFP by School System MER'!$A$8:$I$201,9,FALSE)</f>
        <v>0</v>
      </c>
    </row>
    <row r="101" spans="1:23" ht="15" customHeight="1" x14ac:dyDescent="0.2">
      <c r="A101" s="578">
        <v>348001</v>
      </c>
      <c r="B101" s="567">
        <v>348001</v>
      </c>
      <c r="C101" s="568" t="s">
        <v>701</v>
      </c>
      <c r="D101" s="569">
        <f>IFERROR(VLOOKUP(A101,'[12]Changes Per Emails'!$A$3:$L$21,5,FALSE),0)</f>
        <v>0</v>
      </c>
      <c r="E101" s="570">
        <f t="shared" si="27"/>
        <v>0</v>
      </c>
      <c r="F101" s="569"/>
      <c r="G101" s="571">
        <f t="shared" si="28"/>
        <v>0</v>
      </c>
      <c r="H101" s="569"/>
      <c r="I101" s="571">
        <f t="shared" si="29"/>
        <v>0</v>
      </c>
      <c r="J101" s="571">
        <f t="shared" si="30"/>
        <v>0</v>
      </c>
      <c r="K101" s="569">
        <f>VLOOKUP(A101,'[13]BL Pmts_MER'!$A$4:$K$214,10,FALSE)</f>
        <v>0</v>
      </c>
      <c r="L101" s="572">
        <f>VLOOKUP(A101,'[13]BL Pmts_MER'!$A$4:$K$214,11,FALSE)</f>
        <v>10000</v>
      </c>
      <c r="M101" s="573">
        <f>IFERROR(VLOOKUP(A101,'[14]HCS Summary_MER ALL'!$B$2:$I$89,6,FALSE),0)</f>
        <v>0</v>
      </c>
      <c r="N101" s="569">
        <f>VLOOKUP(A101,'[15]MFP by LEA_MER'!$A$5:$J$202,10,FALSE)</f>
        <v>741</v>
      </c>
      <c r="O101" s="574">
        <f t="shared" si="31"/>
        <v>43719</v>
      </c>
      <c r="P101" s="571">
        <f>'[16]Rev FY17-18 SCA Allocation Reca'!T90</f>
        <v>-6704</v>
      </c>
      <c r="Q101" s="575">
        <f t="shared" si="32"/>
        <v>37015</v>
      </c>
      <c r="R101" s="576"/>
      <c r="S101" s="577">
        <f t="shared" si="33"/>
        <v>47015</v>
      </c>
      <c r="U101" s="569"/>
      <c r="W101" s="569">
        <f>VLOOKUP(A101,'[17]MFP by School System MER'!$A$8:$I$201,9,FALSE)</f>
        <v>763</v>
      </c>
    </row>
    <row r="102" spans="1:23" ht="15" customHeight="1" x14ac:dyDescent="0.2">
      <c r="A102" s="640" t="s">
        <v>702</v>
      </c>
      <c r="B102" s="641" t="s">
        <v>702</v>
      </c>
      <c r="C102" s="642" t="s">
        <v>377</v>
      </c>
      <c r="D102" s="569">
        <f>IFERROR(VLOOKUP(A102,'[12]Changes Per Emails'!$A$3:$L$21,5,FALSE),0)</f>
        <v>0</v>
      </c>
      <c r="E102" s="570">
        <f t="shared" si="27"/>
        <v>0</v>
      </c>
      <c r="F102" s="569"/>
      <c r="G102" s="571">
        <f t="shared" si="28"/>
        <v>0</v>
      </c>
      <c r="H102" s="569"/>
      <c r="I102" s="571">
        <f t="shared" si="29"/>
        <v>0</v>
      </c>
      <c r="J102" s="571">
        <f t="shared" si="30"/>
        <v>0</v>
      </c>
      <c r="K102" s="569">
        <f>VLOOKUP(A102,'[13]BL Pmts_MER'!$A$4:$K$214,10,FALSE)</f>
        <v>0</v>
      </c>
      <c r="L102" s="572">
        <f>VLOOKUP(A102,'[13]BL Pmts_MER'!$A$4:$K$214,11,FALSE)</f>
        <v>0</v>
      </c>
      <c r="M102" s="573">
        <f>IFERROR(VLOOKUP(A102,'[14]HCS Summary_MER ALL'!$B$2:$I$89,6,FALSE),0)</f>
        <v>77518</v>
      </c>
      <c r="N102" s="569"/>
      <c r="O102" s="574">
        <f t="shared" si="31"/>
        <v>0</v>
      </c>
      <c r="P102" s="571">
        <f>'[16]Rev FY17-18 SCA Allocation Reca'!T91</f>
        <v>0</v>
      </c>
      <c r="Q102" s="575">
        <f t="shared" si="32"/>
        <v>0</v>
      </c>
      <c r="R102" s="576"/>
      <c r="S102" s="577">
        <f t="shared" si="33"/>
        <v>77518</v>
      </c>
      <c r="U102" s="569"/>
      <c r="W102" s="569">
        <f>VLOOKUP(A102,'[17]MFP by School System MER'!$A$8:$I$201,9,FALSE)</f>
        <v>0</v>
      </c>
    </row>
    <row r="103" spans="1:23" ht="15" customHeight="1" x14ac:dyDescent="0.2">
      <c r="A103" s="578" t="s">
        <v>703</v>
      </c>
      <c r="B103" s="567" t="s">
        <v>704</v>
      </c>
      <c r="C103" s="568" t="s">
        <v>705</v>
      </c>
      <c r="D103" s="569">
        <f>IFERROR(VLOOKUP(A103,'[12]Changes Per Emails'!$A$3:$L$21,5,FALSE),0)</f>
        <v>0</v>
      </c>
      <c r="E103" s="570">
        <f t="shared" si="27"/>
        <v>0</v>
      </c>
      <c r="F103" s="569"/>
      <c r="G103" s="571">
        <f t="shared" si="28"/>
        <v>0</v>
      </c>
      <c r="H103" s="569"/>
      <c r="I103" s="571">
        <f t="shared" si="29"/>
        <v>0</v>
      </c>
      <c r="J103" s="571">
        <f t="shared" si="30"/>
        <v>0</v>
      </c>
      <c r="K103" s="569">
        <f>VLOOKUP(A103,'[13]BL Pmts_MER'!$A$4:$K$214,10,FALSE)</f>
        <v>79</v>
      </c>
      <c r="L103" s="572">
        <f>VLOOKUP(A103,'[13]BL Pmts_MER'!$A$4:$K$214,11,FALSE)</f>
        <v>18802</v>
      </c>
      <c r="M103" s="573">
        <f>IFERROR(VLOOKUP(A103,'[14]HCS Summary_MER ALL'!$B$2:$I$89,6,FALSE),0)</f>
        <v>0</v>
      </c>
      <c r="N103" s="569">
        <f>VLOOKUP(A103,'[15]MFP by LEA_MER'!$A$5:$J$202,10,FALSE)</f>
        <v>297</v>
      </c>
      <c r="O103" s="574">
        <f t="shared" si="31"/>
        <v>17523</v>
      </c>
      <c r="P103" s="571">
        <f>'[16]Rev FY17-18 SCA Allocation Reca'!T92</f>
        <v>-17523</v>
      </c>
      <c r="Q103" s="575">
        <f t="shared" si="32"/>
        <v>0</v>
      </c>
      <c r="R103" s="576"/>
      <c r="S103" s="577">
        <f t="shared" si="33"/>
        <v>18802</v>
      </c>
      <c r="U103" s="569"/>
      <c r="W103" s="569">
        <f>VLOOKUP(A103,'[17]MFP by School System MER'!$A$8:$I$201,9,FALSE)</f>
        <v>266</v>
      </c>
    </row>
    <row r="104" spans="1:23" ht="15" customHeight="1" x14ac:dyDescent="0.2">
      <c r="A104" s="579" t="s">
        <v>706</v>
      </c>
      <c r="B104" s="580" t="s">
        <v>707</v>
      </c>
      <c r="C104" s="581" t="s">
        <v>708</v>
      </c>
      <c r="D104" s="582">
        <f>IFERROR(VLOOKUP(A104,'[12]Changes Per Emails'!$A$3:$L$21,5,FALSE),0)</f>
        <v>0</v>
      </c>
      <c r="E104" s="583">
        <f t="shared" si="27"/>
        <v>0</v>
      </c>
      <c r="F104" s="582"/>
      <c r="G104" s="584">
        <f t="shared" si="28"/>
        <v>0</v>
      </c>
      <c r="H104" s="582"/>
      <c r="I104" s="584">
        <f t="shared" si="29"/>
        <v>0</v>
      </c>
      <c r="J104" s="584">
        <f t="shared" si="30"/>
        <v>0</v>
      </c>
      <c r="K104" s="582">
        <f>VLOOKUP(A104,'[13]BL Pmts_MER'!$A$4:$K$214,10,FALSE)</f>
        <v>0</v>
      </c>
      <c r="L104" s="585">
        <f>VLOOKUP(A104,'[13]BL Pmts_MER'!$A$4:$K$214,11,FALSE)</f>
        <v>0</v>
      </c>
      <c r="M104" s="586">
        <f>IFERROR(VLOOKUP(A104,'[14]HCS Summary_MER ALL'!$B$2:$I$89,6,FALSE),0)</f>
        <v>0</v>
      </c>
      <c r="N104" s="582">
        <f>VLOOKUP(A104,'[15]MFP by LEA_MER'!$A$5:$J$202,10,FALSE)</f>
        <v>56</v>
      </c>
      <c r="O104" s="587">
        <f t="shared" si="31"/>
        <v>3304</v>
      </c>
      <c r="P104" s="584">
        <f>'[16]Rev FY17-18 SCA Allocation Reca'!T93</f>
        <v>-3304</v>
      </c>
      <c r="Q104" s="588">
        <f t="shared" si="32"/>
        <v>0</v>
      </c>
      <c r="R104" s="589"/>
      <c r="S104" s="590">
        <f t="shared" si="33"/>
        <v>0</v>
      </c>
      <c r="U104" s="582"/>
      <c r="W104" s="582">
        <f>VLOOKUP(A104,'[17]MFP by School System MER'!$A$8:$I$201,9,FALSE)</f>
        <v>0</v>
      </c>
    </row>
    <row r="105" spans="1:23" ht="15" customHeight="1" x14ac:dyDescent="0.2">
      <c r="A105" s="643" t="s">
        <v>709</v>
      </c>
      <c r="B105" s="644" t="s">
        <v>709</v>
      </c>
      <c r="C105" s="645" t="s">
        <v>710</v>
      </c>
      <c r="D105" s="557">
        <f>IFERROR(VLOOKUP(A105,'[12]Changes Per Emails'!$A$3:$L$21,5,FALSE),0)</f>
        <v>0</v>
      </c>
      <c r="E105" s="558">
        <f t="shared" si="27"/>
        <v>0</v>
      </c>
      <c r="F105" s="557"/>
      <c r="G105" s="559">
        <f t="shared" si="28"/>
        <v>0</v>
      </c>
      <c r="H105" s="557"/>
      <c r="I105" s="559">
        <f t="shared" si="29"/>
        <v>0</v>
      </c>
      <c r="J105" s="559">
        <f t="shared" si="30"/>
        <v>0</v>
      </c>
      <c r="K105" s="557">
        <f>VLOOKUP(A105,'[13]BL Pmts_MER'!$A$4:$K$214,10,FALSE)</f>
        <v>2</v>
      </c>
      <c r="L105" s="560">
        <f>VLOOKUP(A105,'[13]BL Pmts_MER'!$A$4:$K$214,11,FALSE)</f>
        <v>10476</v>
      </c>
      <c r="M105" s="561">
        <f>IFERROR(VLOOKUP(A105,'[14]HCS Summary_MER ALL'!$B$2:$I$89,6,FALSE),0)</f>
        <v>0</v>
      </c>
      <c r="N105" s="557"/>
      <c r="O105" s="562">
        <f t="shared" si="31"/>
        <v>0</v>
      </c>
      <c r="P105" s="559">
        <f>'[16]Rev FY17-18 SCA Allocation Reca'!T94</f>
        <v>0</v>
      </c>
      <c r="Q105" s="563">
        <f t="shared" si="32"/>
        <v>0</v>
      </c>
      <c r="R105" s="564"/>
      <c r="S105" s="565">
        <f t="shared" si="33"/>
        <v>10476</v>
      </c>
      <c r="U105" s="557"/>
      <c r="W105" s="557">
        <f>VLOOKUP(A105,'[17]MFP by School System MER'!$A$8:$I$201,9,FALSE)</f>
        <v>27</v>
      </c>
    </row>
    <row r="106" spans="1:23" ht="15" customHeight="1" x14ac:dyDescent="0.2">
      <c r="A106" s="578" t="s">
        <v>711</v>
      </c>
      <c r="B106" s="567" t="s">
        <v>712</v>
      </c>
      <c r="C106" s="568" t="s">
        <v>713</v>
      </c>
      <c r="D106" s="569">
        <f>IFERROR(VLOOKUP(A106,'[12]Changes Per Emails'!$A$3:$L$21,5,FALSE),0)</f>
        <v>0</v>
      </c>
      <c r="E106" s="570">
        <f t="shared" si="27"/>
        <v>0</v>
      </c>
      <c r="F106" s="569"/>
      <c r="G106" s="571">
        <f t="shared" si="28"/>
        <v>0</v>
      </c>
      <c r="H106" s="569"/>
      <c r="I106" s="571">
        <f t="shared" si="29"/>
        <v>0</v>
      </c>
      <c r="J106" s="571">
        <f t="shared" si="30"/>
        <v>0</v>
      </c>
      <c r="K106" s="569">
        <f>VLOOKUP(A106,'[13]BL Pmts_MER'!$A$4:$K$214,10,FALSE)</f>
        <v>33</v>
      </c>
      <c r="L106" s="572">
        <f>VLOOKUP(A106,'[13]BL Pmts_MER'!$A$4:$K$214,11,FALSE)</f>
        <v>17616</v>
      </c>
      <c r="M106" s="573">
        <f>IFERROR(VLOOKUP(A106,'[14]HCS Summary_MER ALL'!$B$2:$I$89,6,FALSE),0)</f>
        <v>11658</v>
      </c>
      <c r="N106" s="569">
        <f>VLOOKUP(A106,'[15]MFP by LEA_MER'!$A$5:$J$202,10,FALSE)</f>
        <v>80</v>
      </c>
      <c r="O106" s="574">
        <f t="shared" si="31"/>
        <v>4720</v>
      </c>
      <c r="P106" s="571">
        <f>'[16]Rev FY17-18 SCA Allocation Reca'!T95</f>
        <v>-4720</v>
      </c>
      <c r="Q106" s="575">
        <f t="shared" si="32"/>
        <v>0</v>
      </c>
      <c r="R106" s="576"/>
      <c r="S106" s="577">
        <f t="shared" si="33"/>
        <v>29274</v>
      </c>
      <c r="U106" s="569"/>
      <c r="W106" s="569">
        <f>VLOOKUP(A106,'[17]MFP by School System MER'!$A$8:$I$201,9,FALSE)</f>
        <v>30</v>
      </c>
    </row>
    <row r="107" spans="1:23" ht="15" customHeight="1" x14ac:dyDescent="0.2">
      <c r="A107" s="578" t="s">
        <v>714</v>
      </c>
      <c r="B107" s="567" t="s">
        <v>715</v>
      </c>
      <c r="C107" s="568" t="s">
        <v>716</v>
      </c>
      <c r="D107" s="569">
        <f>IFERROR(VLOOKUP(A107,'[12]Changes Per Emails'!$A$3:$L$21,5,FALSE),0)</f>
        <v>0</v>
      </c>
      <c r="E107" s="570">
        <f t="shared" si="27"/>
        <v>0</v>
      </c>
      <c r="F107" s="569"/>
      <c r="G107" s="571">
        <f t="shared" si="28"/>
        <v>0</v>
      </c>
      <c r="H107" s="569"/>
      <c r="I107" s="571">
        <f t="shared" si="29"/>
        <v>0</v>
      </c>
      <c r="J107" s="571">
        <f t="shared" si="30"/>
        <v>0</v>
      </c>
      <c r="K107" s="569">
        <f>VLOOKUP(A107,'[13]BL Pmts_MER'!$A$4:$K$214,10,FALSE)</f>
        <v>0</v>
      </c>
      <c r="L107" s="572">
        <f>VLOOKUP(A107,'[13]BL Pmts_MER'!$A$4:$K$214,11,FALSE)</f>
        <v>0</v>
      </c>
      <c r="M107" s="573">
        <f>IFERROR(VLOOKUP(A107,'[14]HCS Summary_MER ALL'!$B$2:$I$89,6,FALSE),0)</f>
        <v>0</v>
      </c>
      <c r="N107" s="569">
        <f>VLOOKUP(A107,'[15]MFP by LEA_MER'!$A$5:$J$202,10,FALSE)</f>
        <v>37</v>
      </c>
      <c r="O107" s="574">
        <f t="shared" si="31"/>
        <v>2183</v>
      </c>
      <c r="P107" s="571">
        <f>'[16]Rev FY17-18 SCA Allocation Reca'!T96</f>
        <v>-2183</v>
      </c>
      <c r="Q107" s="575">
        <f t="shared" si="32"/>
        <v>0</v>
      </c>
      <c r="R107" s="576"/>
      <c r="S107" s="577">
        <f t="shared" si="33"/>
        <v>0</v>
      </c>
      <c r="U107" s="569"/>
      <c r="W107" s="569">
        <f>VLOOKUP(A107,'[17]MFP by School System MER'!$A$8:$I$201,9,FALSE)</f>
        <v>0</v>
      </c>
    </row>
    <row r="108" spans="1:23" ht="15" customHeight="1" x14ac:dyDescent="0.2">
      <c r="A108" s="578" t="s">
        <v>717</v>
      </c>
      <c r="B108" s="567" t="s">
        <v>717</v>
      </c>
      <c r="C108" s="568" t="s">
        <v>718</v>
      </c>
      <c r="D108" s="569">
        <f>IFERROR(VLOOKUP(A108,'[12]Changes Per Emails'!$A$3:$L$21,5,FALSE),0)</f>
        <v>0</v>
      </c>
      <c r="E108" s="570">
        <f t="shared" si="27"/>
        <v>0</v>
      </c>
      <c r="F108" s="569"/>
      <c r="G108" s="571">
        <f t="shared" si="28"/>
        <v>0</v>
      </c>
      <c r="H108" s="569"/>
      <c r="I108" s="571">
        <f t="shared" si="29"/>
        <v>0</v>
      </c>
      <c r="J108" s="571">
        <f t="shared" si="30"/>
        <v>0</v>
      </c>
      <c r="K108" s="569">
        <f>VLOOKUP(A108,'[13]BL Pmts_MER'!$A$4:$K$214,10,FALSE)</f>
        <v>7</v>
      </c>
      <c r="L108" s="572">
        <f>VLOOKUP(A108,'[13]BL Pmts_MER'!$A$4:$K$214,11,FALSE)</f>
        <v>10000</v>
      </c>
      <c r="M108" s="573">
        <f>IFERROR(VLOOKUP(A108,'[14]HCS Summary_MER ALL'!$B$2:$I$89,6,FALSE),0)</f>
        <v>0</v>
      </c>
      <c r="N108" s="569">
        <f>VLOOKUP(A108,'[15]MFP by LEA_MER'!$A$5:$J$202,10,FALSE)</f>
        <v>207</v>
      </c>
      <c r="O108" s="574">
        <f t="shared" si="31"/>
        <v>12213</v>
      </c>
      <c r="P108" s="571">
        <f>'[16]Rev FY17-18 SCA Allocation Reca'!T97</f>
        <v>15873</v>
      </c>
      <c r="Q108" s="575">
        <f t="shared" si="32"/>
        <v>28086</v>
      </c>
      <c r="R108" s="576"/>
      <c r="S108" s="577">
        <f t="shared" si="33"/>
        <v>38086</v>
      </c>
      <c r="U108" s="569"/>
      <c r="W108" s="569">
        <f>VLOOKUP(A108,'[17]MFP by School System MER'!$A$8:$I$201,9,FALSE)</f>
        <v>145</v>
      </c>
    </row>
    <row r="109" spans="1:23" ht="15" customHeight="1" x14ac:dyDescent="0.2">
      <c r="A109" s="579" t="s">
        <v>719</v>
      </c>
      <c r="B109" s="580" t="s">
        <v>719</v>
      </c>
      <c r="C109" s="581" t="s">
        <v>720</v>
      </c>
      <c r="D109" s="582">
        <f>IFERROR(VLOOKUP(A109,'[12]Changes Per Emails'!$A$3:$L$21,5,FALSE),0)</f>
        <v>0</v>
      </c>
      <c r="E109" s="583">
        <f t="shared" si="27"/>
        <v>0</v>
      </c>
      <c r="F109" s="582"/>
      <c r="G109" s="584">
        <f t="shared" si="28"/>
        <v>0</v>
      </c>
      <c r="H109" s="582"/>
      <c r="I109" s="584">
        <f t="shared" si="29"/>
        <v>0</v>
      </c>
      <c r="J109" s="584">
        <f t="shared" si="30"/>
        <v>0</v>
      </c>
      <c r="K109" s="582">
        <f>VLOOKUP(A109,'[13]BL Pmts_MER'!$A$4:$K$214,10,FALSE)</f>
        <v>0</v>
      </c>
      <c r="L109" s="585">
        <f>VLOOKUP(A109,'[13]BL Pmts_MER'!$A$4:$K$214,11,FALSE)</f>
        <v>0</v>
      </c>
      <c r="M109" s="586">
        <f>IFERROR(VLOOKUP(A109,'[14]HCS Summary_MER ALL'!$B$2:$I$89,6,FALSE),0)</f>
        <v>0</v>
      </c>
      <c r="N109" s="582">
        <f>VLOOKUP(A109,'[15]MFP by LEA_MER'!$A$5:$J$202,10,FALSE)</f>
        <v>0</v>
      </c>
      <c r="O109" s="587">
        <f t="shared" si="31"/>
        <v>0</v>
      </c>
      <c r="P109" s="584">
        <f>'[16]Rev FY17-18 SCA Allocation Reca'!T98</f>
        <v>0</v>
      </c>
      <c r="Q109" s="588">
        <f t="shared" si="32"/>
        <v>0</v>
      </c>
      <c r="R109" s="589"/>
      <c r="S109" s="590">
        <f t="shared" si="33"/>
        <v>0</v>
      </c>
      <c r="U109" s="582"/>
      <c r="W109" s="582">
        <f>VLOOKUP(A109,'[17]MFP by School System MER'!$A$8:$I$201,9,FALSE)</f>
        <v>0</v>
      </c>
    </row>
    <row r="110" spans="1:23" ht="15" customHeight="1" x14ac:dyDescent="0.2">
      <c r="A110" s="554" t="s">
        <v>721</v>
      </c>
      <c r="B110" s="555" t="s">
        <v>721</v>
      </c>
      <c r="C110" s="556" t="s">
        <v>722</v>
      </c>
      <c r="D110" s="557">
        <f>IFERROR(VLOOKUP(A110,'[12]Changes Per Emails'!$A$3:$L$21,5,FALSE),0)</f>
        <v>0</v>
      </c>
      <c r="E110" s="558">
        <f t="shared" si="27"/>
        <v>0</v>
      </c>
      <c r="F110" s="557"/>
      <c r="G110" s="559">
        <f t="shared" si="28"/>
        <v>0</v>
      </c>
      <c r="H110" s="557"/>
      <c r="I110" s="559">
        <f t="shared" si="29"/>
        <v>0</v>
      </c>
      <c r="J110" s="559">
        <f t="shared" si="30"/>
        <v>0</v>
      </c>
      <c r="K110" s="557">
        <f>VLOOKUP(A110,'[13]BL Pmts_MER'!$A$4:$K$214,10,FALSE)</f>
        <v>0</v>
      </c>
      <c r="L110" s="560">
        <f>VLOOKUP(A110,'[13]BL Pmts_MER'!$A$4:$K$214,11,FALSE)</f>
        <v>0</v>
      </c>
      <c r="M110" s="561">
        <f>IFERROR(VLOOKUP(A110,'[14]HCS Summary_MER ALL'!$B$2:$I$89,6,FALSE),0)</f>
        <v>0</v>
      </c>
      <c r="N110" s="557">
        <f>VLOOKUP(A110,'[15]MFP by LEA_MER'!$A$5:$J$202,10,FALSE)</f>
        <v>0</v>
      </c>
      <c r="O110" s="562">
        <f t="shared" si="31"/>
        <v>0</v>
      </c>
      <c r="P110" s="559">
        <f>'[16]Rev FY17-18 SCA Allocation Reca'!T99</f>
        <v>0</v>
      </c>
      <c r="Q110" s="563">
        <f t="shared" si="32"/>
        <v>0</v>
      </c>
      <c r="R110" s="564"/>
      <c r="S110" s="565">
        <f t="shared" si="33"/>
        <v>0</v>
      </c>
      <c r="U110" s="557"/>
      <c r="W110" s="557">
        <f>VLOOKUP(A110,'[17]MFP by School System MER'!$A$8:$I$201,9,FALSE)</f>
        <v>0</v>
      </c>
    </row>
    <row r="111" spans="1:23" ht="15" customHeight="1" x14ac:dyDescent="0.2">
      <c r="A111" s="578" t="s">
        <v>723</v>
      </c>
      <c r="B111" s="567" t="s">
        <v>723</v>
      </c>
      <c r="C111" s="568" t="s">
        <v>724</v>
      </c>
      <c r="D111" s="569">
        <f>IFERROR(VLOOKUP(A111,'[12]Changes Per Emails'!$A$3:$L$21,5,FALSE),0)</f>
        <v>0</v>
      </c>
      <c r="E111" s="570">
        <f t="shared" si="27"/>
        <v>0</v>
      </c>
      <c r="F111" s="569"/>
      <c r="G111" s="571">
        <f t="shared" si="28"/>
        <v>0</v>
      </c>
      <c r="H111" s="569"/>
      <c r="I111" s="571">
        <f t="shared" si="29"/>
        <v>0</v>
      </c>
      <c r="J111" s="571">
        <f t="shared" si="30"/>
        <v>0</v>
      </c>
      <c r="K111" s="569">
        <f>VLOOKUP(A111,'[13]BL Pmts_MER'!$A$4:$K$214,10,FALSE)</f>
        <v>0</v>
      </c>
      <c r="L111" s="572">
        <f>VLOOKUP(A111,'[13]BL Pmts_MER'!$A$4:$K$214,11,FALSE)</f>
        <v>0</v>
      </c>
      <c r="M111" s="573">
        <f>IFERROR(VLOOKUP(A111,'[14]HCS Summary_MER ALL'!$B$2:$I$89,6,FALSE),0)</f>
        <v>0</v>
      </c>
      <c r="N111" s="569">
        <f>VLOOKUP(A111,'[15]MFP by LEA_MER'!$A$5:$J$202,10,FALSE)</f>
        <v>0</v>
      </c>
      <c r="O111" s="574">
        <f t="shared" si="31"/>
        <v>0</v>
      </c>
      <c r="P111" s="571">
        <f>'[16]Rev FY17-18 SCA Allocation Reca'!T100</f>
        <v>0</v>
      </c>
      <c r="Q111" s="575">
        <f t="shared" si="32"/>
        <v>0</v>
      </c>
      <c r="R111" s="576"/>
      <c r="S111" s="577">
        <f t="shared" si="33"/>
        <v>0</v>
      </c>
      <c r="U111" s="569"/>
      <c r="W111" s="569">
        <f>VLOOKUP(A111,'[17]MFP by School System MER'!$A$8:$I$201,9,FALSE)</f>
        <v>0</v>
      </c>
    </row>
    <row r="112" spans="1:23" ht="15" customHeight="1" x14ac:dyDescent="0.2">
      <c r="A112" s="578" t="s">
        <v>725</v>
      </c>
      <c r="B112" s="567" t="s">
        <v>725</v>
      </c>
      <c r="C112" s="568" t="s">
        <v>726</v>
      </c>
      <c r="D112" s="569">
        <f>IFERROR(VLOOKUP(A112,'[12]Changes Per Emails'!$A$3:$L$21,5,FALSE),0)</f>
        <v>0</v>
      </c>
      <c r="E112" s="570">
        <f t="shared" si="27"/>
        <v>0</v>
      </c>
      <c r="F112" s="569"/>
      <c r="G112" s="571">
        <f t="shared" si="28"/>
        <v>0</v>
      </c>
      <c r="H112" s="569"/>
      <c r="I112" s="571">
        <f t="shared" si="29"/>
        <v>0</v>
      </c>
      <c r="J112" s="571">
        <f t="shared" si="30"/>
        <v>0</v>
      </c>
      <c r="K112" s="569">
        <f>VLOOKUP(A112,'[13]BL Pmts_MER'!$A$4:$K$214,10,FALSE)</f>
        <v>0</v>
      </c>
      <c r="L112" s="572">
        <f>VLOOKUP(A112,'[13]BL Pmts_MER'!$A$4:$K$214,11,FALSE)</f>
        <v>0</v>
      </c>
      <c r="M112" s="573">
        <f>IFERROR(VLOOKUP(A112,'[14]HCS Summary_MER ALL'!$B$2:$I$89,6,FALSE),0)</f>
        <v>0</v>
      </c>
      <c r="N112" s="569">
        <f>VLOOKUP(A112,'[15]MFP by LEA_MER'!$A$5:$J$202,10,FALSE)</f>
        <v>13</v>
      </c>
      <c r="O112" s="574">
        <f t="shared" si="31"/>
        <v>767</v>
      </c>
      <c r="P112" s="571">
        <f>'[16]Rev FY17-18 SCA Allocation Reca'!T101</f>
        <v>-767</v>
      </c>
      <c r="Q112" s="575">
        <f t="shared" si="32"/>
        <v>0</v>
      </c>
      <c r="R112" s="576"/>
      <c r="S112" s="577">
        <f t="shared" si="33"/>
        <v>0</v>
      </c>
      <c r="U112" s="569"/>
      <c r="W112" s="569">
        <f>VLOOKUP(A112,'[17]MFP by School System MER'!$A$8:$I$201,9,FALSE)</f>
        <v>0</v>
      </c>
    </row>
    <row r="113" spans="1:23" ht="15" customHeight="1" x14ac:dyDescent="0.2">
      <c r="A113" s="578" t="s">
        <v>727</v>
      </c>
      <c r="B113" s="567" t="s">
        <v>728</v>
      </c>
      <c r="C113" s="568" t="s">
        <v>729</v>
      </c>
      <c r="D113" s="569">
        <f>IFERROR(VLOOKUP(A113,'[12]Changes Per Emails'!$A$3:$L$21,5,FALSE),0)</f>
        <v>0</v>
      </c>
      <c r="E113" s="570">
        <f t="shared" si="27"/>
        <v>0</v>
      </c>
      <c r="F113" s="569">
        <v>0</v>
      </c>
      <c r="G113" s="571">
        <f t="shared" si="28"/>
        <v>0</v>
      </c>
      <c r="H113" s="569">
        <v>0</v>
      </c>
      <c r="I113" s="571">
        <f t="shared" si="29"/>
        <v>0</v>
      </c>
      <c r="J113" s="571">
        <f t="shared" si="30"/>
        <v>0</v>
      </c>
      <c r="K113" s="569">
        <f>VLOOKUP(A113,'[13]BL Pmts_MER'!$A$4:$K$214,10,FALSE)</f>
        <v>0</v>
      </c>
      <c r="L113" s="572">
        <f>VLOOKUP(A113,'[13]BL Pmts_MER'!$A$4:$K$214,11,FALSE)</f>
        <v>0</v>
      </c>
      <c r="M113" s="573">
        <f>IFERROR(VLOOKUP(A113,'[14]HCS Summary_MER ALL'!$B$2:$I$89,6,FALSE),0)</f>
        <v>0</v>
      </c>
      <c r="N113" s="569">
        <v>117</v>
      </c>
      <c r="O113" s="574">
        <f t="shared" si="31"/>
        <v>6903</v>
      </c>
      <c r="P113" s="571">
        <f>'[16]Rev FY17-18 SCA Allocation Reca'!T102</f>
        <v>-6903</v>
      </c>
      <c r="Q113" s="575">
        <f t="shared" si="32"/>
        <v>0</v>
      </c>
      <c r="R113" s="576"/>
      <c r="S113" s="577">
        <f t="shared" si="33"/>
        <v>0</v>
      </c>
      <c r="U113" s="569"/>
      <c r="W113" s="569">
        <f>VLOOKUP(A113,'[17]MFP by School System MER'!$A$8:$I$201,9,FALSE)</f>
        <v>0</v>
      </c>
    </row>
    <row r="114" spans="1:23" ht="15" customHeight="1" x14ac:dyDescent="0.2">
      <c r="A114" s="579" t="s">
        <v>730</v>
      </c>
      <c r="B114" s="580" t="s">
        <v>731</v>
      </c>
      <c r="C114" s="581" t="s">
        <v>732</v>
      </c>
      <c r="D114" s="582">
        <f>IFERROR(VLOOKUP(A114,'[12]Changes Per Emails'!$A$3:$L$21,5,FALSE),0)</f>
        <v>0</v>
      </c>
      <c r="E114" s="583">
        <f t="shared" si="27"/>
        <v>0</v>
      </c>
      <c r="F114" s="582"/>
      <c r="G114" s="584">
        <f t="shared" si="28"/>
        <v>0</v>
      </c>
      <c r="H114" s="582"/>
      <c r="I114" s="584">
        <f t="shared" si="29"/>
        <v>0</v>
      </c>
      <c r="J114" s="584">
        <f t="shared" si="30"/>
        <v>0</v>
      </c>
      <c r="K114" s="582">
        <f>VLOOKUP(A114,'[13]BL Pmts_MER'!$A$4:$K$214,10,FALSE)</f>
        <v>0</v>
      </c>
      <c r="L114" s="585">
        <f>VLOOKUP(A114,'[13]BL Pmts_MER'!$A$4:$K$214,11,FALSE)</f>
        <v>0</v>
      </c>
      <c r="M114" s="586">
        <f>IFERROR(VLOOKUP(A114,'[14]HCS Summary_MER ALL'!$B$2:$I$89,6,FALSE),0)</f>
        <v>0</v>
      </c>
      <c r="N114" s="582">
        <f>VLOOKUP(A114,'[15]MFP by LEA_MER'!$A$5:$J$202,10,FALSE)</f>
        <v>46</v>
      </c>
      <c r="O114" s="587">
        <f t="shared" si="31"/>
        <v>2714</v>
      </c>
      <c r="P114" s="584">
        <f>'[16]Rev FY17-18 SCA Allocation Reca'!T103</f>
        <v>-2714</v>
      </c>
      <c r="Q114" s="588">
        <f t="shared" si="32"/>
        <v>0</v>
      </c>
      <c r="R114" s="589"/>
      <c r="S114" s="590">
        <f t="shared" si="33"/>
        <v>0</v>
      </c>
      <c r="U114" s="582"/>
      <c r="W114" s="582">
        <f>VLOOKUP(A114,'[17]MFP by School System MER'!$A$8:$I$201,9,FALSE)</f>
        <v>0</v>
      </c>
    </row>
    <row r="115" spans="1:23" ht="15" customHeight="1" x14ac:dyDescent="0.2">
      <c r="A115" s="554" t="s">
        <v>733</v>
      </c>
      <c r="B115" s="555" t="s">
        <v>734</v>
      </c>
      <c r="C115" s="556" t="s">
        <v>735</v>
      </c>
      <c r="D115" s="557">
        <f>IFERROR(VLOOKUP(A115,'[12]Changes Per Emails'!$A$3:$L$21,5,FALSE),0)</f>
        <v>0</v>
      </c>
      <c r="E115" s="558">
        <f t="shared" si="27"/>
        <v>0</v>
      </c>
      <c r="F115" s="557"/>
      <c r="G115" s="559">
        <f t="shared" si="28"/>
        <v>0</v>
      </c>
      <c r="H115" s="557"/>
      <c r="I115" s="559">
        <f t="shared" si="29"/>
        <v>0</v>
      </c>
      <c r="J115" s="559">
        <f t="shared" si="30"/>
        <v>0</v>
      </c>
      <c r="K115" s="557">
        <f>VLOOKUP(A115,'[13]BL Pmts_MER'!$A$4:$K$214,10,FALSE)</f>
        <v>4</v>
      </c>
      <c r="L115" s="560">
        <f>VLOOKUP(A115,'[13]BL Pmts_MER'!$A$4:$K$214,11,FALSE)</f>
        <v>10000</v>
      </c>
      <c r="M115" s="561">
        <f>IFERROR(VLOOKUP(A115,'[14]HCS Summary_MER ALL'!$B$2:$I$89,6,FALSE),0)</f>
        <v>0</v>
      </c>
      <c r="N115" s="557">
        <f>VLOOKUP(A115,'[15]MFP by LEA_MER'!$A$5:$J$202,10,FALSE)</f>
        <v>218</v>
      </c>
      <c r="O115" s="562">
        <f t="shared" si="31"/>
        <v>12862</v>
      </c>
      <c r="P115" s="559">
        <f>'[16]Rev FY17-18 SCA Allocation Reca'!T104</f>
        <v>2824</v>
      </c>
      <c r="Q115" s="563">
        <f t="shared" si="32"/>
        <v>15686</v>
      </c>
      <c r="R115" s="564"/>
      <c r="S115" s="565">
        <f t="shared" si="33"/>
        <v>25686</v>
      </c>
      <c r="U115" s="557"/>
      <c r="W115" s="557">
        <f>VLOOKUP(A115,'[17]MFP by School System MER'!$A$8:$I$201,9,FALSE)</f>
        <v>148</v>
      </c>
    </row>
    <row r="116" spans="1:23" ht="15" customHeight="1" x14ac:dyDescent="0.2">
      <c r="A116" s="578" t="s">
        <v>736</v>
      </c>
      <c r="B116" s="567">
        <v>328002</v>
      </c>
      <c r="C116" s="568" t="s">
        <v>737</v>
      </c>
      <c r="D116" s="569">
        <f>IFERROR(VLOOKUP(A116,'[12]Changes Per Emails'!$A$3:$L$21,5,FALSE),0)</f>
        <v>0</v>
      </c>
      <c r="E116" s="570">
        <f t="shared" si="27"/>
        <v>0</v>
      </c>
      <c r="F116" s="569"/>
      <c r="G116" s="571">
        <f t="shared" si="28"/>
        <v>0</v>
      </c>
      <c r="H116" s="569"/>
      <c r="I116" s="571">
        <f t="shared" si="29"/>
        <v>0</v>
      </c>
      <c r="J116" s="571">
        <f t="shared" si="30"/>
        <v>0</v>
      </c>
      <c r="K116" s="569">
        <f>VLOOKUP(A116,'[13]BL Pmts_MER'!$A$4:$K$214,10,FALSE)</f>
        <v>0</v>
      </c>
      <c r="L116" s="572">
        <f>VLOOKUP(A116,'[13]BL Pmts_MER'!$A$4:$K$214,11,FALSE)</f>
        <v>10000</v>
      </c>
      <c r="M116" s="573">
        <f>IFERROR(VLOOKUP(A116,'[14]HCS Summary_MER ALL'!$B$2:$I$89,6,FALSE),0)</f>
        <v>0</v>
      </c>
      <c r="N116" s="569">
        <f>VLOOKUP(A116,'[15]MFP by LEA_MER'!$A$5:$J$202,10,FALSE)</f>
        <v>370</v>
      </c>
      <c r="O116" s="574">
        <f t="shared" si="31"/>
        <v>21830</v>
      </c>
      <c r="P116" s="571">
        <f>'[16]Rev FY17-18 SCA Allocation Reca'!T105</f>
        <v>-19430</v>
      </c>
      <c r="Q116" s="575">
        <f t="shared" si="32"/>
        <v>2400</v>
      </c>
      <c r="R116" s="576"/>
      <c r="S116" s="577">
        <f t="shared" si="33"/>
        <v>12400</v>
      </c>
      <c r="U116" s="569"/>
      <c r="W116" s="569">
        <f>VLOOKUP(A116,'[17]MFP by School System MER'!$A$8:$I$201,9,FALSE)</f>
        <v>441</v>
      </c>
    </row>
    <row r="117" spans="1:23" ht="15" customHeight="1" x14ac:dyDescent="0.2">
      <c r="A117" s="578" t="s">
        <v>738</v>
      </c>
      <c r="B117" s="567" t="s">
        <v>739</v>
      </c>
      <c r="C117" s="568" t="s">
        <v>740</v>
      </c>
      <c r="D117" s="569">
        <f>IFERROR(VLOOKUP(A117,'[12]Changes Per Emails'!$A$3:$L$21,5,FALSE),0)</f>
        <v>0</v>
      </c>
      <c r="E117" s="570">
        <f t="shared" si="27"/>
        <v>0</v>
      </c>
      <c r="F117" s="569"/>
      <c r="G117" s="571">
        <f t="shared" si="28"/>
        <v>0</v>
      </c>
      <c r="H117" s="569"/>
      <c r="I117" s="571">
        <f t="shared" si="29"/>
        <v>0</v>
      </c>
      <c r="J117" s="571">
        <f t="shared" si="30"/>
        <v>0</v>
      </c>
      <c r="K117" s="569">
        <f>VLOOKUP(A117,'[13]BL Pmts_MER'!$A$4:$K$214,10,FALSE)</f>
        <v>0</v>
      </c>
      <c r="L117" s="572">
        <f>VLOOKUP(A117,'[13]BL Pmts_MER'!$A$4:$K$214,11,FALSE)</f>
        <v>10000</v>
      </c>
      <c r="M117" s="573">
        <f>IFERROR(VLOOKUP(A117,'[14]HCS Summary_MER ALL'!$B$2:$I$89,6,FALSE),0)</f>
        <v>0</v>
      </c>
      <c r="N117" s="569">
        <f>VLOOKUP(A117,'[15]MFP by LEA_MER'!$A$5:$J$202,10,FALSE)</f>
        <v>76</v>
      </c>
      <c r="O117" s="574">
        <f t="shared" si="31"/>
        <v>4484</v>
      </c>
      <c r="P117" s="571">
        <f>'[16]Rev FY17-18 SCA Allocation Reca'!T106</f>
        <v>-4484</v>
      </c>
      <c r="Q117" s="575">
        <f t="shared" si="32"/>
        <v>0</v>
      </c>
      <c r="R117" s="576"/>
      <c r="S117" s="577">
        <f t="shared" si="33"/>
        <v>10000</v>
      </c>
      <c r="U117" s="569"/>
      <c r="W117" s="569">
        <f>VLOOKUP(A117,'[17]MFP by School System MER'!$A$8:$I$201,9,FALSE)</f>
        <v>46</v>
      </c>
    </row>
    <row r="118" spans="1:23" ht="15" customHeight="1" x14ac:dyDescent="0.2">
      <c r="A118" s="578" t="s">
        <v>741</v>
      </c>
      <c r="B118" s="567" t="s">
        <v>742</v>
      </c>
      <c r="C118" s="568" t="s">
        <v>743</v>
      </c>
      <c r="D118" s="569">
        <f>IFERROR(VLOOKUP(A118,'[12]Changes Per Emails'!$A$3:$L$21,5,FALSE),0)</f>
        <v>0</v>
      </c>
      <c r="E118" s="570">
        <f t="shared" si="27"/>
        <v>0</v>
      </c>
      <c r="F118" s="569"/>
      <c r="G118" s="571">
        <f t="shared" si="28"/>
        <v>0</v>
      </c>
      <c r="H118" s="569"/>
      <c r="I118" s="571">
        <f t="shared" si="29"/>
        <v>0</v>
      </c>
      <c r="J118" s="571">
        <f t="shared" si="30"/>
        <v>0</v>
      </c>
      <c r="K118" s="569">
        <f>VLOOKUP(A118,'[13]BL Pmts_MER'!$A$4:$K$214,10,FALSE)</f>
        <v>0</v>
      </c>
      <c r="L118" s="572">
        <f>VLOOKUP(A118,'[13]BL Pmts_MER'!$A$4:$K$214,11,FALSE)</f>
        <v>0</v>
      </c>
      <c r="M118" s="573">
        <f>IFERROR(VLOOKUP(A118,'[14]HCS Summary_MER ALL'!$B$2:$I$89,6,FALSE),0)</f>
        <v>0</v>
      </c>
      <c r="N118" s="569">
        <f>VLOOKUP(A118,'[15]MFP by LEA_MER'!$A$5:$J$202,10,FALSE)</f>
        <v>188</v>
      </c>
      <c r="O118" s="574">
        <f t="shared" si="31"/>
        <v>11092</v>
      </c>
      <c r="P118" s="571">
        <f>'[16]Rev FY17-18 SCA Allocation Reca'!T108</f>
        <v>-11092</v>
      </c>
      <c r="Q118" s="575">
        <f t="shared" si="32"/>
        <v>0</v>
      </c>
      <c r="R118" s="576"/>
      <c r="S118" s="577">
        <f t="shared" si="33"/>
        <v>0</v>
      </c>
      <c r="U118" s="569"/>
      <c r="W118" s="569">
        <f>VLOOKUP(A118,'[17]MFP by School System MER'!$A$8:$I$201,9,FALSE)</f>
        <v>0</v>
      </c>
    </row>
    <row r="119" spans="1:23" ht="15" customHeight="1" x14ac:dyDescent="0.2">
      <c r="A119" s="579" t="s">
        <v>744</v>
      </c>
      <c r="B119" s="580" t="s">
        <v>745</v>
      </c>
      <c r="C119" s="581" t="s">
        <v>746</v>
      </c>
      <c r="D119" s="582">
        <f>IFERROR(VLOOKUP(A119,'[12]Changes Per Emails'!$A$3:$L$21,5,FALSE),0)</f>
        <v>0</v>
      </c>
      <c r="E119" s="583">
        <f t="shared" si="27"/>
        <v>0</v>
      </c>
      <c r="F119" s="582"/>
      <c r="G119" s="584">
        <f t="shared" si="28"/>
        <v>0</v>
      </c>
      <c r="H119" s="582"/>
      <c r="I119" s="584">
        <f t="shared" si="29"/>
        <v>0</v>
      </c>
      <c r="J119" s="584">
        <f t="shared" si="30"/>
        <v>0</v>
      </c>
      <c r="K119" s="582">
        <f>VLOOKUP(A119,'[13]BL Pmts_MER'!$A$4:$K$214,10,FALSE)</f>
        <v>0</v>
      </c>
      <c r="L119" s="585">
        <f>VLOOKUP(A119,'[13]BL Pmts_MER'!$A$4:$K$214,11,FALSE)</f>
        <v>0</v>
      </c>
      <c r="M119" s="586">
        <f>IFERROR(VLOOKUP(A119,'[14]HCS Summary_MER ALL'!$B$2:$I$89,6,FALSE),0)</f>
        <v>0</v>
      </c>
      <c r="N119" s="582">
        <f>VLOOKUP(A119,'[15]MFP by LEA_MER'!$A$5:$J$202,10,FALSE)</f>
        <v>0</v>
      </c>
      <c r="O119" s="587">
        <f t="shared" si="31"/>
        <v>0</v>
      </c>
      <c r="P119" s="584">
        <f>'[16]Rev FY17-18 SCA Allocation Reca'!T109</f>
        <v>0</v>
      </c>
      <c r="Q119" s="588">
        <f t="shared" si="32"/>
        <v>0</v>
      </c>
      <c r="R119" s="589"/>
      <c r="S119" s="590">
        <f t="shared" si="33"/>
        <v>0</v>
      </c>
      <c r="U119" s="582"/>
      <c r="W119" s="582">
        <f>VLOOKUP(A119,'[17]MFP by School System MER'!$A$8:$I$201,9,FALSE)</f>
        <v>0</v>
      </c>
    </row>
    <row r="120" spans="1:23" ht="15" customHeight="1" x14ac:dyDescent="0.2">
      <c r="A120" s="554" t="s">
        <v>747</v>
      </c>
      <c r="B120" s="555" t="s">
        <v>748</v>
      </c>
      <c r="C120" s="556" t="s">
        <v>749</v>
      </c>
      <c r="D120" s="557">
        <f>IFERROR(VLOOKUP(A120,'[12]Changes Per Emails'!$A$3:$L$21,5,FALSE),0)</f>
        <v>0</v>
      </c>
      <c r="E120" s="558">
        <f t="shared" si="27"/>
        <v>0</v>
      </c>
      <c r="F120" s="557"/>
      <c r="G120" s="559">
        <f t="shared" si="28"/>
        <v>0</v>
      </c>
      <c r="H120" s="557"/>
      <c r="I120" s="559">
        <f t="shared" si="29"/>
        <v>0</v>
      </c>
      <c r="J120" s="559">
        <f t="shared" si="30"/>
        <v>0</v>
      </c>
      <c r="K120" s="557">
        <f>VLOOKUP(A120,'[13]BL Pmts_MER'!$A$4:$K$214,10,FALSE)</f>
        <v>0</v>
      </c>
      <c r="L120" s="560">
        <f>VLOOKUP(A120,'[13]BL Pmts_MER'!$A$4:$K$214,11,FALSE)</f>
        <v>0</v>
      </c>
      <c r="M120" s="561">
        <f>IFERROR(VLOOKUP(A120,'[14]HCS Summary_MER ALL'!$B$2:$I$89,6,FALSE),0)</f>
        <v>0</v>
      </c>
      <c r="N120" s="557">
        <f>VLOOKUP(A120,'[15]MFP by LEA_MER'!$A$5:$J$202,10,FALSE)</f>
        <v>148</v>
      </c>
      <c r="O120" s="562">
        <f t="shared" si="31"/>
        <v>8732</v>
      </c>
      <c r="P120" s="559">
        <f>'[16]Rev FY17-18 SCA Allocation Reca'!T110</f>
        <v>-8732</v>
      </c>
      <c r="Q120" s="563">
        <f t="shared" si="32"/>
        <v>0</v>
      </c>
      <c r="R120" s="564"/>
      <c r="S120" s="565">
        <f t="shared" si="33"/>
        <v>0</v>
      </c>
      <c r="U120" s="557"/>
      <c r="W120" s="557">
        <f>VLOOKUP(A120,'[17]MFP by School System MER'!$A$8:$I$201,9,FALSE)</f>
        <v>0</v>
      </c>
    </row>
    <row r="121" spans="1:23" ht="15" customHeight="1" x14ac:dyDescent="0.2">
      <c r="A121" s="578" t="s">
        <v>750</v>
      </c>
      <c r="B121" s="567" t="s">
        <v>751</v>
      </c>
      <c r="C121" s="568" t="s">
        <v>752</v>
      </c>
      <c r="D121" s="569">
        <f>IFERROR(VLOOKUP(A121,'[12]Changes Per Emails'!$A$3:$L$21,5,FALSE),0)</f>
        <v>0</v>
      </c>
      <c r="E121" s="570">
        <f t="shared" si="27"/>
        <v>0</v>
      </c>
      <c r="F121" s="569"/>
      <c r="G121" s="571">
        <f t="shared" si="28"/>
        <v>0</v>
      </c>
      <c r="H121" s="569"/>
      <c r="I121" s="571">
        <f t="shared" si="29"/>
        <v>0</v>
      </c>
      <c r="J121" s="571">
        <f t="shared" si="30"/>
        <v>0</v>
      </c>
      <c r="K121" s="569">
        <f>VLOOKUP(A121,'[13]BL Pmts_MER'!$A$4:$K$214,10,FALSE)</f>
        <v>0</v>
      </c>
      <c r="L121" s="572">
        <f>VLOOKUP(A121,'[13]BL Pmts_MER'!$A$4:$K$214,11,FALSE)</f>
        <v>0</v>
      </c>
      <c r="M121" s="573">
        <f>IFERROR(VLOOKUP(A121,'[14]HCS Summary_MER ALL'!$B$2:$I$89,6,FALSE),0)</f>
        <v>0</v>
      </c>
      <c r="N121" s="569">
        <f>VLOOKUP(A121,'[15]MFP by LEA_MER'!$A$5:$J$202,10,FALSE)</f>
        <v>0</v>
      </c>
      <c r="O121" s="574">
        <f t="shared" si="31"/>
        <v>0</v>
      </c>
      <c r="P121" s="571">
        <f>'[16]Rev FY17-18 SCA Allocation Reca'!T111</f>
        <v>0</v>
      </c>
      <c r="Q121" s="575">
        <f t="shared" si="32"/>
        <v>0</v>
      </c>
      <c r="R121" s="576"/>
      <c r="S121" s="577">
        <f t="shared" si="33"/>
        <v>0</v>
      </c>
      <c r="U121" s="569"/>
      <c r="W121" s="569">
        <f>VLOOKUP(A121,'[17]MFP by School System MER'!$A$8:$I$201,9,FALSE)</f>
        <v>0</v>
      </c>
    </row>
    <row r="122" spans="1:23" ht="15" customHeight="1" x14ac:dyDescent="0.2">
      <c r="A122" s="578" t="s">
        <v>753</v>
      </c>
      <c r="B122" s="567" t="s">
        <v>754</v>
      </c>
      <c r="C122" s="568" t="s">
        <v>755</v>
      </c>
      <c r="D122" s="569">
        <f>IFERROR(VLOOKUP(A122,'[12]Changes Per Emails'!$A$3:$L$21,5,FALSE),0)</f>
        <v>0</v>
      </c>
      <c r="E122" s="570">
        <f t="shared" si="27"/>
        <v>0</v>
      </c>
      <c r="F122" s="569"/>
      <c r="G122" s="571">
        <f t="shared" si="28"/>
        <v>0</v>
      </c>
      <c r="H122" s="569"/>
      <c r="I122" s="571">
        <f t="shared" si="29"/>
        <v>0</v>
      </c>
      <c r="J122" s="571">
        <f t="shared" si="30"/>
        <v>0</v>
      </c>
      <c r="K122" s="569">
        <f>VLOOKUP(A122,'[13]BL Pmts_MER'!$A$4:$K$214,10,FALSE)</f>
        <v>36</v>
      </c>
      <c r="L122" s="572">
        <f>VLOOKUP(A122,'[13]BL Pmts_MER'!$A$4:$K$214,11,FALSE)</f>
        <v>10000</v>
      </c>
      <c r="M122" s="573">
        <f>IFERROR(VLOOKUP(A122,'[14]HCS Summary_MER ALL'!$B$2:$I$89,6,FALSE),0)</f>
        <v>0</v>
      </c>
      <c r="N122" s="569">
        <f>VLOOKUP(A122,'[15]MFP by LEA_MER'!$A$5:$J$202,10,FALSE)</f>
        <v>160</v>
      </c>
      <c r="O122" s="574">
        <f t="shared" si="31"/>
        <v>9440</v>
      </c>
      <c r="P122" s="571">
        <f>'[16]Rev FY17-18 SCA Allocation Reca'!T112</f>
        <v>-9440</v>
      </c>
      <c r="Q122" s="575">
        <f t="shared" si="32"/>
        <v>0</v>
      </c>
      <c r="R122" s="576"/>
      <c r="S122" s="577">
        <f t="shared" si="33"/>
        <v>10000</v>
      </c>
      <c r="U122" s="569"/>
      <c r="W122" s="569">
        <f>VLOOKUP(A122,'[17]MFP by School System MER'!$A$8:$I$201,9,FALSE)</f>
        <v>104</v>
      </c>
    </row>
    <row r="123" spans="1:23" ht="15" customHeight="1" x14ac:dyDescent="0.2">
      <c r="A123" s="578" t="s">
        <v>756</v>
      </c>
      <c r="B123" s="567">
        <v>343002</v>
      </c>
      <c r="C123" s="568" t="s">
        <v>757</v>
      </c>
      <c r="D123" s="569">
        <f>IFERROR(VLOOKUP(A123,'[12]Changes Per Emails'!$A$3:$L$21,5,FALSE),0)</f>
        <v>0</v>
      </c>
      <c r="E123" s="570">
        <f t="shared" si="27"/>
        <v>0</v>
      </c>
      <c r="F123" s="569"/>
      <c r="G123" s="571">
        <f t="shared" si="28"/>
        <v>0</v>
      </c>
      <c r="H123" s="569"/>
      <c r="I123" s="571">
        <f t="shared" si="29"/>
        <v>0</v>
      </c>
      <c r="J123" s="571">
        <f t="shared" si="30"/>
        <v>0</v>
      </c>
      <c r="K123" s="569">
        <f>VLOOKUP(A123,'[13]BL Pmts_MER'!$A$4:$K$214,10,FALSE)</f>
        <v>5</v>
      </c>
      <c r="L123" s="572">
        <f>VLOOKUP(A123,'[13]BL Pmts_MER'!$A$4:$K$214,11,FALSE)</f>
        <v>10000</v>
      </c>
      <c r="M123" s="573">
        <f>IFERROR(VLOOKUP(A123,'[14]HCS Summary_MER ALL'!$B$2:$I$89,6,FALSE),0)</f>
        <v>0</v>
      </c>
      <c r="N123" s="569">
        <f>VLOOKUP(A123,'[15]MFP by LEA_MER'!$A$5:$J$202,10,FALSE)</f>
        <v>966</v>
      </c>
      <c r="O123" s="574">
        <f t="shared" si="31"/>
        <v>56994</v>
      </c>
      <c r="P123" s="571">
        <f>'[16]Rev FY17-18 SCA Allocation Reca'!T113</f>
        <v>-41739.270000000004</v>
      </c>
      <c r="Q123" s="575">
        <f t="shared" si="32"/>
        <v>15254.729999999996</v>
      </c>
      <c r="R123" s="576"/>
      <c r="S123" s="577">
        <f t="shared" si="33"/>
        <v>25254.729999999996</v>
      </c>
      <c r="U123" s="569"/>
      <c r="W123" s="569">
        <f>VLOOKUP(A123,'[17]MFP by School System MER'!$A$8:$I$201,9,FALSE)</f>
        <v>644</v>
      </c>
    </row>
    <row r="124" spans="1:23" ht="15" customHeight="1" x14ac:dyDescent="0.2">
      <c r="A124" s="579" t="s">
        <v>758</v>
      </c>
      <c r="B124" s="580">
        <v>328001</v>
      </c>
      <c r="C124" s="581" t="s">
        <v>759</v>
      </c>
      <c r="D124" s="582">
        <f>IFERROR(VLOOKUP(A124,'[12]Changes Per Emails'!$A$3:$L$21,5,FALSE),0)</f>
        <v>0</v>
      </c>
      <c r="E124" s="583">
        <f t="shared" si="27"/>
        <v>0</v>
      </c>
      <c r="F124" s="582"/>
      <c r="G124" s="584">
        <f t="shared" si="28"/>
        <v>0</v>
      </c>
      <c r="H124" s="582"/>
      <c r="I124" s="584">
        <f t="shared" si="29"/>
        <v>0</v>
      </c>
      <c r="J124" s="584">
        <f t="shared" si="30"/>
        <v>0</v>
      </c>
      <c r="K124" s="582">
        <f>VLOOKUP(A124,'[13]BL Pmts_MER'!$A$4:$K$214,10,FALSE)</f>
        <v>0</v>
      </c>
      <c r="L124" s="585">
        <f>VLOOKUP(A124,'[13]BL Pmts_MER'!$A$4:$K$214,11,FALSE)</f>
        <v>0</v>
      </c>
      <c r="M124" s="586">
        <f>IFERROR(VLOOKUP(A124,'[14]HCS Summary_MER ALL'!$B$2:$I$89,6,FALSE),0)</f>
        <v>0</v>
      </c>
      <c r="N124" s="582">
        <f>VLOOKUP(A124,'[15]MFP by LEA_MER'!$A$5:$J$202,10,FALSE)</f>
        <v>151</v>
      </c>
      <c r="O124" s="587">
        <f t="shared" si="31"/>
        <v>8909</v>
      </c>
      <c r="P124" s="584">
        <f>'[16]Rev FY17-18 SCA Allocation Reca'!T114</f>
        <v>-8909</v>
      </c>
      <c r="Q124" s="588">
        <f t="shared" si="32"/>
        <v>0</v>
      </c>
      <c r="R124" s="589"/>
      <c r="S124" s="590">
        <f t="shared" si="33"/>
        <v>0</v>
      </c>
      <c r="U124" s="582"/>
      <c r="W124" s="582">
        <f>VLOOKUP(A124,'[17]MFP by School System MER'!$A$8:$I$201,9,FALSE)</f>
        <v>0</v>
      </c>
    </row>
    <row r="125" spans="1:23" ht="15" customHeight="1" x14ac:dyDescent="0.2">
      <c r="A125" s="578" t="s">
        <v>760</v>
      </c>
      <c r="B125" s="567">
        <v>349001</v>
      </c>
      <c r="C125" s="568" t="s">
        <v>761</v>
      </c>
      <c r="D125" s="569">
        <f>IFERROR(VLOOKUP(A125,'[12]Changes Per Emails'!$A$3:$L$21,5,FALSE),0)</f>
        <v>0</v>
      </c>
      <c r="E125" s="570">
        <f t="shared" si="27"/>
        <v>0</v>
      </c>
      <c r="F125" s="569"/>
      <c r="G125" s="571">
        <f t="shared" si="28"/>
        <v>0</v>
      </c>
      <c r="H125" s="569"/>
      <c r="I125" s="571">
        <f t="shared" si="29"/>
        <v>0</v>
      </c>
      <c r="J125" s="571">
        <f t="shared" si="30"/>
        <v>0</v>
      </c>
      <c r="K125" s="557">
        <f>VLOOKUP(A125,'[13]BL Pmts_MER'!$A$4:$K$214,10,FALSE)</f>
        <v>176</v>
      </c>
      <c r="L125" s="560">
        <f>VLOOKUP(A125,'[13]BL Pmts_MER'!$A$4:$K$214,11,FALSE)</f>
        <v>41888</v>
      </c>
      <c r="M125" s="573">
        <f>IFERROR(VLOOKUP(A125,'[14]HCS Summary_MER ALL'!$B$2:$I$89,6,FALSE),0)</f>
        <v>0</v>
      </c>
      <c r="N125" s="569">
        <f>VLOOKUP(A125,'[15]MFP by LEA_MER'!$A$5:$J$202,10,FALSE)</f>
        <v>223</v>
      </c>
      <c r="O125" s="574">
        <f t="shared" si="31"/>
        <v>13157</v>
      </c>
      <c r="P125" s="571">
        <f>'[16]Rev FY17-18 SCA Allocation Reca'!T115</f>
        <v>131682</v>
      </c>
      <c r="Q125" s="575">
        <f t="shared" si="32"/>
        <v>144839</v>
      </c>
      <c r="R125" s="576"/>
      <c r="S125" s="577">
        <f t="shared" si="33"/>
        <v>186727</v>
      </c>
      <c r="U125" s="569"/>
      <c r="W125" s="569">
        <f>VLOOKUP(A125,'[17]MFP by School System MER'!$A$8:$I$201,9,FALSE)</f>
        <v>128</v>
      </c>
    </row>
    <row r="126" spans="1:23" ht="15" customHeight="1" x14ac:dyDescent="0.2">
      <c r="A126" s="578" t="s">
        <v>762</v>
      </c>
      <c r="B126" s="567" t="s">
        <v>762</v>
      </c>
      <c r="C126" s="568" t="s">
        <v>763</v>
      </c>
      <c r="D126" s="569">
        <f>IFERROR(VLOOKUP(A126,'[12]Changes Per Emails'!$A$3:$L$21,5,FALSE),0)</f>
        <v>0</v>
      </c>
      <c r="E126" s="570">
        <f t="shared" si="27"/>
        <v>0</v>
      </c>
      <c r="F126" s="569"/>
      <c r="G126" s="571">
        <f t="shared" si="28"/>
        <v>0</v>
      </c>
      <c r="H126" s="569"/>
      <c r="I126" s="571">
        <f t="shared" si="29"/>
        <v>0</v>
      </c>
      <c r="J126" s="571">
        <f t="shared" si="30"/>
        <v>0</v>
      </c>
      <c r="K126" s="569">
        <f>VLOOKUP(A126,'[13]BL Pmts_MER'!$A$4:$K$214,10,FALSE)</f>
        <v>0</v>
      </c>
      <c r="L126" s="572">
        <f>VLOOKUP(A126,'[13]BL Pmts_MER'!$A$4:$K$214,11,FALSE)</f>
        <v>0</v>
      </c>
      <c r="M126" s="573">
        <f>IFERROR(VLOOKUP(A126,'[14]HCS Summary_MER ALL'!$B$2:$I$89,6,FALSE),0)</f>
        <v>0</v>
      </c>
      <c r="N126" s="569">
        <f>VLOOKUP(A126,'[15]MFP by LEA_MER'!$A$5:$J$202,10,FALSE)</f>
        <v>0</v>
      </c>
      <c r="O126" s="574">
        <f t="shared" si="31"/>
        <v>0</v>
      </c>
      <c r="P126" s="571">
        <f>'[16]Rev FY17-18 SCA Allocation Reca'!T116</f>
        <v>0</v>
      </c>
      <c r="Q126" s="575">
        <f t="shared" si="32"/>
        <v>0</v>
      </c>
      <c r="R126" s="576"/>
      <c r="S126" s="577">
        <f t="shared" si="33"/>
        <v>0</v>
      </c>
      <c r="U126" s="569"/>
      <c r="W126" s="569">
        <f>VLOOKUP(A126,'[17]MFP by School System MER'!$A$8:$I$201,9,FALSE)</f>
        <v>0</v>
      </c>
    </row>
    <row r="127" spans="1:23" ht="15" customHeight="1" x14ac:dyDescent="0.2">
      <c r="A127" s="578" t="s">
        <v>764</v>
      </c>
      <c r="B127" s="567" t="s">
        <v>764</v>
      </c>
      <c r="C127" s="568" t="s">
        <v>765</v>
      </c>
      <c r="D127" s="569">
        <f>IFERROR(VLOOKUP(A127,'[12]Changes Per Emails'!$A$3:$L$21,5,FALSE),0)</f>
        <v>0</v>
      </c>
      <c r="E127" s="570">
        <f t="shared" si="27"/>
        <v>0</v>
      </c>
      <c r="F127" s="569"/>
      <c r="G127" s="571">
        <f t="shared" si="28"/>
        <v>0</v>
      </c>
      <c r="H127" s="569"/>
      <c r="I127" s="571">
        <f t="shared" si="29"/>
        <v>0</v>
      </c>
      <c r="J127" s="571">
        <f t="shared" si="30"/>
        <v>0</v>
      </c>
      <c r="K127" s="569">
        <f>VLOOKUP(A127,'[13]BL Pmts_MER'!$A$4:$K$214,10,FALSE)</f>
        <v>0</v>
      </c>
      <c r="L127" s="572">
        <f>VLOOKUP(A127,'[13]BL Pmts_MER'!$A$4:$K$214,11,FALSE)</f>
        <v>0</v>
      </c>
      <c r="M127" s="573">
        <f>IFERROR(VLOOKUP(A127,'[14]HCS Summary_MER ALL'!$B$2:$I$89,6,FALSE),0)</f>
        <v>0</v>
      </c>
      <c r="N127" s="569">
        <f>VLOOKUP(A127,'[15]MFP by LEA_MER'!$A$5:$J$202,10,FALSE)</f>
        <v>0</v>
      </c>
      <c r="O127" s="574">
        <f t="shared" si="31"/>
        <v>0</v>
      </c>
      <c r="P127" s="571">
        <f>'[16]Rev FY17-18 SCA Allocation Reca'!T117</f>
        <v>0</v>
      </c>
      <c r="Q127" s="575">
        <f t="shared" si="32"/>
        <v>0</v>
      </c>
      <c r="R127" s="576"/>
      <c r="S127" s="577">
        <f t="shared" si="33"/>
        <v>0</v>
      </c>
      <c r="U127" s="569"/>
      <c r="W127" s="569">
        <f>VLOOKUP(A127,'[17]MFP by School System MER'!$A$8:$I$201,9,FALSE)</f>
        <v>0</v>
      </c>
    </row>
    <row r="128" spans="1:23" ht="15" customHeight="1" x14ac:dyDescent="0.2">
      <c r="A128" s="646" t="s">
        <v>766</v>
      </c>
      <c r="B128" s="647" t="s">
        <v>766</v>
      </c>
      <c r="C128" s="648" t="s">
        <v>767</v>
      </c>
      <c r="D128" s="582">
        <f>IFERROR(VLOOKUP(A128,'[12]Changes Per Emails'!$A$3:$L$21,5,FALSE),0)</f>
        <v>0</v>
      </c>
      <c r="E128" s="583">
        <f t="shared" si="27"/>
        <v>0</v>
      </c>
      <c r="F128" s="582"/>
      <c r="G128" s="584">
        <f t="shared" si="28"/>
        <v>0</v>
      </c>
      <c r="H128" s="582"/>
      <c r="I128" s="584">
        <f t="shared" si="29"/>
        <v>0</v>
      </c>
      <c r="J128" s="584">
        <f t="shared" si="30"/>
        <v>0</v>
      </c>
      <c r="K128" s="569">
        <f>VLOOKUP(A128,'[13]BL Pmts_MER'!$A$4:$K$214,10,FALSE)</f>
        <v>0</v>
      </c>
      <c r="L128" s="572">
        <f>VLOOKUP(A128,'[13]BL Pmts_MER'!$A$4:$K$214,11,FALSE)</f>
        <v>10000</v>
      </c>
      <c r="M128" s="586">
        <f>IFERROR(VLOOKUP(A128,'[14]HCS Summary_MER ALL'!$B$2:$I$89,6,FALSE),0)</f>
        <v>61284</v>
      </c>
      <c r="N128" s="582">
        <v>0</v>
      </c>
      <c r="O128" s="587">
        <f t="shared" si="31"/>
        <v>0</v>
      </c>
      <c r="P128" s="584">
        <f>'[16]Rev FY17-18 SCA Allocation Reca'!T118</f>
        <v>0</v>
      </c>
      <c r="Q128" s="588">
        <f t="shared" si="32"/>
        <v>0</v>
      </c>
      <c r="R128" s="589"/>
      <c r="S128" s="590">
        <f t="shared" si="33"/>
        <v>71284</v>
      </c>
      <c r="U128" s="582"/>
      <c r="W128" s="582">
        <f>VLOOKUP(A128,'[17]MFP by School System MER'!$A$8:$I$201,9,FALSE)</f>
        <v>128</v>
      </c>
    </row>
    <row r="129" spans="1:23" ht="15" customHeight="1" x14ac:dyDescent="0.2">
      <c r="A129" s="646" t="s">
        <v>768</v>
      </c>
      <c r="B129" s="647" t="s">
        <v>769</v>
      </c>
      <c r="C129" s="648" t="s">
        <v>770</v>
      </c>
      <c r="D129" s="582">
        <f>IFERROR(VLOOKUP(A129,'[12]Changes Per Emails'!$A$3:$L$21,5,FALSE),0)</f>
        <v>0</v>
      </c>
      <c r="E129" s="583">
        <f t="shared" si="27"/>
        <v>0</v>
      </c>
      <c r="F129" s="582"/>
      <c r="G129" s="584">
        <f t="shared" si="28"/>
        <v>0</v>
      </c>
      <c r="H129" s="582"/>
      <c r="I129" s="584">
        <f t="shared" si="29"/>
        <v>0</v>
      </c>
      <c r="J129" s="584">
        <f t="shared" si="30"/>
        <v>0</v>
      </c>
      <c r="K129" s="582">
        <v>0</v>
      </c>
      <c r="L129" s="585">
        <v>0</v>
      </c>
      <c r="M129" s="586">
        <f>IFERROR(VLOOKUP(A129,'[14]HCS Summary_MER ALL'!$B$2:$I$89,6,FALSE),0)</f>
        <v>0</v>
      </c>
      <c r="N129" s="582">
        <f>VLOOKUP(A129,'[15]MFP by LEA_MER'!$A$5:$J$202,10,FALSE)</f>
        <v>0</v>
      </c>
      <c r="O129" s="587">
        <f t="shared" si="31"/>
        <v>0</v>
      </c>
      <c r="P129" s="584">
        <f>'[16]Rev FY17-18 SCA Allocation Reca'!T119</f>
        <v>0</v>
      </c>
      <c r="Q129" s="588">
        <f t="shared" si="32"/>
        <v>0</v>
      </c>
      <c r="R129" s="589"/>
      <c r="S129" s="590">
        <f t="shared" si="33"/>
        <v>0</v>
      </c>
      <c r="U129" s="582"/>
      <c r="W129" s="582">
        <f>VLOOKUP(A129,'[17]MFP by School System MER'!$A$8:$I$201,9,FALSE)</f>
        <v>0</v>
      </c>
    </row>
    <row r="130" spans="1:23" ht="15" customHeight="1" thickBot="1" x14ac:dyDescent="0.25">
      <c r="A130" s="612"/>
      <c r="B130" s="613"/>
      <c r="C130" s="614" t="s">
        <v>771</v>
      </c>
      <c r="D130" s="615">
        <f>SUM(D95:D129)</f>
        <v>33</v>
      </c>
      <c r="E130" s="616">
        <f>SUM(E95:E129)</f>
        <v>693000</v>
      </c>
      <c r="F130" s="615">
        <f>SUM(F95:F129)</f>
        <v>6</v>
      </c>
      <c r="G130" s="617">
        <f>SUM(G95:G129)</f>
        <v>36000</v>
      </c>
      <c r="H130" s="615">
        <f>SUM(H95:H129)</f>
        <v>17</v>
      </c>
      <c r="I130" s="617">
        <f t="shared" ref="I130:S130" si="34">SUM(I95:I129)</f>
        <v>68000</v>
      </c>
      <c r="J130" s="617">
        <f t="shared" si="34"/>
        <v>104000</v>
      </c>
      <c r="K130" s="615">
        <f t="shared" si="34"/>
        <v>586</v>
      </c>
      <c r="L130" s="618">
        <f t="shared" si="34"/>
        <v>236854</v>
      </c>
      <c r="M130" s="619">
        <f t="shared" si="34"/>
        <v>234146</v>
      </c>
      <c r="N130" s="615">
        <f t="shared" si="34"/>
        <v>7256</v>
      </c>
      <c r="O130" s="620">
        <f t="shared" si="34"/>
        <v>428104</v>
      </c>
      <c r="P130" s="617">
        <f t="shared" si="34"/>
        <v>-41958.789999999979</v>
      </c>
      <c r="Q130" s="621">
        <f t="shared" si="34"/>
        <v>386145.21</v>
      </c>
      <c r="R130" s="622">
        <f t="shared" si="34"/>
        <v>0</v>
      </c>
      <c r="S130" s="623">
        <f t="shared" si="34"/>
        <v>1654145.21</v>
      </c>
      <c r="U130" s="615"/>
      <c r="W130" s="615">
        <f>SUM(W95:W129)</f>
        <v>5366</v>
      </c>
    </row>
    <row r="131" spans="1:23" s="624" customFormat="1" ht="15" customHeight="1" thickTop="1" x14ac:dyDescent="0.2">
      <c r="A131" s="649"/>
      <c r="B131" s="626"/>
      <c r="C131" s="650"/>
      <c r="D131" s="628"/>
      <c r="E131" s="630"/>
      <c r="F131" s="638"/>
      <c r="G131" s="630"/>
      <c r="H131" s="639"/>
      <c r="I131" s="630"/>
      <c r="J131" s="630"/>
      <c r="K131" s="638"/>
      <c r="L131" s="630"/>
      <c r="M131" s="630"/>
      <c r="N131" s="628"/>
      <c r="O131" s="629"/>
      <c r="P131" s="630"/>
      <c r="Q131" s="632"/>
      <c r="R131" s="633"/>
      <c r="S131" s="629"/>
      <c r="T131"/>
      <c r="U131" s="628"/>
      <c r="W131" s="628"/>
    </row>
    <row r="132" spans="1:23" x14ac:dyDescent="0.2">
      <c r="A132" s="651">
        <v>36005</v>
      </c>
      <c r="B132" s="652" t="s">
        <v>772</v>
      </c>
      <c r="C132" s="653" t="s">
        <v>773</v>
      </c>
      <c r="D132" s="557">
        <f>IFERROR(VLOOKUP(A132,'[12]Changes Per Emails'!$A$3:$L$21,5,FALSE),0)</f>
        <v>0</v>
      </c>
      <c r="E132" s="558">
        <f t="shared" ref="E132:E161" si="35">ROUND($E$3*D132,0)</f>
        <v>0</v>
      </c>
      <c r="F132" s="557"/>
      <c r="G132" s="559">
        <f t="shared" ref="G132:G161" si="36">ROUND($G$3*F132,0)</f>
        <v>0</v>
      </c>
      <c r="H132" s="557"/>
      <c r="I132" s="559">
        <f t="shared" ref="I132:I161" si="37">ROUND($I$3*H132,0)</f>
        <v>0</v>
      </c>
      <c r="J132" s="559">
        <f t="shared" ref="J132:J161" si="38">G132+I132</f>
        <v>0</v>
      </c>
      <c r="K132" s="557">
        <f>VLOOKUP(A132,'[13]BL Pmts_MER'!$A$4:$K$214,10,FALSE)</f>
        <v>0</v>
      </c>
      <c r="L132" s="560">
        <f>VLOOKUP(A132,'[13]BL Pmts_MER'!$A$4:$K$214,11,FALSE)</f>
        <v>0</v>
      </c>
      <c r="M132" s="561">
        <f>IFERROR(VLOOKUP(B132,'[14]HCS Summary_MER ALL'!$B$2:$I$89,6,FALSE),0)</f>
        <v>0</v>
      </c>
      <c r="N132" s="557">
        <f>VLOOKUP(A132,'[15]MFP by LEA_MER'!$A$5:$J$202,10,FALSE)</f>
        <v>147</v>
      </c>
      <c r="O132" s="562">
        <f t="shared" ref="O132:O161" si="39">N132*$O$3</f>
        <v>8673</v>
      </c>
      <c r="P132" s="559">
        <f>'[16]Rev FY17-18 SCA Allocation Reca'!T120</f>
        <v>-8673</v>
      </c>
      <c r="Q132" s="563">
        <f t="shared" ref="Q132:Q161" si="40">O132+P132</f>
        <v>0</v>
      </c>
      <c r="R132" s="564"/>
      <c r="S132" s="565">
        <f t="shared" ref="S132:S161" si="41">+L132+J132+E132+M132+Q132+R132</f>
        <v>0</v>
      </c>
      <c r="U132" s="557"/>
      <c r="W132" s="557">
        <f>VLOOKUP(A132,'[17]MFP by School System MER'!$A$8:$I$201,9,FALSE)</f>
        <v>0</v>
      </c>
    </row>
    <row r="133" spans="1:23" ht="15" customHeight="1" x14ac:dyDescent="0.2">
      <c r="A133" s="654">
        <v>36013</v>
      </c>
      <c r="B133" s="655" t="s">
        <v>774</v>
      </c>
      <c r="C133" s="656" t="s">
        <v>775</v>
      </c>
      <c r="D133" s="569">
        <f>IFERROR(VLOOKUP(A133,'[12]Changes Per Emails'!$A$3:$L$21,5,FALSE),0)</f>
        <v>0</v>
      </c>
      <c r="E133" s="570">
        <f t="shared" si="35"/>
        <v>0</v>
      </c>
      <c r="F133" s="569"/>
      <c r="G133" s="571">
        <f t="shared" si="36"/>
        <v>0</v>
      </c>
      <c r="H133" s="569"/>
      <c r="I133" s="571">
        <f t="shared" si="37"/>
        <v>0</v>
      </c>
      <c r="J133" s="571">
        <f t="shared" si="38"/>
        <v>0</v>
      </c>
      <c r="K133" s="569">
        <f>VLOOKUP(A133,'[13]BL Pmts_MER'!$A$4:$K$214,10,FALSE)</f>
        <v>0</v>
      </c>
      <c r="L133" s="572">
        <f>VLOOKUP(A133,'[13]BL Pmts_MER'!$A$4:$K$214,11,FALSE)</f>
        <v>0</v>
      </c>
      <c r="M133" s="573">
        <f>IFERROR(VLOOKUP(B133,'[14]HCS Summary_MER ALL'!$B$2:$I$89,6,FALSE),0)</f>
        <v>0</v>
      </c>
      <c r="N133" s="569">
        <f>VLOOKUP(A133,'[15]MFP by LEA_MER'!$A$5:$J$202,10,FALSE)</f>
        <v>0</v>
      </c>
      <c r="O133" s="574">
        <f t="shared" si="39"/>
        <v>0</v>
      </c>
      <c r="P133" s="571">
        <f>'[16]Rev FY17-18 SCA Allocation Reca'!T121</f>
        <v>0</v>
      </c>
      <c r="Q133" s="575">
        <f t="shared" si="40"/>
        <v>0</v>
      </c>
      <c r="R133" s="576"/>
      <c r="S133" s="577">
        <f t="shared" si="41"/>
        <v>0</v>
      </c>
      <c r="U133" s="569"/>
      <c r="W133" s="569">
        <f>VLOOKUP(A133,'[17]MFP by School System MER'!$A$8:$I$201,9,FALSE)</f>
        <v>0</v>
      </c>
    </row>
    <row r="134" spans="1:23" ht="15" customHeight="1" x14ac:dyDescent="0.2">
      <c r="A134" s="654">
        <v>36043</v>
      </c>
      <c r="B134" s="655" t="s">
        <v>776</v>
      </c>
      <c r="C134" s="656" t="s">
        <v>777</v>
      </c>
      <c r="D134" s="569">
        <f>IFERROR(VLOOKUP(A134,'[12]Changes Per Emails'!$A$3:$L$21,5,FALSE),0)</f>
        <v>0</v>
      </c>
      <c r="E134" s="570">
        <f t="shared" si="35"/>
        <v>0</v>
      </c>
      <c r="F134" s="569"/>
      <c r="G134" s="571">
        <f t="shared" si="36"/>
        <v>0</v>
      </c>
      <c r="H134" s="569"/>
      <c r="I134" s="571">
        <f t="shared" si="37"/>
        <v>0</v>
      </c>
      <c r="J134" s="571">
        <f t="shared" si="38"/>
        <v>0</v>
      </c>
      <c r="K134" s="569">
        <f>VLOOKUP(A134,'[13]BL Pmts_MER'!$A$4:$K$214,10,FALSE)</f>
        <v>20</v>
      </c>
      <c r="L134" s="572">
        <f>VLOOKUP(A134,'[13]BL Pmts_MER'!$A$4:$K$214,11,FALSE)</f>
        <v>10000</v>
      </c>
      <c r="M134" s="573">
        <f>IFERROR(VLOOKUP(B134,'[14]HCS Summary_MER ALL'!$B$2:$I$89,6,FALSE),0)</f>
        <v>0</v>
      </c>
      <c r="N134" s="569">
        <f>VLOOKUP(A134,'[15]MFP by LEA_MER'!$A$5:$J$202,10,FALSE)</f>
        <v>932</v>
      </c>
      <c r="O134" s="574">
        <f t="shared" si="39"/>
        <v>54988</v>
      </c>
      <c r="P134" s="571">
        <f>'[16]Rev FY17-18 SCA Allocation Reca'!T122</f>
        <v>-25838</v>
      </c>
      <c r="Q134" s="575">
        <f t="shared" si="40"/>
        <v>29150</v>
      </c>
      <c r="R134" s="576"/>
      <c r="S134" s="577">
        <f t="shared" si="41"/>
        <v>39150</v>
      </c>
      <c r="U134" s="569"/>
      <c r="W134" s="569">
        <f>VLOOKUP(A134,'[17]MFP by School System MER'!$A$8:$I$201,9,FALSE)</f>
        <v>970</v>
      </c>
    </row>
    <row r="135" spans="1:23" ht="15" customHeight="1" x14ac:dyDescent="0.2">
      <c r="A135" s="654">
        <v>36056</v>
      </c>
      <c r="B135" s="655" t="s">
        <v>778</v>
      </c>
      <c r="C135" s="656" t="s">
        <v>779</v>
      </c>
      <c r="D135" s="569">
        <f>IFERROR(VLOOKUP(A135,'[12]Changes Per Emails'!$A$3:$L$21,5,FALSE),0)</f>
        <v>0</v>
      </c>
      <c r="E135" s="570">
        <f t="shared" si="35"/>
        <v>0</v>
      </c>
      <c r="F135" s="569"/>
      <c r="G135" s="571">
        <f t="shared" si="36"/>
        <v>0</v>
      </c>
      <c r="H135" s="569"/>
      <c r="I135" s="571">
        <f t="shared" si="37"/>
        <v>0</v>
      </c>
      <c r="J135" s="571">
        <f t="shared" si="38"/>
        <v>0</v>
      </c>
      <c r="K135" s="569">
        <f>VLOOKUP(A135,'[13]BL Pmts_MER'!$A$4:$K$214,10,FALSE)</f>
        <v>0</v>
      </c>
      <c r="L135" s="572">
        <f>VLOOKUP(A135,'[13]BL Pmts_MER'!$A$4:$K$214,11,FALSE)</f>
        <v>0</v>
      </c>
      <c r="M135" s="573">
        <f>IFERROR(VLOOKUP(B135,'[14]HCS Summary_MER ALL'!$B$2:$I$89,6,FALSE),0)</f>
        <v>110926</v>
      </c>
      <c r="N135" s="569">
        <f>VLOOKUP(A135,'[15]MFP by LEA_MER'!$A$5:$J$202,10,FALSE)</f>
        <v>160</v>
      </c>
      <c r="O135" s="574">
        <f t="shared" si="39"/>
        <v>9440</v>
      </c>
      <c r="P135" s="571">
        <f>'[16]Rev FY17-18 SCA Allocation Reca'!T123</f>
        <v>-9440</v>
      </c>
      <c r="Q135" s="575">
        <f t="shared" si="40"/>
        <v>0</v>
      </c>
      <c r="R135" s="576"/>
      <c r="S135" s="577">
        <f t="shared" si="41"/>
        <v>110926</v>
      </c>
      <c r="U135" s="569"/>
      <c r="W135" s="569">
        <f>VLOOKUP(A135,'[17]MFP by School System MER'!$A$8:$I$201,9,FALSE)</f>
        <v>0</v>
      </c>
    </row>
    <row r="136" spans="1:23" ht="15" customHeight="1" x14ac:dyDescent="0.2">
      <c r="A136" s="657">
        <v>36064</v>
      </c>
      <c r="B136" s="658" t="s">
        <v>780</v>
      </c>
      <c r="C136" s="659" t="s">
        <v>781</v>
      </c>
      <c r="D136" s="582">
        <f>IFERROR(VLOOKUP(A136,'[12]Changes Per Emails'!$A$3:$L$21,5,FALSE),0)</f>
        <v>0</v>
      </c>
      <c r="E136" s="583">
        <f t="shared" si="35"/>
        <v>0</v>
      </c>
      <c r="F136" s="582"/>
      <c r="G136" s="584">
        <f t="shared" si="36"/>
        <v>0</v>
      </c>
      <c r="H136" s="582"/>
      <c r="I136" s="584">
        <f t="shared" si="37"/>
        <v>0</v>
      </c>
      <c r="J136" s="584">
        <f t="shared" si="38"/>
        <v>0</v>
      </c>
      <c r="K136" s="582">
        <f>VLOOKUP(A136,'[13]BL Pmts_MER'!$A$4:$K$214,10,FALSE)</f>
        <v>43</v>
      </c>
      <c r="L136" s="585">
        <f>VLOOKUP(A136,'[13]BL Pmts_MER'!$A$4:$K$214,11,FALSE)</f>
        <v>10234</v>
      </c>
      <c r="M136" s="586">
        <f>IFERROR(VLOOKUP(B136,'[14]HCS Summary_MER ALL'!$B$2:$I$89,6,FALSE),0)</f>
        <v>158680</v>
      </c>
      <c r="N136" s="582">
        <f>VLOOKUP(A136,'[15]MFP by LEA_MER'!$A$5:$J$202,10,FALSE)</f>
        <v>1094</v>
      </c>
      <c r="O136" s="587">
        <f t="shared" si="39"/>
        <v>64546</v>
      </c>
      <c r="P136" s="584">
        <f>'[16]Rev FY17-18 SCA Allocation Reca'!T124</f>
        <v>-28944.25</v>
      </c>
      <c r="Q136" s="588">
        <f t="shared" si="40"/>
        <v>35601.75</v>
      </c>
      <c r="R136" s="589"/>
      <c r="S136" s="590">
        <f t="shared" si="41"/>
        <v>204515.75</v>
      </c>
      <c r="U136" s="582"/>
      <c r="W136" s="582">
        <f>VLOOKUP(A136,'[17]MFP by School System MER'!$A$8:$I$201,9,FALSE)</f>
        <v>1106</v>
      </c>
    </row>
    <row r="137" spans="1:23" ht="15" customHeight="1" x14ac:dyDescent="0.2">
      <c r="A137" s="651">
        <v>36079</v>
      </c>
      <c r="B137" s="652" t="s">
        <v>782</v>
      </c>
      <c r="C137" s="653" t="s">
        <v>783</v>
      </c>
      <c r="D137" s="557">
        <f>IFERROR(VLOOKUP(A137,'[12]Changes Per Emails'!$A$3:$L$21,5,FALSE),0)</f>
        <v>0</v>
      </c>
      <c r="E137" s="558">
        <f t="shared" si="35"/>
        <v>0</v>
      </c>
      <c r="F137" s="557"/>
      <c r="G137" s="559">
        <f t="shared" si="36"/>
        <v>0</v>
      </c>
      <c r="H137" s="557"/>
      <c r="I137" s="559">
        <f t="shared" si="37"/>
        <v>0</v>
      </c>
      <c r="J137" s="559">
        <f t="shared" si="38"/>
        <v>0</v>
      </c>
      <c r="K137" s="557">
        <f>VLOOKUP(A137,'[13]BL Pmts_MER'!$A$4:$K$214,10,FALSE)</f>
        <v>71</v>
      </c>
      <c r="L137" s="560">
        <f>VLOOKUP(A137,'[13]BL Pmts_MER'!$A$4:$K$214,11,FALSE)</f>
        <v>16898</v>
      </c>
      <c r="M137" s="561">
        <f>IFERROR(VLOOKUP(B137,'[14]HCS Summary_MER ALL'!$B$2:$I$89,6,FALSE),0)</f>
        <v>30984</v>
      </c>
      <c r="N137" s="557">
        <f>VLOOKUP(A137,'[15]MFP by LEA_MER'!$A$5:$J$202,10,FALSE)</f>
        <v>908</v>
      </c>
      <c r="O137" s="562">
        <f t="shared" si="39"/>
        <v>53572</v>
      </c>
      <c r="P137" s="559">
        <f>'[16]Rev FY17-18 SCA Allocation Reca'!T125</f>
        <v>-49572</v>
      </c>
      <c r="Q137" s="563">
        <f t="shared" si="40"/>
        <v>4000</v>
      </c>
      <c r="R137" s="564"/>
      <c r="S137" s="565">
        <f t="shared" si="41"/>
        <v>51882</v>
      </c>
      <c r="U137" s="557"/>
      <c r="W137" s="557">
        <f>VLOOKUP(A137,'[17]MFP by School System MER'!$A$8:$I$201,9,FALSE)</f>
        <v>606</v>
      </c>
    </row>
    <row r="138" spans="1:23" ht="15" customHeight="1" x14ac:dyDescent="0.2">
      <c r="A138" s="654">
        <v>36096</v>
      </c>
      <c r="B138" s="655" t="s">
        <v>784</v>
      </c>
      <c r="C138" s="656" t="s">
        <v>785</v>
      </c>
      <c r="D138" s="569">
        <f>IFERROR(VLOOKUP(A138,'[12]Changes Per Emails'!$A$3:$L$21,5,FALSE),0)</f>
        <v>0</v>
      </c>
      <c r="E138" s="570">
        <f t="shared" si="35"/>
        <v>0</v>
      </c>
      <c r="F138" s="569"/>
      <c r="G138" s="571">
        <f t="shared" si="36"/>
        <v>0</v>
      </c>
      <c r="H138" s="569"/>
      <c r="I138" s="571">
        <f t="shared" si="37"/>
        <v>0</v>
      </c>
      <c r="J138" s="571">
        <f t="shared" si="38"/>
        <v>0</v>
      </c>
      <c r="K138" s="569">
        <f>VLOOKUP(A138,'[13]BL Pmts_MER'!$A$4:$K$214,10,FALSE)</f>
        <v>0</v>
      </c>
      <c r="L138" s="572">
        <f>VLOOKUP(A138,'[13]BL Pmts_MER'!$A$4:$K$214,11,FALSE)</f>
        <v>10000</v>
      </c>
      <c r="M138" s="573">
        <f>IFERROR(VLOOKUP(B138,'[14]HCS Summary_MER ALL'!$B$2:$I$89,6,FALSE),0)</f>
        <v>85501</v>
      </c>
      <c r="N138" s="569">
        <f>VLOOKUP(A138,'[15]MFP by LEA_MER'!$A$5:$J$202,10,FALSE)</f>
        <v>816</v>
      </c>
      <c r="O138" s="574">
        <f t="shared" si="39"/>
        <v>48144</v>
      </c>
      <c r="P138" s="571">
        <f>'[16]Rev FY17-18 SCA Allocation Reca'!T126</f>
        <v>-4255</v>
      </c>
      <c r="Q138" s="575">
        <f t="shared" si="40"/>
        <v>43889</v>
      </c>
      <c r="R138" s="576"/>
      <c r="S138" s="577">
        <f t="shared" si="41"/>
        <v>139390</v>
      </c>
      <c r="U138" s="569"/>
      <c r="W138" s="569">
        <f>VLOOKUP(A138,'[17]MFP by School System MER'!$A$8:$I$201,9,FALSE)</f>
        <v>742</v>
      </c>
    </row>
    <row r="139" spans="1:23" ht="15" customHeight="1" x14ac:dyDescent="0.2">
      <c r="A139" s="654">
        <v>36149</v>
      </c>
      <c r="B139" s="655" t="s">
        <v>786</v>
      </c>
      <c r="C139" s="656" t="s">
        <v>787</v>
      </c>
      <c r="D139" s="569">
        <f>IFERROR(VLOOKUP(A139,'[12]Changes Per Emails'!$A$3:$L$21,5,FALSE),0)</f>
        <v>0</v>
      </c>
      <c r="E139" s="570">
        <f t="shared" si="35"/>
        <v>0</v>
      </c>
      <c r="F139" s="569"/>
      <c r="G139" s="571">
        <f t="shared" si="36"/>
        <v>0</v>
      </c>
      <c r="H139" s="569"/>
      <c r="I139" s="571">
        <f t="shared" si="37"/>
        <v>0</v>
      </c>
      <c r="J139" s="571">
        <f t="shared" si="38"/>
        <v>0</v>
      </c>
      <c r="K139" s="569">
        <f>VLOOKUP(A139,'[13]BL Pmts_MER'!$A$4:$K$214,10,FALSE)</f>
        <v>0</v>
      </c>
      <c r="L139" s="572">
        <f>VLOOKUP(A139,'[13]BL Pmts_MER'!$A$4:$K$214,11,FALSE)</f>
        <v>0</v>
      </c>
      <c r="M139" s="573">
        <f>IFERROR(VLOOKUP(B139,'[14]HCS Summary_MER ALL'!$B$2:$I$89,6,FALSE),0)</f>
        <v>0</v>
      </c>
      <c r="N139" s="569">
        <f>VLOOKUP(A139,'[15]MFP by LEA_MER'!$A$5:$J$202,10,FALSE)</f>
        <v>26</v>
      </c>
      <c r="O139" s="574">
        <f t="shared" si="39"/>
        <v>1534</v>
      </c>
      <c r="P139" s="571">
        <f>'[16]Rev FY17-18 SCA Allocation Reca'!T127</f>
        <v>-1534</v>
      </c>
      <c r="Q139" s="575">
        <f t="shared" si="40"/>
        <v>0</v>
      </c>
      <c r="R139" s="576"/>
      <c r="S139" s="577">
        <f t="shared" si="41"/>
        <v>0</v>
      </c>
      <c r="U139" s="569"/>
      <c r="W139" s="569">
        <f>VLOOKUP(A139,'[17]MFP by School System MER'!$A$8:$I$201,9,FALSE)</f>
        <v>0</v>
      </c>
    </row>
    <row r="140" spans="1:23" ht="15" customHeight="1" x14ac:dyDescent="0.2">
      <c r="A140" s="654">
        <v>36158</v>
      </c>
      <c r="B140" s="655" t="s">
        <v>788</v>
      </c>
      <c r="C140" s="656" t="s">
        <v>789</v>
      </c>
      <c r="D140" s="569">
        <f>IFERROR(VLOOKUP(A140,'[12]Changes Per Emails'!$A$3:$L$21,5,FALSE),0)</f>
        <v>0</v>
      </c>
      <c r="E140" s="570">
        <f t="shared" si="35"/>
        <v>0</v>
      </c>
      <c r="F140" s="569"/>
      <c r="G140" s="571">
        <f t="shared" si="36"/>
        <v>0</v>
      </c>
      <c r="H140" s="569"/>
      <c r="I140" s="571">
        <f t="shared" si="37"/>
        <v>0</v>
      </c>
      <c r="J140" s="571">
        <f t="shared" si="38"/>
        <v>0</v>
      </c>
      <c r="K140" s="569">
        <f>VLOOKUP(A140,'[13]BL Pmts_MER'!$A$4:$K$214,10,FALSE)</f>
        <v>0</v>
      </c>
      <c r="L140" s="572">
        <f>VLOOKUP(A140,'[13]BL Pmts_MER'!$A$4:$K$214,11,FALSE)</f>
        <v>0</v>
      </c>
      <c r="M140" s="573">
        <f>IFERROR(VLOOKUP(B140,'[14]HCS Summary_MER ALL'!$B$2:$I$89,6,FALSE),0)</f>
        <v>0</v>
      </c>
      <c r="N140" s="569">
        <f>VLOOKUP(A140,'[15]MFP by LEA_MER'!$A$5:$J$202,10,FALSE)</f>
        <v>125</v>
      </c>
      <c r="O140" s="574">
        <f t="shared" si="39"/>
        <v>7375</v>
      </c>
      <c r="P140" s="571">
        <f>'[16]Rev FY17-18 SCA Allocation Reca'!T128</f>
        <v>-7375</v>
      </c>
      <c r="Q140" s="575">
        <f t="shared" si="40"/>
        <v>0</v>
      </c>
      <c r="R140" s="576"/>
      <c r="S140" s="577">
        <f t="shared" si="41"/>
        <v>0</v>
      </c>
      <c r="U140" s="569"/>
      <c r="W140" s="569">
        <f>VLOOKUP(A140,'[17]MFP by School System MER'!$A$8:$I$201,9,FALSE)</f>
        <v>0</v>
      </c>
    </row>
    <row r="141" spans="1:23" ht="15" customHeight="1" x14ac:dyDescent="0.2">
      <c r="A141" s="657">
        <v>36163</v>
      </c>
      <c r="B141" s="658" t="s">
        <v>790</v>
      </c>
      <c r="C141" s="659" t="s">
        <v>791</v>
      </c>
      <c r="D141" s="582">
        <f>IFERROR(VLOOKUP(A141,'[12]Changes Per Emails'!$A$3:$L$21,5,FALSE),0)</f>
        <v>0</v>
      </c>
      <c r="E141" s="583">
        <f t="shared" si="35"/>
        <v>0</v>
      </c>
      <c r="F141" s="582"/>
      <c r="G141" s="584">
        <f t="shared" si="36"/>
        <v>0</v>
      </c>
      <c r="H141" s="582"/>
      <c r="I141" s="584">
        <f t="shared" si="37"/>
        <v>0</v>
      </c>
      <c r="J141" s="584">
        <f t="shared" si="38"/>
        <v>0</v>
      </c>
      <c r="K141" s="582">
        <f>VLOOKUP(A141,'[13]BL Pmts_MER'!$A$4:$K$214,10,FALSE)</f>
        <v>30</v>
      </c>
      <c r="L141" s="585">
        <f>VLOOKUP(A141,'[13]BL Pmts_MER'!$A$4:$K$214,11,FALSE)</f>
        <v>10000</v>
      </c>
      <c r="M141" s="586">
        <f>IFERROR(VLOOKUP(B141,'[14]HCS Summary_MER ALL'!$B$2:$I$89,6,FALSE),0)</f>
        <v>0</v>
      </c>
      <c r="N141" s="582">
        <f>VLOOKUP(A141,'[15]MFP by LEA_MER'!$A$5:$J$202,10,FALSE)</f>
        <v>448</v>
      </c>
      <c r="O141" s="587">
        <f t="shared" si="39"/>
        <v>26432</v>
      </c>
      <c r="P141" s="584">
        <f>'[16]Rev FY17-18 SCA Allocation Reca'!T129</f>
        <v>3168</v>
      </c>
      <c r="Q141" s="588">
        <f t="shared" si="40"/>
        <v>29600</v>
      </c>
      <c r="R141" s="589"/>
      <c r="S141" s="590">
        <f t="shared" si="41"/>
        <v>39600</v>
      </c>
      <c r="U141" s="582"/>
      <c r="W141" s="582">
        <f>VLOOKUP(A141,'[17]MFP by School System MER'!$A$8:$I$201,9,FALSE)</f>
        <v>473</v>
      </c>
    </row>
    <row r="142" spans="1:23" ht="15" customHeight="1" x14ac:dyDescent="0.2">
      <c r="A142" s="651">
        <v>36187</v>
      </c>
      <c r="B142" s="652" t="s">
        <v>792</v>
      </c>
      <c r="C142" s="653" t="s">
        <v>793</v>
      </c>
      <c r="D142" s="557">
        <f>IFERROR(VLOOKUP(A142,'[12]Changes Per Emails'!$A$3:$L$21,5,FALSE),0)</f>
        <v>0</v>
      </c>
      <c r="E142" s="558">
        <f t="shared" si="35"/>
        <v>0</v>
      </c>
      <c r="F142" s="557"/>
      <c r="G142" s="559">
        <f t="shared" si="36"/>
        <v>0</v>
      </c>
      <c r="H142" s="557"/>
      <c r="I142" s="559">
        <f t="shared" si="37"/>
        <v>0</v>
      </c>
      <c r="J142" s="559">
        <f t="shared" si="38"/>
        <v>0</v>
      </c>
      <c r="K142" s="557">
        <f>VLOOKUP(A142,'[13]BL Pmts_MER'!$A$4:$K$214,10,FALSE)</f>
        <v>0</v>
      </c>
      <c r="L142" s="560">
        <f>VLOOKUP(A142,'[13]BL Pmts_MER'!$A$4:$K$214,11,FALSE)</f>
        <v>0</v>
      </c>
      <c r="M142" s="561">
        <f>IFERROR(VLOOKUP(B142,'[14]HCS Summary_MER ALL'!$B$2:$I$89,6,FALSE),0)</f>
        <v>57855</v>
      </c>
      <c r="N142" s="557">
        <f>VLOOKUP(A142,'[15]MFP by LEA_MER'!$A$5:$J$202,10,FALSE)</f>
        <v>57</v>
      </c>
      <c r="O142" s="562">
        <f t="shared" si="39"/>
        <v>3363</v>
      </c>
      <c r="P142" s="559">
        <f>'[16]Rev FY17-18 SCA Allocation Reca'!T130</f>
        <v>-3363</v>
      </c>
      <c r="Q142" s="563">
        <f t="shared" si="40"/>
        <v>0</v>
      </c>
      <c r="R142" s="564"/>
      <c r="S142" s="565">
        <f t="shared" si="41"/>
        <v>57855</v>
      </c>
      <c r="U142" s="557"/>
      <c r="W142" s="557">
        <f>VLOOKUP(A142,'[17]MFP by School System MER'!$A$8:$I$201,9,FALSE)</f>
        <v>0</v>
      </c>
    </row>
    <row r="143" spans="1:23" ht="15" customHeight="1" x14ac:dyDescent="0.2">
      <c r="A143" s="654">
        <v>36188</v>
      </c>
      <c r="B143" s="655" t="s">
        <v>794</v>
      </c>
      <c r="C143" s="656" t="s">
        <v>795</v>
      </c>
      <c r="D143" s="569">
        <f>IFERROR(VLOOKUP(A143,'[12]Changes Per Emails'!$A$3:$L$21,5,FALSE),0)</f>
        <v>0</v>
      </c>
      <c r="E143" s="570">
        <f t="shared" si="35"/>
        <v>0</v>
      </c>
      <c r="F143" s="569"/>
      <c r="G143" s="571">
        <f t="shared" si="36"/>
        <v>0</v>
      </c>
      <c r="H143" s="569"/>
      <c r="I143" s="571">
        <f t="shared" si="37"/>
        <v>0</v>
      </c>
      <c r="J143" s="571">
        <f t="shared" si="38"/>
        <v>0</v>
      </c>
      <c r="K143" s="569">
        <f>VLOOKUP(A143,'[13]BL Pmts_MER'!$A$4:$K$214,10,FALSE)</f>
        <v>0</v>
      </c>
      <c r="L143" s="572">
        <f>VLOOKUP(A143,'[13]BL Pmts_MER'!$A$4:$K$214,11,FALSE)</f>
        <v>0</v>
      </c>
      <c r="M143" s="573">
        <f>IFERROR(VLOOKUP(B143,'[14]HCS Summary_MER ALL'!$B$2:$I$89,6,FALSE),0)</f>
        <v>0</v>
      </c>
      <c r="N143" s="569">
        <f>VLOOKUP(A143,'[15]MFP by LEA_MER'!$A$5:$J$202,10,FALSE)</f>
        <v>0</v>
      </c>
      <c r="O143" s="574">
        <f t="shared" si="39"/>
        <v>0</v>
      </c>
      <c r="P143" s="571">
        <f>'[16]Rev FY17-18 SCA Allocation Reca'!T131</f>
        <v>0</v>
      </c>
      <c r="Q143" s="575">
        <f t="shared" si="40"/>
        <v>0</v>
      </c>
      <c r="R143" s="576"/>
      <c r="S143" s="577">
        <f t="shared" si="41"/>
        <v>0</v>
      </c>
      <c r="U143" s="569"/>
      <c r="W143" s="569">
        <f>VLOOKUP(A143,'[17]MFP by School System MER'!$A$8:$I$201,9,FALSE)</f>
        <v>0</v>
      </c>
    </row>
    <row r="144" spans="1:23" ht="15" customHeight="1" x14ac:dyDescent="0.2">
      <c r="A144" s="654">
        <v>36191</v>
      </c>
      <c r="B144" s="655" t="s">
        <v>796</v>
      </c>
      <c r="C144" s="656" t="s">
        <v>797</v>
      </c>
      <c r="D144" s="569">
        <f>IFERROR(VLOOKUP(A144,'[12]Changes Per Emails'!$A$3:$L$21,5,FALSE),0)</f>
        <v>0</v>
      </c>
      <c r="E144" s="570">
        <f t="shared" si="35"/>
        <v>0</v>
      </c>
      <c r="F144" s="569"/>
      <c r="G144" s="571">
        <f t="shared" si="36"/>
        <v>0</v>
      </c>
      <c r="H144" s="569"/>
      <c r="I144" s="571">
        <f t="shared" si="37"/>
        <v>0</v>
      </c>
      <c r="J144" s="571">
        <f t="shared" si="38"/>
        <v>0</v>
      </c>
      <c r="K144" s="569">
        <f>VLOOKUP(A144,'[13]BL Pmts_MER'!$A$4:$K$214,10,FALSE)</f>
        <v>0</v>
      </c>
      <c r="L144" s="572">
        <f>VLOOKUP(A144,'[13]BL Pmts_MER'!$A$4:$K$214,11,FALSE)</f>
        <v>0</v>
      </c>
      <c r="M144" s="573">
        <f>IFERROR(VLOOKUP(B144,'[14]HCS Summary_MER ALL'!$B$2:$I$89,6,FALSE),0)</f>
        <v>82861</v>
      </c>
      <c r="N144" s="569">
        <f>VLOOKUP(A144,'[15]MFP by LEA_MER'!$A$5:$J$202,10,FALSE)</f>
        <v>112</v>
      </c>
      <c r="O144" s="574">
        <f t="shared" si="39"/>
        <v>6608</v>
      </c>
      <c r="P144" s="571">
        <f>'[16]Rev FY17-18 SCA Allocation Reca'!T132</f>
        <v>-6608</v>
      </c>
      <c r="Q144" s="575">
        <f t="shared" si="40"/>
        <v>0</v>
      </c>
      <c r="R144" s="576"/>
      <c r="S144" s="577">
        <f t="shared" si="41"/>
        <v>82861</v>
      </c>
      <c r="U144" s="569"/>
      <c r="W144" s="569">
        <f>VLOOKUP(A144,'[17]MFP by School System MER'!$A$8:$I$201,9,FALSE)</f>
        <v>0</v>
      </c>
    </row>
    <row r="145" spans="1:23" ht="15" customHeight="1" x14ac:dyDescent="0.2">
      <c r="A145" s="654">
        <v>36194</v>
      </c>
      <c r="B145" s="655" t="s">
        <v>798</v>
      </c>
      <c r="C145" s="656" t="s">
        <v>799</v>
      </c>
      <c r="D145" s="569">
        <f>IFERROR(VLOOKUP(A145,'[12]Changes Per Emails'!$A$3:$L$21,5,FALSE),0)</f>
        <v>0</v>
      </c>
      <c r="E145" s="570">
        <f t="shared" si="35"/>
        <v>0</v>
      </c>
      <c r="F145" s="569"/>
      <c r="G145" s="571">
        <f t="shared" si="36"/>
        <v>0</v>
      </c>
      <c r="H145" s="569"/>
      <c r="I145" s="571">
        <f t="shared" si="37"/>
        <v>0</v>
      </c>
      <c r="J145" s="571">
        <f t="shared" si="38"/>
        <v>0</v>
      </c>
      <c r="K145" s="569">
        <f>VLOOKUP(A145,'[13]BL Pmts_MER'!$A$4:$K$214,10,FALSE)</f>
        <v>40</v>
      </c>
      <c r="L145" s="572">
        <f>VLOOKUP(A145,'[13]BL Pmts_MER'!$A$4:$K$214,11,FALSE)</f>
        <v>10000</v>
      </c>
      <c r="M145" s="573">
        <f>IFERROR(VLOOKUP(B145,'[14]HCS Summary_MER ALL'!$B$2:$I$89,6,FALSE),0)</f>
        <v>12989</v>
      </c>
      <c r="N145" s="569">
        <f>VLOOKUP(A145,'[15]MFP by LEA_MER'!$A$5:$J$202,10,FALSE)</f>
        <v>83</v>
      </c>
      <c r="O145" s="574">
        <f t="shared" si="39"/>
        <v>4897</v>
      </c>
      <c r="P145" s="571">
        <f>'[16]Rev FY17-18 SCA Allocation Reca'!T133</f>
        <v>-4897</v>
      </c>
      <c r="Q145" s="575">
        <f t="shared" si="40"/>
        <v>0</v>
      </c>
      <c r="R145" s="576"/>
      <c r="S145" s="577">
        <f t="shared" si="41"/>
        <v>22989</v>
      </c>
      <c r="U145" s="569"/>
      <c r="W145" s="569">
        <f>VLOOKUP(A145,'[17]MFP by School System MER'!$A$8:$I$201,9,FALSE)</f>
        <v>161</v>
      </c>
    </row>
    <row r="146" spans="1:23" ht="15" customHeight="1" x14ac:dyDescent="0.2">
      <c r="A146" s="657">
        <v>36195</v>
      </c>
      <c r="B146" s="658" t="s">
        <v>800</v>
      </c>
      <c r="C146" s="659" t="s">
        <v>801</v>
      </c>
      <c r="D146" s="582">
        <f>IFERROR(VLOOKUP(A146,'[12]Changes Per Emails'!$A$3:$L$21,5,FALSE),0)</f>
        <v>0</v>
      </c>
      <c r="E146" s="583">
        <f t="shared" si="35"/>
        <v>0</v>
      </c>
      <c r="F146" s="582"/>
      <c r="G146" s="584">
        <f t="shared" si="36"/>
        <v>0</v>
      </c>
      <c r="H146" s="582"/>
      <c r="I146" s="584">
        <f t="shared" si="37"/>
        <v>0</v>
      </c>
      <c r="J146" s="584">
        <f t="shared" si="38"/>
        <v>0</v>
      </c>
      <c r="K146" s="582">
        <f>VLOOKUP(A146,'[13]BL Pmts_MER'!$A$4:$K$214,10,FALSE)</f>
        <v>0</v>
      </c>
      <c r="L146" s="585">
        <f>VLOOKUP(A146,'[13]BL Pmts_MER'!$A$4:$K$214,11,FALSE)</f>
        <v>0</v>
      </c>
      <c r="M146" s="586">
        <f>IFERROR(VLOOKUP(B146,'[14]HCS Summary_MER ALL'!$B$2:$I$89,6,FALSE),0)</f>
        <v>13386</v>
      </c>
      <c r="N146" s="582">
        <f>VLOOKUP(A146,'[15]MFP by LEA_MER'!$A$5:$J$202,10,FALSE)</f>
        <v>214</v>
      </c>
      <c r="O146" s="587">
        <f t="shared" si="39"/>
        <v>12626</v>
      </c>
      <c r="P146" s="584">
        <f>'[16]Rev FY17-18 SCA Allocation Reca'!T134</f>
        <v>-12626</v>
      </c>
      <c r="Q146" s="588">
        <f t="shared" si="40"/>
        <v>0</v>
      </c>
      <c r="R146" s="589"/>
      <c r="S146" s="590">
        <f t="shared" si="41"/>
        <v>13386</v>
      </c>
      <c r="U146" s="582"/>
      <c r="W146" s="582">
        <f>VLOOKUP(A146,'[17]MFP by School System MER'!$A$8:$I$201,9,FALSE)</f>
        <v>0</v>
      </c>
    </row>
    <row r="147" spans="1:23" ht="15" customHeight="1" x14ac:dyDescent="0.2">
      <c r="A147" s="651">
        <v>36196</v>
      </c>
      <c r="B147" s="652" t="s">
        <v>802</v>
      </c>
      <c r="C147" s="653" t="s">
        <v>803</v>
      </c>
      <c r="D147" s="557">
        <f>IFERROR(VLOOKUP(A147,'[12]Changes Per Emails'!$A$3:$L$21,5,FALSE),0)</f>
        <v>0</v>
      </c>
      <c r="E147" s="558">
        <f t="shared" si="35"/>
        <v>0</v>
      </c>
      <c r="F147" s="557"/>
      <c r="G147" s="559">
        <f t="shared" si="36"/>
        <v>0</v>
      </c>
      <c r="H147" s="557"/>
      <c r="I147" s="559">
        <f t="shared" si="37"/>
        <v>0</v>
      </c>
      <c r="J147" s="559">
        <f t="shared" si="38"/>
        <v>0</v>
      </c>
      <c r="K147" s="557">
        <f>VLOOKUP(A147,'[13]BL Pmts_MER'!$A$4:$K$214,10,FALSE)</f>
        <v>0</v>
      </c>
      <c r="L147" s="560">
        <f>VLOOKUP(A147,'[13]BL Pmts_MER'!$A$4:$K$214,11,FALSE)</f>
        <v>0</v>
      </c>
      <c r="M147" s="561">
        <f>IFERROR(VLOOKUP(B147,'[14]HCS Summary_MER ALL'!$B$2:$I$89,6,FALSE),0)</f>
        <v>31330</v>
      </c>
      <c r="N147" s="557">
        <f>VLOOKUP(A147,'[15]MFP by LEA_MER'!$A$5:$J$202,10,FALSE)</f>
        <v>0</v>
      </c>
      <c r="O147" s="562">
        <f t="shared" si="39"/>
        <v>0</v>
      </c>
      <c r="P147" s="559">
        <f>'[16]Rev FY17-18 SCA Allocation Reca'!T135</f>
        <v>0</v>
      </c>
      <c r="Q147" s="563">
        <f t="shared" si="40"/>
        <v>0</v>
      </c>
      <c r="R147" s="564"/>
      <c r="S147" s="565">
        <f t="shared" si="41"/>
        <v>31330</v>
      </c>
      <c r="U147" s="557"/>
      <c r="W147" s="557">
        <f>VLOOKUP(A147,'[17]MFP by School System MER'!$A$8:$I$201,9,FALSE)</f>
        <v>0</v>
      </c>
    </row>
    <row r="148" spans="1:23" ht="15" customHeight="1" x14ac:dyDescent="0.2">
      <c r="A148" s="654" t="s">
        <v>804</v>
      </c>
      <c r="B148" s="655" t="s">
        <v>805</v>
      </c>
      <c r="C148" s="656" t="s">
        <v>806</v>
      </c>
      <c r="D148" s="569">
        <f>IFERROR(VLOOKUP(A148,'[12]Changes Per Emails'!$A$3:$L$21,5,FALSE),0)</f>
        <v>0</v>
      </c>
      <c r="E148" s="570">
        <f>ROUND($E$3*D148,0)</f>
        <v>0</v>
      </c>
      <c r="F148" s="569"/>
      <c r="G148" s="571">
        <f>ROUND($G$3*F148,0)</f>
        <v>0</v>
      </c>
      <c r="H148" s="569"/>
      <c r="I148" s="571">
        <f>ROUND($I$3*H148,0)</f>
        <v>0</v>
      </c>
      <c r="J148" s="571">
        <f>G148+I148</f>
        <v>0</v>
      </c>
      <c r="K148" s="569">
        <f>VLOOKUP(A148,'[13]BL Pmts_MER'!$A$4:$K$214,10,FALSE)</f>
        <v>0</v>
      </c>
      <c r="L148" s="572">
        <f>VLOOKUP(A148,'[13]BL Pmts_MER'!$A$4:$K$214,11,FALSE)</f>
        <v>0</v>
      </c>
      <c r="M148" s="573">
        <f>IFERROR(VLOOKUP(B148,'[14]HCS Summary_MER ALL'!$B$2:$I$89,6,FALSE),0)</f>
        <v>0</v>
      </c>
      <c r="N148" s="569">
        <f>VLOOKUP(A148,'[15]MFP by LEA_MER'!$A$5:$J$202,10,FALSE)</f>
        <v>98</v>
      </c>
      <c r="O148" s="574">
        <f>N148*$O$3</f>
        <v>5782</v>
      </c>
      <c r="P148" s="571">
        <f>'[16]Rev FY17-18 SCA Allocation Reca'!T136</f>
        <v>-5782</v>
      </c>
      <c r="Q148" s="575">
        <f>O148+P148</f>
        <v>0</v>
      </c>
      <c r="R148" s="576"/>
      <c r="S148" s="577">
        <f t="shared" si="41"/>
        <v>0</v>
      </c>
      <c r="U148" s="569"/>
      <c r="W148" s="569">
        <f>VLOOKUP(A148,'[17]MFP by School System MER'!$A$8:$I$201,9,FALSE)</f>
        <v>0</v>
      </c>
    </row>
    <row r="149" spans="1:23" ht="15" customHeight="1" x14ac:dyDescent="0.2">
      <c r="A149" s="578" t="s">
        <v>807</v>
      </c>
      <c r="B149" s="567">
        <v>300001</v>
      </c>
      <c r="C149" s="568" t="s">
        <v>808</v>
      </c>
      <c r="D149" s="569">
        <f>IFERROR(VLOOKUP(A149,'[12]Changes Per Emails'!$A$3:$L$21,5,FALSE),0)</f>
        <v>0</v>
      </c>
      <c r="E149" s="570">
        <f t="shared" si="35"/>
        <v>0</v>
      </c>
      <c r="F149" s="569"/>
      <c r="G149" s="571">
        <f t="shared" si="36"/>
        <v>0</v>
      </c>
      <c r="H149" s="569"/>
      <c r="I149" s="571">
        <f t="shared" si="37"/>
        <v>0</v>
      </c>
      <c r="J149" s="571">
        <f t="shared" si="38"/>
        <v>0</v>
      </c>
      <c r="K149" s="569">
        <f>VLOOKUP(A149,'[13]BL Pmts_MER'!$A$4:$K$214,10,FALSE)</f>
        <v>0</v>
      </c>
      <c r="L149" s="572">
        <f>VLOOKUP(A149,'[13]BL Pmts_MER'!$A$4:$K$214,11,FALSE)</f>
        <v>0</v>
      </c>
      <c r="M149" s="573">
        <f>IFERROR(VLOOKUP(A149,'[14]HCS Summary_MER ALL'!$B$2:$I$89,6,FALSE),0)</f>
        <v>87356</v>
      </c>
      <c r="N149" s="569">
        <f>VLOOKUP(A149,'[15]MFP by LEA_MER'!$A$5:$J$202,10,FALSE)</f>
        <v>188</v>
      </c>
      <c r="O149" s="574">
        <f t="shared" si="39"/>
        <v>11092</v>
      </c>
      <c r="P149" s="571">
        <f>'[16]Rev FY17-18 SCA Allocation Reca'!T137</f>
        <v>-5142</v>
      </c>
      <c r="Q149" s="575">
        <f t="shared" si="40"/>
        <v>5950</v>
      </c>
      <c r="R149" s="576"/>
      <c r="S149" s="577">
        <f t="shared" si="41"/>
        <v>93306</v>
      </c>
      <c r="U149" s="569"/>
      <c r="W149" s="569">
        <f>VLOOKUP(A149,'[17]MFP by School System MER'!$A$8:$I$201,9,FALSE)</f>
        <v>0</v>
      </c>
    </row>
    <row r="150" spans="1:23" ht="15" customHeight="1" x14ac:dyDescent="0.2">
      <c r="A150" s="578" t="s">
        <v>809</v>
      </c>
      <c r="B150" s="567">
        <v>300003</v>
      </c>
      <c r="C150" s="568" t="s">
        <v>810</v>
      </c>
      <c r="D150" s="569">
        <f>IFERROR(VLOOKUP(A150,'[12]Changes Per Emails'!$A$3:$L$21,5,FALSE),0)</f>
        <v>0</v>
      </c>
      <c r="E150" s="570">
        <f t="shared" si="35"/>
        <v>0</v>
      </c>
      <c r="F150" s="569"/>
      <c r="G150" s="571">
        <f t="shared" si="36"/>
        <v>0</v>
      </c>
      <c r="H150" s="569"/>
      <c r="I150" s="571">
        <f t="shared" si="37"/>
        <v>0</v>
      </c>
      <c r="J150" s="571">
        <f t="shared" si="38"/>
        <v>0</v>
      </c>
      <c r="K150" s="569">
        <f>VLOOKUP(A150,'[13]BL Pmts_MER'!$A$4:$K$214,10,FALSE)</f>
        <v>21</v>
      </c>
      <c r="L150" s="572">
        <f>VLOOKUP(A150,'[13]BL Pmts_MER'!$A$4:$K$214,11,FALSE)</f>
        <v>10000</v>
      </c>
      <c r="M150" s="573">
        <f>IFERROR(VLOOKUP(A150,'[14]HCS Summary_MER ALL'!$B$2:$I$89,6,FALSE),0)</f>
        <v>60500</v>
      </c>
      <c r="N150" s="569">
        <f>VLOOKUP(A150,'[15]MFP by LEA_MER'!$A$5:$J$202,10,FALSE)</f>
        <v>758</v>
      </c>
      <c r="O150" s="574">
        <f t="shared" si="39"/>
        <v>44722</v>
      </c>
      <c r="P150" s="571">
        <f>'[16]Rev FY17-18 SCA Allocation Reca'!T138</f>
        <v>14369</v>
      </c>
      <c r="Q150" s="575">
        <f t="shared" si="40"/>
        <v>59091</v>
      </c>
      <c r="R150" s="576"/>
      <c r="S150" s="577">
        <f t="shared" si="41"/>
        <v>129591</v>
      </c>
      <c r="U150" s="569"/>
      <c r="W150" s="569">
        <f>VLOOKUP(A150,'[17]MFP by School System MER'!$A$8:$I$201,9,FALSE)</f>
        <v>677</v>
      </c>
    </row>
    <row r="151" spans="1:23" ht="15" customHeight="1" x14ac:dyDescent="0.2">
      <c r="A151" s="660" t="s">
        <v>811</v>
      </c>
      <c r="B151" s="661" t="s">
        <v>811</v>
      </c>
      <c r="C151" s="662" t="s">
        <v>812</v>
      </c>
      <c r="D151" s="663">
        <f>IFERROR(VLOOKUP(A151,'[12]Changes Per Emails'!$A$3:$L$21,5,FALSE),0)</f>
        <v>0</v>
      </c>
      <c r="E151" s="664">
        <f t="shared" si="35"/>
        <v>0</v>
      </c>
      <c r="F151" s="663"/>
      <c r="G151" s="665">
        <f t="shared" si="36"/>
        <v>0</v>
      </c>
      <c r="H151" s="663"/>
      <c r="I151" s="665">
        <f t="shared" si="37"/>
        <v>0</v>
      </c>
      <c r="J151" s="665">
        <f t="shared" si="38"/>
        <v>0</v>
      </c>
      <c r="K151" s="663">
        <f>VLOOKUP(A151,'[13]BL Pmts_MER'!$A$4:$K$214,10,FALSE)</f>
        <v>0</v>
      </c>
      <c r="L151" s="666">
        <f>VLOOKUP(A151,'[13]BL Pmts_MER'!$A$4:$K$214,11,FALSE)</f>
        <v>10000</v>
      </c>
      <c r="M151" s="667">
        <f>IFERROR(VLOOKUP(A151,'[14]HCS Summary_MER ALL'!$B$2:$I$89,6,FALSE),0)</f>
        <v>23448</v>
      </c>
      <c r="N151" s="663">
        <f>VLOOKUP(A151,'[15]MFP by LEA_MER'!$A$5:$J$202,10,FALSE)</f>
        <v>510</v>
      </c>
      <c r="O151" s="668">
        <f t="shared" si="39"/>
        <v>30090</v>
      </c>
      <c r="P151" s="665">
        <f>'[16]Rev FY17-18 SCA Allocation Reca'!T139</f>
        <v>-17256</v>
      </c>
      <c r="Q151" s="669">
        <f t="shared" si="40"/>
        <v>12834</v>
      </c>
      <c r="R151" s="670"/>
      <c r="S151" s="671">
        <f t="shared" si="41"/>
        <v>46282</v>
      </c>
      <c r="U151" s="663"/>
      <c r="W151" s="663">
        <f>VLOOKUP(A151,'[17]MFP by School System MER'!$A$8:$I$201,9,FALSE)</f>
        <v>430</v>
      </c>
    </row>
    <row r="152" spans="1:23" ht="15" customHeight="1" x14ac:dyDescent="0.2">
      <c r="A152" s="554" t="s">
        <v>813</v>
      </c>
      <c r="B152" s="555">
        <v>393001</v>
      </c>
      <c r="C152" s="556" t="s">
        <v>814</v>
      </c>
      <c r="D152" s="557">
        <f>IFERROR(VLOOKUP(A152,'[12]Changes Per Emails'!$A$3:$L$21,5,FALSE),0)</f>
        <v>0</v>
      </c>
      <c r="E152" s="558">
        <f t="shared" si="35"/>
        <v>0</v>
      </c>
      <c r="F152" s="557"/>
      <c r="G152" s="559">
        <f t="shared" si="36"/>
        <v>0</v>
      </c>
      <c r="H152" s="557"/>
      <c r="I152" s="559">
        <f t="shared" si="37"/>
        <v>0</v>
      </c>
      <c r="J152" s="559">
        <f t="shared" si="38"/>
        <v>0</v>
      </c>
      <c r="K152" s="557">
        <f>VLOOKUP(A152,'[13]BL Pmts_MER'!$A$4:$K$214,10,FALSE)</f>
        <v>0</v>
      </c>
      <c r="L152" s="560">
        <f>VLOOKUP(A152,'[13]BL Pmts_MER'!$A$4:$K$214,11,FALSE)</f>
        <v>0</v>
      </c>
      <c r="M152" s="561">
        <f>IFERROR(VLOOKUP(A152,'[14]HCS Summary_MER ALL'!$B$2:$I$89,6,FALSE),0)</f>
        <v>8492</v>
      </c>
      <c r="N152" s="557">
        <f>VLOOKUP(A152,'[15]MFP by LEA_MER'!$A$5:$J$202,10,FALSE)</f>
        <v>220</v>
      </c>
      <c r="O152" s="562">
        <f t="shared" si="39"/>
        <v>12980</v>
      </c>
      <c r="P152" s="559">
        <f>'[16]Rev FY17-18 SCA Allocation Reca'!T140</f>
        <v>-12980</v>
      </c>
      <c r="Q152" s="563">
        <f t="shared" si="40"/>
        <v>0</v>
      </c>
      <c r="R152" s="564"/>
      <c r="S152" s="565">
        <f t="shared" si="41"/>
        <v>8492</v>
      </c>
      <c r="U152" s="557"/>
      <c r="W152" s="557">
        <f>VLOOKUP(A152,'[17]MFP by School System MER'!$A$8:$I$201,9,FALSE)</f>
        <v>0</v>
      </c>
    </row>
    <row r="153" spans="1:23" ht="15" customHeight="1" x14ac:dyDescent="0.2">
      <c r="A153" s="578" t="s">
        <v>815</v>
      </c>
      <c r="B153" s="567">
        <v>393002</v>
      </c>
      <c r="C153" s="568" t="s">
        <v>816</v>
      </c>
      <c r="D153" s="569">
        <f>IFERROR(VLOOKUP(A153,'[12]Changes Per Emails'!$A$3:$L$21,5,FALSE),0)</f>
        <v>0</v>
      </c>
      <c r="E153" s="570">
        <f t="shared" si="35"/>
        <v>0</v>
      </c>
      <c r="F153" s="569"/>
      <c r="G153" s="571">
        <f t="shared" si="36"/>
        <v>0</v>
      </c>
      <c r="H153" s="569"/>
      <c r="I153" s="571">
        <f t="shared" si="37"/>
        <v>0</v>
      </c>
      <c r="J153" s="571">
        <f t="shared" si="38"/>
        <v>0</v>
      </c>
      <c r="K153" s="569">
        <f>VLOOKUP(A153,'[13]BL Pmts_MER'!$A$4:$K$214,10,FALSE)</f>
        <v>0</v>
      </c>
      <c r="L153" s="572">
        <f>VLOOKUP(A153,'[13]BL Pmts_MER'!$A$4:$K$214,11,FALSE)</f>
        <v>0</v>
      </c>
      <c r="M153" s="573">
        <f>IFERROR(VLOOKUP(A153,'[14]HCS Summary_MER ALL'!$B$2:$I$89,6,FALSE),0)</f>
        <v>23043</v>
      </c>
      <c r="N153" s="569">
        <f>VLOOKUP(A153,'[15]MFP by LEA_MER'!$A$5:$J$202,10,FALSE)</f>
        <v>109</v>
      </c>
      <c r="O153" s="574">
        <f t="shared" si="39"/>
        <v>6431</v>
      </c>
      <c r="P153" s="571">
        <f>'[16]Rev FY17-18 SCA Allocation Reca'!T141</f>
        <v>-6431</v>
      </c>
      <c r="Q153" s="575">
        <f t="shared" si="40"/>
        <v>0</v>
      </c>
      <c r="R153" s="576"/>
      <c r="S153" s="577">
        <f t="shared" si="41"/>
        <v>23043</v>
      </c>
      <c r="U153" s="569"/>
      <c r="W153" s="569">
        <f>VLOOKUP(A153,'[17]MFP by School System MER'!$A$8:$I$201,9,FALSE)</f>
        <v>0</v>
      </c>
    </row>
    <row r="154" spans="1:23" ht="15" customHeight="1" x14ac:dyDescent="0.2">
      <c r="A154" s="578" t="s">
        <v>817</v>
      </c>
      <c r="B154" s="567" t="s">
        <v>818</v>
      </c>
      <c r="C154" s="568" t="s">
        <v>819</v>
      </c>
      <c r="D154" s="569">
        <f>IFERROR(VLOOKUP(A154,'[12]Changes Per Emails'!$A$3:$L$21,5,FALSE),0)</f>
        <v>0</v>
      </c>
      <c r="E154" s="570">
        <f t="shared" si="35"/>
        <v>0</v>
      </c>
      <c r="F154" s="569"/>
      <c r="G154" s="571">
        <f t="shared" si="36"/>
        <v>0</v>
      </c>
      <c r="H154" s="569"/>
      <c r="I154" s="571">
        <f t="shared" si="37"/>
        <v>0</v>
      </c>
      <c r="J154" s="571">
        <f t="shared" si="38"/>
        <v>0</v>
      </c>
      <c r="K154" s="569">
        <f>VLOOKUP(A154,'[13]BL Pmts_MER'!$A$4:$K$214,10,FALSE)</f>
        <v>0</v>
      </c>
      <c r="L154" s="572">
        <f>VLOOKUP(A154,'[13]BL Pmts_MER'!$A$4:$K$214,11,FALSE)</f>
        <v>0</v>
      </c>
      <c r="M154" s="573">
        <f>IFERROR(VLOOKUP(A154,'[14]HCS Summary_MER ALL'!$B$2:$I$89,6,FALSE),0)</f>
        <v>45153</v>
      </c>
      <c r="N154" s="569">
        <f>VLOOKUP(A154,'[15]MFP by LEA_MER'!$A$5:$J$202,10,FALSE)</f>
        <v>131</v>
      </c>
      <c r="O154" s="574">
        <f t="shared" si="39"/>
        <v>7729</v>
      </c>
      <c r="P154" s="571">
        <f>'[16]Rev FY17-18 SCA Allocation Reca'!T142</f>
        <v>-7729</v>
      </c>
      <c r="Q154" s="575">
        <f t="shared" si="40"/>
        <v>0</v>
      </c>
      <c r="R154" s="576"/>
      <c r="S154" s="577">
        <f t="shared" si="41"/>
        <v>45153</v>
      </c>
      <c r="U154" s="569"/>
      <c r="W154" s="569">
        <f>VLOOKUP(A154,'[17]MFP by School System MER'!$A$8:$I$201,9,FALSE)</f>
        <v>0</v>
      </c>
    </row>
    <row r="155" spans="1:23" ht="15" customHeight="1" x14ac:dyDescent="0.2">
      <c r="A155" s="578" t="s">
        <v>820</v>
      </c>
      <c r="B155" s="567">
        <v>398005</v>
      </c>
      <c r="C155" s="568" t="s">
        <v>821</v>
      </c>
      <c r="D155" s="569">
        <f>IFERROR(VLOOKUP(A155,'[12]Changes Per Emails'!$A$3:$L$21,5,FALSE),0)</f>
        <v>0</v>
      </c>
      <c r="E155" s="570">
        <f t="shared" si="35"/>
        <v>0</v>
      </c>
      <c r="F155" s="569"/>
      <c r="G155" s="571">
        <f t="shared" si="36"/>
        <v>0</v>
      </c>
      <c r="H155" s="569"/>
      <c r="I155" s="571">
        <f t="shared" si="37"/>
        <v>0</v>
      </c>
      <c r="J155" s="571">
        <f t="shared" si="38"/>
        <v>0</v>
      </c>
      <c r="K155" s="569">
        <f>VLOOKUP(A155,'[13]BL Pmts_MER'!$A$4:$K$214,10,FALSE)</f>
        <v>0</v>
      </c>
      <c r="L155" s="572">
        <f>VLOOKUP(A155,'[13]BL Pmts_MER'!$A$4:$K$214,11,FALSE)</f>
        <v>10000</v>
      </c>
      <c r="M155" s="573">
        <f>IFERROR(VLOOKUP(A155,'[14]HCS Summary_MER ALL'!$B$2:$I$89,6,FALSE),0)</f>
        <v>42747</v>
      </c>
      <c r="N155" s="569">
        <f>VLOOKUP(A155,'[15]MFP by LEA_MER'!$A$5:$J$202,10,FALSE)</f>
        <v>497</v>
      </c>
      <c r="O155" s="574">
        <f t="shared" si="39"/>
        <v>29323</v>
      </c>
      <c r="P155" s="571">
        <f>'[16]Rev FY17-18 SCA Allocation Reca'!T143</f>
        <v>-1648</v>
      </c>
      <c r="Q155" s="575">
        <f t="shared" si="40"/>
        <v>27675</v>
      </c>
      <c r="R155" s="576"/>
      <c r="S155" s="577">
        <f t="shared" si="41"/>
        <v>80422</v>
      </c>
      <c r="U155" s="569"/>
      <c r="W155" s="569">
        <f>VLOOKUP(A155,'[17]MFP by School System MER'!$A$8:$I$201,9,FALSE)</f>
        <v>553</v>
      </c>
    </row>
    <row r="156" spans="1:23" ht="15" customHeight="1" x14ac:dyDescent="0.2">
      <c r="A156" s="579" t="s">
        <v>822</v>
      </c>
      <c r="B156" s="580">
        <v>399001</v>
      </c>
      <c r="C156" s="581" t="s">
        <v>823</v>
      </c>
      <c r="D156" s="582">
        <f>IFERROR(VLOOKUP(A156,'[12]Changes Per Emails'!$A$3:$L$21,5,FALSE),0)</f>
        <v>0</v>
      </c>
      <c r="E156" s="583">
        <f t="shared" si="35"/>
        <v>0</v>
      </c>
      <c r="F156" s="582"/>
      <c r="G156" s="584">
        <f t="shared" si="36"/>
        <v>0</v>
      </c>
      <c r="H156" s="582"/>
      <c r="I156" s="584">
        <f t="shared" si="37"/>
        <v>0</v>
      </c>
      <c r="J156" s="584">
        <f t="shared" si="38"/>
        <v>0</v>
      </c>
      <c r="K156" s="582">
        <f>VLOOKUP(A156,'[13]BL Pmts_MER'!$A$4:$K$214,10,FALSE)</f>
        <v>0</v>
      </c>
      <c r="L156" s="585">
        <f>VLOOKUP(A156,'[13]BL Pmts_MER'!$A$4:$K$214,11,FALSE)</f>
        <v>0</v>
      </c>
      <c r="M156" s="586">
        <f>IFERROR(VLOOKUP(A156,'[14]HCS Summary_MER ALL'!$B$2:$I$89,6,FALSE),0)</f>
        <v>71390</v>
      </c>
      <c r="N156" s="582">
        <f>VLOOKUP(A156,'[15]MFP by LEA_MER'!$A$5:$J$202,10,FALSE)</f>
        <v>106</v>
      </c>
      <c r="O156" s="587">
        <f t="shared" si="39"/>
        <v>6254</v>
      </c>
      <c r="P156" s="584">
        <f>'[16]Rev FY17-18 SCA Allocation Reca'!T144</f>
        <v>-6254</v>
      </c>
      <c r="Q156" s="588">
        <f t="shared" si="40"/>
        <v>0</v>
      </c>
      <c r="R156" s="589"/>
      <c r="S156" s="590">
        <f t="shared" si="41"/>
        <v>71390</v>
      </c>
      <c r="U156" s="582"/>
      <c r="W156" s="582">
        <f>VLOOKUP(A156,'[17]MFP by School System MER'!$A$8:$I$201,9,FALSE)</f>
        <v>0</v>
      </c>
    </row>
    <row r="157" spans="1:23" ht="15" customHeight="1" x14ac:dyDescent="0.2">
      <c r="A157" s="554" t="s">
        <v>824</v>
      </c>
      <c r="B157" s="555">
        <v>399002</v>
      </c>
      <c r="C157" s="556" t="s">
        <v>825</v>
      </c>
      <c r="D157" s="557">
        <f>IFERROR(VLOOKUP(A157,'[12]Changes Per Emails'!$A$3:$L$21,5,FALSE),0)</f>
        <v>0</v>
      </c>
      <c r="E157" s="558">
        <f t="shared" si="35"/>
        <v>0</v>
      </c>
      <c r="F157" s="557"/>
      <c r="G157" s="559">
        <f t="shared" si="36"/>
        <v>0</v>
      </c>
      <c r="H157" s="557"/>
      <c r="I157" s="559">
        <f t="shared" si="37"/>
        <v>0</v>
      </c>
      <c r="J157" s="559">
        <f t="shared" si="38"/>
        <v>0</v>
      </c>
      <c r="K157" s="557">
        <f>VLOOKUP(A157,'[13]BL Pmts_MER'!$A$4:$K$214,10,FALSE)</f>
        <v>0</v>
      </c>
      <c r="L157" s="560">
        <f>VLOOKUP(A157,'[13]BL Pmts_MER'!$A$4:$K$214,11,FALSE)</f>
        <v>0</v>
      </c>
      <c r="M157" s="561">
        <f>IFERROR(VLOOKUP(A157,'[14]HCS Summary_MER ALL'!$B$2:$I$89,6,FALSE),0)</f>
        <v>47718</v>
      </c>
      <c r="N157" s="557">
        <f>VLOOKUP(A157,'[15]MFP by LEA_MER'!$A$5:$J$202,10,FALSE)</f>
        <v>177</v>
      </c>
      <c r="O157" s="562">
        <f t="shared" si="39"/>
        <v>10443</v>
      </c>
      <c r="P157" s="559">
        <f>'[16]Rev FY17-18 SCA Allocation Reca'!T145</f>
        <v>-10443</v>
      </c>
      <c r="Q157" s="563">
        <f t="shared" si="40"/>
        <v>0</v>
      </c>
      <c r="R157" s="564"/>
      <c r="S157" s="565">
        <f t="shared" si="41"/>
        <v>47718</v>
      </c>
      <c r="U157" s="557"/>
      <c r="W157" s="557">
        <f>VLOOKUP(A157,'[17]MFP by School System MER'!$A$8:$I$201,9,FALSE)</f>
        <v>0</v>
      </c>
    </row>
    <row r="158" spans="1:23" ht="15" customHeight="1" x14ac:dyDescent="0.2">
      <c r="A158" s="578" t="s">
        <v>826</v>
      </c>
      <c r="B158" s="567">
        <v>399004</v>
      </c>
      <c r="C158" s="568" t="s">
        <v>827</v>
      </c>
      <c r="D158" s="569">
        <f>IFERROR(VLOOKUP(A158,'[12]Changes Per Emails'!$A$3:$L$21,5,FALSE),0)</f>
        <v>0</v>
      </c>
      <c r="E158" s="570">
        <f t="shared" si="35"/>
        <v>0</v>
      </c>
      <c r="F158" s="569"/>
      <c r="G158" s="571">
        <f t="shared" si="36"/>
        <v>0</v>
      </c>
      <c r="H158" s="569"/>
      <c r="I158" s="571">
        <f t="shared" si="37"/>
        <v>0</v>
      </c>
      <c r="J158" s="571">
        <f t="shared" si="38"/>
        <v>0</v>
      </c>
      <c r="K158" s="569">
        <f>VLOOKUP(A158,'[13]BL Pmts_MER'!$A$4:$K$214,10,FALSE)</f>
        <v>0</v>
      </c>
      <c r="L158" s="572">
        <f>VLOOKUP(A158,'[13]BL Pmts_MER'!$A$4:$K$214,11,FALSE)</f>
        <v>0</v>
      </c>
      <c r="M158" s="573">
        <f>IFERROR(VLOOKUP(A158,'[14]HCS Summary_MER ALL'!$B$2:$I$89,6,FALSE),0)</f>
        <v>41051</v>
      </c>
      <c r="N158" s="569">
        <f>VLOOKUP(A158,'[15]MFP by LEA_MER'!$A$5:$J$202,10,FALSE)</f>
        <v>137</v>
      </c>
      <c r="O158" s="574">
        <f t="shared" si="39"/>
        <v>8083</v>
      </c>
      <c r="P158" s="571">
        <f>'[16]Rev FY17-18 SCA Allocation Reca'!T146</f>
        <v>-8083</v>
      </c>
      <c r="Q158" s="575">
        <f t="shared" si="40"/>
        <v>0</v>
      </c>
      <c r="R158" s="576"/>
      <c r="S158" s="577">
        <f t="shared" si="41"/>
        <v>41051</v>
      </c>
      <c r="U158" s="569"/>
      <c r="W158" s="569">
        <f>VLOOKUP(A158,'[17]MFP by School System MER'!$A$8:$I$201,9,FALSE)</f>
        <v>0</v>
      </c>
    </row>
    <row r="159" spans="1:23" ht="15" customHeight="1" x14ac:dyDescent="0.2">
      <c r="A159" s="578" t="s">
        <v>828</v>
      </c>
      <c r="B159" s="567">
        <v>399005</v>
      </c>
      <c r="C159" s="568" t="s">
        <v>829</v>
      </c>
      <c r="D159" s="569">
        <f>IFERROR(VLOOKUP(A159,'[12]Changes Per Emails'!$A$3:$L$21,5,FALSE),0)</f>
        <v>0</v>
      </c>
      <c r="E159" s="570">
        <f t="shared" si="35"/>
        <v>0</v>
      </c>
      <c r="F159" s="569"/>
      <c r="G159" s="571">
        <f t="shared" si="36"/>
        <v>0</v>
      </c>
      <c r="H159" s="569"/>
      <c r="I159" s="571">
        <f t="shared" si="37"/>
        <v>0</v>
      </c>
      <c r="J159" s="571">
        <f t="shared" si="38"/>
        <v>0</v>
      </c>
      <c r="K159" s="569">
        <f>VLOOKUP(A159,'[13]BL Pmts_MER'!$A$4:$K$214,10,FALSE)</f>
        <v>0</v>
      </c>
      <c r="L159" s="572">
        <f>VLOOKUP(A159,'[13]BL Pmts_MER'!$A$4:$K$214,11,FALSE)</f>
        <v>0</v>
      </c>
      <c r="M159" s="573">
        <f>IFERROR(VLOOKUP(A159,'[14]HCS Summary_MER ALL'!$B$2:$I$89,6,FALSE),0)</f>
        <v>135231</v>
      </c>
      <c r="N159" s="569">
        <f>VLOOKUP(A159,'[15]MFP by LEA_MER'!$A$5:$J$202,10,FALSE)</f>
        <v>174</v>
      </c>
      <c r="O159" s="574">
        <f t="shared" si="39"/>
        <v>10266</v>
      </c>
      <c r="P159" s="571">
        <f>'[16]Rev FY17-18 SCA Allocation Reca'!T147</f>
        <v>-10266</v>
      </c>
      <c r="Q159" s="575">
        <f t="shared" si="40"/>
        <v>0</v>
      </c>
      <c r="R159" s="576"/>
      <c r="S159" s="577">
        <f t="shared" si="41"/>
        <v>135231</v>
      </c>
      <c r="U159" s="569"/>
      <c r="W159" s="569">
        <f>VLOOKUP(A159,'[17]MFP by School System MER'!$A$8:$I$201,9,FALSE)</f>
        <v>0</v>
      </c>
    </row>
    <row r="160" spans="1:23" ht="15" customHeight="1" x14ac:dyDescent="0.2">
      <c r="A160" s="578" t="s">
        <v>830</v>
      </c>
      <c r="B160" s="567">
        <v>367001</v>
      </c>
      <c r="C160" s="568" t="s">
        <v>831</v>
      </c>
      <c r="D160" s="569">
        <f>IFERROR(VLOOKUP(A160,'[12]Changes Per Emails'!$A$3:$L$21,5,FALSE),0)</f>
        <v>0</v>
      </c>
      <c r="E160" s="570">
        <f t="shared" si="35"/>
        <v>0</v>
      </c>
      <c r="F160" s="569"/>
      <c r="G160" s="571">
        <f t="shared" si="36"/>
        <v>0</v>
      </c>
      <c r="H160" s="569"/>
      <c r="I160" s="571">
        <f t="shared" si="37"/>
        <v>0</v>
      </c>
      <c r="J160" s="571">
        <f t="shared" si="38"/>
        <v>0</v>
      </c>
      <c r="K160" s="569">
        <f>VLOOKUP(A160,'[13]BL Pmts_MER'!$A$4:$K$214,10,FALSE)</f>
        <v>0</v>
      </c>
      <c r="L160" s="572">
        <f>VLOOKUP(A160,'[13]BL Pmts_MER'!$A$4:$K$214,11,FALSE)</f>
        <v>0</v>
      </c>
      <c r="M160" s="573">
        <f>IFERROR(VLOOKUP(A160,'[14]HCS Summary_MER ALL'!$B$2:$I$89,6,FALSE),0)</f>
        <v>0</v>
      </c>
      <c r="N160" s="569">
        <f>VLOOKUP(A160,'[15]MFP by LEA_MER'!$A$5:$J$202,10,FALSE)</f>
        <v>47</v>
      </c>
      <c r="O160" s="574">
        <f t="shared" si="39"/>
        <v>2773</v>
      </c>
      <c r="P160" s="571">
        <f>'[16]Rev FY17-18 SCA Allocation Reca'!T148</f>
        <v>-2773</v>
      </c>
      <c r="Q160" s="575">
        <f t="shared" si="40"/>
        <v>0</v>
      </c>
      <c r="R160" s="576"/>
      <c r="S160" s="577">
        <f t="shared" si="41"/>
        <v>0</v>
      </c>
      <c r="U160" s="569"/>
      <c r="W160" s="569">
        <f>VLOOKUP(A160,'[17]MFP by School System MER'!$A$8:$I$201,9,FALSE)</f>
        <v>0</v>
      </c>
    </row>
    <row r="161" spans="1:23" ht="15" customHeight="1" x14ac:dyDescent="0.2">
      <c r="A161" s="579" t="s">
        <v>832</v>
      </c>
      <c r="B161" s="580">
        <v>382001</v>
      </c>
      <c r="C161" s="581" t="s">
        <v>833</v>
      </c>
      <c r="D161" s="582">
        <f>IFERROR(VLOOKUP(A161,'[12]Changes Per Emails'!$A$3:$L$21,5,FALSE),0)</f>
        <v>0</v>
      </c>
      <c r="E161" s="583">
        <f t="shared" si="35"/>
        <v>0</v>
      </c>
      <c r="F161" s="582"/>
      <c r="G161" s="584">
        <f t="shared" si="36"/>
        <v>0</v>
      </c>
      <c r="H161" s="582"/>
      <c r="I161" s="584">
        <f t="shared" si="37"/>
        <v>0</v>
      </c>
      <c r="J161" s="584">
        <f t="shared" si="38"/>
        <v>0</v>
      </c>
      <c r="K161" s="582">
        <f>VLOOKUP(A161,'[13]BL Pmts_MER'!$A$4:$K$214,10,FALSE)</f>
        <v>0</v>
      </c>
      <c r="L161" s="585">
        <f>VLOOKUP(A161,'[13]BL Pmts_MER'!$A$4:$K$214,11,FALSE)</f>
        <v>10000</v>
      </c>
      <c r="M161" s="586">
        <f>IFERROR(VLOOKUP(A161,'[14]HCS Summary_MER ALL'!$B$2:$I$89,6,FALSE),0)</f>
        <v>179695</v>
      </c>
      <c r="N161" s="582">
        <f>VLOOKUP(A161,'[15]MFP by LEA_MER'!$A$5:$J$202,10,FALSE)</f>
        <v>558</v>
      </c>
      <c r="O161" s="587">
        <f t="shared" si="39"/>
        <v>32922</v>
      </c>
      <c r="P161" s="584">
        <f>'[16]Rev FY17-18 SCA Allocation Reca'!T149</f>
        <v>11658</v>
      </c>
      <c r="Q161" s="588">
        <f t="shared" si="40"/>
        <v>44580</v>
      </c>
      <c r="R161" s="589"/>
      <c r="S161" s="590">
        <f t="shared" si="41"/>
        <v>234275</v>
      </c>
      <c r="U161" s="582"/>
      <c r="W161" s="582">
        <f>VLOOKUP(A161,'[17]MFP by School System MER'!$A$8:$I$201,9,FALSE)</f>
        <v>590</v>
      </c>
    </row>
    <row r="162" spans="1:23" ht="15" customHeight="1" thickBot="1" x14ac:dyDescent="0.25">
      <c r="A162" s="612"/>
      <c r="B162" s="613"/>
      <c r="C162" s="672" t="s">
        <v>834</v>
      </c>
      <c r="D162" s="673">
        <f>SUM(D132:D161)</f>
        <v>0</v>
      </c>
      <c r="E162" s="674">
        <f>SUM(E132:E161)</f>
        <v>0</v>
      </c>
      <c r="F162" s="673">
        <f>SUM(F132:F161)</f>
        <v>0</v>
      </c>
      <c r="G162" s="617">
        <f>SUM(G132:G161)</f>
        <v>0</v>
      </c>
      <c r="H162" s="673">
        <f>SUM(H132:H161)</f>
        <v>0</v>
      </c>
      <c r="I162" s="617">
        <f t="shared" ref="I162:S162" si="42">SUM(I132:I161)</f>
        <v>0</v>
      </c>
      <c r="J162" s="617">
        <f t="shared" si="42"/>
        <v>0</v>
      </c>
      <c r="K162" s="673">
        <f t="shared" si="42"/>
        <v>225</v>
      </c>
      <c r="L162" s="618">
        <f t="shared" si="42"/>
        <v>107132</v>
      </c>
      <c r="M162" s="619">
        <f t="shared" si="42"/>
        <v>1350336</v>
      </c>
      <c r="N162" s="673">
        <f t="shared" si="42"/>
        <v>8832</v>
      </c>
      <c r="O162" s="620">
        <f t="shared" si="42"/>
        <v>521088</v>
      </c>
      <c r="P162" s="617">
        <f t="shared" si="42"/>
        <v>-228717.25</v>
      </c>
      <c r="Q162" s="621">
        <f t="shared" si="42"/>
        <v>292370.75</v>
      </c>
      <c r="R162" s="622">
        <f t="shared" si="42"/>
        <v>0</v>
      </c>
      <c r="S162" s="623">
        <f t="shared" si="42"/>
        <v>1749838.75</v>
      </c>
      <c r="U162" s="673"/>
      <c r="W162" s="673">
        <f>SUM(W132:W161)</f>
        <v>6308</v>
      </c>
    </row>
    <row r="163" spans="1:23" s="624" customFormat="1" ht="15" customHeight="1" thickTop="1" x14ac:dyDescent="0.2">
      <c r="A163" s="625"/>
      <c r="B163" s="626"/>
      <c r="C163" s="629"/>
      <c r="D163" s="628"/>
      <c r="E163" s="630"/>
      <c r="F163" s="638"/>
      <c r="G163" s="630"/>
      <c r="H163" s="639"/>
      <c r="I163" s="630"/>
      <c r="J163" s="630"/>
      <c r="K163" s="638"/>
      <c r="L163" s="630"/>
      <c r="M163" s="630"/>
      <c r="N163" s="628"/>
      <c r="O163" s="629"/>
      <c r="P163" s="630"/>
      <c r="Q163" s="632"/>
      <c r="R163" s="633"/>
      <c r="S163" s="629"/>
      <c r="T163"/>
      <c r="U163" s="628"/>
      <c r="W163" s="628"/>
    </row>
    <row r="164" spans="1:23" x14ac:dyDescent="0.2">
      <c r="A164" s="675" t="s">
        <v>835</v>
      </c>
      <c r="B164" s="554">
        <v>396211</v>
      </c>
      <c r="C164" s="556" t="s">
        <v>836</v>
      </c>
      <c r="D164" s="557">
        <f>IFERROR(VLOOKUP(B164,'[12]Changes Per Emails'!$A$3:$L$21,5,FALSE),0)</f>
        <v>0</v>
      </c>
      <c r="E164" s="558">
        <v>0</v>
      </c>
      <c r="F164" s="557"/>
      <c r="G164" s="559">
        <v>0</v>
      </c>
      <c r="H164" s="557"/>
      <c r="I164" s="559">
        <v>0</v>
      </c>
      <c r="J164" s="559">
        <v>0</v>
      </c>
      <c r="K164" s="557">
        <f>VLOOKUP(A164,'[13]BL Pmts_MER'!$A$4:$K$214,10,FALSE)</f>
        <v>0</v>
      </c>
      <c r="L164" s="572">
        <f>VLOOKUP(A164,'[13]BL Pmts_MER'!$A$4:$K$214,11,FALSE)</f>
        <v>0</v>
      </c>
      <c r="M164" s="561">
        <f>IFERROR(VLOOKUP(A164,'[14]HCS Summary_MER ALL'!$B$2:$I$89,6,FALSE),0)</f>
        <v>0</v>
      </c>
      <c r="N164" s="557">
        <v>196</v>
      </c>
      <c r="O164" s="562">
        <f t="shared" ref="O164:O172" si="43">N164*$O$3</f>
        <v>11564</v>
      </c>
      <c r="P164" s="559">
        <f>'[16]Rev FY17-18 SCA Allocation Reca'!T150</f>
        <v>-11564</v>
      </c>
      <c r="Q164" s="575">
        <f t="shared" ref="Q164:Q172" si="44">O164+P164</f>
        <v>0</v>
      </c>
      <c r="R164" s="564"/>
      <c r="S164" s="565">
        <f t="shared" ref="S164:S172" si="45">+L164+J164+E164+M164+Q164+R164</f>
        <v>0</v>
      </c>
      <c r="U164" s="557"/>
      <c r="W164" s="557">
        <v>0</v>
      </c>
    </row>
    <row r="165" spans="1:23" ht="15" customHeight="1" x14ac:dyDescent="0.2">
      <c r="A165" s="578" t="s">
        <v>837</v>
      </c>
      <c r="B165" s="567" t="s">
        <v>838</v>
      </c>
      <c r="C165" s="568" t="s">
        <v>839</v>
      </c>
      <c r="D165" s="569">
        <f>IFERROR(VLOOKUP(A165,'[12]Changes Per Emails'!$A$3:$L$21,5,FALSE),0)</f>
        <v>0</v>
      </c>
      <c r="E165" s="570">
        <f t="shared" ref="E165:E172" si="46">ROUND($E$3*D165,0)</f>
        <v>0</v>
      </c>
      <c r="F165" s="569"/>
      <c r="G165" s="571">
        <f t="shared" ref="G165:G172" si="47">ROUND($G$3*F165,0)</f>
        <v>0</v>
      </c>
      <c r="H165" s="569"/>
      <c r="I165" s="571">
        <f t="shared" ref="I165:I172" si="48">ROUND($I$3*H165,0)</f>
        <v>0</v>
      </c>
      <c r="J165" s="571">
        <f t="shared" ref="J165:J172" si="49">G165+I165</f>
        <v>0</v>
      </c>
      <c r="K165" s="569">
        <f>VLOOKUP(A165,'[13]BL Pmts_MER'!$A$4:$K$214,10,FALSE)</f>
        <v>0</v>
      </c>
      <c r="L165" s="572">
        <f>VLOOKUP(A165,'[13]BL Pmts_MER'!$A$4:$K$214,11,FALSE)</f>
        <v>0</v>
      </c>
      <c r="M165" s="573">
        <f>IFERROR(VLOOKUP(A165,'[14]HCS Summary_MER ALL'!$B$2:$I$89,6,FALSE),0)</f>
        <v>0</v>
      </c>
      <c r="N165" s="569">
        <f>VLOOKUP(A165,'[15]MFP by LEA_MER'!$A$5:$J$202,10,FALSE)</f>
        <v>39</v>
      </c>
      <c r="O165" s="574">
        <f t="shared" si="43"/>
        <v>2301</v>
      </c>
      <c r="P165" s="571">
        <f>'[16]Rev FY17-18 SCA Allocation Reca'!T151</f>
        <v>-2301</v>
      </c>
      <c r="Q165" s="575">
        <f t="shared" si="44"/>
        <v>0</v>
      </c>
      <c r="R165" s="576"/>
      <c r="S165" s="577">
        <f t="shared" si="45"/>
        <v>0</v>
      </c>
      <c r="U165" s="569"/>
      <c r="W165" s="569">
        <f>VLOOKUP(A165,'[17]MFP by School System MER'!$A$8:$I$201,9,FALSE)</f>
        <v>0</v>
      </c>
    </row>
    <row r="166" spans="1:23" ht="15" customHeight="1" x14ac:dyDescent="0.2">
      <c r="A166" s="578" t="s">
        <v>840</v>
      </c>
      <c r="B166" s="567" t="s">
        <v>841</v>
      </c>
      <c r="C166" s="568" t="s">
        <v>842</v>
      </c>
      <c r="D166" s="569">
        <f>IFERROR(VLOOKUP(A166,'[12]Changes Per Emails'!$A$3:$L$21,5,FALSE),0)</f>
        <v>0</v>
      </c>
      <c r="E166" s="570">
        <f t="shared" si="46"/>
        <v>0</v>
      </c>
      <c r="F166" s="569"/>
      <c r="G166" s="571">
        <f t="shared" si="47"/>
        <v>0</v>
      </c>
      <c r="H166" s="569"/>
      <c r="I166" s="571">
        <f t="shared" si="48"/>
        <v>0</v>
      </c>
      <c r="J166" s="571">
        <f t="shared" si="49"/>
        <v>0</v>
      </c>
      <c r="K166" s="569">
        <f>VLOOKUP(A166,'[13]BL Pmts_MER'!$A$4:$K$214,10,FALSE)</f>
        <v>5</v>
      </c>
      <c r="L166" s="572">
        <f>VLOOKUP(A166,'[13]BL Pmts_MER'!$A$4:$K$214,11,FALSE)</f>
        <v>10000</v>
      </c>
      <c r="M166" s="573">
        <f>IFERROR(VLOOKUP(A166,'[14]HCS Summary_MER ALL'!$B$2:$I$89,6,FALSE),0)</f>
        <v>0</v>
      </c>
      <c r="N166" s="569">
        <f>VLOOKUP(A166,'[15]MFP by LEA_MER'!$A$5:$J$202,10,FALSE)</f>
        <v>410</v>
      </c>
      <c r="O166" s="574">
        <f t="shared" si="43"/>
        <v>24190</v>
      </c>
      <c r="P166" s="571">
        <f>'[16]Rev FY17-18 SCA Allocation Reca'!T152</f>
        <v>-140</v>
      </c>
      <c r="Q166" s="575">
        <f t="shared" si="44"/>
        <v>24050</v>
      </c>
      <c r="R166" s="576"/>
      <c r="S166" s="577">
        <f t="shared" si="45"/>
        <v>34050</v>
      </c>
      <c r="U166" s="569"/>
      <c r="W166" s="569">
        <f>VLOOKUP(A166,'[17]MFP by School System MER'!$A$8:$I$201,9,FALSE)</f>
        <v>396</v>
      </c>
    </row>
    <row r="167" spans="1:23" ht="15" customHeight="1" x14ac:dyDescent="0.2">
      <c r="A167" s="578" t="s">
        <v>843</v>
      </c>
      <c r="B167" s="567" t="s">
        <v>844</v>
      </c>
      <c r="C167" s="568" t="s">
        <v>845</v>
      </c>
      <c r="D167" s="569">
        <f>IFERROR(VLOOKUP(A167,'[12]Changes Per Emails'!$A$3:$L$21,5,FALSE),0)</f>
        <v>0</v>
      </c>
      <c r="E167" s="570">
        <f t="shared" si="46"/>
        <v>0</v>
      </c>
      <c r="F167" s="569"/>
      <c r="G167" s="571">
        <f t="shared" si="47"/>
        <v>0</v>
      </c>
      <c r="H167" s="569"/>
      <c r="I167" s="571">
        <f t="shared" si="48"/>
        <v>0</v>
      </c>
      <c r="J167" s="571">
        <f t="shared" si="49"/>
        <v>0</v>
      </c>
      <c r="K167" s="569">
        <f>VLOOKUP(A167,'[13]BL Pmts_MER'!$A$4:$K$214,10,FALSE)</f>
        <v>0</v>
      </c>
      <c r="L167" s="572">
        <f>VLOOKUP(A167,'[13]BL Pmts_MER'!$A$4:$K$214,11,FALSE)</f>
        <v>0</v>
      </c>
      <c r="M167" s="573">
        <f>IFERROR(VLOOKUP(A167,'[14]HCS Summary_MER ALL'!$B$2:$I$89,6,FALSE),0)</f>
        <v>0</v>
      </c>
      <c r="N167" s="569">
        <f>VLOOKUP(A167,'[15]MFP by LEA_MER'!$A$5:$J$202,10,FALSE)</f>
        <v>27</v>
      </c>
      <c r="O167" s="574">
        <f t="shared" si="43"/>
        <v>1593</v>
      </c>
      <c r="P167" s="571">
        <f>'[16]Rev FY17-18 SCA Allocation Reca'!T153</f>
        <v>-1593</v>
      </c>
      <c r="Q167" s="575">
        <f t="shared" si="44"/>
        <v>0</v>
      </c>
      <c r="R167" s="576"/>
      <c r="S167" s="577">
        <f t="shared" si="45"/>
        <v>0</v>
      </c>
      <c r="U167" s="569"/>
      <c r="W167" s="569">
        <f>VLOOKUP(A167,'[17]MFP by School System MER'!$A$8:$I$201,9,FALSE)</f>
        <v>0</v>
      </c>
    </row>
    <row r="168" spans="1:23" ht="15" customHeight="1" x14ac:dyDescent="0.2">
      <c r="A168" s="579" t="s">
        <v>846</v>
      </c>
      <c r="B168" s="580" t="s">
        <v>847</v>
      </c>
      <c r="C168" s="581" t="s">
        <v>848</v>
      </c>
      <c r="D168" s="582">
        <f>IFERROR(VLOOKUP(A168,'[12]Changes Per Emails'!$A$3:$L$21,5,FALSE),0)</f>
        <v>0</v>
      </c>
      <c r="E168" s="583">
        <f t="shared" si="46"/>
        <v>0</v>
      </c>
      <c r="F168" s="582"/>
      <c r="G168" s="584">
        <f t="shared" si="47"/>
        <v>0</v>
      </c>
      <c r="H168" s="582"/>
      <c r="I168" s="584">
        <f t="shared" si="48"/>
        <v>0</v>
      </c>
      <c r="J168" s="584">
        <f t="shared" si="49"/>
        <v>0</v>
      </c>
      <c r="K168" s="582">
        <f>VLOOKUP(A168,'[13]BL Pmts_MER'!$A$4:$K$214,10,FALSE)</f>
        <v>0</v>
      </c>
      <c r="L168" s="585">
        <f>VLOOKUP(A168,'[13]BL Pmts_MER'!$A$4:$K$214,11,FALSE)</f>
        <v>0</v>
      </c>
      <c r="M168" s="586">
        <f>IFERROR(VLOOKUP(A168,'[14]HCS Summary_MER ALL'!$B$2:$I$89,6,FALSE),0)</f>
        <v>0</v>
      </c>
      <c r="N168" s="582">
        <f>VLOOKUP(A168,'[15]MFP by LEA_MER'!$A$5:$J$202,10,FALSE)</f>
        <v>18</v>
      </c>
      <c r="O168" s="587">
        <f t="shared" si="43"/>
        <v>1062</v>
      </c>
      <c r="P168" s="584">
        <f>'[16]Rev FY17-18 SCA Allocation Reca'!T154</f>
        <v>-1062</v>
      </c>
      <c r="Q168" s="588">
        <f t="shared" si="44"/>
        <v>0</v>
      </c>
      <c r="R168" s="589"/>
      <c r="S168" s="590">
        <f t="shared" si="45"/>
        <v>0</v>
      </c>
      <c r="U168" s="582"/>
      <c r="W168" s="582">
        <f>VLOOKUP(A168,'[17]MFP by School System MER'!$A$8:$I$201,9,FALSE)</f>
        <v>0</v>
      </c>
    </row>
    <row r="169" spans="1:23" ht="15" customHeight="1" x14ac:dyDescent="0.2">
      <c r="A169" s="578" t="s">
        <v>849</v>
      </c>
      <c r="B169" s="567" t="s">
        <v>849</v>
      </c>
      <c r="C169" s="568" t="s">
        <v>850</v>
      </c>
      <c r="D169" s="569">
        <f>IFERROR(VLOOKUP(A169,'[12]Changes Per Emails'!$A$3:$L$21,5,FALSE),0)</f>
        <v>0</v>
      </c>
      <c r="E169" s="570">
        <f t="shared" si="46"/>
        <v>0</v>
      </c>
      <c r="F169" s="569"/>
      <c r="G169" s="571">
        <f t="shared" si="47"/>
        <v>0</v>
      </c>
      <c r="H169" s="569"/>
      <c r="I169" s="571">
        <f t="shared" si="48"/>
        <v>0</v>
      </c>
      <c r="J169" s="571">
        <f t="shared" si="49"/>
        <v>0</v>
      </c>
      <c r="K169" s="569">
        <f>VLOOKUP(A169,'[13]BL Pmts_MER'!$A$4:$K$214,10,FALSE)</f>
        <v>0</v>
      </c>
      <c r="L169" s="572">
        <f>VLOOKUP(A169,'[13]BL Pmts_MER'!$A$4:$K$214,11,FALSE)</f>
        <v>0</v>
      </c>
      <c r="M169" s="573">
        <f>IFERROR(VLOOKUP(A169,'[14]HCS Summary_MER ALL'!$B$2:$I$89,6,FALSE),0)</f>
        <v>0</v>
      </c>
      <c r="N169" s="569">
        <f>VLOOKUP(A169,'[15]MFP by LEA_MER'!$A$5:$J$202,10,FALSE)</f>
        <v>76</v>
      </c>
      <c r="O169" s="574">
        <f t="shared" si="43"/>
        <v>4484</v>
      </c>
      <c r="P169" s="571">
        <f>'[16]Rev FY17-18 SCA Allocation Reca'!T155</f>
        <v>-4484</v>
      </c>
      <c r="Q169" s="575">
        <f t="shared" si="44"/>
        <v>0</v>
      </c>
      <c r="R169" s="576"/>
      <c r="S169" s="577">
        <f t="shared" si="45"/>
        <v>0</v>
      </c>
      <c r="U169" s="569"/>
      <c r="W169" s="569">
        <f>VLOOKUP(A169,'[17]MFP by School System MER'!$A$8:$I$201,9,FALSE)</f>
        <v>0</v>
      </c>
    </row>
    <row r="170" spans="1:23" ht="15" customHeight="1" x14ac:dyDescent="0.2">
      <c r="A170" s="578" t="s">
        <v>851</v>
      </c>
      <c r="B170" s="567" t="s">
        <v>851</v>
      </c>
      <c r="C170" s="568" t="s">
        <v>852</v>
      </c>
      <c r="D170" s="569">
        <f>IFERROR(VLOOKUP(A170,'[12]Changes Per Emails'!$A$3:$L$21,5,FALSE),0)</f>
        <v>0</v>
      </c>
      <c r="E170" s="570">
        <f t="shared" si="46"/>
        <v>0</v>
      </c>
      <c r="F170" s="569"/>
      <c r="G170" s="571">
        <f t="shared" si="47"/>
        <v>0</v>
      </c>
      <c r="H170" s="569"/>
      <c r="I170" s="571">
        <f t="shared" si="48"/>
        <v>0</v>
      </c>
      <c r="J170" s="571">
        <f t="shared" si="49"/>
        <v>0</v>
      </c>
      <c r="K170" s="569">
        <f>VLOOKUP(A170,'[13]BL Pmts_MER'!$A$4:$K$214,10,FALSE)</f>
        <v>0</v>
      </c>
      <c r="L170" s="572">
        <f>VLOOKUP(A170,'[13]BL Pmts_MER'!$A$4:$K$214,11,FALSE)</f>
        <v>0</v>
      </c>
      <c r="M170" s="573">
        <f>IFERROR(VLOOKUP(A170,'[14]HCS Summary_MER ALL'!$B$2:$I$89,6,FALSE),0)</f>
        <v>0</v>
      </c>
      <c r="N170" s="569">
        <f>VLOOKUP(A170,'[15]MFP by LEA_MER'!$A$5:$J$202,10,FALSE)</f>
        <v>0</v>
      </c>
      <c r="O170" s="574">
        <f t="shared" si="43"/>
        <v>0</v>
      </c>
      <c r="P170" s="571">
        <f>'[16]Rev FY17-18 SCA Allocation Reca'!T156</f>
        <v>0</v>
      </c>
      <c r="Q170" s="575">
        <f t="shared" si="44"/>
        <v>0</v>
      </c>
      <c r="R170" s="576"/>
      <c r="S170" s="577">
        <f t="shared" si="45"/>
        <v>0</v>
      </c>
      <c r="U170" s="569"/>
      <c r="W170" s="569">
        <f>VLOOKUP(A170,'[17]MFP by School System MER'!$A$8:$I$201,9,FALSE)</f>
        <v>0</v>
      </c>
    </row>
    <row r="171" spans="1:23" ht="15" customHeight="1" x14ac:dyDescent="0.2">
      <c r="A171" s="578" t="s">
        <v>853</v>
      </c>
      <c r="B171" s="567" t="s">
        <v>853</v>
      </c>
      <c r="C171" s="568" t="s">
        <v>854</v>
      </c>
      <c r="D171" s="569">
        <f>IFERROR(VLOOKUP(A171,'[12]Changes Per Emails'!$A$3:$L$21,5,FALSE),0)</f>
        <v>0</v>
      </c>
      <c r="E171" s="570">
        <f t="shared" si="46"/>
        <v>0</v>
      </c>
      <c r="F171" s="569"/>
      <c r="G171" s="571">
        <f t="shared" si="47"/>
        <v>0</v>
      </c>
      <c r="H171" s="569"/>
      <c r="I171" s="571">
        <f t="shared" si="48"/>
        <v>0</v>
      </c>
      <c r="J171" s="571">
        <f t="shared" si="49"/>
        <v>0</v>
      </c>
      <c r="K171" s="569">
        <f>VLOOKUP(A171,'[13]BL Pmts_MER'!$A$4:$K$214,10,FALSE)</f>
        <v>0</v>
      </c>
      <c r="L171" s="572">
        <f>VLOOKUP(A171,'[13]BL Pmts_MER'!$A$4:$K$214,11,FALSE)</f>
        <v>0</v>
      </c>
      <c r="M171" s="573">
        <f>IFERROR(VLOOKUP(A171,'[14]HCS Summary_MER ALL'!$B$2:$I$89,6,FALSE),0)</f>
        <v>0</v>
      </c>
      <c r="N171" s="569">
        <f>VLOOKUP(A171,'[15]MFP by LEA_MER'!$A$5:$J$202,10,FALSE)</f>
        <v>75</v>
      </c>
      <c r="O171" s="574">
        <f t="shared" si="43"/>
        <v>4425</v>
      </c>
      <c r="P171" s="571">
        <f>'[16]Rev FY17-18 SCA Allocation Reca'!T157</f>
        <v>-4425</v>
      </c>
      <c r="Q171" s="575">
        <f t="shared" si="44"/>
        <v>0</v>
      </c>
      <c r="R171" s="576"/>
      <c r="S171" s="577">
        <f t="shared" si="45"/>
        <v>0</v>
      </c>
      <c r="U171" s="569"/>
      <c r="W171" s="569">
        <f>VLOOKUP(A171,'[17]MFP by School System MER'!$A$8:$I$201,9,FALSE)</f>
        <v>0</v>
      </c>
    </row>
    <row r="172" spans="1:23" ht="15" customHeight="1" x14ac:dyDescent="0.2">
      <c r="A172" s="579" t="s">
        <v>855</v>
      </c>
      <c r="B172" s="580">
        <v>389002</v>
      </c>
      <c r="C172" s="581" t="s">
        <v>856</v>
      </c>
      <c r="D172" s="582">
        <f>IFERROR(VLOOKUP(A172,'[12]Changes Per Emails'!$A$3:$L$21,5,FALSE),0)</f>
        <v>0</v>
      </c>
      <c r="E172" s="583">
        <f t="shared" si="46"/>
        <v>0</v>
      </c>
      <c r="F172" s="582"/>
      <c r="G172" s="584">
        <f t="shared" si="47"/>
        <v>0</v>
      </c>
      <c r="H172" s="582"/>
      <c r="I172" s="584">
        <f t="shared" si="48"/>
        <v>0</v>
      </c>
      <c r="J172" s="584">
        <f t="shared" si="49"/>
        <v>0</v>
      </c>
      <c r="K172" s="582">
        <f>VLOOKUP(A172,'[13]BL Pmts_MER'!$A$4:$K$214,10,FALSE)</f>
        <v>0</v>
      </c>
      <c r="L172" s="585">
        <f>VLOOKUP(A172,'[13]BL Pmts_MER'!$A$4:$K$214,11,FALSE)</f>
        <v>0</v>
      </c>
      <c r="M172" s="586">
        <f>IFERROR(VLOOKUP(A172,'[14]HCS Summary_MER ALL'!$B$2:$I$89,6,FALSE),0)</f>
        <v>0</v>
      </c>
      <c r="N172" s="582">
        <f>VLOOKUP(A172,'[15]MFP by LEA_MER'!$A$5:$J$202,10,FALSE)</f>
        <v>380</v>
      </c>
      <c r="O172" s="587">
        <f t="shared" si="43"/>
        <v>22420</v>
      </c>
      <c r="P172" s="584">
        <f>'[16]Rev FY17-18 SCA Allocation Reca'!T158</f>
        <v>-22420</v>
      </c>
      <c r="Q172" s="588">
        <f t="shared" si="44"/>
        <v>0</v>
      </c>
      <c r="R172" s="589"/>
      <c r="S172" s="590">
        <f t="shared" si="45"/>
        <v>0</v>
      </c>
      <c r="U172" s="582"/>
      <c r="W172" s="582">
        <f>VLOOKUP(A172,'[17]MFP by School System MER'!$A$8:$I$201,9,FALSE)</f>
        <v>0</v>
      </c>
    </row>
    <row r="173" spans="1:23" ht="15" customHeight="1" thickBot="1" x14ac:dyDescent="0.25">
      <c r="A173" s="612"/>
      <c r="B173" s="613"/>
      <c r="C173" s="614" t="s">
        <v>857</v>
      </c>
      <c r="D173" s="615">
        <f>SUM(D164:D172)</f>
        <v>0</v>
      </c>
      <c r="E173" s="616">
        <f>SUM(E164:E172)</f>
        <v>0</v>
      </c>
      <c r="F173" s="615">
        <f>SUM(F164:F172)</f>
        <v>0</v>
      </c>
      <c r="G173" s="617">
        <f>SUM(G164:G172)</f>
        <v>0</v>
      </c>
      <c r="H173" s="615">
        <f>SUM(H164:H172)</f>
        <v>0</v>
      </c>
      <c r="I173" s="617">
        <f t="shared" ref="I173:S173" si="50">SUM(I164:I172)</f>
        <v>0</v>
      </c>
      <c r="J173" s="617">
        <f t="shared" si="50"/>
        <v>0</v>
      </c>
      <c r="K173" s="615">
        <f t="shared" si="50"/>
        <v>5</v>
      </c>
      <c r="L173" s="618">
        <f t="shared" si="50"/>
        <v>10000</v>
      </c>
      <c r="M173" s="619">
        <f t="shared" si="50"/>
        <v>0</v>
      </c>
      <c r="N173" s="615">
        <f t="shared" si="50"/>
        <v>1221</v>
      </c>
      <c r="O173" s="620">
        <f t="shared" si="50"/>
        <v>72039</v>
      </c>
      <c r="P173" s="617">
        <f t="shared" si="50"/>
        <v>-47989</v>
      </c>
      <c r="Q173" s="621">
        <f t="shared" si="50"/>
        <v>24050</v>
      </c>
      <c r="R173" s="622">
        <f t="shared" si="50"/>
        <v>0</v>
      </c>
      <c r="S173" s="623">
        <f t="shared" si="50"/>
        <v>34050</v>
      </c>
      <c r="U173" s="615"/>
      <c r="W173" s="615">
        <f>SUM(W164:W172)</f>
        <v>396</v>
      </c>
    </row>
    <row r="174" spans="1:23" s="624" customFormat="1" ht="15" customHeight="1" thickTop="1" x14ac:dyDescent="0.2">
      <c r="A174" s="649"/>
      <c r="B174" s="626"/>
      <c r="C174" s="650"/>
      <c r="D174" s="628"/>
      <c r="E174" s="630"/>
      <c r="F174" s="638"/>
      <c r="G174" s="630"/>
      <c r="H174" s="639"/>
      <c r="I174" s="630"/>
      <c r="J174" s="630"/>
      <c r="K174" s="638"/>
      <c r="L174" s="630"/>
      <c r="M174" s="630"/>
      <c r="N174" s="628"/>
      <c r="O174" s="629"/>
      <c r="P174" s="630"/>
      <c r="Q174" s="632"/>
      <c r="R174" s="633"/>
      <c r="S174" s="629"/>
      <c r="T174"/>
      <c r="U174" s="628"/>
      <c r="W174" s="628"/>
    </row>
    <row r="175" spans="1:23" x14ac:dyDescent="0.2">
      <c r="A175" s="554" t="s">
        <v>858</v>
      </c>
      <c r="B175" s="555">
        <v>300002</v>
      </c>
      <c r="C175" s="556" t="s">
        <v>859</v>
      </c>
      <c r="D175" s="557">
        <f>IFERROR(VLOOKUP(A175,'[12]Changes Per Emails'!$A$3:$L$21,5,FALSE),0)</f>
        <v>0</v>
      </c>
      <c r="E175" s="558">
        <f t="shared" ref="E175:E212" si="51">ROUND($E$3*D175,0)</f>
        <v>0</v>
      </c>
      <c r="F175" s="557"/>
      <c r="G175" s="559">
        <f t="shared" ref="G175:G212" si="52">ROUND($G$3*F175,0)</f>
        <v>0</v>
      </c>
      <c r="H175" s="557"/>
      <c r="I175" s="559">
        <f t="shared" ref="I175:I212" si="53">ROUND($I$3*H175,0)</f>
        <v>0</v>
      </c>
      <c r="J175" s="559">
        <f t="shared" ref="J175:J212" si="54">G175+I175</f>
        <v>0</v>
      </c>
      <c r="K175" s="557">
        <f>VLOOKUP(A175,'[13]BL Pmts_MER'!$A$4:$K$214,10,FALSE)</f>
        <v>0</v>
      </c>
      <c r="L175" s="560">
        <f>VLOOKUP(A175,'[13]BL Pmts_MER'!$A$4:$K$214,11,FALSE)</f>
        <v>0</v>
      </c>
      <c r="M175" s="561">
        <f>IFERROR(VLOOKUP(A175,'[14]HCS Summary_MER ALL'!$B$2:$I$89,6,FALSE),0)</f>
        <v>78855</v>
      </c>
      <c r="N175" s="557">
        <f>VLOOKUP(A175,'[15]MFP by LEA_MER'!$A$5:$J$202,10,FALSE)</f>
        <v>104</v>
      </c>
      <c r="O175" s="562">
        <f t="shared" ref="O175:O212" si="55">N175*$O$3</f>
        <v>6136</v>
      </c>
      <c r="P175" s="559">
        <f>'[16]Rev FY17-18 SCA Allocation Reca'!T159</f>
        <v>-1236</v>
      </c>
      <c r="Q175" s="563">
        <f t="shared" ref="Q175:Q212" si="56">O175+P175</f>
        <v>4900</v>
      </c>
      <c r="R175" s="564"/>
      <c r="S175" s="565">
        <f t="shared" ref="S175:S212" si="57">+L175+J175+E175+M175+Q175+R175</f>
        <v>83755</v>
      </c>
      <c r="U175" s="557"/>
      <c r="W175" s="557">
        <f>VLOOKUP(A175,'[17]MFP by School System MER'!$A$8:$I$201,9,FALSE)</f>
        <v>0</v>
      </c>
    </row>
    <row r="176" spans="1:23" ht="15" customHeight="1" x14ac:dyDescent="0.2">
      <c r="A176" s="578" t="s">
        <v>860</v>
      </c>
      <c r="B176" s="567">
        <v>390001</v>
      </c>
      <c r="C176" s="568" t="s">
        <v>861</v>
      </c>
      <c r="D176" s="569">
        <f>IFERROR(VLOOKUP(A176,'[12]Changes Per Emails'!$A$3:$L$21,5,FALSE),0)</f>
        <v>0</v>
      </c>
      <c r="E176" s="570">
        <f t="shared" si="51"/>
        <v>0</v>
      </c>
      <c r="F176" s="569"/>
      <c r="G176" s="571">
        <f t="shared" si="52"/>
        <v>0</v>
      </c>
      <c r="H176" s="569"/>
      <c r="I176" s="571">
        <f t="shared" si="53"/>
        <v>0</v>
      </c>
      <c r="J176" s="571">
        <f t="shared" si="54"/>
        <v>0</v>
      </c>
      <c r="K176" s="569">
        <f>VLOOKUP(A176,'[13]BL Pmts_MER'!$A$4:$K$214,10,FALSE)</f>
        <v>0</v>
      </c>
      <c r="L176" s="572">
        <f>VLOOKUP(A176,'[13]BL Pmts_MER'!$A$4:$K$214,11,FALSE)</f>
        <v>0</v>
      </c>
      <c r="M176" s="573">
        <f>IFERROR(VLOOKUP(A176,'[14]HCS Summary_MER ALL'!$B$2:$I$89,6,FALSE),0)</f>
        <v>47673</v>
      </c>
      <c r="N176" s="569">
        <f>VLOOKUP(A176,'[15]MFP by LEA_MER'!$A$5:$J$202,10,FALSE)</f>
        <v>75</v>
      </c>
      <c r="O176" s="574">
        <f t="shared" si="55"/>
        <v>4425</v>
      </c>
      <c r="P176" s="571">
        <f>'[16]Rev FY17-18 SCA Allocation Reca'!T160</f>
        <v>-4425</v>
      </c>
      <c r="Q176" s="575">
        <f t="shared" si="56"/>
        <v>0</v>
      </c>
      <c r="R176" s="576"/>
      <c r="S176" s="577">
        <f t="shared" si="57"/>
        <v>47673</v>
      </c>
      <c r="U176" s="569"/>
      <c r="W176" s="569">
        <f>VLOOKUP(A176,'[17]MFP by School System MER'!$A$8:$I$201,9,FALSE)</f>
        <v>0</v>
      </c>
    </row>
    <row r="177" spans="1:23" ht="15" customHeight="1" x14ac:dyDescent="0.2">
      <c r="A177" s="578" t="s">
        <v>862</v>
      </c>
      <c r="B177" s="567" t="s">
        <v>862</v>
      </c>
      <c r="C177" s="568" t="s">
        <v>863</v>
      </c>
      <c r="D177" s="569">
        <f>IFERROR(VLOOKUP(A177,'[12]Changes Per Emails'!$A$3:$L$21,5,FALSE),0)</f>
        <v>0</v>
      </c>
      <c r="E177" s="570">
        <f t="shared" si="51"/>
        <v>0</v>
      </c>
      <c r="F177" s="569"/>
      <c r="G177" s="571">
        <f t="shared" si="52"/>
        <v>0</v>
      </c>
      <c r="H177" s="569"/>
      <c r="I177" s="571">
        <f t="shared" si="53"/>
        <v>0</v>
      </c>
      <c r="J177" s="571">
        <f t="shared" si="54"/>
        <v>0</v>
      </c>
      <c r="K177" s="569">
        <f>VLOOKUP(A177,'[13]BL Pmts_MER'!$A$4:$K$214,10,FALSE)</f>
        <v>0</v>
      </c>
      <c r="L177" s="572">
        <f>VLOOKUP(A177,'[13]BL Pmts_MER'!$A$4:$K$214,11,FALSE)</f>
        <v>0</v>
      </c>
      <c r="M177" s="573">
        <f>IFERROR(VLOOKUP(A177,'[14]HCS Summary_MER ALL'!$B$2:$I$89,6,FALSE),0)</f>
        <v>159352</v>
      </c>
      <c r="N177" s="569">
        <f>VLOOKUP(A177,'[15]MFP by LEA_MER'!$A$5:$J$202,10,FALSE)</f>
        <v>51</v>
      </c>
      <c r="O177" s="574">
        <f t="shared" si="55"/>
        <v>3009</v>
      </c>
      <c r="P177" s="571">
        <f>'[16]Rev FY17-18 SCA Allocation Reca'!T161</f>
        <v>-3009</v>
      </c>
      <c r="Q177" s="575">
        <f t="shared" si="56"/>
        <v>0</v>
      </c>
      <c r="R177" s="576"/>
      <c r="S177" s="577">
        <f t="shared" si="57"/>
        <v>159352</v>
      </c>
      <c r="U177" s="569"/>
      <c r="W177" s="569">
        <f>VLOOKUP(A177,'[17]MFP by School System MER'!$A$8:$I$201,9,FALSE)</f>
        <v>0</v>
      </c>
    </row>
    <row r="178" spans="1:23" ht="15" customHeight="1" x14ac:dyDescent="0.2">
      <c r="A178" s="578" t="s">
        <v>864</v>
      </c>
      <c r="B178" s="567">
        <v>395005</v>
      </c>
      <c r="C178" s="568" t="s">
        <v>865</v>
      </c>
      <c r="D178" s="569">
        <f>IFERROR(VLOOKUP(A178,'[12]Changes Per Emails'!$A$3:$L$21,5,FALSE),0)</f>
        <v>0</v>
      </c>
      <c r="E178" s="570">
        <f t="shared" si="51"/>
        <v>0</v>
      </c>
      <c r="F178" s="569"/>
      <c r="G178" s="571">
        <f t="shared" si="52"/>
        <v>0</v>
      </c>
      <c r="H178" s="569"/>
      <c r="I178" s="571">
        <f t="shared" si="53"/>
        <v>0</v>
      </c>
      <c r="J178" s="571">
        <f t="shared" si="54"/>
        <v>0</v>
      </c>
      <c r="K178" s="569">
        <f>VLOOKUP(A178,'[13]BL Pmts_MER'!$A$4:$K$214,10,FALSE)</f>
        <v>133</v>
      </c>
      <c r="L178" s="572">
        <f>VLOOKUP(A178,'[13]BL Pmts_MER'!$A$4:$K$214,11,FALSE)</f>
        <v>31654</v>
      </c>
      <c r="M178" s="573">
        <f>IFERROR(VLOOKUP(A178,'[14]HCS Summary_MER ALL'!$B$2:$I$89,6,FALSE),0)</f>
        <v>63270</v>
      </c>
      <c r="N178" s="569">
        <f>VLOOKUP(A178,'[15]MFP by LEA_MER'!$A$5:$J$202,10,FALSE)</f>
        <v>1166</v>
      </c>
      <c r="O178" s="574">
        <f t="shared" si="55"/>
        <v>68794</v>
      </c>
      <c r="P178" s="571">
        <f>'[16]Rev FY17-18 SCA Allocation Reca'!T162</f>
        <v>126846</v>
      </c>
      <c r="Q178" s="575">
        <f t="shared" si="56"/>
        <v>195640</v>
      </c>
      <c r="R178" s="576"/>
      <c r="S178" s="577">
        <f t="shared" si="57"/>
        <v>290564</v>
      </c>
      <c r="U178" s="569"/>
      <c r="W178" s="569">
        <f>VLOOKUP(A178,'[17]MFP by School System MER'!$A$8:$I$201,9,FALSE)</f>
        <v>1155</v>
      </c>
    </row>
    <row r="179" spans="1:23" ht="15" customHeight="1" x14ac:dyDescent="0.2">
      <c r="A179" s="579" t="s">
        <v>866</v>
      </c>
      <c r="B179" s="580">
        <v>395004</v>
      </c>
      <c r="C179" s="581" t="s">
        <v>867</v>
      </c>
      <c r="D179" s="582">
        <f>IFERROR(VLOOKUP(A179,'[12]Changes Per Emails'!$A$3:$L$21,5,FALSE),0)</f>
        <v>0</v>
      </c>
      <c r="E179" s="583">
        <f t="shared" si="51"/>
        <v>0</v>
      </c>
      <c r="F179" s="582"/>
      <c r="G179" s="584">
        <f t="shared" si="52"/>
        <v>0</v>
      </c>
      <c r="H179" s="582"/>
      <c r="I179" s="584">
        <f t="shared" si="53"/>
        <v>0</v>
      </c>
      <c r="J179" s="584">
        <f t="shared" si="54"/>
        <v>0</v>
      </c>
      <c r="K179" s="582">
        <f>VLOOKUP(A179,'[13]BL Pmts_MER'!$A$4:$K$214,10,FALSE)</f>
        <v>0</v>
      </c>
      <c r="L179" s="585">
        <f>VLOOKUP(A179,'[13]BL Pmts_MER'!$A$4:$K$214,11,FALSE)</f>
        <v>0</v>
      </c>
      <c r="M179" s="586">
        <f>IFERROR(VLOOKUP(A179,'[14]HCS Summary_MER ALL'!$B$2:$I$89,6,FALSE),0)</f>
        <v>0</v>
      </c>
      <c r="N179" s="582">
        <f>VLOOKUP(A179,'[15]MFP by LEA_MER'!$A$5:$J$202,10,FALSE)</f>
        <v>110</v>
      </c>
      <c r="O179" s="587">
        <f t="shared" si="55"/>
        <v>6490</v>
      </c>
      <c r="P179" s="584">
        <f>'[16]Rev FY17-18 SCA Allocation Reca'!T163</f>
        <v>-6490</v>
      </c>
      <c r="Q179" s="588">
        <f t="shared" si="56"/>
        <v>0</v>
      </c>
      <c r="R179" s="589"/>
      <c r="S179" s="590">
        <f t="shared" si="57"/>
        <v>0</v>
      </c>
      <c r="U179" s="582"/>
      <c r="W179" s="582">
        <f>VLOOKUP(A179,'[17]MFP by School System MER'!$A$8:$I$201,9,FALSE)</f>
        <v>0</v>
      </c>
    </row>
    <row r="180" spans="1:23" ht="15" customHeight="1" x14ac:dyDescent="0.2">
      <c r="A180" s="554" t="s">
        <v>868</v>
      </c>
      <c r="B180" s="555">
        <v>395003</v>
      </c>
      <c r="C180" s="556" t="s">
        <v>869</v>
      </c>
      <c r="D180" s="557">
        <f>IFERROR(VLOOKUP(A180,'[12]Changes Per Emails'!$A$3:$L$21,5,FALSE),0)</f>
        <v>0</v>
      </c>
      <c r="E180" s="558">
        <f t="shared" si="51"/>
        <v>0</v>
      </c>
      <c r="F180" s="557"/>
      <c r="G180" s="559">
        <f t="shared" si="52"/>
        <v>0</v>
      </c>
      <c r="H180" s="557"/>
      <c r="I180" s="559">
        <f t="shared" si="53"/>
        <v>0</v>
      </c>
      <c r="J180" s="559">
        <f t="shared" si="54"/>
        <v>0</v>
      </c>
      <c r="K180" s="557">
        <f>VLOOKUP(A180,'[13]BL Pmts_MER'!$A$4:$K$214,10,FALSE)</f>
        <v>0</v>
      </c>
      <c r="L180" s="560">
        <f>VLOOKUP(A180,'[13]BL Pmts_MER'!$A$4:$K$214,11,FALSE)</f>
        <v>0</v>
      </c>
      <c r="M180" s="561">
        <f>IFERROR(VLOOKUP(A180,'[14]HCS Summary_MER ALL'!$B$2:$I$89,6,FALSE),0)</f>
        <v>13400</v>
      </c>
      <c r="N180" s="557">
        <f>VLOOKUP(A180,'[15]MFP by LEA_MER'!$A$5:$J$202,10,FALSE)</f>
        <v>102</v>
      </c>
      <c r="O180" s="562">
        <f t="shared" si="55"/>
        <v>6018</v>
      </c>
      <c r="P180" s="559">
        <f>'[16]Rev FY17-18 SCA Allocation Reca'!T164</f>
        <v>-6018</v>
      </c>
      <c r="Q180" s="563">
        <f t="shared" si="56"/>
        <v>0</v>
      </c>
      <c r="R180" s="564"/>
      <c r="S180" s="565">
        <f t="shared" si="57"/>
        <v>13400</v>
      </c>
      <c r="U180" s="557"/>
      <c r="W180" s="557">
        <f>VLOOKUP(A180,'[17]MFP by School System MER'!$A$8:$I$201,9,FALSE)</f>
        <v>0</v>
      </c>
    </row>
    <row r="181" spans="1:23" ht="15" customHeight="1" x14ac:dyDescent="0.2">
      <c r="A181" s="578" t="s">
        <v>870</v>
      </c>
      <c r="B181" s="567">
        <v>395002</v>
      </c>
      <c r="C181" s="568" t="s">
        <v>871</v>
      </c>
      <c r="D181" s="569">
        <f>IFERROR(VLOOKUP(A181,'[12]Changes Per Emails'!$A$3:$L$21,5,FALSE),0)</f>
        <v>0</v>
      </c>
      <c r="E181" s="570">
        <f t="shared" si="51"/>
        <v>0</v>
      </c>
      <c r="F181" s="569"/>
      <c r="G181" s="571">
        <f t="shared" si="52"/>
        <v>0</v>
      </c>
      <c r="H181" s="569"/>
      <c r="I181" s="571">
        <f t="shared" si="53"/>
        <v>0</v>
      </c>
      <c r="J181" s="571">
        <f t="shared" si="54"/>
        <v>0</v>
      </c>
      <c r="K181" s="569">
        <f>VLOOKUP(A181,'[13]BL Pmts_MER'!$A$4:$K$214,10,FALSE)</f>
        <v>0</v>
      </c>
      <c r="L181" s="572">
        <f>VLOOKUP(A181,'[13]BL Pmts_MER'!$A$4:$K$214,11,FALSE)</f>
        <v>0</v>
      </c>
      <c r="M181" s="573">
        <f>IFERROR(VLOOKUP(A181,'[14]HCS Summary_MER ALL'!$B$2:$I$89,6,FALSE),0)</f>
        <v>32141</v>
      </c>
      <c r="N181" s="569">
        <f>VLOOKUP(A181,'[15]MFP by LEA_MER'!$A$5:$J$202,10,FALSE)</f>
        <v>160</v>
      </c>
      <c r="O181" s="574">
        <f t="shared" si="55"/>
        <v>9440</v>
      </c>
      <c r="P181" s="571">
        <f>'[16]Rev FY17-18 SCA Allocation Reca'!T165</f>
        <v>-9440</v>
      </c>
      <c r="Q181" s="575">
        <f t="shared" si="56"/>
        <v>0</v>
      </c>
      <c r="R181" s="576"/>
      <c r="S181" s="577">
        <f t="shared" si="57"/>
        <v>32141</v>
      </c>
      <c r="U181" s="569"/>
      <c r="W181" s="569">
        <f>VLOOKUP(A181,'[17]MFP by School System MER'!$A$8:$I$201,9,FALSE)</f>
        <v>0</v>
      </c>
    </row>
    <row r="182" spans="1:23" ht="15" customHeight="1" x14ac:dyDescent="0.2">
      <c r="A182" s="578" t="s">
        <v>872</v>
      </c>
      <c r="B182" s="567">
        <v>395001</v>
      </c>
      <c r="C182" s="568" t="s">
        <v>873</v>
      </c>
      <c r="D182" s="569">
        <f>IFERROR(VLOOKUP(A182,'[12]Changes Per Emails'!$A$3:$L$21,5,FALSE),0)</f>
        <v>0</v>
      </c>
      <c r="E182" s="570">
        <f t="shared" si="51"/>
        <v>0</v>
      </c>
      <c r="F182" s="569"/>
      <c r="G182" s="571">
        <f t="shared" si="52"/>
        <v>0</v>
      </c>
      <c r="H182" s="569"/>
      <c r="I182" s="571">
        <f t="shared" si="53"/>
        <v>0</v>
      </c>
      <c r="J182" s="571">
        <f t="shared" si="54"/>
        <v>0</v>
      </c>
      <c r="K182" s="569">
        <f>VLOOKUP(A182,'[13]BL Pmts_MER'!$A$4:$K$214,10,FALSE)</f>
        <v>0</v>
      </c>
      <c r="L182" s="572">
        <f>VLOOKUP(A182,'[13]BL Pmts_MER'!$A$4:$K$214,11,FALSE)</f>
        <v>0</v>
      </c>
      <c r="M182" s="573">
        <f>IFERROR(VLOOKUP(A182,'[14]HCS Summary_MER ALL'!$B$2:$I$89,6,FALSE),0)</f>
        <v>21184</v>
      </c>
      <c r="N182" s="569">
        <f>VLOOKUP(A182,'[15]MFP by LEA_MER'!$A$5:$J$202,10,FALSE)</f>
        <v>149</v>
      </c>
      <c r="O182" s="574">
        <f t="shared" si="55"/>
        <v>8791</v>
      </c>
      <c r="P182" s="571">
        <f>'[16]Rev FY17-18 SCA Allocation Reca'!T166</f>
        <v>-8791</v>
      </c>
      <c r="Q182" s="575">
        <f t="shared" si="56"/>
        <v>0</v>
      </c>
      <c r="R182" s="576"/>
      <c r="S182" s="577">
        <f t="shared" si="57"/>
        <v>21184</v>
      </c>
      <c r="U182" s="569"/>
      <c r="W182" s="569">
        <f>VLOOKUP(A182,'[17]MFP by School System MER'!$A$8:$I$201,9,FALSE)</f>
        <v>0</v>
      </c>
    </row>
    <row r="183" spans="1:23" ht="15" customHeight="1" x14ac:dyDescent="0.2">
      <c r="A183" s="578" t="s">
        <v>874</v>
      </c>
      <c r="B183" s="567">
        <v>397001</v>
      </c>
      <c r="C183" s="568" t="s">
        <v>875</v>
      </c>
      <c r="D183" s="569">
        <f>IFERROR(VLOOKUP(A183,'[12]Changes Per Emails'!$A$3:$L$21,5,FALSE),0)</f>
        <v>0</v>
      </c>
      <c r="E183" s="570">
        <f t="shared" si="51"/>
        <v>0</v>
      </c>
      <c r="F183" s="569"/>
      <c r="G183" s="571">
        <f t="shared" si="52"/>
        <v>0</v>
      </c>
      <c r="H183" s="569"/>
      <c r="I183" s="571">
        <f t="shared" si="53"/>
        <v>0</v>
      </c>
      <c r="J183" s="571">
        <f t="shared" si="54"/>
        <v>0</v>
      </c>
      <c r="K183" s="569">
        <f>VLOOKUP(A183,'[13]BL Pmts_MER'!$A$4:$K$214,10,FALSE)</f>
        <v>35</v>
      </c>
      <c r="L183" s="572">
        <f>VLOOKUP(A183,'[13]BL Pmts_MER'!$A$4:$K$214,11,FALSE)</f>
        <v>10000</v>
      </c>
      <c r="M183" s="573">
        <f>IFERROR(VLOOKUP(A183,'[14]HCS Summary_MER ALL'!$B$2:$I$89,6,FALSE),0)</f>
        <v>0</v>
      </c>
      <c r="N183" s="569">
        <f>VLOOKUP(A183,'[15]MFP by LEA_MER'!$A$5:$J$202,10,FALSE)</f>
        <v>494</v>
      </c>
      <c r="O183" s="574">
        <f t="shared" si="55"/>
        <v>29146</v>
      </c>
      <c r="P183" s="571">
        <f>'[16]Rev FY17-18 SCA Allocation Reca'!T167</f>
        <v>-25576</v>
      </c>
      <c r="Q183" s="575">
        <f t="shared" si="56"/>
        <v>3570</v>
      </c>
      <c r="R183" s="576"/>
      <c r="S183" s="577">
        <f t="shared" si="57"/>
        <v>13570</v>
      </c>
      <c r="U183" s="569"/>
      <c r="W183" s="569">
        <f>VLOOKUP(A183,'[17]MFP by School System MER'!$A$8:$I$201,9,FALSE)</f>
        <v>508</v>
      </c>
    </row>
    <row r="184" spans="1:23" ht="13.15" customHeight="1" x14ac:dyDescent="0.2">
      <c r="A184" s="579" t="s">
        <v>876</v>
      </c>
      <c r="B184" s="580">
        <v>398002</v>
      </c>
      <c r="C184" s="581" t="s">
        <v>877</v>
      </c>
      <c r="D184" s="582">
        <f>IFERROR(VLOOKUP(A184,'[12]Changes Per Emails'!$A$3:$L$21,5,FALSE),0)</f>
        <v>0</v>
      </c>
      <c r="E184" s="583">
        <f t="shared" si="51"/>
        <v>0</v>
      </c>
      <c r="F184" s="582"/>
      <c r="G184" s="584">
        <f t="shared" si="52"/>
        <v>0</v>
      </c>
      <c r="H184" s="582"/>
      <c r="I184" s="584">
        <f t="shared" si="53"/>
        <v>0</v>
      </c>
      <c r="J184" s="584">
        <f t="shared" si="54"/>
        <v>0</v>
      </c>
      <c r="K184" s="582">
        <f>VLOOKUP(A184,'[13]BL Pmts_MER'!$A$4:$K$214,10,FALSE)</f>
        <v>0</v>
      </c>
      <c r="L184" s="585">
        <f>VLOOKUP(A184,'[13]BL Pmts_MER'!$A$4:$K$214,11,FALSE)</f>
        <v>0</v>
      </c>
      <c r="M184" s="586">
        <f>IFERROR(VLOOKUP(A184,'[14]HCS Summary_MER ALL'!$B$2:$I$89,6,FALSE),0)</f>
        <v>96579</v>
      </c>
      <c r="N184" s="582">
        <f>VLOOKUP(A184,'[15]MFP by LEA_MER'!$A$5:$J$202,10,FALSE)</f>
        <v>188</v>
      </c>
      <c r="O184" s="587">
        <f t="shared" si="55"/>
        <v>11092</v>
      </c>
      <c r="P184" s="584">
        <f>'[16]Rev FY17-18 SCA Allocation Reca'!T168</f>
        <v>-11092</v>
      </c>
      <c r="Q184" s="588">
        <f t="shared" si="56"/>
        <v>0</v>
      </c>
      <c r="R184" s="589"/>
      <c r="S184" s="590">
        <f t="shared" si="57"/>
        <v>96579</v>
      </c>
      <c r="U184" s="582"/>
      <c r="W184" s="582">
        <f>VLOOKUP(A184,'[17]MFP by School System MER'!$A$8:$I$201,9,FALSE)</f>
        <v>0</v>
      </c>
    </row>
    <row r="185" spans="1:23" ht="13.15" customHeight="1" x14ac:dyDescent="0.2">
      <c r="A185" s="554" t="s">
        <v>878</v>
      </c>
      <c r="B185" s="555">
        <v>398001</v>
      </c>
      <c r="C185" s="556" t="s">
        <v>879</v>
      </c>
      <c r="D185" s="557">
        <f>IFERROR(VLOOKUP(A185,'[12]Changes Per Emails'!$A$3:$L$21,5,FALSE),0)</f>
        <v>0</v>
      </c>
      <c r="E185" s="558">
        <f t="shared" si="51"/>
        <v>0</v>
      </c>
      <c r="F185" s="557"/>
      <c r="G185" s="559">
        <f t="shared" si="52"/>
        <v>0</v>
      </c>
      <c r="H185" s="557"/>
      <c r="I185" s="559">
        <f t="shared" si="53"/>
        <v>0</v>
      </c>
      <c r="J185" s="559">
        <f t="shared" si="54"/>
        <v>0</v>
      </c>
      <c r="K185" s="557">
        <f>VLOOKUP(A185,'[13]BL Pmts_MER'!$A$4:$K$214,10,FALSE)</f>
        <v>0</v>
      </c>
      <c r="L185" s="560">
        <f>VLOOKUP(A185,'[13]BL Pmts_MER'!$A$4:$K$214,11,FALSE)</f>
        <v>0</v>
      </c>
      <c r="M185" s="561">
        <f>IFERROR(VLOOKUP(A185,'[14]HCS Summary_MER ALL'!$B$2:$I$89,6,FALSE),0)</f>
        <v>34472</v>
      </c>
      <c r="N185" s="557">
        <f>VLOOKUP(A185,'[15]MFP by LEA_MER'!$A$5:$J$202,10,FALSE)</f>
        <v>204</v>
      </c>
      <c r="O185" s="562">
        <f t="shared" si="55"/>
        <v>12036</v>
      </c>
      <c r="P185" s="559">
        <f>'[16]Rev FY17-18 SCA Allocation Reca'!T169</f>
        <v>-12036</v>
      </c>
      <c r="Q185" s="563">
        <f t="shared" si="56"/>
        <v>0</v>
      </c>
      <c r="R185" s="564"/>
      <c r="S185" s="565">
        <f t="shared" si="57"/>
        <v>34472</v>
      </c>
      <c r="U185" s="557"/>
      <c r="W185" s="557">
        <f>VLOOKUP(A185,'[17]MFP by School System MER'!$A$8:$I$201,9,FALSE)</f>
        <v>0</v>
      </c>
    </row>
    <row r="186" spans="1:23" ht="13.15" customHeight="1" x14ac:dyDescent="0.2">
      <c r="A186" s="578" t="s">
        <v>880</v>
      </c>
      <c r="B186" s="567">
        <v>398006</v>
      </c>
      <c r="C186" s="568" t="s">
        <v>881</v>
      </c>
      <c r="D186" s="569">
        <f>IFERROR(VLOOKUP(A186,'[12]Changes Per Emails'!$A$3:$L$21,5,FALSE),0)</f>
        <v>0</v>
      </c>
      <c r="E186" s="570">
        <f t="shared" si="51"/>
        <v>0</v>
      </c>
      <c r="F186" s="569"/>
      <c r="G186" s="571">
        <f t="shared" si="52"/>
        <v>0</v>
      </c>
      <c r="H186" s="569"/>
      <c r="I186" s="571">
        <f t="shared" si="53"/>
        <v>0</v>
      </c>
      <c r="J186" s="571">
        <f t="shared" si="54"/>
        <v>0</v>
      </c>
      <c r="K186" s="569">
        <f>VLOOKUP(A186,'[13]BL Pmts_MER'!$A$4:$K$214,10,FALSE)</f>
        <v>0</v>
      </c>
      <c r="L186" s="572">
        <f>VLOOKUP(A186,'[13]BL Pmts_MER'!$A$4:$K$214,11,FALSE)</f>
        <v>0</v>
      </c>
      <c r="M186" s="573">
        <f>IFERROR(VLOOKUP(A186,'[14]HCS Summary_MER ALL'!$B$2:$I$89,6,FALSE),0)</f>
        <v>155972</v>
      </c>
      <c r="N186" s="569">
        <f>VLOOKUP(A186,'[15]MFP by LEA_MER'!$A$5:$J$202,10,FALSE)</f>
        <v>189</v>
      </c>
      <c r="O186" s="574">
        <f t="shared" si="55"/>
        <v>11151</v>
      </c>
      <c r="P186" s="571">
        <f>'[16]Rev FY17-18 SCA Allocation Reca'!T170</f>
        <v>-11151</v>
      </c>
      <c r="Q186" s="575">
        <f t="shared" si="56"/>
        <v>0</v>
      </c>
      <c r="R186" s="576"/>
      <c r="S186" s="577">
        <f t="shared" si="57"/>
        <v>155972</v>
      </c>
      <c r="U186" s="569"/>
      <c r="W186" s="569">
        <f>VLOOKUP(A186,'[17]MFP by School System MER'!$A$8:$I$201,9,FALSE)</f>
        <v>0</v>
      </c>
    </row>
    <row r="187" spans="1:23" ht="13.15" customHeight="1" x14ac:dyDescent="0.2">
      <c r="A187" s="578" t="s">
        <v>882</v>
      </c>
      <c r="B187" s="567">
        <v>398007</v>
      </c>
      <c r="C187" s="568" t="s">
        <v>883</v>
      </c>
      <c r="D187" s="569">
        <f>IFERROR(VLOOKUP(A187,'[12]Changes Per Emails'!$A$3:$L$21,5,FALSE),0)</f>
        <v>0</v>
      </c>
      <c r="E187" s="570">
        <f t="shared" si="51"/>
        <v>0</v>
      </c>
      <c r="F187" s="569"/>
      <c r="G187" s="571">
        <f t="shared" si="52"/>
        <v>0</v>
      </c>
      <c r="H187" s="569"/>
      <c r="I187" s="571">
        <f t="shared" si="53"/>
        <v>0</v>
      </c>
      <c r="J187" s="571">
        <f t="shared" si="54"/>
        <v>0</v>
      </c>
      <c r="K187" s="569">
        <f>VLOOKUP(A187,'[13]BL Pmts_MER'!$A$4:$K$214,10,FALSE)</f>
        <v>0</v>
      </c>
      <c r="L187" s="572">
        <f>VLOOKUP(A187,'[13]BL Pmts_MER'!$A$4:$K$214,11,FALSE)</f>
        <v>0</v>
      </c>
      <c r="M187" s="573">
        <f>IFERROR(VLOOKUP(A187,'[14]HCS Summary_MER ALL'!$B$2:$I$89,6,FALSE),0)</f>
        <v>0</v>
      </c>
      <c r="N187" s="569">
        <f>VLOOKUP(A187,'[15]MFP by LEA_MER'!$A$5:$J$202,10,FALSE)</f>
        <v>0</v>
      </c>
      <c r="O187" s="574">
        <f t="shared" si="55"/>
        <v>0</v>
      </c>
      <c r="P187" s="571">
        <f>'[16]Rev FY17-18 SCA Allocation Reca'!T171</f>
        <v>0</v>
      </c>
      <c r="Q187" s="575">
        <f t="shared" si="56"/>
        <v>0</v>
      </c>
      <c r="R187" s="576"/>
      <c r="S187" s="577">
        <f t="shared" si="57"/>
        <v>0</v>
      </c>
      <c r="U187" s="569"/>
      <c r="W187" s="569">
        <f>VLOOKUP(A187,'[17]MFP by School System MER'!$A$8:$I$201,9,FALSE)</f>
        <v>0</v>
      </c>
    </row>
    <row r="188" spans="1:23" ht="13.15" customHeight="1" x14ac:dyDescent="0.2">
      <c r="A188" s="578" t="s">
        <v>884</v>
      </c>
      <c r="B188" s="567">
        <v>398008</v>
      </c>
      <c r="C188" s="568" t="s">
        <v>885</v>
      </c>
      <c r="D188" s="569">
        <f>IFERROR(VLOOKUP(A188,'[12]Changes Per Emails'!$A$3:$L$21,5,FALSE),0)</f>
        <v>0</v>
      </c>
      <c r="E188" s="570">
        <f t="shared" si="51"/>
        <v>0</v>
      </c>
      <c r="F188" s="569"/>
      <c r="G188" s="571">
        <f t="shared" si="52"/>
        <v>0</v>
      </c>
      <c r="H188" s="569"/>
      <c r="I188" s="571">
        <f t="shared" si="53"/>
        <v>0</v>
      </c>
      <c r="J188" s="571">
        <f t="shared" si="54"/>
        <v>0</v>
      </c>
      <c r="K188" s="569">
        <f>VLOOKUP(A188,'[13]BL Pmts_MER'!$A$4:$K$214,10,FALSE)</f>
        <v>0</v>
      </c>
      <c r="L188" s="572">
        <f>VLOOKUP(A188,'[13]BL Pmts_MER'!$A$4:$K$214,11,FALSE)</f>
        <v>10000</v>
      </c>
      <c r="M188" s="573">
        <f>IFERROR(VLOOKUP(A188,'[14]HCS Summary_MER ALL'!$B$2:$I$89,6,FALSE),0)</f>
        <v>83641</v>
      </c>
      <c r="N188" s="569">
        <f>VLOOKUP(A188,'[15]MFP by LEA_MER'!$A$5:$J$202,10,FALSE)</f>
        <v>113</v>
      </c>
      <c r="O188" s="574">
        <f t="shared" si="55"/>
        <v>6667</v>
      </c>
      <c r="P188" s="571">
        <f>'[16]Rev FY17-18 SCA Allocation Reca'!T172</f>
        <v>-6667</v>
      </c>
      <c r="Q188" s="575">
        <f t="shared" si="56"/>
        <v>0</v>
      </c>
      <c r="R188" s="576"/>
      <c r="S188" s="577">
        <f t="shared" si="57"/>
        <v>93641</v>
      </c>
      <c r="U188" s="569"/>
      <c r="W188" s="569">
        <f>VLOOKUP(A188,'[17]MFP by School System MER'!$A$8:$I$201,9,FALSE)</f>
        <v>224</v>
      </c>
    </row>
    <row r="189" spans="1:23" ht="13.15" customHeight="1" x14ac:dyDescent="0.2">
      <c r="A189" s="579" t="s">
        <v>886</v>
      </c>
      <c r="B189" s="580">
        <v>399003</v>
      </c>
      <c r="C189" s="581" t="s">
        <v>887</v>
      </c>
      <c r="D189" s="582">
        <f>IFERROR(VLOOKUP(A189,'[12]Changes Per Emails'!$A$3:$L$21,5,FALSE),0)</f>
        <v>0</v>
      </c>
      <c r="E189" s="583">
        <f t="shared" si="51"/>
        <v>0</v>
      </c>
      <c r="F189" s="582"/>
      <c r="G189" s="584">
        <f t="shared" si="52"/>
        <v>0</v>
      </c>
      <c r="H189" s="582"/>
      <c r="I189" s="584">
        <f t="shared" si="53"/>
        <v>0</v>
      </c>
      <c r="J189" s="584">
        <f t="shared" si="54"/>
        <v>0</v>
      </c>
      <c r="K189" s="582">
        <f>VLOOKUP(A189,'[13]BL Pmts_MER'!$A$4:$K$214,10,FALSE)</f>
        <v>0</v>
      </c>
      <c r="L189" s="585">
        <f>VLOOKUP(A189,'[13]BL Pmts_MER'!$A$4:$K$214,11,FALSE)</f>
        <v>10000</v>
      </c>
      <c r="M189" s="586">
        <f>IFERROR(VLOOKUP(A189,'[14]HCS Summary_MER ALL'!$B$2:$I$89,6,FALSE),0)</f>
        <v>0</v>
      </c>
      <c r="N189" s="582">
        <f>VLOOKUP(A189,'[15]MFP by LEA_MER'!$A$5:$J$202,10,FALSE)</f>
        <v>201</v>
      </c>
      <c r="O189" s="587">
        <f t="shared" si="55"/>
        <v>11859</v>
      </c>
      <c r="P189" s="584">
        <f>'[16]Rev FY17-18 SCA Allocation Reca'!T173</f>
        <v>-1221.5</v>
      </c>
      <c r="Q189" s="588">
        <f t="shared" si="56"/>
        <v>10637.5</v>
      </c>
      <c r="R189" s="589"/>
      <c r="S189" s="590">
        <f t="shared" si="57"/>
        <v>20637.5</v>
      </c>
      <c r="U189" s="582"/>
      <c r="W189" s="582">
        <f>VLOOKUP(A189,'[17]MFP by School System MER'!$A$8:$I$201,9,FALSE)</f>
        <v>97</v>
      </c>
    </row>
    <row r="190" spans="1:23" ht="13.15" customHeight="1" x14ac:dyDescent="0.2">
      <c r="A190" s="554" t="s">
        <v>888</v>
      </c>
      <c r="B190" s="555">
        <v>368001</v>
      </c>
      <c r="C190" s="556" t="s">
        <v>889</v>
      </c>
      <c r="D190" s="557">
        <v>2</v>
      </c>
      <c r="E190" s="558">
        <f t="shared" si="51"/>
        <v>42000</v>
      </c>
      <c r="F190" s="557"/>
      <c r="G190" s="559">
        <f t="shared" si="52"/>
        <v>0</v>
      </c>
      <c r="H190" s="557"/>
      <c r="I190" s="559">
        <f t="shared" si="53"/>
        <v>0</v>
      </c>
      <c r="J190" s="559">
        <f t="shared" si="54"/>
        <v>0</v>
      </c>
      <c r="K190" s="557">
        <f>VLOOKUP(A190,'[13]BL Pmts_MER'!$A$4:$K$214,10,FALSE)</f>
        <v>0</v>
      </c>
      <c r="L190" s="560">
        <f>VLOOKUP(A190,'[13]BL Pmts_MER'!$A$4:$K$214,11,FALSE)</f>
        <v>10000</v>
      </c>
      <c r="M190" s="561">
        <f>IFERROR(VLOOKUP(A190,'[14]HCS Summary_MER ALL'!$B$2:$I$89,6,FALSE),0)</f>
        <v>150075</v>
      </c>
      <c r="N190" s="557">
        <f>VLOOKUP(A190,'[15]MFP by LEA_MER'!$A$5:$J$202,10,FALSE)</f>
        <v>108</v>
      </c>
      <c r="O190" s="562">
        <f t="shared" si="55"/>
        <v>6372</v>
      </c>
      <c r="P190" s="559">
        <f>'[16]Rev FY17-18 SCA Allocation Reca'!T174</f>
        <v>-6372</v>
      </c>
      <c r="Q190" s="563">
        <f t="shared" si="56"/>
        <v>0</v>
      </c>
      <c r="R190" s="564"/>
      <c r="S190" s="565">
        <f t="shared" si="57"/>
        <v>202075</v>
      </c>
      <c r="U190" s="557"/>
      <c r="W190" s="557">
        <f>VLOOKUP(A190,'[17]MFP by School System MER'!$A$8:$I$201,9,FALSE)</f>
        <v>80</v>
      </c>
    </row>
    <row r="191" spans="1:23" ht="13.15" customHeight="1" x14ac:dyDescent="0.2">
      <c r="A191" s="578" t="s">
        <v>890</v>
      </c>
      <c r="B191" s="567">
        <v>364001</v>
      </c>
      <c r="C191" s="568" t="s">
        <v>891</v>
      </c>
      <c r="D191" s="569">
        <f>IFERROR(VLOOKUP(A191,'[12]Changes Per Emails'!$A$3:$L$21,5,FALSE),0)</f>
        <v>0</v>
      </c>
      <c r="E191" s="570">
        <f t="shared" si="51"/>
        <v>0</v>
      </c>
      <c r="F191" s="569"/>
      <c r="G191" s="571">
        <f t="shared" si="52"/>
        <v>0</v>
      </c>
      <c r="H191" s="569"/>
      <c r="I191" s="571">
        <f t="shared" si="53"/>
        <v>0</v>
      </c>
      <c r="J191" s="571">
        <f t="shared" si="54"/>
        <v>0</v>
      </c>
      <c r="K191" s="569">
        <f>VLOOKUP(A191,'[13]BL Pmts_MER'!$A$4:$K$214,10,FALSE)</f>
        <v>0</v>
      </c>
      <c r="L191" s="572">
        <f>VLOOKUP(A191,'[13]BL Pmts_MER'!$A$4:$K$214,11,FALSE)</f>
        <v>0</v>
      </c>
      <c r="M191" s="573">
        <f>IFERROR(VLOOKUP(A191,'[14]HCS Summary_MER ALL'!$B$2:$I$89,6,FALSE),0)</f>
        <v>72142</v>
      </c>
      <c r="N191" s="569">
        <f>VLOOKUP(A191,'[15]MFP by LEA_MER'!$A$5:$J$202,10,FALSE)</f>
        <v>93</v>
      </c>
      <c r="O191" s="574">
        <f t="shared" si="55"/>
        <v>5487</v>
      </c>
      <c r="P191" s="571">
        <f>'[16]Rev FY17-18 SCA Allocation Reca'!T175</f>
        <v>-5487</v>
      </c>
      <c r="Q191" s="575">
        <f t="shared" si="56"/>
        <v>0</v>
      </c>
      <c r="R191" s="576"/>
      <c r="S191" s="577">
        <f t="shared" si="57"/>
        <v>72142</v>
      </c>
      <c r="U191" s="569"/>
      <c r="W191" s="569">
        <f>VLOOKUP(A191,'[17]MFP by School System MER'!$A$8:$I$201,9,FALSE)</f>
        <v>0</v>
      </c>
    </row>
    <row r="192" spans="1:23" ht="13.15" customHeight="1" x14ac:dyDescent="0.2">
      <c r="A192" s="578" t="s">
        <v>892</v>
      </c>
      <c r="B192" s="567">
        <v>363001</v>
      </c>
      <c r="C192" s="568" t="s">
        <v>893</v>
      </c>
      <c r="D192" s="569">
        <f>IFERROR(VLOOKUP(A192,'[12]Changes Per Emails'!$A$3:$L$21,5,FALSE),0)</f>
        <v>0</v>
      </c>
      <c r="E192" s="570">
        <f t="shared" si="51"/>
        <v>0</v>
      </c>
      <c r="F192" s="569"/>
      <c r="G192" s="571">
        <f t="shared" si="52"/>
        <v>0</v>
      </c>
      <c r="H192" s="569"/>
      <c r="I192" s="571">
        <f t="shared" si="53"/>
        <v>0</v>
      </c>
      <c r="J192" s="571">
        <f t="shared" si="54"/>
        <v>0</v>
      </c>
      <c r="K192" s="569">
        <f>VLOOKUP(A192,'[13]BL Pmts_MER'!$A$4:$K$214,10,FALSE)</f>
        <v>0</v>
      </c>
      <c r="L192" s="572">
        <f>VLOOKUP(A192,'[13]BL Pmts_MER'!$A$4:$K$214,11,FALSE)</f>
        <v>0</v>
      </c>
      <c r="M192" s="573">
        <f>IFERROR(VLOOKUP(A192,'[14]HCS Summary_MER ALL'!$B$2:$I$89,6,FALSE),0)</f>
        <v>46722</v>
      </c>
      <c r="N192" s="569">
        <f>VLOOKUP(A192,'[15]MFP by LEA_MER'!$A$5:$J$202,10,FALSE)</f>
        <v>120</v>
      </c>
      <c r="O192" s="574">
        <f t="shared" si="55"/>
        <v>7080</v>
      </c>
      <c r="P192" s="571">
        <f>'[16]Rev FY17-18 SCA Allocation Reca'!T176</f>
        <v>-7080</v>
      </c>
      <c r="Q192" s="575">
        <f t="shared" si="56"/>
        <v>0</v>
      </c>
      <c r="R192" s="576"/>
      <c r="S192" s="577">
        <f t="shared" si="57"/>
        <v>46722</v>
      </c>
      <c r="U192" s="569"/>
      <c r="W192" s="569">
        <f>VLOOKUP(A192,'[17]MFP by School System MER'!$A$8:$I$201,9,FALSE)</f>
        <v>0</v>
      </c>
    </row>
    <row r="193" spans="1:23" ht="13.15" customHeight="1" x14ac:dyDescent="0.2">
      <c r="A193" s="578" t="s">
        <v>894</v>
      </c>
      <c r="B193" s="567">
        <v>360001</v>
      </c>
      <c r="C193" s="568" t="s">
        <v>895</v>
      </c>
      <c r="D193" s="569">
        <f>IFERROR(VLOOKUP(A193,'[12]Changes Per Emails'!$A$3:$L$21,5,FALSE),0)</f>
        <v>0</v>
      </c>
      <c r="E193" s="570">
        <f t="shared" si="51"/>
        <v>0</v>
      </c>
      <c r="F193" s="569"/>
      <c r="G193" s="571">
        <f t="shared" si="52"/>
        <v>0</v>
      </c>
      <c r="H193" s="569"/>
      <c r="I193" s="571">
        <f t="shared" si="53"/>
        <v>0</v>
      </c>
      <c r="J193" s="571">
        <f t="shared" si="54"/>
        <v>0</v>
      </c>
      <c r="K193" s="569">
        <f>VLOOKUP(A193,'[13]BL Pmts_MER'!$A$4:$K$214,10,FALSE)</f>
        <v>0</v>
      </c>
      <c r="L193" s="572">
        <f>VLOOKUP(A193,'[13]BL Pmts_MER'!$A$4:$K$214,11,FALSE)</f>
        <v>10000</v>
      </c>
      <c r="M193" s="573">
        <f>IFERROR(VLOOKUP(A193,'[14]HCS Summary_MER ALL'!$B$2:$I$89,6,FALSE),0)</f>
        <v>0</v>
      </c>
      <c r="N193" s="569">
        <f>VLOOKUP(A193,'[15]MFP by LEA_MER'!$A$5:$J$202,10,FALSE)</f>
        <v>164</v>
      </c>
      <c r="O193" s="574">
        <f t="shared" si="55"/>
        <v>9676</v>
      </c>
      <c r="P193" s="571">
        <f>'[16]Rev FY17-18 SCA Allocation Reca'!T177</f>
        <v>13993</v>
      </c>
      <c r="Q193" s="575">
        <f t="shared" si="56"/>
        <v>23669</v>
      </c>
      <c r="R193" s="576"/>
      <c r="S193" s="577">
        <f t="shared" si="57"/>
        <v>33669</v>
      </c>
      <c r="U193" s="569"/>
      <c r="W193" s="569">
        <f>VLOOKUP(A193,'[17]MFP by School System MER'!$A$8:$I$201,9,FALSE)</f>
        <v>135</v>
      </c>
    </row>
    <row r="194" spans="1:23" ht="13.15" customHeight="1" x14ac:dyDescent="0.2">
      <c r="A194" s="579" t="s">
        <v>896</v>
      </c>
      <c r="B194" s="580">
        <v>361001</v>
      </c>
      <c r="C194" s="581" t="s">
        <v>897</v>
      </c>
      <c r="D194" s="582">
        <f>IFERROR(VLOOKUP(A194,'[12]Changes Per Emails'!$A$3:$L$21,5,FALSE),0)</f>
        <v>0</v>
      </c>
      <c r="E194" s="583">
        <f t="shared" si="51"/>
        <v>0</v>
      </c>
      <c r="F194" s="582"/>
      <c r="G194" s="584">
        <f t="shared" si="52"/>
        <v>0</v>
      </c>
      <c r="H194" s="582"/>
      <c r="I194" s="584">
        <f t="shared" si="53"/>
        <v>0</v>
      </c>
      <c r="J194" s="584">
        <f t="shared" si="54"/>
        <v>0</v>
      </c>
      <c r="K194" s="582">
        <f>VLOOKUP(A194,'[13]BL Pmts_MER'!$A$4:$K$214,10,FALSE)</f>
        <v>0</v>
      </c>
      <c r="L194" s="585">
        <f>VLOOKUP(A194,'[13]BL Pmts_MER'!$A$4:$K$214,11,FALSE)</f>
        <v>10000</v>
      </c>
      <c r="M194" s="586">
        <f>IFERROR(VLOOKUP(A194,'[14]HCS Summary_MER ALL'!$B$2:$I$89,6,FALSE),0)</f>
        <v>0</v>
      </c>
      <c r="N194" s="582">
        <f>VLOOKUP(A194,'[15]MFP by LEA_MER'!$A$5:$J$202,10,FALSE)</f>
        <v>86</v>
      </c>
      <c r="O194" s="587">
        <f t="shared" si="55"/>
        <v>5074</v>
      </c>
      <c r="P194" s="584">
        <f>'[16]Rev FY17-18 SCA Allocation Reca'!T178</f>
        <v>-3814</v>
      </c>
      <c r="Q194" s="588">
        <f t="shared" si="56"/>
        <v>1260</v>
      </c>
      <c r="R194" s="589"/>
      <c r="S194" s="590">
        <f t="shared" si="57"/>
        <v>11260</v>
      </c>
      <c r="U194" s="582"/>
      <c r="W194" s="582">
        <f>VLOOKUP(A194,'[17]MFP by School System MER'!$A$8:$I$201,9,FALSE)</f>
        <v>56</v>
      </c>
    </row>
    <row r="195" spans="1:23" ht="13.15" customHeight="1" x14ac:dyDescent="0.2">
      <c r="A195" s="554" t="s">
        <v>898</v>
      </c>
      <c r="B195" s="555">
        <v>363002</v>
      </c>
      <c r="C195" s="556" t="s">
        <v>899</v>
      </c>
      <c r="D195" s="557">
        <f>IFERROR(VLOOKUP(A195,'[12]Changes Per Emails'!$A$3:$L$21,5,FALSE),0)</f>
        <v>0</v>
      </c>
      <c r="E195" s="558">
        <f t="shared" si="51"/>
        <v>0</v>
      </c>
      <c r="F195" s="557"/>
      <c r="G195" s="559">
        <f t="shared" si="52"/>
        <v>0</v>
      </c>
      <c r="H195" s="557"/>
      <c r="I195" s="559">
        <f t="shared" si="53"/>
        <v>0</v>
      </c>
      <c r="J195" s="559">
        <f t="shared" si="54"/>
        <v>0</v>
      </c>
      <c r="K195" s="557">
        <f>VLOOKUP(A195,'[13]BL Pmts_MER'!$A$4:$K$214,10,FALSE)</f>
        <v>0</v>
      </c>
      <c r="L195" s="560">
        <f>VLOOKUP(A195,'[13]BL Pmts_MER'!$A$4:$K$214,11,FALSE)</f>
        <v>0</v>
      </c>
      <c r="M195" s="561">
        <f>IFERROR(VLOOKUP(A195,'[14]HCS Summary_MER ALL'!$B$2:$I$89,6,FALSE),0)</f>
        <v>60533</v>
      </c>
      <c r="N195" s="557">
        <f>VLOOKUP(A195,'[15]MFP by LEA_MER'!$A$5:$J$202,10,FALSE)</f>
        <v>117</v>
      </c>
      <c r="O195" s="562">
        <f t="shared" si="55"/>
        <v>6903</v>
      </c>
      <c r="P195" s="559">
        <f>'[16]Rev FY17-18 SCA Allocation Reca'!T179</f>
        <v>-6903</v>
      </c>
      <c r="Q195" s="563">
        <f t="shared" si="56"/>
        <v>0</v>
      </c>
      <c r="R195" s="564"/>
      <c r="S195" s="565">
        <f t="shared" si="57"/>
        <v>60533</v>
      </c>
      <c r="U195" s="557"/>
      <c r="W195" s="557">
        <f>VLOOKUP(A195,'[17]MFP by School System MER'!$A$8:$I$201,9,FALSE)</f>
        <v>0</v>
      </c>
    </row>
    <row r="196" spans="1:23" ht="13.15" customHeight="1" x14ac:dyDescent="0.2">
      <c r="A196" s="578" t="s">
        <v>900</v>
      </c>
      <c r="B196" s="567">
        <v>385001</v>
      </c>
      <c r="C196" s="568" t="s">
        <v>901</v>
      </c>
      <c r="D196" s="569">
        <f>IFERROR(VLOOKUP(A196,'[12]Changes Per Emails'!$A$3:$L$21,5,FALSE),0)</f>
        <v>0</v>
      </c>
      <c r="E196" s="570">
        <f t="shared" si="51"/>
        <v>0</v>
      </c>
      <c r="F196" s="569"/>
      <c r="G196" s="571">
        <f t="shared" si="52"/>
        <v>0</v>
      </c>
      <c r="H196" s="569"/>
      <c r="I196" s="571">
        <f t="shared" si="53"/>
        <v>0</v>
      </c>
      <c r="J196" s="571">
        <f t="shared" si="54"/>
        <v>0</v>
      </c>
      <c r="K196" s="569">
        <f>VLOOKUP(A196,'[13]BL Pmts_MER'!$A$4:$K$214,10,FALSE)</f>
        <v>0</v>
      </c>
      <c r="L196" s="572">
        <f>VLOOKUP(A196,'[13]BL Pmts_MER'!$A$4:$K$214,11,FALSE)</f>
        <v>0</v>
      </c>
      <c r="M196" s="573">
        <f>IFERROR(VLOOKUP(A196,'[14]HCS Summary_MER ALL'!$B$2:$I$89,6,FALSE),0)</f>
        <v>152373</v>
      </c>
      <c r="N196" s="569">
        <f>VLOOKUP(A196,'[15]MFP by LEA_MER'!$A$5:$J$202,10,FALSE)</f>
        <v>36</v>
      </c>
      <c r="O196" s="574">
        <f t="shared" si="55"/>
        <v>2124</v>
      </c>
      <c r="P196" s="571">
        <f>'[16]Rev FY17-18 SCA Allocation Reca'!T180</f>
        <v>-2124</v>
      </c>
      <c r="Q196" s="575">
        <f t="shared" si="56"/>
        <v>0</v>
      </c>
      <c r="R196" s="576"/>
      <c r="S196" s="577">
        <f t="shared" si="57"/>
        <v>152373</v>
      </c>
      <c r="U196" s="569"/>
      <c r="W196" s="569">
        <f>VLOOKUP(A196,'[17]MFP by School System MER'!$A$8:$I$201,9,FALSE)</f>
        <v>0</v>
      </c>
    </row>
    <row r="197" spans="1:23" ht="13.15" customHeight="1" x14ac:dyDescent="0.2">
      <c r="A197" s="578" t="s">
        <v>902</v>
      </c>
      <c r="B197" s="567">
        <v>385002</v>
      </c>
      <c r="C197" s="568" t="s">
        <v>903</v>
      </c>
      <c r="D197" s="569">
        <f>IFERROR(VLOOKUP(A197,'[12]Changes Per Emails'!$A$3:$L$21,5,FALSE),0)</f>
        <v>0</v>
      </c>
      <c r="E197" s="570">
        <f t="shared" si="51"/>
        <v>0</v>
      </c>
      <c r="F197" s="569"/>
      <c r="G197" s="571">
        <f t="shared" si="52"/>
        <v>0</v>
      </c>
      <c r="H197" s="569"/>
      <c r="I197" s="571">
        <f t="shared" si="53"/>
        <v>0</v>
      </c>
      <c r="J197" s="571">
        <f t="shared" si="54"/>
        <v>0</v>
      </c>
      <c r="K197" s="569">
        <f>VLOOKUP(A197,'[13]BL Pmts_MER'!$A$4:$K$214,10,FALSE)</f>
        <v>0</v>
      </c>
      <c r="L197" s="572">
        <f>VLOOKUP(A197,'[13]BL Pmts_MER'!$A$4:$K$214,11,FALSE)</f>
        <v>10000</v>
      </c>
      <c r="M197" s="573">
        <f>IFERROR(VLOOKUP(A197,'[14]HCS Summary_MER ALL'!$B$2:$I$89,6,FALSE),0)</f>
        <v>205323</v>
      </c>
      <c r="N197" s="569">
        <f>VLOOKUP(A197,'[15]MFP by LEA_MER'!$A$5:$J$202,10,FALSE)</f>
        <v>418</v>
      </c>
      <c r="O197" s="574">
        <f t="shared" si="55"/>
        <v>24662</v>
      </c>
      <c r="P197" s="571">
        <f>'[16]Rev FY17-18 SCA Allocation Reca'!T181</f>
        <v>21845</v>
      </c>
      <c r="Q197" s="575">
        <f t="shared" si="56"/>
        <v>46507</v>
      </c>
      <c r="R197" s="576"/>
      <c r="S197" s="577">
        <f t="shared" si="57"/>
        <v>261830</v>
      </c>
      <c r="U197" s="569"/>
      <c r="W197" s="569">
        <f>VLOOKUP(A197,'[17]MFP by School System MER'!$A$8:$I$201,9,FALSE)</f>
        <v>416</v>
      </c>
    </row>
    <row r="198" spans="1:23" ht="13.15" customHeight="1" x14ac:dyDescent="0.2">
      <c r="A198" s="578" t="s">
        <v>904</v>
      </c>
      <c r="B198" s="567"/>
      <c r="C198" s="568" t="s">
        <v>905</v>
      </c>
      <c r="D198" s="569">
        <f>IFERROR(VLOOKUP(A198,'[12]Changes Per Emails'!$A$3:$L$21,5,FALSE),0)</f>
        <v>0</v>
      </c>
      <c r="E198" s="570">
        <f t="shared" si="51"/>
        <v>0</v>
      </c>
      <c r="F198" s="569"/>
      <c r="G198" s="571">
        <f t="shared" si="52"/>
        <v>0</v>
      </c>
      <c r="H198" s="569"/>
      <c r="I198" s="571">
        <f t="shared" si="53"/>
        <v>0</v>
      </c>
      <c r="J198" s="571">
        <f t="shared" si="54"/>
        <v>0</v>
      </c>
      <c r="K198" s="569">
        <f>VLOOKUP(A198,'[13]BL Pmts_MER'!$A$4:$K$214,10,FALSE)</f>
        <v>0</v>
      </c>
      <c r="L198" s="572">
        <f>VLOOKUP(A198,'[13]BL Pmts_MER'!$A$4:$K$214,11,FALSE)</f>
        <v>0</v>
      </c>
      <c r="M198" s="573">
        <f>IFERROR(VLOOKUP(A198,'[14]HCS Summary_MER ALL'!$B$2:$I$89,6,FALSE),0)</f>
        <v>252133</v>
      </c>
      <c r="N198" s="569">
        <f>VLOOKUP(A198,'[15]MFP by LEA_MER'!$A$5:$J$202,10,FALSE)</f>
        <v>106</v>
      </c>
      <c r="O198" s="574">
        <f t="shared" si="55"/>
        <v>6254</v>
      </c>
      <c r="P198" s="571">
        <f>'[16]Rev FY17-18 SCA Allocation Reca'!T182</f>
        <v>-6254</v>
      </c>
      <c r="Q198" s="575">
        <f t="shared" si="56"/>
        <v>0</v>
      </c>
      <c r="R198" s="576"/>
      <c r="S198" s="577">
        <f t="shared" si="57"/>
        <v>252133</v>
      </c>
      <c r="U198" s="569"/>
      <c r="W198" s="569">
        <f>VLOOKUP(A198,'[17]MFP by School System MER'!$A$8:$I$201,9,FALSE)</f>
        <v>0</v>
      </c>
    </row>
    <row r="199" spans="1:23" ht="13.15" customHeight="1" x14ac:dyDescent="0.2">
      <c r="A199" s="579" t="s">
        <v>906</v>
      </c>
      <c r="B199" s="580">
        <v>381001</v>
      </c>
      <c r="C199" s="581" t="s">
        <v>907</v>
      </c>
      <c r="D199" s="582">
        <f>IFERROR(VLOOKUP(A199,'[12]Changes Per Emails'!$A$3:$L$21,5,FALSE),0)</f>
        <v>0</v>
      </c>
      <c r="E199" s="583">
        <f t="shared" si="51"/>
        <v>0</v>
      </c>
      <c r="F199" s="582"/>
      <c r="G199" s="584">
        <f t="shared" si="52"/>
        <v>0</v>
      </c>
      <c r="H199" s="582"/>
      <c r="I199" s="584">
        <f t="shared" si="53"/>
        <v>0</v>
      </c>
      <c r="J199" s="584">
        <f t="shared" si="54"/>
        <v>0</v>
      </c>
      <c r="K199" s="582">
        <f>VLOOKUP(A199,'[13]BL Pmts_MER'!$A$4:$K$214,10,FALSE)</f>
        <v>0</v>
      </c>
      <c r="L199" s="585">
        <f>VLOOKUP(A199,'[13]BL Pmts_MER'!$A$4:$K$214,11,FALSE)</f>
        <v>0</v>
      </c>
      <c r="M199" s="586">
        <f>IFERROR(VLOOKUP(A199,'[14]HCS Summary_MER ALL'!$B$2:$I$89,6,FALSE),0)</f>
        <v>135278</v>
      </c>
      <c r="N199" s="582">
        <f>VLOOKUP(A199,'[15]MFP by LEA_MER'!$A$5:$J$202,10,FALSE)</f>
        <v>117</v>
      </c>
      <c r="O199" s="587">
        <f t="shared" si="55"/>
        <v>6903</v>
      </c>
      <c r="P199" s="584">
        <f>'[16]Rev FY17-18 SCA Allocation Reca'!T183</f>
        <v>-6903</v>
      </c>
      <c r="Q199" s="588">
        <f t="shared" si="56"/>
        <v>0</v>
      </c>
      <c r="R199" s="589"/>
      <c r="S199" s="590">
        <f t="shared" si="57"/>
        <v>135278</v>
      </c>
      <c r="U199" s="582"/>
      <c r="W199" s="582">
        <f>VLOOKUP(A199,'[17]MFP by School System MER'!$A$8:$I$201,9,FALSE)</f>
        <v>0</v>
      </c>
    </row>
    <row r="200" spans="1:23" ht="13.15" customHeight="1" x14ac:dyDescent="0.2">
      <c r="A200" s="554" t="s">
        <v>908</v>
      </c>
      <c r="B200" s="555">
        <v>382002</v>
      </c>
      <c r="C200" s="556" t="s">
        <v>909</v>
      </c>
      <c r="D200" s="557">
        <f>IFERROR(VLOOKUP(A200,'[12]Changes Per Emails'!$A$3:$L$21,5,FALSE),0)</f>
        <v>0</v>
      </c>
      <c r="E200" s="558">
        <f t="shared" si="51"/>
        <v>0</v>
      </c>
      <c r="F200" s="557"/>
      <c r="G200" s="559">
        <f t="shared" si="52"/>
        <v>0</v>
      </c>
      <c r="H200" s="557"/>
      <c r="I200" s="559">
        <f t="shared" si="53"/>
        <v>0</v>
      </c>
      <c r="J200" s="559">
        <f t="shared" si="54"/>
        <v>0</v>
      </c>
      <c r="K200" s="557">
        <f>VLOOKUP(A200,'[13]BL Pmts_MER'!$A$4:$K$214,10,FALSE)</f>
        <v>0</v>
      </c>
      <c r="L200" s="560">
        <f>VLOOKUP(A200,'[13]BL Pmts_MER'!$A$4:$K$214,11,FALSE)</f>
        <v>10000</v>
      </c>
      <c r="M200" s="561">
        <f>IFERROR(VLOOKUP(A200,'[14]HCS Summary_MER ALL'!$B$2:$I$89,6,FALSE),0)</f>
        <v>254647</v>
      </c>
      <c r="N200" s="557">
        <f>VLOOKUP(A200,'[15]MFP by LEA_MER'!$A$5:$J$202,10,FALSE)</f>
        <v>754</v>
      </c>
      <c r="O200" s="562">
        <f t="shared" si="55"/>
        <v>44486</v>
      </c>
      <c r="P200" s="559">
        <f>'[16]Rev FY17-18 SCA Allocation Reca'!T184</f>
        <v>-8176</v>
      </c>
      <c r="Q200" s="563">
        <f t="shared" si="56"/>
        <v>36310</v>
      </c>
      <c r="R200" s="564"/>
      <c r="S200" s="565">
        <f t="shared" si="57"/>
        <v>300957</v>
      </c>
      <c r="U200" s="557"/>
      <c r="W200" s="557">
        <f>VLOOKUP(A200,'[17]MFP by School System MER'!$A$8:$I$201,9,FALSE)</f>
        <v>819</v>
      </c>
    </row>
    <row r="201" spans="1:23" ht="13.15" customHeight="1" x14ac:dyDescent="0.2">
      <c r="A201" s="578" t="s">
        <v>910</v>
      </c>
      <c r="B201" s="567">
        <v>382004</v>
      </c>
      <c r="C201" s="568" t="s">
        <v>911</v>
      </c>
      <c r="D201" s="569">
        <f>IFERROR(VLOOKUP(A201,'[12]Changes Per Emails'!$A$3:$L$21,5,FALSE),0)</f>
        <v>0</v>
      </c>
      <c r="E201" s="570">
        <f t="shared" si="51"/>
        <v>0</v>
      </c>
      <c r="F201" s="569"/>
      <c r="G201" s="571">
        <f t="shared" si="52"/>
        <v>0</v>
      </c>
      <c r="H201" s="569"/>
      <c r="I201" s="571">
        <f t="shared" si="53"/>
        <v>0</v>
      </c>
      <c r="J201" s="571">
        <f t="shared" si="54"/>
        <v>0</v>
      </c>
      <c r="K201" s="569">
        <f>VLOOKUP(A201,'[13]BL Pmts_MER'!$A$4:$K$214,10,FALSE)</f>
        <v>0</v>
      </c>
      <c r="L201" s="572">
        <f>VLOOKUP(A201,'[13]BL Pmts_MER'!$A$4:$K$214,11,FALSE)</f>
        <v>10000</v>
      </c>
      <c r="M201" s="573">
        <f>IFERROR(VLOOKUP(A201,'[14]HCS Summary_MER ALL'!$B$2:$I$89,6,FALSE),0)</f>
        <v>141230</v>
      </c>
      <c r="N201" s="569">
        <f>VLOOKUP(A201,'[15]MFP by LEA_MER'!$A$5:$J$202,10,FALSE)</f>
        <v>157</v>
      </c>
      <c r="O201" s="574">
        <f t="shared" si="55"/>
        <v>9263</v>
      </c>
      <c r="P201" s="571">
        <f>'[16]Rev FY17-18 SCA Allocation Reca'!T185</f>
        <v>-9263</v>
      </c>
      <c r="Q201" s="575">
        <f t="shared" si="56"/>
        <v>0</v>
      </c>
      <c r="R201" s="576"/>
      <c r="S201" s="577">
        <f t="shared" si="57"/>
        <v>151230</v>
      </c>
      <c r="U201" s="569"/>
      <c r="W201" s="569">
        <f>VLOOKUP(A201,'[17]MFP by School System MER'!$A$8:$I$201,9,FALSE)</f>
        <v>308</v>
      </c>
    </row>
    <row r="202" spans="1:23" ht="13.15" customHeight="1" x14ac:dyDescent="0.2">
      <c r="A202" s="578" t="s">
        <v>912</v>
      </c>
      <c r="B202" s="567">
        <v>398004</v>
      </c>
      <c r="C202" s="568" t="s">
        <v>913</v>
      </c>
      <c r="D202" s="569">
        <f>IFERROR(VLOOKUP(A202,'[12]Changes Per Emails'!$A$3:$L$21,5,FALSE),0)</f>
        <v>0</v>
      </c>
      <c r="E202" s="570">
        <f t="shared" si="51"/>
        <v>0</v>
      </c>
      <c r="F202" s="569"/>
      <c r="G202" s="571">
        <f t="shared" si="52"/>
        <v>0</v>
      </c>
      <c r="H202" s="569"/>
      <c r="I202" s="571">
        <f t="shared" si="53"/>
        <v>0</v>
      </c>
      <c r="J202" s="571">
        <f t="shared" si="54"/>
        <v>0</v>
      </c>
      <c r="K202" s="569">
        <f>VLOOKUP(A202,'[13]BL Pmts_MER'!$A$4:$K$214,10,FALSE)</f>
        <v>0</v>
      </c>
      <c r="L202" s="572">
        <f>VLOOKUP(A202,'[13]BL Pmts_MER'!$A$4:$K$214,11,FALSE)</f>
        <v>0</v>
      </c>
      <c r="M202" s="573">
        <f>IFERROR(VLOOKUP(A202,'[14]HCS Summary_MER ALL'!$B$2:$I$89,6,FALSE),0)</f>
        <v>79314</v>
      </c>
      <c r="N202" s="569">
        <f>VLOOKUP(A202,'[15]MFP by LEA_MER'!$A$5:$J$202,10,FALSE)</f>
        <v>208</v>
      </c>
      <c r="O202" s="574">
        <f t="shared" si="55"/>
        <v>12272</v>
      </c>
      <c r="P202" s="571">
        <f>'[16]Rev FY17-18 SCA Allocation Reca'!T186</f>
        <v>-12272</v>
      </c>
      <c r="Q202" s="575">
        <f t="shared" si="56"/>
        <v>0</v>
      </c>
      <c r="R202" s="576"/>
      <c r="S202" s="577">
        <f t="shared" si="57"/>
        <v>79314</v>
      </c>
      <c r="U202" s="569"/>
      <c r="W202" s="569">
        <f>VLOOKUP(A202,'[17]MFP by School System MER'!$A$8:$I$201,9,FALSE)</f>
        <v>0</v>
      </c>
    </row>
    <row r="203" spans="1:23" ht="13.15" customHeight="1" x14ac:dyDescent="0.2">
      <c r="A203" s="578" t="s">
        <v>914</v>
      </c>
      <c r="B203" s="567">
        <v>374001</v>
      </c>
      <c r="C203" s="568" t="s">
        <v>915</v>
      </c>
      <c r="D203" s="569">
        <f>IFERROR(VLOOKUP(A203,'[12]Changes Per Emails'!$A$3:$L$21,5,FALSE),0)</f>
        <v>0</v>
      </c>
      <c r="E203" s="570">
        <f t="shared" si="51"/>
        <v>0</v>
      </c>
      <c r="F203" s="569"/>
      <c r="G203" s="571">
        <f t="shared" si="52"/>
        <v>0</v>
      </c>
      <c r="H203" s="569"/>
      <c r="I203" s="571">
        <f t="shared" si="53"/>
        <v>0</v>
      </c>
      <c r="J203" s="571">
        <f t="shared" si="54"/>
        <v>0</v>
      </c>
      <c r="K203" s="569">
        <f>VLOOKUP(A203,'[13]BL Pmts_MER'!$A$4:$K$214,10,FALSE)</f>
        <v>0</v>
      </c>
      <c r="L203" s="572">
        <f>VLOOKUP(A203,'[13]BL Pmts_MER'!$A$4:$K$214,11,FALSE)</f>
        <v>0</v>
      </c>
      <c r="M203" s="573">
        <f>IFERROR(VLOOKUP(A203,'[14]HCS Summary_MER ALL'!$B$2:$I$89,6,FALSE),0)</f>
        <v>187721</v>
      </c>
      <c r="N203" s="569">
        <f>VLOOKUP(A203,'[15]MFP by LEA_MER'!$A$5:$J$202,10,FALSE)</f>
        <v>106</v>
      </c>
      <c r="O203" s="574">
        <f t="shared" si="55"/>
        <v>6254</v>
      </c>
      <c r="P203" s="571">
        <f>'[16]Rev FY17-18 SCA Allocation Reca'!T187</f>
        <v>-4926.5</v>
      </c>
      <c r="Q203" s="575">
        <f t="shared" si="56"/>
        <v>1327.5</v>
      </c>
      <c r="R203" s="576"/>
      <c r="S203" s="577">
        <f t="shared" si="57"/>
        <v>189048.5</v>
      </c>
      <c r="U203" s="569"/>
      <c r="W203" s="569">
        <f>VLOOKUP(A203,'[17]MFP by School System MER'!$A$8:$I$201,9,FALSE)</f>
        <v>0</v>
      </c>
    </row>
    <row r="204" spans="1:23" ht="13.15" customHeight="1" x14ac:dyDescent="0.2">
      <c r="A204" s="579" t="s">
        <v>916</v>
      </c>
      <c r="B204" s="580">
        <v>373001</v>
      </c>
      <c r="C204" s="581" t="s">
        <v>917</v>
      </c>
      <c r="D204" s="582">
        <f>IFERROR(VLOOKUP(A204,'[12]Changes Per Emails'!$A$3:$L$21,5,FALSE),0)</f>
        <v>0</v>
      </c>
      <c r="E204" s="583">
        <f t="shared" si="51"/>
        <v>0</v>
      </c>
      <c r="F204" s="582"/>
      <c r="G204" s="584">
        <f t="shared" si="52"/>
        <v>0</v>
      </c>
      <c r="H204" s="582"/>
      <c r="I204" s="584">
        <f t="shared" si="53"/>
        <v>0</v>
      </c>
      <c r="J204" s="584">
        <f t="shared" si="54"/>
        <v>0</v>
      </c>
      <c r="K204" s="582">
        <f>VLOOKUP(A204,'[13]BL Pmts_MER'!$A$4:$K$214,10,FALSE)</f>
        <v>0</v>
      </c>
      <c r="L204" s="585">
        <f>VLOOKUP(A204,'[13]BL Pmts_MER'!$A$4:$K$214,11,FALSE)</f>
        <v>0</v>
      </c>
      <c r="M204" s="586">
        <f>IFERROR(VLOOKUP(A204,'[14]HCS Summary_MER ALL'!$B$2:$I$89,6,FALSE),0)</f>
        <v>94545</v>
      </c>
      <c r="N204" s="582">
        <f>VLOOKUP(A204,'[15]MFP by LEA_MER'!$A$5:$J$202,10,FALSE)</f>
        <v>114</v>
      </c>
      <c r="O204" s="587">
        <f t="shared" si="55"/>
        <v>6726</v>
      </c>
      <c r="P204" s="584">
        <f>'[16]Rev FY17-18 SCA Allocation Reca'!T188</f>
        <v>-6726</v>
      </c>
      <c r="Q204" s="588">
        <f t="shared" si="56"/>
        <v>0</v>
      </c>
      <c r="R204" s="589"/>
      <c r="S204" s="590">
        <f t="shared" si="57"/>
        <v>94545</v>
      </c>
      <c r="U204" s="582"/>
      <c r="W204" s="582">
        <f>VLOOKUP(A204,'[17]MFP by School System MER'!$A$8:$I$201,9,FALSE)</f>
        <v>0</v>
      </c>
    </row>
    <row r="205" spans="1:23" ht="13.15" customHeight="1" x14ac:dyDescent="0.2">
      <c r="A205" s="554" t="s">
        <v>918</v>
      </c>
      <c r="B205" s="555">
        <v>373002</v>
      </c>
      <c r="C205" s="556" t="s">
        <v>919</v>
      </c>
      <c r="D205" s="557">
        <f>IFERROR(VLOOKUP(A205,'[12]Changes Per Emails'!$A$3:$L$21,5,FALSE),0)</f>
        <v>0</v>
      </c>
      <c r="E205" s="558">
        <f t="shared" si="51"/>
        <v>0</v>
      </c>
      <c r="F205" s="557"/>
      <c r="G205" s="559">
        <f t="shared" si="52"/>
        <v>0</v>
      </c>
      <c r="H205" s="557"/>
      <c r="I205" s="559">
        <f t="shared" si="53"/>
        <v>0</v>
      </c>
      <c r="J205" s="559">
        <f t="shared" si="54"/>
        <v>0</v>
      </c>
      <c r="K205" s="557">
        <f>VLOOKUP(A205,'[13]BL Pmts_MER'!$A$4:$K$214,10,FALSE)</f>
        <v>0</v>
      </c>
      <c r="L205" s="560">
        <f>VLOOKUP(A205,'[13]BL Pmts_MER'!$A$4:$K$214,11,FALSE)</f>
        <v>0</v>
      </c>
      <c r="M205" s="561">
        <f>IFERROR(VLOOKUP(A205,'[14]HCS Summary_MER ALL'!$B$2:$I$89,6,FALSE),0)</f>
        <v>0</v>
      </c>
      <c r="N205" s="557">
        <f>VLOOKUP(A205,'[15]MFP by LEA_MER'!$A$5:$J$202,10,FALSE)</f>
        <v>111</v>
      </c>
      <c r="O205" s="562">
        <f t="shared" si="55"/>
        <v>6549</v>
      </c>
      <c r="P205" s="559">
        <f>'[16]Rev FY17-18 SCA Allocation Reca'!T189</f>
        <v>-6549</v>
      </c>
      <c r="Q205" s="563">
        <f t="shared" si="56"/>
        <v>0</v>
      </c>
      <c r="R205" s="564"/>
      <c r="S205" s="565">
        <f t="shared" si="57"/>
        <v>0</v>
      </c>
      <c r="U205" s="557"/>
      <c r="W205" s="557">
        <f>VLOOKUP(A205,'[17]MFP by School System MER'!$A$8:$I$201,9,FALSE)</f>
        <v>0</v>
      </c>
    </row>
    <row r="206" spans="1:23" ht="13.15" customHeight="1" x14ac:dyDescent="0.2">
      <c r="A206" s="578" t="s">
        <v>920</v>
      </c>
      <c r="B206" s="567">
        <v>369001</v>
      </c>
      <c r="C206" s="568" t="s">
        <v>921</v>
      </c>
      <c r="D206" s="569">
        <f>IFERROR(VLOOKUP(A206,'[12]Changes Per Emails'!$A$3:$L$21,5,FALSE),0)</f>
        <v>0</v>
      </c>
      <c r="E206" s="570">
        <f t="shared" si="51"/>
        <v>0</v>
      </c>
      <c r="F206" s="569"/>
      <c r="G206" s="571">
        <f t="shared" si="52"/>
        <v>0</v>
      </c>
      <c r="H206" s="569"/>
      <c r="I206" s="571">
        <f t="shared" si="53"/>
        <v>0</v>
      </c>
      <c r="J206" s="571">
        <f t="shared" si="54"/>
        <v>0</v>
      </c>
      <c r="K206" s="569">
        <f>VLOOKUP(A206,'[13]BL Pmts_MER'!$A$4:$K$214,10,FALSE)</f>
        <v>0</v>
      </c>
      <c r="L206" s="572">
        <f>VLOOKUP(A206,'[13]BL Pmts_MER'!$A$4:$K$214,11,FALSE)</f>
        <v>0</v>
      </c>
      <c r="M206" s="573">
        <f>IFERROR(VLOOKUP(A206,'[14]HCS Summary_MER ALL'!$B$2:$I$89,6,FALSE),0)</f>
        <v>236141</v>
      </c>
      <c r="N206" s="569">
        <f>VLOOKUP(A206,'[15]MFP by LEA_MER'!$A$5:$J$202,10,FALSE)</f>
        <v>165</v>
      </c>
      <c r="O206" s="574">
        <f t="shared" si="55"/>
        <v>9735</v>
      </c>
      <c r="P206" s="571">
        <f>'[16]Rev FY17-18 SCA Allocation Reca'!T190</f>
        <v>-9735</v>
      </c>
      <c r="Q206" s="575">
        <f t="shared" si="56"/>
        <v>0</v>
      </c>
      <c r="R206" s="576"/>
      <c r="S206" s="577">
        <f t="shared" si="57"/>
        <v>236141</v>
      </c>
      <c r="U206" s="569"/>
      <c r="W206" s="569">
        <f>VLOOKUP(A206,'[17]MFP by School System MER'!$A$8:$I$201,9,FALSE)</f>
        <v>0</v>
      </c>
    </row>
    <row r="207" spans="1:23" ht="13.15" customHeight="1" x14ac:dyDescent="0.2">
      <c r="A207" s="578" t="s">
        <v>922</v>
      </c>
      <c r="B207" s="567">
        <v>369002</v>
      </c>
      <c r="C207" s="568" t="s">
        <v>923</v>
      </c>
      <c r="D207" s="569">
        <f>IFERROR(VLOOKUP(A207,'[12]Changes Per Emails'!$A$3:$L$21,5,FALSE),0)</f>
        <v>0</v>
      </c>
      <c r="E207" s="570">
        <f t="shared" si="51"/>
        <v>0</v>
      </c>
      <c r="F207" s="569"/>
      <c r="G207" s="571">
        <f t="shared" si="52"/>
        <v>0</v>
      </c>
      <c r="H207" s="569"/>
      <c r="I207" s="571">
        <f t="shared" si="53"/>
        <v>0</v>
      </c>
      <c r="J207" s="571">
        <f t="shared" si="54"/>
        <v>0</v>
      </c>
      <c r="K207" s="569">
        <f>VLOOKUP(A207,'[13]BL Pmts_MER'!$A$4:$K$214,10,FALSE)</f>
        <v>0</v>
      </c>
      <c r="L207" s="572">
        <f>VLOOKUP(A207,'[13]BL Pmts_MER'!$A$4:$K$214,11,FALSE)</f>
        <v>0</v>
      </c>
      <c r="M207" s="573">
        <f>IFERROR(VLOOKUP(A207,'[14]HCS Summary_MER ALL'!$B$2:$I$89,6,FALSE),0)</f>
        <v>148483</v>
      </c>
      <c r="N207" s="569">
        <f>VLOOKUP(A207,'[15]MFP by LEA_MER'!$A$5:$J$202,10,FALSE)</f>
        <v>148</v>
      </c>
      <c r="O207" s="574">
        <f t="shared" si="55"/>
        <v>8732</v>
      </c>
      <c r="P207" s="571">
        <f>'[16]Rev FY17-18 SCA Allocation Reca'!T191</f>
        <v>-8732</v>
      </c>
      <c r="Q207" s="575">
        <f t="shared" si="56"/>
        <v>0</v>
      </c>
      <c r="R207" s="576"/>
      <c r="S207" s="577">
        <f t="shared" si="57"/>
        <v>148483</v>
      </c>
      <c r="U207" s="569"/>
      <c r="W207" s="569">
        <f>VLOOKUP(A207,'[17]MFP by School System MER'!$A$8:$I$201,9,FALSE)</f>
        <v>0</v>
      </c>
    </row>
    <row r="208" spans="1:23" ht="13.15" customHeight="1" x14ac:dyDescent="0.2">
      <c r="A208" s="578" t="s">
        <v>924</v>
      </c>
      <c r="B208" s="567">
        <v>369003</v>
      </c>
      <c r="C208" s="568" t="s">
        <v>925</v>
      </c>
      <c r="D208" s="569">
        <f>IFERROR(VLOOKUP(A208,'[12]Changes Per Emails'!$A$3:$L$21,5,FALSE),0)</f>
        <v>0</v>
      </c>
      <c r="E208" s="570">
        <f t="shared" si="51"/>
        <v>0</v>
      </c>
      <c r="F208" s="569"/>
      <c r="G208" s="571">
        <f t="shared" si="52"/>
        <v>0</v>
      </c>
      <c r="H208" s="569"/>
      <c r="I208" s="571">
        <f t="shared" si="53"/>
        <v>0</v>
      </c>
      <c r="J208" s="571">
        <f t="shared" si="54"/>
        <v>0</v>
      </c>
      <c r="K208" s="569">
        <f>VLOOKUP(A208,'[13]BL Pmts_MER'!$A$4:$K$214,10,FALSE)</f>
        <v>0</v>
      </c>
      <c r="L208" s="572">
        <f>VLOOKUP(A208,'[13]BL Pmts_MER'!$A$4:$K$214,11,FALSE)</f>
        <v>0</v>
      </c>
      <c r="M208" s="573">
        <f>IFERROR(VLOOKUP(A208,'[14]HCS Summary_MER ALL'!$B$2:$I$89,6,FALSE),0)</f>
        <v>57095</v>
      </c>
      <c r="N208" s="569">
        <f>VLOOKUP(A208,'[15]MFP by LEA_MER'!$A$5:$J$202,10,FALSE)</f>
        <v>157</v>
      </c>
      <c r="O208" s="574">
        <f t="shared" si="55"/>
        <v>9263</v>
      </c>
      <c r="P208" s="571">
        <f>'[16]Rev FY17-18 SCA Allocation Reca'!T192</f>
        <v>-9263</v>
      </c>
      <c r="Q208" s="575">
        <f t="shared" si="56"/>
        <v>0</v>
      </c>
      <c r="R208" s="576"/>
      <c r="S208" s="577">
        <f t="shared" si="57"/>
        <v>57095</v>
      </c>
      <c r="U208" s="569"/>
      <c r="W208" s="569">
        <f>VLOOKUP(A208,'[17]MFP by School System MER'!$A$8:$I$201,9,FALSE)</f>
        <v>0</v>
      </c>
    </row>
    <row r="209" spans="1:23" ht="13.15" customHeight="1" x14ac:dyDescent="0.2">
      <c r="A209" s="579" t="s">
        <v>926</v>
      </c>
      <c r="B209" s="580">
        <v>369005</v>
      </c>
      <c r="C209" s="581" t="s">
        <v>927</v>
      </c>
      <c r="D209" s="582">
        <f>IFERROR(VLOOKUP(A209,'[12]Changes Per Emails'!$A$3:$L$21,5,FALSE),0)</f>
        <v>0</v>
      </c>
      <c r="E209" s="583">
        <f t="shared" si="51"/>
        <v>0</v>
      </c>
      <c r="F209" s="582"/>
      <c r="G209" s="584">
        <f t="shared" si="52"/>
        <v>0</v>
      </c>
      <c r="H209" s="582"/>
      <c r="I209" s="584">
        <f t="shared" si="53"/>
        <v>0</v>
      </c>
      <c r="J209" s="584">
        <f t="shared" si="54"/>
        <v>0</v>
      </c>
      <c r="K209" s="582">
        <f>VLOOKUP(A209,'[13]BL Pmts_MER'!$A$4:$K$214,10,FALSE)</f>
        <v>46</v>
      </c>
      <c r="L209" s="585">
        <f>VLOOKUP(A209,'[13]BL Pmts_MER'!$A$4:$K$214,11,FALSE)</f>
        <v>10948</v>
      </c>
      <c r="M209" s="586">
        <f>IFERROR(VLOOKUP(A209,'[14]HCS Summary_MER ALL'!$B$2:$I$89,6,FALSE),0)</f>
        <v>61178</v>
      </c>
      <c r="N209" s="582">
        <f>VLOOKUP(A209,'[15]MFP by LEA_MER'!$A$5:$J$202,10,FALSE)</f>
        <v>251</v>
      </c>
      <c r="O209" s="587">
        <f t="shared" si="55"/>
        <v>14809</v>
      </c>
      <c r="P209" s="584">
        <f>'[16]Rev FY17-18 SCA Allocation Reca'!T193</f>
        <v>-10664</v>
      </c>
      <c r="Q209" s="588">
        <f t="shared" si="56"/>
        <v>4145</v>
      </c>
      <c r="R209" s="589"/>
      <c r="S209" s="590">
        <f t="shared" si="57"/>
        <v>76271</v>
      </c>
      <c r="U209" s="582"/>
      <c r="W209" s="582">
        <f>VLOOKUP(A209,'[17]MFP by School System MER'!$A$8:$I$201,9,FALSE)</f>
        <v>316</v>
      </c>
    </row>
    <row r="210" spans="1:23" ht="13.15" customHeight="1" x14ac:dyDescent="0.2">
      <c r="A210" s="578" t="s">
        <v>928</v>
      </c>
      <c r="B210" s="567">
        <v>369006</v>
      </c>
      <c r="C210" s="568" t="s">
        <v>929</v>
      </c>
      <c r="D210" s="569">
        <f>IFERROR(VLOOKUP(A210,'[12]Changes Per Emails'!$A$3:$L$21,5,FALSE),0)</f>
        <v>0</v>
      </c>
      <c r="E210" s="570">
        <f t="shared" si="51"/>
        <v>0</v>
      </c>
      <c r="F210" s="569"/>
      <c r="G210" s="571">
        <f t="shared" si="52"/>
        <v>0</v>
      </c>
      <c r="H210" s="569"/>
      <c r="I210" s="571">
        <f t="shared" si="53"/>
        <v>0</v>
      </c>
      <c r="J210" s="571">
        <f t="shared" si="54"/>
        <v>0</v>
      </c>
      <c r="K210" s="569">
        <f>VLOOKUP(A210,'[13]BL Pmts_MER'!$A$4:$K$214,10,FALSE)</f>
        <v>0</v>
      </c>
      <c r="L210" s="572">
        <f>VLOOKUP(A210,'[13]BL Pmts_MER'!$A$4:$K$214,11,FALSE)</f>
        <v>0</v>
      </c>
      <c r="M210" s="573">
        <f>IFERROR(VLOOKUP(A210,'[14]HCS Summary_MER ALL'!$B$2:$I$89,6,FALSE),0)</f>
        <v>129626</v>
      </c>
      <c r="N210" s="569">
        <f>VLOOKUP(A210,'[15]MFP by LEA_MER'!$A$5:$J$202,10,FALSE)</f>
        <v>180</v>
      </c>
      <c r="O210" s="574">
        <f t="shared" si="55"/>
        <v>10620</v>
      </c>
      <c r="P210" s="571">
        <f>'[16]Rev FY17-18 SCA Allocation Reca'!T194</f>
        <v>-557.5</v>
      </c>
      <c r="Q210" s="575">
        <f t="shared" si="56"/>
        <v>10062.5</v>
      </c>
      <c r="R210" s="576"/>
      <c r="S210" s="577">
        <f t="shared" si="57"/>
        <v>139688.5</v>
      </c>
      <c r="U210" s="569"/>
      <c r="W210" s="569">
        <f>VLOOKUP(A210,'[17]MFP by School System MER'!$A$8:$I$201,9,FALSE)</f>
        <v>0</v>
      </c>
    </row>
    <row r="211" spans="1:23" ht="13.15" customHeight="1" x14ac:dyDescent="0.2">
      <c r="A211" s="578" t="s">
        <v>930</v>
      </c>
      <c r="B211" s="567">
        <v>369007</v>
      </c>
      <c r="C211" s="568" t="s">
        <v>931</v>
      </c>
      <c r="D211" s="569">
        <f>IFERROR(VLOOKUP(A211,'[12]Changes Per Emails'!$A$3:$L$21,5,FALSE),0)</f>
        <v>0</v>
      </c>
      <c r="E211" s="570">
        <f t="shared" si="51"/>
        <v>0</v>
      </c>
      <c r="F211" s="569"/>
      <c r="G211" s="571">
        <f t="shared" si="52"/>
        <v>0</v>
      </c>
      <c r="H211" s="569"/>
      <c r="I211" s="571">
        <f t="shared" si="53"/>
        <v>0</v>
      </c>
      <c r="J211" s="571">
        <f t="shared" si="54"/>
        <v>0</v>
      </c>
      <c r="K211" s="569">
        <f>VLOOKUP(A211,'[13]BL Pmts_MER'!$A$4:$K$214,10,FALSE)</f>
        <v>0</v>
      </c>
      <c r="L211" s="572">
        <f>VLOOKUP(A211,'[13]BL Pmts_MER'!$A$4:$K$214,11,FALSE)</f>
        <v>0</v>
      </c>
      <c r="M211" s="573">
        <f>IFERROR(VLOOKUP(A211,'[14]HCS Summary_MER ALL'!$B$2:$I$89,6,FALSE),0)</f>
        <v>100528</v>
      </c>
      <c r="N211" s="569">
        <f>VLOOKUP(A211,'[15]MFP by LEA_MER'!$A$5:$J$202,10,FALSE)</f>
        <v>91</v>
      </c>
      <c r="O211" s="574">
        <f t="shared" si="55"/>
        <v>5369</v>
      </c>
      <c r="P211" s="571">
        <f>'[16]Rev FY17-18 SCA Allocation Reca'!T195</f>
        <v>-5369</v>
      </c>
      <c r="Q211" s="575">
        <f t="shared" si="56"/>
        <v>0</v>
      </c>
      <c r="R211" s="576"/>
      <c r="S211" s="577">
        <f t="shared" si="57"/>
        <v>100528</v>
      </c>
      <c r="U211" s="569"/>
      <c r="W211" s="569">
        <f>VLOOKUP(A211,'[17]MFP by School System MER'!$A$8:$I$201,9,FALSE)</f>
        <v>0</v>
      </c>
    </row>
    <row r="212" spans="1:23" ht="13.15" customHeight="1" x14ac:dyDescent="0.2">
      <c r="A212" s="646" t="s">
        <v>932</v>
      </c>
      <c r="B212" s="647">
        <v>360002</v>
      </c>
      <c r="C212" s="648" t="s">
        <v>933</v>
      </c>
      <c r="D212" s="582">
        <f>IFERROR(VLOOKUP(A212,'[12]Changes Per Emails'!$A$3:$L$21,5,FALSE),0)</f>
        <v>0</v>
      </c>
      <c r="E212" s="583">
        <f t="shared" si="51"/>
        <v>0</v>
      </c>
      <c r="F212" s="582"/>
      <c r="G212" s="584">
        <f t="shared" si="52"/>
        <v>0</v>
      </c>
      <c r="H212" s="582"/>
      <c r="I212" s="584">
        <f t="shared" si="53"/>
        <v>0</v>
      </c>
      <c r="J212" s="584">
        <f t="shared" si="54"/>
        <v>0</v>
      </c>
      <c r="K212" s="582">
        <f>VLOOKUP(A212,'[13]BL Pmts_MER'!$A$4:$K$214,10,FALSE)</f>
        <v>24</v>
      </c>
      <c r="L212" s="585">
        <f>VLOOKUP(A212,'[13]BL Pmts_MER'!$A$4:$K$214,11,FALSE)</f>
        <v>10000</v>
      </c>
      <c r="M212" s="586">
        <f>IFERROR(VLOOKUP(A212,'[14]HCS Summary_MER ALL'!$B$2:$I$89,6,FALSE),0)</f>
        <v>0</v>
      </c>
      <c r="N212" s="582"/>
      <c r="O212" s="587">
        <f t="shared" si="55"/>
        <v>0</v>
      </c>
      <c r="P212" s="584">
        <f>'[16]Rev FY17-18 SCA Allocation Reca'!T196</f>
        <v>0</v>
      </c>
      <c r="Q212" s="588">
        <f t="shared" si="56"/>
        <v>0</v>
      </c>
      <c r="R212" s="589"/>
      <c r="S212" s="590">
        <f t="shared" si="57"/>
        <v>10000</v>
      </c>
      <c r="U212" s="582"/>
      <c r="W212" s="582">
        <f>VLOOKUP(A212,'[17]MFP by School System MER'!$A$8:$I$201,9,FALSE)</f>
        <v>150</v>
      </c>
    </row>
    <row r="213" spans="1:23" ht="13.15" customHeight="1" thickBot="1" x14ac:dyDescent="0.25">
      <c r="A213" s="612"/>
      <c r="B213" s="613"/>
      <c r="C213" s="614" t="s">
        <v>934</v>
      </c>
      <c r="D213" s="615">
        <f t="shared" ref="D213:S213" si="58">SUM(D175:D212)</f>
        <v>2</v>
      </c>
      <c r="E213" s="616">
        <f t="shared" si="58"/>
        <v>42000</v>
      </c>
      <c r="F213" s="615">
        <f t="shared" si="58"/>
        <v>0</v>
      </c>
      <c r="G213" s="617">
        <f t="shared" si="58"/>
        <v>0</v>
      </c>
      <c r="H213" s="615">
        <f t="shared" si="58"/>
        <v>0</v>
      </c>
      <c r="I213" s="617">
        <f t="shared" si="58"/>
        <v>0</v>
      </c>
      <c r="J213" s="617">
        <f t="shared" si="58"/>
        <v>0</v>
      </c>
      <c r="K213" s="615">
        <f t="shared" si="58"/>
        <v>238</v>
      </c>
      <c r="L213" s="618">
        <f t="shared" si="58"/>
        <v>142602</v>
      </c>
      <c r="M213" s="619">
        <f t="shared" si="58"/>
        <v>3351626</v>
      </c>
      <c r="N213" s="615">
        <f t="shared" si="58"/>
        <v>7113</v>
      </c>
      <c r="O213" s="620">
        <f t="shared" si="58"/>
        <v>419667</v>
      </c>
      <c r="P213" s="617">
        <f t="shared" si="58"/>
        <v>-81638.5</v>
      </c>
      <c r="Q213" s="621">
        <f t="shared" si="58"/>
        <v>338028.5</v>
      </c>
      <c r="R213" s="622">
        <f t="shared" si="58"/>
        <v>0</v>
      </c>
      <c r="S213" s="623">
        <f t="shared" si="58"/>
        <v>3874256.5</v>
      </c>
      <c r="U213" s="615"/>
      <c r="W213" s="615">
        <f>SUM(W175:W212)</f>
        <v>4264</v>
      </c>
    </row>
    <row r="214" spans="1:23" s="624" customFormat="1" ht="13.15" customHeight="1" thickTop="1" x14ac:dyDescent="0.2">
      <c r="A214" s="649"/>
      <c r="B214" s="626"/>
      <c r="C214" s="650"/>
      <c r="D214" s="628"/>
      <c r="E214" s="633"/>
      <c r="F214" s="628"/>
      <c r="G214" s="633"/>
      <c r="H214" s="631"/>
      <c r="I214" s="633"/>
      <c r="J214" s="633"/>
      <c r="K214" s="676"/>
      <c r="L214" s="631"/>
      <c r="M214" s="633"/>
      <c r="N214" s="676"/>
      <c r="O214" s="631"/>
      <c r="P214" s="633"/>
      <c r="Q214" s="677"/>
      <c r="R214" s="633"/>
      <c r="S214" s="678"/>
      <c r="T214"/>
      <c r="U214" s="676"/>
      <c r="W214" s="676"/>
    </row>
    <row r="215" spans="1:23" ht="13.15" customHeight="1" thickBot="1" x14ac:dyDescent="0.25">
      <c r="A215" s="612"/>
      <c r="B215" s="613"/>
      <c r="C215" s="614" t="s">
        <v>935</v>
      </c>
      <c r="D215" s="615">
        <f>+D76+D84+D93+D130+D162+D173+D213</f>
        <v>269</v>
      </c>
      <c r="E215" s="616">
        <f>+E76+E84+E93+E130+E162+E173+E213</f>
        <v>5649000</v>
      </c>
      <c r="F215" s="615">
        <f>+F76+F84+F93+F130+F162+F173+F213</f>
        <v>70</v>
      </c>
      <c r="G215" s="617">
        <f>+G76+G84+G93+G130+G162+G173+G213</f>
        <v>420000</v>
      </c>
      <c r="H215" s="615">
        <f>+H76+H84+H93+H130+H162+H173+H213</f>
        <v>82</v>
      </c>
      <c r="I215" s="617">
        <f t="shared" ref="I215:S215" si="59">+I76+I84+I93+I130+I162+I173+I213</f>
        <v>328000</v>
      </c>
      <c r="J215" s="617">
        <f t="shared" si="59"/>
        <v>748000</v>
      </c>
      <c r="K215" s="615">
        <f t="shared" si="59"/>
        <v>37924</v>
      </c>
      <c r="L215" s="618">
        <f t="shared" si="59"/>
        <v>9490062</v>
      </c>
      <c r="M215" s="619">
        <f t="shared" si="59"/>
        <v>12000000</v>
      </c>
      <c r="N215" s="615">
        <f t="shared" si="59"/>
        <v>299860</v>
      </c>
      <c r="O215" s="620">
        <f t="shared" si="59"/>
        <v>17691740</v>
      </c>
      <c r="P215" s="617">
        <f t="shared" si="59"/>
        <v>19823.559999999998</v>
      </c>
      <c r="Q215" s="621">
        <f t="shared" si="59"/>
        <v>17711563.559999999</v>
      </c>
      <c r="R215" s="622">
        <f t="shared" si="59"/>
        <v>7338809</v>
      </c>
      <c r="S215" s="623">
        <f t="shared" si="59"/>
        <v>52937434.56000001</v>
      </c>
      <c r="U215" s="615"/>
      <c r="W215" s="615">
        <f>+W76+W84+W93+W130+W162+W173+W213</f>
        <v>200664</v>
      </c>
    </row>
    <row r="216" spans="1:23" s="624" customFormat="1" ht="13.15" customHeight="1" thickTop="1" thickBot="1" x14ac:dyDescent="0.25">
      <c r="A216" s="579">
        <v>999999</v>
      </c>
      <c r="B216" s="679"/>
      <c r="C216" s="680" t="s">
        <v>936</v>
      </c>
      <c r="D216" s="681"/>
      <c r="E216" s="682"/>
      <c r="F216" s="681"/>
      <c r="G216" s="683"/>
      <c r="H216" s="681"/>
      <c r="I216" s="683"/>
      <c r="J216" s="683"/>
      <c r="K216" s="681"/>
      <c r="L216" s="683"/>
      <c r="M216" s="683"/>
      <c r="N216" s="582">
        <v>336</v>
      </c>
      <c r="O216" s="620">
        <f>N216*$O$3</f>
        <v>19824</v>
      </c>
      <c r="P216" s="683"/>
      <c r="Q216" s="683">
        <f>O217-Q215</f>
        <v>0.44000000134110451</v>
      </c>
      <c r="R216" s="684"/>
      <c r="S216" s="683"/>
      <c r="T216"/>
      <c r="U216" s="681"/>
      <c r="W216" s="681"/>
    </row>
    <row r="217" spans="1:23" s="624" customFormat="1" ht="15" customHeight="1" thickTop="1" thickBot="1" x14ac:dyDescent="0.25">
      <c r="A217" s="679"/>
      <c r="B217" s="679"/>
      <c r="C217" s="680"/>
      <c r="D217" s="681"/>
      <c r="E217" s="682"/>
      <c r="F217" s="681"/>
      <c r="G217" s="683"/>
      <c r="H217" s="681"/>
      <c r="I217" s="683"/>
      <c r="J217" s="683"/>
      <c r="K217" s="681"/>
      <c r="L217" s="683"/>
      <c r="M217" s="683"/>
      <c r="N217" s="685">
        <f>SUM(N215:N216)</f>
        <v>300196</v>
      </c>
      <c r="O217" s="686">
        <f>SUM(O215:O216)</f>
        <v>17711564</v>
      </c>
      <c r="P217" s="683"/>
      <c r="Q217" s="683"/>
      <c r="R217" s="684"/>
      <c r="S217" s="683"/>
      <c r="T217"/>
      <c r="U217" s="681"/>
      <c r="W217" s="681"/>
    </row>
    <row r="218" spans="1:23" s="689" customFormat="1" ht="14.25" thickTop="1" thickBot="1" x14ac:dyDescent="0.25">
      <c r="A218" s="687"/>
      <c r="B218" s="687"/>
      <c r="C218" s="688"/>
      <c r="F218" s="690"/>
      <c r="G218" s="690"/>
      <c r="K218" s="691"/>
      <c r="L218" s="688"/>
      <c r="M218" s="688"/>
      <c r="N218" s="615"/>
      <c r="O218" s="620"/>
      <c r="P218" s="692"/>
      <c r="Q218" s="693">
        <f>Q215+Q216+Q217</f>
        <v>17711564</v>
      </c>
      <c r="R218" s="688"/>
      <c r="S218" s="694"/>
      <c r="T218"/>
    </row>
    <row r="219" spans="1:23" ht="15" customHeight="1" thickTop="1" x14ac:dyDescent="0.2">
      <c r="A219" s="695"/>
      <c r="B219" s="695"/>
      <c r="C219" s="696"/>
      <c r="S219" s="698"/>
    </row>
    <row r="220" spans="1:23" ht="23.45" customHeight="1" x14ac:dyDescent="0.2">
      <c r="E220" s="699">
        <f>D215*E3</f>
        <v>5649000</v>
      </c>
      <c r="G220" s="699">
        <f>F215*G3</f>
        <v>420000</v>
      </c>
      <c r="I220" s="699">
        <f>H215*I3</f>
        <v>328000</v>
      </c>
      <c r="J220" s="699">
        <f>G220+I220</f>
        <v>748000</v>
      </c>
      <c r="L220" s="699"/>
      <c r="Q220" s="700"/>
      <c r="R220" s="700"/>
    </row>
    <row r="221" spans="1:23" ht="15.75" x14ac:dyDescent="0.25">
      <c r="F221" s="701" t="s">
        <v>937</v>
      </c>
      <c r="G221" s="701"/>
      <c r="H221" s="701"/>
      <c r="I221" s="701"/>
      <c r="J221" s="701"/>
      <c r="N221" s="701" t="s">
        <v>938</v>
      </c>
      <c r="O221" s="701"/>
      <c r="P221" s="701"/>
      <c r="Q221" s="701"/>
      <c r="R221" s="701"/>
      <c r="S221" s="701"/>
    </row>
    <row r="222" spans="1:23" ht="15.75" x14ac:dyDescent="0.25">
      <c r="F222" s="701" t="s">
        <v>939</v>
      </c>
      <c r="G222" s="701"/>
      <c r="H222" s="701"/>
      <c r="I222" s="701"/>
      <c r="J222" s="701"/>
      <c r="N222" s="701" t="s">
        <v>940</v>
      </c>
      <c r="O222" s="701"/>
      <c r="P222" s="701"/>
      <c r="Q222" s="701"/>
      <c r="R222" s="701"/>
      <c r="S222" s="701"/>
    </row>
  </sheetData>
  <mergeCells count="22">
    <mergeCell ref="U2:U3"/>
    <mergeCell ref="W2:W3"/>
    <mergeCell ref="F221:J221"/>
    <mergeCell ref="N221:S221"/>
    <mergeCell ref="F222:J222"/>
    <mergeCell ref="N222:S222"/>
    <mergeCell ref="R1:R3"/>
    <mergeCell ref="S1:S3"/>
    <mergeCell ref="D2:D3"/>
    <mergeCell ref="F2:F3"/>
    <mergeCell ref="H2:H3"/>
    <mergeCell ref="J2:J3"/>
    <mergeCell ref="K2:K3"/>
    <mergeCell ref="N2:N3"/>
    <mergeCell ref="P2:P3"/>
    <mergeCell ref="Q2:Q3"/>
    <mergeCell ref="A1:C3"/>
    <mergeCell ref="D1:E1"/>
    <mergeCell ref="F1:J1"/>
    <mergeCell ref="K1:L1"/>
    <mergeCell ref="M1:M2"/>
    <mergeCell ref="N1:Q1"/>
  </mergeCells>
  <conditionalFormatting sqref="N147 N149:N151">
    <cfRule type="cellIs" dxfId="106" priority="39" operator="between">
      <formula>0.1</formula>
      <formula>10</formula>
    </cfRule>
  </conditionalFormatting>
  <conditionalFormatting sqref="N157:N161">
    <cfRule type="cellIs" dxfId="105" priority="38" operator="between">
      <formula>0.1</formula>
      <formula>10</formula>
    </cfRule>
  </conditionalFormatting>
  <conditionalFormatting sqref="N175:N179">
    <cfRule type="cellIs" dxfId="104" priority="36" operator="between">
      <formula>0.1</formula>
      <formula>10</formula>
    </cfRule>
  </conditionalFormatting>
  <conditionalFormatting sqref="N180:N184">
    <cfRule type="cellIs" dxfId="103" priority="35" operator="between">
      <formula>0.1</formula>
      <formula>10</formula>
    </cfRule>
  </conditionalFormatting>
  <conditionalFormatting sqref="W100:W104">
    <cfRule type="cellIs" dxfId="102" priority="20" operator="between">
      <formula>0.1</formula>
      <formula>10</formula>
    </cfRule>
  </conditionalFormatting>
  <conditionalFormatting sqref="W105:W109">
    <cfRule type="cellIs" dxfId="101" priority="19" operator="between">
      <formula>0.1</formula>
      <formula>10</formula>
    </cfRule>
  </conditionalFormatting>
  <conditionalFormatting sqref="W110:W114">
    <cfRule type="cellIs" dxfId="100" priority="18" operator="between">
      <formula>0.1</formula>
      <formula>10</formula>
    </cfRule>
  </conditionalFormatting>
  <conditionalFormatting sqref="W185:W189">
    <cfRule type="cellIs" dxfId="99" priority="9" operator="between">
      <formula>0.1</formula>
      <formula>10</formula>
    </cfRule>
  </conditionalFormatting>
  <conditionalFormatting sqref="W190:W194">
    <cfRule type="cellIs" dxfId="98" priority="8" operator="between">
      <formula>0.1</formula>
      <formula>10</formula>
    </cfRule>
  </conditionalFormatting>
  <conditionalFormatting sqref="W195:W199">
    <cfRule type="cellIs" dxfId="97" priority="7" operator="between">
      <formula>0.1</formula>
      <formula>10</formula>
    </cfRule>
  </conditionalFormatting>
  <conditionalFormatting sqref="W200:W204">
    <cfRule type="cellIs" dxfId="96" priority="6" operator="between">
      <formula>0.1</formula>
      <formula>10</formula>
    </cfRule>
  </conditionalFormatting>
  <conditionalFormatting sqref="W205:W209">
    <cfRule type="cellIs" dxfId="95" priority="5" operator="between">
      <formula>0.1</formula>
      <formula>10</formula>
    </cfRule>
  </conditionalFormatting>
  <conditionalFormatting sqref="W82">
    <cfRule type="cellIs" dxfId="94" priority="3" operator="between">
      <formula>0.1</formula>
      <formula>10</formula>
    </cfRule>
  </conditionalFormatting>
  <conditionalFormatting sqref="W115:W119">
    <cfRule type="cellIs" dxfId="93" priority="2" operator="between">
      <formula>0.1</formula>
      <formula>10</formula>
    </cfRule>
  </conditionalFormatting>
  <conditionalFormatting sqref="W120:W124">
    <cfRule type="cellIs" dxfId="92" priority="1" operator="between">
      <formula>0.1</formula>
      <formula>10</formula>
    </cfRule>
  </conditionalFormatting>
  <conditionalFormatting sqref="N216">
    <cfRule type="cellIs" dxfId="91" priority="50" operator="between">
      <formula>0.1</formula>
      <formula>10</formula>
    </cfRule>
  </conditionalFormatting>
  <conditionalFormatting sqref="N130 N162:N174 N7:N81 N148 N83:N99">
    <cfRule type="cellIs" dxfId="90" priority="49" operator="between">
      <formula>0.1</formula>
      <formula>10</formula>
    </cfRule>
  </conditionalFormatting>
  <conditionalFormatting sqref="N105:N109">
    <cfRule type="cellIs" dxfId="89" priority="44" operator="between">
      <formula>0.1</formula>
      <formula>10</formula>
    </cfRule>
  </conditionalFormatting>
  <conditionalFormatting sqref="N125:N128">
    <cfRule type="cellIs" dxfId="88" priority="42" operator="between">
      <formula>0.1</formula>
      <formula>10</formula>
    </cfRule>
  </conditionalFormatting>
  <conditionalFormatting sqref="N142:N146">
    <cfRule type="cellIs" dxfId="87" priority="40" operator="between">
      <formula>0.1</formula>
      <formula>10</formula>
    </cfRule>
  </conditionalFormatting>
  <conditionalFormatting sqref="N185:N189">
    <cfRule type="cellIs" dxfId="86" priority="34" operator="between">
      <formula>0.1</formula>
      <formula>10</formula>
    </cfRule>
  </conditionalFormatting>
  <conditionalFormatting sqref="N195:N199">
    <cfRule type="cellIs" dxfId="85" priority="32" operator="between">
      <formula>0.1</formula>
      <formula>10</formula>
    </cfRule>
  </conditionalFormatting>
  <conditionalFormatting sqref="N205:N209">
    <cfRule type="cellIs" dxfId="84" priority="30" operator="between">
      <formula>0.1</formula>
      <formula>10</formula>
    </cfRule>
  </conditionalFormatting>
  <conditionalFormatting sqref="N82">
    <cfRule type="cellIs" dxfId="83" priority="28" operator="between">
      <formula>0.1</formula>
      <formula>10</formula>
    </cfRule>
  </conditionalFormatting>
  <conditionalFormatting sqref="N131">
    <cfRule type="cellIs" dxfId="82" priority="48" operator="between">
      <formula>0.1</formula>
      <formula>10</formula>
    </cfRule>
  </conditionalFormatting>
  <conditionalFormatting sqref="N129">
    <cfRule type="cellIs" dxfId="81" priority="47" operator="between">
      <formula>0.1</formula>
      <formula>10</formula>
    </cfRule>
  </conditionalFormatting>
  <conditionalFormatting sqref="N110:N114">
    <cfRule type="cellIs" dxfId="80" priority="43" operator="between">
      <formula>0.1</formula>
      <formula>10</formula>
    </cfRule>
  </conditionalFormatting>
  <conditionalFormatting sqref="N100:N104">
    <cfRule type="cellIs" dxfId="79" priority="45" operator="between">
      <formula>0.1</formula>
      <formula>10</formula>
    </cfRule>
  </conditionalFormatting>
  <conditionalFormatting sqref="N132:N136">
    <cfRule type="cellIs" dxfId="78" priority="46" operator="between">
      <formula>0.1</formula>
      <formula>10</formula>
    </cfRule>
  </conditionalFormatting>
  <conditionalFormatting sqref="N137:N141">
    <cfRule type="cellIs" dxfId="77" priority="41" operator="between">
      <formula>0.1</formula>
      <formula>10</formula>
    </cfRule>
  </conditionalFormatting>
  <conditionalFormatting sqref="N152:N156">
    <cfRule type="cellIs" dxfId="76" priority="37" operator="between">
      <formula>0.1</formula>
      <formula>10</formula>
    </cfRule>
  </conditionalFormatting>
  <conditionalFormatting sqref="N190:N194">
    <cfRule type="cellIs" dxfId="75" priority="33" operator="between">
      <formula>0.1</formula>
      <formula>10</formula>
    </cfRule>
  </conditionalFormatting>
  <conditionalFormatting sqref="N200:N204">
    <cfRule type="cellIs" dxfId="74" priority="31" operator="between">
      <formula>0.1</formula>
      <formula>10</formula>
    </cfRule>
  </conditionalFormatting>
  <conditionalFormatting sqref="N210:N212">
    <cfRule type="cellIs" dxfId="73" priority="29" operator="between">
      <formula>0.1</formula>
      <formula>10</formula>
    </cfRule>
  </conditionalFormatting>
  <conditionalFormatting sqref="N115:N119">
    <cfRule type="cellIs" dxfId="72" priority="27" operator="between">
      <formula>0.1</formula>
      <formula>10</formula>
    </cfRule>
  </conditionalFormatting>
  <conditionalFormatting sqref="N120:N124">
    <cfRule type="cellIs" dxfId="71" priority="26" operator="between">
      <formula>0.1</formula>
      <formula>10</formula>
    </cfRule>
  </conditionalFormatting>
  <conditionalFormatting sqref="W148 W83:W99 W7:W81">
    <cfRule type="cellIs" dxfId="70" priority="25" operator="between">
      <formula>0.1</formula>
      <formula>10</formula>
    </cfRule>
  </conditionalFormatting>
  <conditionalFormatting sqref="W131">
    <cfRule type="cellIs" dxfId="69" priority="23" operator="between">
      <formula>0.1</formula>
      <formula>10</formula>
    </cfRule>
  </conditionalFormatting>
  <conditionalFormatting sqref="W129">
    <cfRule type="cellIs" dxfId="68" priority="22" operator="between">
      <formula>0.1</formula>
      <formula>10</formula>
    </cfRule>
  </conditionalFormatting>
  <conditionalFormatting sqref="W132:W136">
    <cfRule type="cellIs" dxfId="67" priority="21" operator="between">
      <formula>0.1</formula>
      <formula>10</formula>
    </cfRule>
  </conditionalFormatting>
  <conditionalFormatting sqref="W130 W162:W174">
    <cfRule type="cellIs" dxfId="66" priority="24" operator="between">
      <formula>0.1</formula>
      <formula>10</formula>
    </cfRule>
  </conditionalFormatting>
  <conditionalFormatting sqref="W125:W128">
    <cfRule type="cellIs" dxfId="65" priority="17" operator="between">
      <formula>0.1</formula>
      <formula>10</formula>
    </cfRule>
  </conditionalFormatting>
  <conditionalFormatting sqref="W157:W161">
    <cfRule type="cellIs" dxfId="64" priority="16" operator="between">
      <formula>0.1</formula>
      <formula>10</formula>
    </cfRule>
  </conditionalFormatting>
  <conditionalFormatting sqref="W137:W141">
    <cfRule type="cellIs" dxfId="63" priority="15" operator="between">
      <formula>0.1</formula>
      <formula>10</formula>
    </cfRule>
  </conditionalFormatting>
  <conditionalFormatting sqref="W142:W146">
    <cfRule type="cellIs" dxfId="62" priority="14" operator="between">
      <formula>0.1</formula>
      <formula>10</formula>
    </cfRule>
  </conditionalFormatting>
  <conditionalFormatting sqref="W147 W149:W151">
    <cfRule type="cellIs" dxfId="61" priority="13" operator="between">
      <formula>0.1</formula>
      <formula>10</formula>
    </cfRule>
  </conditionalFormatting>
  <conditionalFormatting sqref="W152:W156">
    <cfRule type="cellIs" dxfId="60" priority="12" operator="between">
      <formula>0.1</formula>
      <formula>10</formula>
    </cfRule>
  </conditionalFormatting>
  <conditionalFormatting sqref="W175:W179">
    <cfRule type="cellIs" dxfId="59" priority="11" operator="between">
      <formula>0.1</formula>
      <formula>10</formula>
    </cfRule>
  </conditionalFormatting>
  <conditionalFormatting sqref="W180:W184">
    <cfRule type="cellIs" dxfId="58" priority="10" operator="between">
      <formula>0.1</formula>
      <formula>10</formula>
    </cfRule>
  </conditionalFormatting>
  <conditionalFormatting sqref="W210:W212">
    <cfRule type="cellIs" dxfId="57" priority="4" operator="between">
      <formula>0.1</formula>
      <formula>10</formula>
    </cfRule>
  </conditionalFormatting>
  <printOptions horizontalCentered="1"/>
  <pageMargins left="0.25" right="0.2" top="0.8" bottom="0.5" header="0.35" footer="0.35"/>
  <pageSetup paperSize="5" scale="48" firstPageNumber="35" fitToHeight="0" orientation="portrait" r:id="rId1"/>
  <headerFooter alignWithMargins="0">
    <oddHeader>&amp;L&amp;"Arial,Bold"&amp;18&amp;K000000Table 4:  FY2017-18 Budget Letter 
Level 4 Supplementary Allocations</oddHeader>
    <oddFooter>&amp;R&amp;P</oddFooter>
  </headerFooter>
  <rowBreaks count="1" manualBreakCount="1">
    <brk id="104" max="18" man="1"/>
  </rowBreaks>
  <colBreaks count="1" manualBreakCount="1">
    <brk id="10" max="21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view="pageBreakPreview" zoomScaleNormal="100" zoomScaleSheetLayoutView="100" workbookViewId="0">
      <pane xSplit="2" ySplit="6" topLeftCell="C7" activePane="bottomRight" state="frozen"/>
      <selection activeCell="I1" sqref="I1:J1048576"/>
      <selection pane="topRight" activeCell="I1" sqref="I1:J1048576"/>
      <selection pane="bottomLeft" activeCell="I1" sqref="I1:J1048576"/>
      <selection pane="bottomRight" activeCell="I1" sqref="I1:J1048576"/>
    </sheetView>
  </sheetViews>
  <sheetFormatPr defaultColWidth="8.85546875" defaultRowHeight="12.75" x14ac:dyDescent="0.2"/>
  <cols>
    <col min="1" max="1" width="7.7109375" style="5" bestFit="1" customWidth="1"/>
    <col min="2" max="2" width="20.140625" style="5" customWidth="1"/>
    <col min="3" max="14" width="14.42578125" style="5" customWidth="1"/>
    <col min="15" max="24" width="14.85546875" style="5" customWidth="1"/>
    <col min="25" max="16384" width="8.85546875" style="5"/>
  </cols>
  <sheetData>
    <row r="1" spans="1:24" ht="23.45" customHeight="1" x14ac:dyDescent="0.2">
      <c r="A1" s="702" t="s">
        <v>941</v>
      </c>
      <c r="B1" s="702"/>
      <c r="C1" s="703" t="s">
        <v>942</v>
      </c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4"/>
      <c r="O1" s="705" t="s">
        <v>942</v>
      </c>
      <c r="P1" s="703"/>
      <c r="Q1" s="703"/>
      <c r="R1" s="703"/>
      <c r="S1" s="703"/>
      <c r="T1" s="703"/>
      <c r="U1" s="703"/>
      <c r="V1" s="703"/>
      <c r="W1" s="703"/>
      <c r="X1" s="704"/>
    </row>
    <row r="2" spans="1:24" ht="30" customHeight="1" x14ac:dyDescent="0.2">
      <c r="A2" s="702"/>
      <c r="B2" s="702"/>
      <c r="C2" s="706"/>
      <c r="D2" s="706"/>
      <c r="E2" s="707"/>
      <c r="F2" s="708"/>
      <c r="G2" s="708"/>
      <c r="H2" s="708"/>
      <c r="I2" s="709" t="s">
        <v>135</v>
      </c>
      <c r="J2" s="710"/>
      <c r="K2" s="711"/>
      <c r="L2" s="708"/>
      <c r="M2" s="712"/>
      <c r="N2" s="713"/>
      <c r="O2" s="714" t="s">
        <v>943</v>
      </c>
      <c r="P2" s="715"/>
      <c r="Q2" s="712"/>
      <c r="R2" s="712"/>
      <c r="S2" s="712"/>
      <c r="T2" s="712"/>
      <c r="U2" s="714" t="s">
        <v>142</v>
      </c>
      <c r="V2" s="716"/>
      <c r="W2" s="715"/>
      <c r="X2" s="713"/>
    </row>
    <row r="3" spans="1:24" ht="178.15" customHeight="1" x14ac:dyDescent="0.2">
      <c r="A3" s="702"/>
      <c r="B3" s="702"/>
      <c r="C3" s="717" t="s">
        <v>944</v>
      </c>
      <c r="D3" s="718" t="s">
        <v>945</v>
      </c>
      <c r="E3" s="719" t="s">
        <v>946</v>
      </c>
      <c r="F3" s="718" t="s">
        <v>947</v>
      </c>
      <c r="G3" s="718" t="s">
        <v>948</v>
      </c>
      <c r="H3" s="719" t="s">
        <v>949</v>
      </c>
      <c r="I3" s="720" t="s">
        <v>950</v>
      </c>
      <c r="J3" s="720" t="s">
        <v>951</v>
      </c>
      <c r="K3" s="720" t="s">
        <v>952</v>
      </c>
      <c r="L3" s="718" t="s">
        <v>953</v>
      </c>
      <c r="M3" s="721" t="s">
        <v>954</v>
      </c>
      <c r="N3" s="718" t="s">
        <v>955</v>
      </c>
      <c r="O3" s="722" t="s">
        <v>185</v>
      </c>
      <c r="P3" s="722" t="s">
        <v>186</v>
      </c>
      <c r="Q3" s="723" t="s">
        <v>956</v>
      </c>
      <c r="R3" s="723" t="s">
        <v>957</v>
      </c>
      <c r="S3" s="723" t="s">
        <v>958</v>
      </c>
      <c r="T3" s="723" t="s">
        <v>959</v>
      </c>
      <c r="U3" s="724" t="s">
        <v>188</v>
      </c>
      <c r="V3" s="724" t="s">
        <v>189</v>
      </c>
      <c r="W3" s="724" t="s">
        <v>190</v>
      </c>
      <c r="X3" s="723" t="s">
        <v>960</v>
      </c>
    </row>
    <row r="4" spans="1:24" x14ac:dyDescent="0.2">
      <c r="A4" s="725"/>
      <c r="B4" s="725"/>
      <c r="C4" s="726">
        <v>1</v>
      </c>
      <c r="D4" s="726">
        <f t="shared" ref="D4:X4" si="0">C4+1</f>
        <v>2</v>
      </c>
      <c r="E4" s="726">
        <f t="shared" si="0"/>
        <v>3</v>
      </c>
      <c r="F4" s="726">
        <f t="shared" si="0"/>
        <v>4</v>
      </c>
      <c r="G4" s="726">
        <f t="shared" si="0"/>
        <v>5</v>
      </c>
      <c r="H4" s="726">
        <f t="shared" si="0"/>
        <v>6</v>
      </c>
      <c r="I4" s="726">
        <f t="shared" si="0"/>
        <v>7</v>
      </c>
      <c r="J4" s="726">
        <f t="shared" si="0"/>
        <v>8</v>
      </c>
      <c r="K4" s="726">
        <f t="shared" si="0"/>
        <v>9</v>
      </c>
      <c r="L4" s="726">
        <f t="shared" si="0"/>
        <v>10</v>
      </c>
      <c r="M4" s="726">
        <f t="shared" si="0"/>
        <v>11</v>
      </c>
      <c r="N4" s="726">
        <f t="shared" si="0"/>
        <v>12</v>
      </c>
      <c r="O4" s="726">
        <f t="shared" si="0"/>
        <v>13</v>
      </c>
      <c r="P4" s="726">
        <f t="shared" si="0"/>
        <v>14</v>
      </c>
      <c r="Q4" s="726">
        <f t="shared" si="0"/>
        <v>15</v>
      </c>
      <c r="R4" s="726">
        <f t="shared" si="0"/>
        <v>16</v>
      </c>
      <c r="S4" s="726">
        <f t="shared" si="0"/>
        <v>17</v>
      </c>
      <c r="T4" s="726">
        <f t="shared" si="0"/>
        <v>18</v>
      </c>
      <c r="U4" s="726">
        <f t="shared" si="0"/>
        <v>19</v>
      </c>
      <c r="V4" s="726">
        <f t="shared" si="0"/>
        <v>20</v>
      </c>
      <c r="W4" s="726">
        <f t="shared" si="0"/>
        <v>21</v>
      </c>
      <c r="X4" s="726">
        <f t="shared" si="0"/>
        <v>22</v>
      </c>
    </row>
    <row r="5" spans="1:24" ht="25.5" hidden="1" x14ac:dyDescent="0.2">
      <c r="A5" s="727"/>
      <c r="B5" s="727"/>
      <c r="C5" s="728" t="s">
        <v>961</v>
      </c>
      <c r="D5" s="728" t="s">
        <v>962</v>
      </c>
      <c r="E5" s="728" t="s">
        <v>963</v>
      </c>
      <c r="F5" s="551" t="s">
        <v>622</v>
      </c>
      <c r="G5" s="728" t="s">
        <v>964</v>
      </c>
      <c r="H5" s="728" t="s">
        <v>965</v>
      </c>
      <c r="I5" s="729" t="s">
        <v>966</v>
      </c>
      <c r="J5" s="729" t="s">
        <v>967</v>
      </c>
      <c r="K5" s="728" t="s">
        <v>968</v>
      </c>
      <c r="L5" s="728" t="s">
        <v>969</v>
      </c>
      <c r="M5" s="728"/>
      <c r="N5" s="728" t="s">
        <v>970</v>
      </c>
      <c r="O5" s="729" t="s">
        <v>87</v>
      </c>
      <c r="P5" s="729" t="s">
        <v>96</v>
      </c>
      <c r="Q5" s="728" t="s">
        <v>971</v>
      </c>
      <c r="R5" s="728" t="s">
        <v>972</v>
      </c>
      <c r="S5" s="728" t="s">
        <v>973</v>
      </c>
      <c r="T5" s="728" t="s">
        <v>974</v>
      </c>
      <c r="U5" s="729" t="s">
        <v>90</v>
      </c>
      <c r="V5" s="729" t="s">
        <v>92</v>
      </c>
      <c r="W5" s="729" t="s">
        <v>94</v>
      </c>
      <c r="X5" s="728" t="s">
        <v>975</v>
      </c>
    </row>
    <row r="6" spans="1:24" ht="25.5" hidden="1" x14ac:dyDescent="0.2">
      <c r="A6" s="727"/>
      <c r="B6" s="727"/>
      <c r="C6" s="728" t="s">
        <v>191</v>
      </c>
      <c r="D6" s="728" t="s">
        <v>191</v>
      </c>
      <c r="E6" s="728" t="s">
        <v>192</v>
      </c>
      <c r="F6" s="551" t="s">
        <v>629</v>
      </c>
      <c r="G6" s="728" t="s">
        <v>192</v>
      </c>
      <c r="H6" s="728" t="s">
        <v>192</v>
      </c>
      <c r="I6" s="728" t="s">
        <v>976</v>
      </c>
      <c r="J6" s="728" t="s">
        <v>976</v>
      </c>
      <c r="K6" s="728" t="s">
        <v>192</v>
      </c>
      <c r="L6" s="728" t="s">
        <v>192</v>
      </c>
      <c r="M6" s="728" t="s">
        <v>977</v>
      </c>
      <c r="N6" s="728" t="s">
        <v>192</v>
      </c>
      <c r="O6" s="728" t="s">
        <v>191</v>
      </c>
      <c r="P6" s="728" t="s">
        <v>191</v>
      </c>
      <c r="Q6" s="728" t="s">
        <v>192</v>
      </c>
      <c r="R6" s="728" t="s">
        <v>978</v>
      </c>
      <c r="S6" s="728" t="s">
        <v>192</v>
      </c>
      <c r="T6" s="728" t="s">
        <v>192</v>
      </c>
      <c r="U6" s="728" t="s">
        <v>191</v>
      </c>
      <c r="V6" s="728" t="s">
        <v>191</v>
      </c>
      <c r="W6" s="728" t="s">
        <v>191</v>
      </c>
      <c r="X6" s="728" t="s">
        <v>192</v>
      </c>
    </row>
    <row r="7" spans="1:24" ht="28.15" customHeight="1" x14ac:dyDescent="0.2">
      <c r="A7" s="730">
        <v>318001</v>
      </c>
      <c r="B7" s="731" t="s">
        <v>979</v>
      </c>
      <c r="C7" s="732">
        <f>+'8_2.1.17 SIS'!AY76</f>
        <v>1446</v>
      </c>
      <c r="D7" s="733">
        <f>'3_Levels 1&amp;2'!AM76</f>
        <v>4549.880951789627</v>
      </c>
      <c r="E7" s="733">
        <f>C7*ROUND(D7,0)</f>
        <v>6579300</v>
      </c>
      <c r="F7" s="733">
        <v>605.97185873605952</v>
      </c>
      <c r="G7" s="733">
        <f>F7*C7</f>
        <v>876235.30773234204</v>
      </c>
      <c r="H7" s="734">
        <f>ROUND(E7+G7,0)</f>
        <v>7455535</v>
      </c>
      <c r="I7" s="735">
        <f>'[3]October Mid-Year Adj'!$J74</f>
        <v>-25779</v>
      </c>
      <c r="J7" s="735">
        <f>'[3]February Mid-Year Adj'!$J74</f>
        <v>-15468</v>
      </c>
      <c r="K7" s="736">
        <f>SUM(I7:J7)</f>
        <v>-41247</v>
      </c>
      <c r="L7" s="734">
        <f>+H7+K7</f>
        <v>7414288</v>
      </c>
      <c r="M7" s="733">
        <f>'[2]Summary FY17-18 MFP'!M78</f>
        <v>0</v>
      </c>
      <c r="N7" s="734">
        <f>SUM(L7:M7)</f>
        <v>7414288</v>
      </c>
      <c r="O7" s="735">
        <f>VLOOKUP($A7,'4_Level 4'!$A$78:$S$212,5,FALSE)</f>
        <v>0</v>
      </c>
      <c r="P7" s="735">
        <f>VLOOKUP($A7,'4_Level 4'!$A$78:$S$212,17,FALSE)</f>
        <v>0</v>
      </c>
      <c r="Q7" s="734">
        <f>ROUND(SUM(N7:P7),0)</f>
        <v>7414288</v>
      </c>
      <c r="R7" s="735">
        <f>[4]MFP!$HJ79</f>
        <v>6820641</v>
      </c>
      <c r="S7" s="735">
        <f>+Q7-R7</f>
        <v>593647</v>
      </c>
      <c r="T7" s="734">
        <f>ROUND(S7/$T$13,0)</f>
        <v>593647</v>
      </c>
      <c r="U7" s="733">
        <f>VLOOKUP($A7,'4_Level 4'!$A$78:$S$212,10,FALSE)</f>
        <v>0</v>
      </c>
      <c r="V7" s="733">
        <f>VLOOKUP($A7,'4_Level 4'!$A$78:$S$212,12,FALSE)</f>
        <v>10000</v>
      </c>
      <c r="W7" s="733">
        <f>VLOOKUP($A7,'4_Level 4'!$A$78:$S$212,13,FALSE)</f>
        <v>0</v>
      </c>
      <c r="X7" s="734">
        <f>+Q7+U7+V7+W7</f>
        <v>7424288</v>
      </c>
    </row>
    <row r="8" spans="1:24" ht="28.15" customHeight="1" x14ac:dyDescent="0.2">
      <c r="A8" s="737">
        <v>319001</v>
      </c>
      <c r="B8" s="738" t="s">
        <v>980</v>
      </c>
      <c r="C8" s="732">
        <f>+'8_2.1.17 SIS'!AZ79</f>
        <v>691</v>
      </c>
      <c r="D8" s="733">
        <f>'3_Levels 1&amp;2'!AM76</f>
        <v>4549.880951789627</v>
      </c>
      <c r="E8" s="733">
        <f>C8*ROUND(D8,0)</f>
        <v>3144050</v>
      </c>
      <c r="F8" s="733">
        <v>699.89832861189802</v>
      </c>
      <c r="G8" s="733">
        <f>F8*C8</f>
        <v>483629.74507082155</v>
      </c>
      <c r="H8" s="734">
        <f>ROUND(E8+G8,0)</f>
        <v>3627680</v>
      </c>
      <c r="I8" s="735">
        <f>'[3]October Mid-Year Adj'!$J75</f>
        <v>-587975</v>
      </c>
      <c r="J8" s="735">
        <f>'[3]February Mid-Year Adj'!$J75</f>
        <v>-31499</v>
      </c>
      <c r="K8" s="736">
        <f>SUM(I8:J8)</f>
        <v>-619474</v>
      </c>
      <c r="L8" s="734">
        <f>+H8+K8</f>
        <v>3008206</v>
      </c>
      <c r="M8" s="733">
        <f>'[2]Summary FY17-18 MFP'!M79</f>
        <v>-25899.137706548441</v>
      </c>
      <c r="N8" s="734">
        <f>SUM(L8:M8)</f>
        <v>2982306.8622934516</v>
      </c>
      <c r="O8" s="735">
        <f>VLOOKUP($A8,'4_Level 4'!$A$78:$S$212,5,FALSE)</f>
        <v>0</v>
      </c>
      <c r="P8" s="735">
        <f>VLOOKUP($A8,'4_Level 4'!$A$78:$S$212,17,FALSE)</f>
        <v>0</v>
      </c>
      <c r="Q8" s="734">
        <f>ROUND(SUM(N8:P8),0)</f>
        <v>2982307</v>
      </c>
      <c r="R8" s="735">
        <f>[4]MFP!$HJ80</f>
        <v>2848269</v>
      </c>
      <c r="S8" s="735">
        <f>+Q8-R8</f>
        <v>134038</v>
      </c>
      <c r="T8" s="734">
        <f>ROUND(S8/$T$13,0)</f>
        <v>134038</v>
      </c>
      <c r="U8" s="733">
        <f>VLOOKUP($A8,'4_Level 4'!$A$78:$S$212,10,FALSE)</f>
        <v>0</v>
      </c>
      <c r="V8" s="733">
        <f>VLOOKUP($A8,'4_Level 4'!$A$78:$S$212,12,FALSE)</f>
        <v>10000</v>
      </c>
      <c r="W8" s="733">
        <f>VLOOKUP($A8,'4_Level 4'!$A$78:$S$212,13,FALSE)</f>
        <v>0</v>
      </c>
      <c r="X8" s="734">
        <f>+Q8+U8+V8+W8</f>
        <v>2992307</v>
      </c>
    </row>
    <row r="9" spans="1:24" s="362" customFormat="1" ht="28.15" customHeight="1" thickBot="1" x14ac:dyDescent="0.25">
      <c r="A9" s="739"/>
      <c r="B9" s="739" t="s">
        <v>981</v>
      </c>
      <c r="C9" s="740">
        <f>SUM(C7:C8)</f>
        <v>2137</v>
      </c>
      <c r="D9" s="741"/>
      <c r="E9" s="742">
        <f>SUM(E7:E8)</f>
        <v>9723350</v>
      </c>
      <c r="F9" s="742"/>
      <c r="G9" s="742">
        <f t="shared" ref="G9:X9" si="1">SUM(G7:G8)</f>
        <v>1359865.0528031636</v>
      </c>
      <c r="H9" s="743">
        <f t="shared" si="1"/>
        <v>11083215</v>
      </c>
      <c r="I9" s="744">
        <f t="shared" si="1"/>
        <v>-613754</v>
      </c>
      <c r="J9" s="744">
        <f t="shared" si="1"/>
        <v>-46967</v>
      </c>
      <c r="K9" s="745">
        <f t="shared" si="1"/>
        <v>-660721</v>
      </c>
      <c r="L9" s="743">
        <f t="shared" si="1"/>
        <v>10422494</v>
      </c>
      <c r="M9" s="742">
        <f>SUM(M7:M8)</f>
        <v>-25899.137706548441</v>
      </c>
      <c r="N9" s="743">
        <f t="shared" si="1"/>
        <v>10396594.862293452</v>
      </c>
      <c r="O9" s="744">
        <f t="shared" si="1"/>
        <v>0</v>
      </c>
      <c r="P9" s="744">
        <f t="shared" si="1"/>
        <v>0</v>
      </c>
      <c r="Q9" s="743">
        <f t="shared" si="1"/>
        <v>10396595</v>
      </c>
      <c r="R9" s="744">
        <f t="shared" si="1"/>
        <v>9668910</v>
      </c>
      <c r="S9" s="744">
        <f t="shared" si="1"/>
        <v>727685</v>
      </c>
      <c r="T9" s="743">
        <f t="shared" si="1"/>
        <v>727685</v>
      </c>
      <c r="U9" s="742">
        <f t="shared" si="1"/>
        <v>0</v>
      </c>
      <c r="V9" s="742">
        <f t="shared" si="1"/>
        <v>20000</v>
      </c>
      <c r="W9" s="742">
        <f t="shared" si="1"/>
        <v>0</v>
      </c>
      <c r="X9" s="743">
        <f t="shared" si="1"/>
        <v>10416595</v>
      </c>
    </row>
    <row r="10" spans="1:24" s="362" customFormat="1" ht="13.5" thickTop="1" x14ac:dyDescent="0.2">
      <c r="B10" s="746"/>
      <c r="C10" s="747"/>
      <c r="D10" s="748"/>
      <c r="E10" s="749"/>
    </row>
    <row r="12" spans="1:24" ht="13.15" customHeight="1" x14ac:dyDescent="0.2">
      <c r="D12"/>
      <c r="M12" s="721"/>
    </row>
    <row r="13" spans="1:24" x14ac:dyDescent="0.2">
      <c r="D13"/>
      <c r="M13" s="750"/>
      <c r="T13" s="5">
        <v>1</v>
      </c>
    </row>
  </sheetData>
  <mergeCells count="6">
    <mergeCell ref="A1:B3"/>
    <mergeCell ref="C1:N1"/>
    <mergeCell ref="O1:X1"/>
    <mergeCell ref="I2:K2"/>
    <mergeCell ref="O2:P2"/>
    <mergeCell ref="U2:W2"/>
  </mergeCells>
  <printOptions horizontalCentered="1"/>
  <pageMargins left="0.25" right="0.25" top="0.95" bottom="0.5" header="0.25" footer="0.25"/>
  <pageSetup paperSize="5" scale="80" firstPageNumber="3" orientation="landscape" r:id="rId1"/>
  <headerFooter alignWithMargins="0">
    <oddHeader xml:space="preserve">&amp;L&amp;"Arial,Bold"&amp;20&amp;K000000FY2017-18 MFP Budget Letter&amp;R
</oddHeader>
    <oddFooter>&amp;R&amp;12&amp;P</oddFooter>
  </headerFooter>
  <colBreaks count="1" manualBreakCount="1">
    <brk id="14" max="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"/>
  <sheetViews>
    <sheetView view="pageBreakPreview" zoomScaleNormal="100" zoomScaleSheetLayoutView="100" workbookViewId="0">
      <pane xSplit="2" ySplit="6" topLeftCell="C7" activePane="bottomRight" state="frozen"/>
      <selection activeCell="I1" sqref="I1:J1048576"/>
      <selection pane="topRight" activeCell="I1" sqref="I1:J1048576"/>
      <selection pane="bottomLeft" activeCell="I1" sqref="I1:J1048576"/>
      <selection pane="bottomRight" activeCell="I1" sqref="I1:J1048576"/>
    </sheetView>
  </sheetViews>
  <sheetFormatPr defaultColWidth="8.85546875" defaultRowHeight="12.75" x14ac:dyDescent="0.2"/>
  <cols>
    <col min="1" max="1" width="7" style="3" bestFit="1" customWidth="1"/>
    <col min="2" max="2" width="23.28515625" style="3" customWidth="1"/>
    <col min="3" max="3" width="12.140625" style="3" bestFit="1" customWidth="1"/>
    <col min="4" max="4" width="6" style="3" customWidth="1"/>
    <col min="5" max="5" width="14" style="3" customWidth="1"/>
    <col min="6" max="6" width="6" style="3" customWidth="1"/>
    <col min="7" max="7" width="14" style="3" customWidth="1"/>
    <col min="8" max="8" width="9.28515625" style="3" customWidth="1"/>
    <col min="9" max="9" width="6" style="3" customWidth="1"/>
    <col min="10" max="10" width="11.28515625" style="3" customWidth="1"/>
    <col min="11" max="11" width="9.28515625" style="3" customWidth="1"/>
    <col min="12" max="12" width="6" style="3" customWidth="1"/>
    <col min="13" max="13" width="11.28515625" style="3" customWidth="1"/>
    <col min="14" max="14" width="9.28515625" style="3" customWidth="1"/>
    <col min="15" max="15" width="6" style="3" customWidth="1"/>
    <col min="16" max="16" width="11.28515625" style="3" customWidth="1"/>
    <col min="17" max="17" width="9.28515625" style="3" customWidth="1"/>
    <col min="18" max="18" width="6" style="3" customWidth="1"/>
    <col min="19" max="19" width="11.28515625" style="3" customWidth="1"/>
    <col min="20" max="20" width="13.140625" style="3" customWidth="1"/>
    <col min="21" max="22" width="11.85546875" style="3" bestFit="1" customWidth="1"/>
    <col min="23" max="23" width="11.85546875" style="3" customWidth="1"/>
    <col min="24" max="24" width="11.85546875" style="3" bestFit="1" customWidth="1"/>
    <col min="25" max="25" width="10.85546875" style="3" bestFit="1" customWidth="1"/>
    <col min="26" max="26" width="12.7109375" style="3" customWidth="1"/>
    <col min="27" max="27" width="13.28515625" style="3" bestFit="1" customWidth="1"/>
    <col min="28" max="28" width="10.7109375" style="3" customWidth="1"/>
    <col min="29" max="29" width="12.28515625" style="3" bestFit="1" customWidth="1"/>
    <col min="30" max="31" width="11.7109375" style="3" customWidth="1"/>
    <col min="32" max="32" width="10.7109375" style="3" customWidth="1"/>
    <col min="33" max="33" width="10" style="3" customWidth="1"/>
    <col min="34" max="34" width="15.28515625" style="3" customWidth="1"/>
    <col min="35" max="35" width="8.85546875" style="3"/>
    <col min="36" max="37" width="10.5703125" style="3" bestFit="1" customWidth="1"/>
    <col min="38" max="16384" width="8.85546875" style="3"/>
  </cols>
  <sheetData>
    <row r="1" spans="1:38" ht="19.899999999999999" customHeight="1" x14ac:dyDescent="0.2">
      <c r="A1" s="751" t="s">
        <v>982</v>
      </c>
      <c r="B1" s="752"/>
      <c r="C1" s="753" t="s">
        <v>942</v>
      </c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4"/>
      <c r="P1" s="754"/>
      <c r="Q1" s="754"/>
      <c r="R1" s="754"/>
      <c r="S1" s="754"/>
      <c r="T1" s="755"/>
      <c r="U1" s="753" t="s">
        <v>942</v>
      </c>
      <c r="V1" s="754"/>
      <c r="W1" s="754"/>
      <c r="X1" s="754"/>
      <c r="Y1" s="754"/>
      <c r="Z1" s="754"/>
      <c r="AA1" s="754"/>
      <c r="AB1" s="754"/>
      <c r="AC1" s="754"/>
      <c r="AD1" s="754"/>
      <c r="AE1" s="754"/>
      <c r="AF1" s="754"/>
      <c r="AG1" s="754"/>
      <c r="AH1" s="755"/>
    </row>
    <row r="2" spans="1:38" ht="33" customHeight="1" x14ac:dyDescent="0.2">
      <c r="A2" s="756"/>
      <c r="B2" s="757"/>
      <c r="C2" s="758" t="s">
        <v>944</v>
      </c>
      <c r="D2" s="759" t="s">
        <v>983</v>
      </c>
      <c r="E2" s="760"/>
      <c r="F2" s="760"/>
      <c r="G2" s="761"/>
      <c r="H2" s="759" t="s">
        <v>984</v>
      </c>
      <c r="I2" s="762"/>
      <c r="J2" s="763"/>
      <c r="K2" s="759" t="s">
        <v>985</v>
      </c>
      <c r="L2" s="762"/>
      <c r="M2" s="763"/>
      <c r="N2" s="759" t="s">
        <v>986</v>
      </c>
      <c r="O2" s="762"/>
      <c r="P2" s="763"/>
      <c r="Q2" s="759" t="s">
        <v>987</v>
      </c>
      <c r="R2" s="762"/>
      <c r="S2" s="763"/>
      <c r="T2" s="758" t="s">
        <v>988</v>
      </c>
      <c r="U2" s="764" t="s">
        <v>135</v>
      </c>
      <c r="V2" s="764"/>
      <c r="W2" s="764"/>
      <c r="X2" s="758" t="s">
        <v>989</v>
      </c>
      <c r="Y2" s="765" t="s">
        <v>990</v>
      </c>
      <c r="Z2" s="765" t="s">
        <v>991</v>
      </c>
      <c r="AA2" s="766" t="s">
        <v>992</v>
      </c>
      <c r="AB2" s="767" t="s">
        <v>993</v>
      </c>
      <c r="AC2" s="765" t="s">
        <v>994</v>
      </c>
      <c r="AD2" s="765" t="s">
        <v>957</v>
      </c>
      <c r="AE2" s="765" t="s">
        <v>995</v>
      </c>
      <c r="AF2" s="765" t="s">
        <v>996</v>
      </c>
      <c r="AG2" s="767" t="s">
        <v>997</v>
      </c>
      <c r="AH2" s="765" t="s">
        <v>998</v>
      </c>
    </row>
    <row r="3" spans="1:38" ht="113.45" customHeight="1" x14ac:dyDescent="0.2">
      <c r="A3" s="768"/>
      <c r="B3" s="769"/>
      <c r="C3" s="770"/>
      <c r="D3" s="771" t="s">
        <v>999</v>
      </c>
      <c r="E3" s="771" t="s">
        <v>1000</v>
      </c>
      <c r="F3" s="771" t="s">
        <v>999</v>
      </c>
      <c r="G3" s="771" t="s">
        <v>1001</v>
      </c>
      <c r="H3" s="771" t="s">
        <v>1002</v>
      </c>
      <c r="I3" s="771" t="s">
        <v>999</v>
      </c>
      <c r="J3" s="771" t="s">
        <v>1003</v>
      </c>
      <c r="K3" s="771" t="s">
        <v>1004</v>
      </c>
      <c r="L3" s="771" t="s">
        <v>999</v>
      </c>
      <c r="M3" s="771" t="s">
        <v>1003</v>
      </c>
      <c r="N3" s="771" t="s">
        <v>1005</v>
      </c>
      <c r="O3" s="771" t="s">
        <v>999</v>
      </c>
      <c r="P3" s="771" t="s">
        <v>1003</v>
      </c>
      <c r="Q3" s="771" t="s">
        <v>1005</v>
      </c>
      <c r="R3" s="771" t="s">
        <v>999</v>
      </c>
      <c r="S3" s="771" t="s">
        <v>1003</v>
      </c>
      <c r="T3" s="758"/>
      <c r="U3" s="772" t="s">
        <v>950</v>
      </c>
      <c r="V3" s="772" t="s">
        <v>951</v>
      </c>
      <c r="W3" s="772" t="s">
        <v>952</v>
      </c>
      <c r="X3" s="758"/>
      <c r="Y3" s="773"/>
      <c r="Z3" s="773"/>
      <c r="AA3" s="774"/>
      <c r="AB3" s="775"/>
      <c r="AC3" s="773"/>
      <c r="AD3" s="773"/>
      <c r="AE3" s="773"/>
      <c r="AF3" s="773"/>
      <c r="AG3" s="775"/>
      <c r="AH3" s="773"/>
      <c r="AJ3" s="719" t="s">
        <v>1006</v>
      </c>
      <c r="AK3" s="719" t="s">
        <v>1007</v>
      </c>
      <c r="AL3" s="719" t="s">
        <v>1008</v>
      </c>
    </row>
    <row r="4" spans="1:38" ht="14.25" customHeight="1" x14ac:dyDescent="0.2">
      <c r="A4" s="776"/>
      <c r="B4" s="777"/>
      <c r="C4" s="778">
        <v>1</v>
      </c>
      <c r="D4" s="778">
        <f t="shared" ref="D4:AA4" si="0">C4+1</f>
        <v>2</v>
      </c>
      <c r="E4" s="778">
        <f t="shared" si="0"/>
        <v>3</v>
      </c>
      <c r="F4" s="778">
        <f>E4+1</f>
        <v>4</v>
      </c>
      <c r="G4" s="778">
        <f>F4+1</f>
        <v>5</v>
      </c>
      <c r="H4" s="778">
        <f>G4+1</f>
        <v>6</v>
      </c>
      <c r="I4" s="778">
        <f>H4+1</f>
        <v>7</v>
      </c>
      <c r="J4" s="778">
        <f t="shared" si="0"/>
        <v>8</v>
      </c>
      <c r="K4" s="778">
        <f t="shared" si="0"/>
        <v>9</v>
      </c>
      <c r="L4" s="778">
        <f t="shared" si="0"/>
        <v>10</v>
      </c>
      <c r="M4" s="778">
        <f t="shared" si="0"/>
        <v>11</v>
      </c>
      <c r="N4" s="778">
        <f t="shared" si="0"/>
        <v>12</v>
      </c>
      <c r="O4" s="778">
        <f t="shared" si="0"/>
        <v>13</v>
      </c>
      <c r="P4" s="778">
        <f t="shared" si="0"/>
        <v>14</v>
      </c>
      <c r="Q4" s="778">
        <f t="shared" si="0"/>
        <v>15</v>
      </c>
      <c r="R4" s="778">
        <f t="shared" si="0"/>
        <v>16</v>
      </c>
      <c r="S4" s="778">
        <f t="shared" si="0"/>
        <v>17</v>
      </c>
      <c r="T4" s="778">
        <f>S4+1</f>
        <v>18</v>
      </c>
      <c r="U4" s="778">
        <f>T4+1</f>
        <v>19</v>
      </c>
      <c r="V4" s="778">
        <f>U4+1</f>
        <v>20</v>
      </c>
      <c r="W4" s="778">
        <f t="shared" si="0"/>
        <v>21</v>
      </c>
      <c r="X4" s="778">
        <f t="shared" si="0"/>
        <v>22</v>
      </c>
      <c r="Y4" s="778">
        <f t="shared" si="0"/>
        <v>23</v>
      </c>
      <c r="Z4" s="778">
        <f t="shared" si="0"/>
        <v>24</v>
      </c>
      <c r="AA4" s="778">
        <f t="shared" si="0"/>
        <v>25</v>
      </c>
      <c r="AB4" s="778" t="s">
        <v>1009</v>
      </c>
      <c r="AC4" s="778">
        <v>26</v>
      </c>
      <c r="AD4" s="778">
        <f t="shared" ref="AD4:AF4" si="1">AC4+1</f>
        <v>27</v>
      </c>
      <c r="AE4" s="778">
        <f t="shared" si="1"/>
        <v>28</v>
      </c>
      <c r="AF4" s="778">
        <f t="shared" si="1"/>
        <v>29</v>
      </c>
      <c r="AG4" s="778" t="s">
        <v>1010</v>
      </c>
      <c r="AH4" s="778">
        <v>30</v>
      </c>
      <c r="AI4" s="778">
        <f t="shared" ref="AI4:AL4" si="2">AH4+1</f>
        <v>31</v>
      </c>
      <c r="AJ4" s="778">
        <f t="shared" si="2"/>
        <v>32</v>
      </c>
      <c r="AK4" s="778">
        <f t="shared" si="2"/>
        <v>33</v>
      </c>
      <c r="AL4" s="778">
        <f t="shared" si="2"/>
        <v>34</v>
      </c>
    </row>
    <row r="5" spans="1:38" ht="63.75" hidden="1" x14ac:dyDescent="0.2">
      <c r="A5" s="776"/>
      <c r="B5" s="777"/>
      <c r="C5" s="779" t="s">
        <v>1011</v>
      </c>
      <c r="D5" s="779"/>
      <c r="E5" s="779" t="s">
        <v>1012</v>
      </c>
      <c r="F5" s="779"/>
      <c r="G5" s="779" t="s">
        <v>1013</v>
      </c>
      <c r="H5" s="779" t="s">
        <v>1014</v>
      </c>
      <c r="I5" s="779"/>
      <c r="J5" s="779" t="s">
        <v>1015</v>
      </c>
      <c r="K5" s="779" t="s">
        <v>1016</v>
      </c>
      <c r="L5" s="779"/>
      <c r="M5" s="779" t="s">
        <v>1017</v>
      </c>
      <c r="N5" s="779" t="s">
        <v>1018</v>
      </c>
      <c r="O5" s="779"/>
      <c r="P5" s="779" t="s">
        <v>1019</v>
      </c>
      <c r="Q5" s="779" t="s">
        <v>1020</v>
      </c>
      <c r="R5" s="779"/>
      <c r="S5" s="779" t="s">
        <v>1021</v>
      </c>
      <c r="T5" s="779" t="s">
        <v>1022</v>
      </c>
      <c r="U5" s="779" t="s">
        <v>1023</v>
      </c>
      <c r="V5" s="779" t="s">
        <v>1024</v>
      </c>
      <c r="W5" s="779" t="s">
        <v>1025</v>
      </c>
      <c r="X5" s="779" t="s">
        <v>1026</v>
      </c>
      <c r="Y5" s="779" t="s">
        <v>1027</v>
      </c>
      <c r="Z5" s="779" t="s">
        <v>1028</v>
      </c>
      <c r="AA5" s="779" t="s">
        <v>1029</v>
      </c>
      <c r="AB5" s="779" t="s">
        <v>1030</v>
      </c>
      <c r="AC5" s="779" t="s">
        <v>1031</v>
      </c>
      <c r="AD5" s="779" t="s">
        <v>1032</v>
      </c>
      <c r="AE5" s="779" t="s">
        <v>1033</v>
      </c>
      <c r="AF5" s="779" t="s">
        <v>1034</v>
      </c>
      <c r="AG5" s="779" t="s">
        <v>1035</v>
      </c>
      <c r="AH5" s="779" t="s">
        <v>1036</v>
      </c>
      <c r="AI5" s="779"/>
      <c r="AJ5" s="779" t="s">
        <v>1037</v>
      </c>
      <c r="AK5" s="779" t="s">
        <v>1038</v>
      </c>
      <c r="AL5" s="779" t="s">
        <v>1039</v>
      </c>
    </row>
    <row r="6" spans="1:38" ht="25.5" hidden="1" x14ac:dyDescent="0.2">
      <c r="A6" s="780"/>
      <c r="B6" s="781"/>
      <c r="C6" s="779" t="s">
        <v>191</v>
      </c>
      <c r="D6" s="779"/>
      <c r="E6" s="779" t="s">
        <v>191</v>
      </c>
      <c r="F6" s="779"/>
      <c r="G6" s="779" t="s">
        <v>191</v>
      </c>
      <c r="H6" s="779" t="s">
        <v>191</v>
      </c>
      <c r="I6" s="779"/>
      <c r="J6" s="779" t="s">
        <v>191</v>
      </c>
      <c r="K6" s="779" t="s">
        <v>191</v>
      </c>
      <c r="L6" s="779"/>
      <c r="M6" s="779" t="s">
        <v>191</v>
      </c>
      <c r="N6" s="779" t="s">
        <v>191</v>
      </c>
      <c r="O6" s="779"/>
      <c r="P6" s="779" t="s">
        <v>191</v>
      </c>
      <c r="Q6" s="779" t="s">
        <v>191</v>
      </c>
      <c r="R6" s="779"/>
      <c r="S6" s="779" t="s">
        <v>191</v>
      </c>
      <c r="T6" s="779" t="s">
        <v>191</v>
      </c>
      <c r="U6" s="779" t="s">
        <v>191</v>
      </c>
      <c r="V6" s="779" t="s">
        <v>191</v>
      </c>
      <c r="W6" s="779" t="s">
        <v>191</v>
      </c>
      <c r="X6" s="779" t="s">
        <v>191</v>
      </c>
      <c r="Y6" s="779" t="s">
        <v>191</v>
      </c>
      <c r="Z6" s="779" t="s">
        <v>191</v>
      </c>
      <c r="AA6" s="779" t="s">
        <v>191</v>
      </c>
      <c r="AB6" s="779" t="s">
        <v>191</v>
      </c>
      <c r="AC6" s="779" t="s">
        <v>191</v>
      </c>
      <c r="AD6" s="779" t="s">
        <v>191</v>
      </c>
      <c r="AE6" s="779" t="s">
        <v>191</v>
      </c>
      <c r="AF6" s="779" t="s">
        <v>191</v>
      </c>
      <c r="AG6" s="779" t="s">
        <v>191</v>
      </c>
      <c r="AH6" s="779" t="s">
        <v>191</v>
      </c>
      <c r="AI6" s="779"/>
      <c r="AJ6" s="779" t="s">
        <v>629</v>
      </c>
      <c r="AK6" s="779" t="s">
        <v>191</v>
      </c>
      <c r="AL6" s="779" t="s">
        <v>192</v>
      </c>
    </row>
    <row r="7" spans="1:38" ht="18" customHeight="1" x14ac:dyDescent="0.2">
      <c r="A7" s="782">
        <v>321001</v>
      </c>
      <c r="B7" s="783" t="s">
        <v>687</v>
      </c>
      <c r="C7" s="784">
        <f>'[1]5A2A_New Vision'!C83</f>
        <v>294</v>
      </c>
      <c r="D7" s="785"/>
      <c r="E7" s="786">
        <f>'[1]5A2A_New Vision'!E83</f>
        <v>2553504.6111724596</v>
      </c>
      <c r="F7" s="786"/>
      <c r="G7" s="786">
        <f>'[1]5A2A_New Vision'!G83</f>
        <v>210590.88343434338</v>
      </c>
      <c r="H7" s="787">
        <f>'[1]5A2A_New Vision'!H83</f>
        <v>217</v>
      </c>
      <c r="I7" s="785"/>
      <c r="J7" s="786">
        <f>'[1]5A2A_New Vision'!J83</f>
        <v>131109.99808330683</v>
      </c>
      <c r="K7" s="787">
        <f>'[1]5A2A_New Vision'!K83</f>
        <v>117</v>
      </c>
      <c r="L7" s="785"/>
      <c r="M7" s="786">
        <f>'[1]5A2A_New Vision'!M83</f>
        <v>19486.3492092866</v>
      </c>
      <c r="N7" s="787">
        <f>'[1]5A2A_New Vision'!N83</f>
        <v>25</v>
      </c>
      <c r="O7" s="785"/>
      <c r="P7" s="786">
        <f>'[1]5A2A_New Vision'!P83</f>
        <v>102630.23874447672</v>
      </c>
      <c r="Q7" s="787">
        <f>'[1]5A2A_New Vision'!Q83</f>
        <v>0</v>
      </c>
      <c r="R7" s="785"/>
      <c r="S7" s="786">
        <f>'[1]5A2A_New Vision'!S83</f>
        <v>0</v>
      </c>
      <c r="T7" s="788">
        <f>'[1]5A2A_New Vision'!T83</f>
        <v>3017322</v>
      </c>
      <c r="U7" s="785">
        <f>'[1]5A2A_New Vision'!U83</f>
        <v>-198138</v>
      </c>
      <c r="V7" s="785">
        <f>'[1]5A2A_New Vision'!V83</f>
        <v>-44706</v>
      </c>
      <c r="W7" s="789">
        <f>'[1]5A2A_New Vision'!W83</f>
        <v>-242844</v>
      </c>
      <c r="X7" s="788">
        <f>'[1]5A2A_New Vision'!X83</f>
        <v>2774478</v>
      </c>
      <c r="Y7" s="786">
        <f>'[1]5A2A_New Vision'!Y83</f>
        <v>-6936</v>
      </c>
      <c r="Z7" s="788">
        <f>'[1]5A2A_New Vision'!Z83</f>
        <v>2767542</v>
      </c>
      <c r="AA7" s="785">
        <f>'[1]5A2A_New Vision'!AA83</f>
        <v>12492.02676730181</v>
      </c>
      <c r="AB7" s="790">
        <f>'[1]5A2A_New Vision'!AB78+'[1]5A2A_New Vision'!AB82</f>
        <v>0</v>
      </c>
      <c r="AC7" s="788">
        <f>'[1]5A2A_New Vision'!AB83</f>
        <v>2780034</v>
      </c>
      <c r="AD7" s="785">
        <f>'[1]5A2A_New Vision'!AC83</f>
        <v>2554997</v>
      </c>
      <c r="AE7" s="785">
        <f>'[1]5A2A_New Vision'!AD83</f>
        <v>225037</v>
      </c>
      <c r="AF7" s="788">
        <f>'[1]5A2A_New Vision'!AE83</f>
        <v>225037</v>
      </c>
      <c r="AG7" s="790">
        <f>'[1]5A2A_New Vision'!AF79+'[1]5A2A_New Vision'!AF80+'[1]5A2A_New Vision'!AF81</f>
        <v>0</v>
      </c>
      <c r="AH7" s="788">
        <f>'[1]5A2A_New Vision'!AF83</f>
        <v>2780034</v>
      </c>
      <c r="AI7" s="261"/>
      <c r="AJ7" s="791">
        <v>7379</v>
      </c>
      <c r="AK7" s="791">
        <f>-Y7</f>
        <v>6936</v>
      </c>
      <c r="AL7" s="791">
        <f t="shared" ref="AL7:AL13" si="3">AK7-AJ7</f>
        <v>-443</v>
      </c>
    </row>
    <row r="8" spans="1:38" ht="18" customHeight="1" x14ac:dyDescent="0.2">
      <c r="A8" s="792">
        <v>329001</v>
      </c>
      <c r="B8" s="793" t="s">
        <v>688</v>
      </c>
      <c r="C8" s="794">
        <f>'[1]5A2B_Glencoe'!C84</f>
        <v>347</v>
      </c>
      <c r="D8" s="795"/>
      <c r="E8" s="796">
        <f>'[1]5A2B_Glencoe'!E84</f>
        <v>2767767.4495524825</v>
      </c>
      <c r="F8" s="796"/>
      <c r="G8" s="796">
        <f>'[1]5A2B_Glencoe'!G84</f>
        <v>207646.06113874802</v>
      </c>
      <c r="H8" s="797">
        <f>'[1]5A2B_Glencoe'!H84</f>
        <v>291</v>
      </c>
      <c r="I8" s="795"/>
      <c r="J8" s="796">
        <f>'[1]5A2B_Glencoe'!J84</f>
        <v>171149.60122206161</v>
      </c>
      <c r="K8" s="797">
        <f>'[1]5A2B_Glencoe'!K84</f>
        <v>0</v>
      </c>
      <c r="L8" s="795"/>
      <c r="M8" s="796">
        <f>'[1]5A2B_Glencoe'!M84</f>
        <v>0</v>
      </c>
      <c r="N8" s="797">
        <f>'[1]5A2B_Glencoe'!N84</f>
        <v>39</v>
      </c>
      <c r="O8" s="795"/>
      <c r="P8" s="796">
        <f>'[1]5A2B_Glencoe'!P84</f>
        <v>156959.09858540256</v>
      </c>
      <c r="Q8" s="797">
        <f>'[1]5A2B_Glencoe'!Q84</f>
        <v>3</v>
      </c>
      <c r="R8" s="795"/>
      <c r="S8" s="796">
        <f>'[1]5A2B_Glencoe'!S84</f>
        <v>4862.7806799758455</v>
      </c>
      <c r="T8" s="798">
        <f>'[1]5A2B_Glencoe'!T84</f>
        <v>3308385</v>
      </c>
      <c r="U8" s="795">
        <f>'[1]5A2B_Glencoe'!U84</f>
        <v>-15865</v>
      </c>
      <c r="V8" s="795">
        <f>'[1]5A2B_Glencoe'!V84</f>
        <v>-50240</v>
      </c>
      <c r="W8" s="799">
        <f>'[1]5A2B_Glencoe'!W84</f>
        <v>-66105</v>
      </c>
      <c r="X8" s="798">
        <f>'[1]5A2B_Glencoe'!X84</f>
        <v>3242280</v>
      </c>
      <c r="Y8" s="796">
        <f>'[1]5A2B_Glencoe'!Y84</f>
        <v>-8106</v>
      </c>
      <c r="Z8" s="798">
        <f>'[1]5A2B_Glencoe'!Z84</f>
        <v>3234174</v>
      </c>
      <c r="AA8" s="795">
        <f>'[1]5A2B_Glencoe'!AA84</f>
        <v>946.16973079538366</v>
      </c>
      <c r="AB8" s="800">
        <f>'[1]5A2B_Glencoe'!AB78+'[1]5A2B_Glencoe'!AB82</f>
        <v>14180</v>
      </c>
      <c r="AC8" s="798">
        <f>'[1]5A2B_Glencoe'!AB84</f>
        <v>3249300</v>
      </c>
      <c r="AD8" s="795">
        <f>'[1]5A2B_Glencoe'!AC84</f>
        <v>2971299</v>
      </c>
      <c r="AE8" s="795">
        <f>'[1]5A2B_Glencoe'!AD84</f>
        <v>278001</v>
      </c>
      <c r="AF8" s="798">
        <f>'[1]5A2B_Glencoe'!AE84</f>
        <v>244668</v>
      </c>
      <c r="AG8" s="800">
        <f>'[1]5A2B_Glencoe'!AF79+'[1]5A2B_Glencoe'!AF80+'[1]5A2B_Glencoe'!AF81</f>
        <v>0</v>
      </c>
      <c r="AH8" s="798">
        <f>'[1]5A2B_Glencoe'!AF84</f>
        <v>3249300</v>
      </c>
      <c r="AI8" s="261"/>
      <c r="AJ8" s="801">
        <v>8181</v>
      </c>
      <c r="AK8" s="801">
        <f t="shared" ref="AK8:AK13" si="4">-Y8</f>
        <v>8106</v>
      </c>
      <c r="AL8" s="801">
        <f t="shared" si="3"/>
        <v>-75</v>
      </c>
    </row>
    <row r="9" spans="1:38" ht="18" customHeight="1" x14ac:dyDescent="0.2">
      <c r="A9" s="792">
        <v>331001</v>
      </c>
      <c r="B9" s="793" t="s">
        <v>689</v>
      </c>
      <c r="C9" s="794">
        <f>'[1]5A2C_ISL'!C83</f>
        <v>1027</v>
      </c>
      <c r="D9" s="795"/>
      <c r="E9" s="796">
        <f>'[1]5A2C_ISL'!E83</f>
        <v>8467960.4181128386</v>
      </c>
      <c r="F9" s="796"/>
      <c r="G9" s="796">
        <f>'[1]5A2C_ISL'!G83</f>
        <v>734110.03181722679</v>
      </c>
      <c r="H9" s="797">
        <f>'[1]5A2C_ISL'!H83</f>
        <v>623</v>
      </c>
      <c r="I9" s="795"/>
      <c r="J9" s="796">
        <f>'[1]5A2C_ISL'!J83</f>
        <v>289511.52118993708</v>
      </c>
      <c r="K9" s="797">
        <f>'[1]5A2C_ISL'!K83</f>
        <v>0</v>
      </c>
      <c r="L9" s="795"/>
      <c r="M9" s="796">
        <f>'[1]5A2C_ISL'!M83</f>
        <v>0</v>
      </c>
      <c r="N9" s="797">
        <f>'[1]5A2C_ISL'!N83</f>
        <v>47</v>
      </c>
      <c r="O9" s="795"/>
      <c r="P9" s="796">
        <f>'[1]5A2C_ISL'!P83</f>
        <v>148194.80526180437</v>
      </c>
      <c r="Q9" s="797">
        <f>'[1]5A2C_ISL'!Q83</f>
        <v>0</v>
      </c>
      <c r="R9" s="795"/>
      <c r="S9" s="796">
        <f>'[1]5A2C_ISL'!S83</f>
        <v>0</v>
      </c>
      <c r="T9" s="798">
        <f>'[1]5A2C_ISL'!T83</f>
        <v>9639777</v>
      </c>
      <c r="U9" s="795">
        <f>'[1]5A2C_ISL'!U83</f>
        <v>3283084</v>
      </c>
      <c r="V9" s="795">
        <f>'[1]5A2C_ISL'!V83</f>
        <v>8251</v>
      </c>
      <c r="W9" s="799">
        <f>'[1]5A2C_ISL'!W83</f>
        <v>3291335</v>
      </c>
      <c r="X9" s="798">
        <f>'[1]5A2C_ISL'!X83</f>
        <v>12931112</v>
      </c>
      <c r="Y9" s="796">
        <f>'[1]5A2C_ISL'!Y83</f>
        <v>-32327</v>
      </c>
      <c r="Z9" s="798">
        <f>'[1]5A2C_ISL'!Z83</f>
        <v>12898785</v>
      </c>
      <c r="AA9" s="795">
        <f>'[1]5A2C_ISL'!AA83</f>
        <v>7209.5971689790676</v>
      </c>
      <c r="AB9" s="800">
        <f>'[1]5A2C_ISL'!AB78+'[1]5A2C_ISL'!AB82</f>
        <v>445000</v>
      </c>
      <c r="AC9" s="798">
        <f>'[1]5A2C_ISL'!AB83</f>
        <v>13350995</v>
      </c>
      <c r="AD9" s="795">
        <f>'[1]5A2C_ISL'!AC83</f>
        <v>11615706</v>
      </c>
      <c r="AE9" s="795">
        <f>'[1]5A2C_ISL'!AD83</f>
        <v>1735289</v>
      </c>
      <c r="AF9" s="798">
        <f>'[1]5A2C_ISL'!AE83</f>
        <v>1735289</v>
      </c>
      <c r="AG9" s="800">
        <f>'[1]5A2C_ISL'!AF79+'[1]5A2C_ISL'!AF80+'[1]5A2C_ISL'!AF81</f>
        <v>42000</v>
      </c>
      <c r="AH9" s="798">
        <f>'[1]5A2C_ISL'!AF83</f>
        <v>13392995</v>
      </c>
      <c r="AI9" s="261"/>
      <c r="AJ9" s="801">
        <v>24230</v>
      </c>
      <c r="AK9" s="801">
        <f t="shared" si="4"/>
        <v>32327</v>
      </c>
      <c r="AL9" s="801">
        <f t="shared" si="3"/>
        <v>8097</v>
      </c>
    </row>
    <row r="10" spans="1:38" ht="18" customHeight="1" x14ac:dyDescent="0.2">
      <c r="A10" s="792">
        <v>333001</v>
      </c>
      <c r="B10" s="793" t="s">
        <v>1040</v>
      </c>
      <c r="C10" s="794">
        <f>'[1]5A2D_Avoyelles'!C83</f>
        <v>734</v>
      </c>
      <c r="D10" s="795"/>
      <c r="E10" s="796">
        <f>'[1]5A2D_Avoyelles'!E83</f>
        <v>4533492.5146267684</v>
      </c>
      <c r="F10" s="796"/>
      <c r="G10" s="796">
        <f>'[1]5A2D_Avoyelles'!G83</f>
        <v>393515.11541539896</v>
      </c>
      <c r="H10" s="797">
        <f>'[1]5A2D_Avoyelles'!H83</f>
        <v>356</v>
      </c>
      <c r="I10" s="795"/>
      <c r="J10" s="796">
        <f>'[1]5A2D_Avoyelles'!J83</f>
        <v>250557.7802868725</v>
      </c>
      <c r="K10" s="797">
        <f>'[1]5A2D_Avoyelles'!K83</f>
        <v>123</v>
      </c>
      <c r="L10" s="795"/>
      <c r="M10" s="796">
        <f>'[1]5A2D_Avoyelles'!M83</f>
        <v>23586.291681557002</v>
      </c>
      <c r="N10" s="797">
        <f>'[1]5A2D_Avoyelles'!N83</f>
        <v>32</v>
      </c>
      <c r="O10" s="795"/>
      <c r="P10" s="796">
        <f>'[1]5A2D_Avoyelles'!P83</f>
        <v>153619.98151178952</v>
      </c>
      <c r="Q10" s="797">
        <f>'[1]5A2D_Avoyelles'!Q83</f>
        <v>0</v>
      </c>
      <c r="R10" s="795"/>
      <c r="S10" s="796">
        <f>'[1]5A2D_Avoyelles'!S83</f>
        <v>0</v>
      </c>
      <c r="T10" s="798">
        <f>'[1]5A2D_Avoyelles'!T83</f>
        <v>5354772</v>
      </c>
      <c r="U10" s="795">
        <f>'[1]5A2D_Avoyelles'!U83</f>
        <v>55010</v>
      </c>
      <c r="V10" s="795">
        <f>'[1]5A2D_Avoyelles'!V83</f>
        <v>-27857</v>
      </c>
      <c r="W10" s="799">
        <f>'[1]5A2D_Avoyelles'!W83</f>
        <v>27153</v>
      </c>
      <c r="X10" s="798">
        <f>'[1]5A2D_Avoyelles'!X83</f>
        <v>5381925</v>
      </c>
      <c r="Y10" s="796">
        <f>'[1]5A2D_Avoyelles'!Y83</f>
        <v>-13455</v>
      </c>
      <c r="Z10" s="798">
        <f>'[1]5A2D_Avoyelles'!Z83</f>
        <v>5368470</v>
      </c>
      <c r="AA10" s="795">
        <f>'[1]5A2D_Avoyelles'!AA83</f>
        <v>0</v>
      </c>
      <c r="AB10" s="800">
        <f>'[1]5A2D_Avoyelles'!AB78+'[1]5A2D_Avoyelles'!AB82</f>
        <v>18711</v>
      </c>
      <c r="AC10" s="798">
        <f>'[1]5A2D_Avoyelles'!AB83</f>
        <v>5387181</v>
      </c>
      <c r="AD10" s="795">
        <f>'[1]5A2D_Avoyelles'!AC83</f>
        <v>4915506</v>
      </c>
      <c r="AE10" s="795">
        <f>'[1]5A2D_Avoyelles'!AD83</f>
        <v>471675</v>
      </c>
      <c r="AF10" s="798">
        <f>'[1]5A2D_Avoyelles'!AE83</f>
        <v>471675</v>
      </c>
      <c r="AG10" s="800">
        <f>'[1]5A2D_Avoyelles'!AF79+'[1]5A2D_Avoyelles'!AF80+'[1]5A2D_Avoyelles'!AF81</f>
        <v>10000</v>
      </c>
      <c r="AH10" s="798">
        <f>'[1]5A2D_Avoyelles'!AF83</f>
        <v>5397181</v>
      </c>
      <c r="AI10" s="261"/>
      <c r="AJ10" s="801">
        <v>13247</v>
      </c>
      <c r="AK10" s="801">
        <f t="shared" si="4"/>
        <v>13455</v>
      </c>
      <c r="AL10" s="801">
        <f t="shared" si="3"/>
        <v>208</v>
      </c>
    </row>
    <row r="11" spans="1:38" ht="18" customHeight="1" x14ac:dyDescent="0.2">
      <c r="A11" s="802">
        <v>336001</v>
      </c>
      <c r="B11" s="803" t="s">
        <v>691</v>
      </c>
      <c r="C11" s="804">
        <f>'[1]5A2E_Delhi'!C83</f>
        <v>847</v>
      </c>
      <c r="D11" s="805"/>
      <c r="E11" s="806">
        <f>'[1]5A2E_Delhi'!E83</f>
        <v>6539374.4319658484</v>
      </c>
      <c r="F11" s="806"/>
      <c r="G11" s="806">
        <f>'[1]5A2E_Delhi'!G83</f>
        <v>446388.94188787817</v>
      </c>
      <c r="H11" s="807">
        <f>'[1]5A2E_Delhi'!H83</f>
        <v>605</v>
      </c>
      <c r="I11" s="805"/>
      <c r="J11" s="806">
        <f>'[1]5A2E_Delhi'!J83</f>
        <v>374954.59451524372</v>
      </c>
      <c r="K11" s="807">
        <f>'[1]5A2E_Delhi'!K83</f>
        <v>277</v>
      </c>
      <c r="L11" s="805"/>
      <c r="M11" s="806">
        <f>'[1]5A2E_Delhi'!M83</f>
        <v>46892.414950230108</v>
      </c>
      <c r="N11" s="807">
        <f>'[1]5A2E_Delhi'!N83</f>
        <v>65</v>
      </c>
      <c r="O11" s="805"/>
      <c r="P11" s="806">
        <f>'[1]5A2E_Delhi'!P83</f>
        <v>274997.16803415684</v>
      </c>
      <c r="Q11" s="807">
        <f>'[1]5A2E_Delhi'!Q83</f>
        <v>15</v>
      </c>
      <c r="R11" s="805"/>
      <c r="S11" s="806">
        <f>'[1]5A2E_Delhi'!S83</f>
        <v>26047.64070941653</v>
      </c>
      <c r="T11" s="808">
        <f>'[1]5A2E_Delhi'!T83</f>
        <v>7708656</v>
      </c>
      <c r="U11" s="805">
        <f>'[1]5A2E_Delhi'!U83</f>
        <v>364466</v>
      </c>
      <c r="V11" s="805">
        <f>'[1]5A2E_Delhi'!V83</f>
        <v>-58818</v>
      </c>
      <c r="W11" s="809">
        <f>'[1]5A2E_Delhi'!W83</f>
        <v>305648</v>
      </c>
      <c r="X11" s="808">
        <f>'[1]5A2E_Delhi'!X83</f>
        <v>8014304</v>
      </c>
      <c r="Y11" s="806">
        <f>'[1]5A2E_Delhi'!Y83</f>
        <v>-20036</v>
      </c>
      <c r="Z11" s="808">
        <f>'[1]5A2E_Delhi'!Z83</f>
        <v>7994268</v>
      </c>
      <c r="AA11" s="805">
        <f>'[1]5A2E_Delhi'!AA83</f>
        <v>-9055.6313192784037</v>
      </c>
      <c r="AB11" s="810">
        <f>'[1]5A2E_Delhi'!AB78+'[1]5A2E_Delhi'!AB82</f>
        <v>21883</v>
      </c>
      <c r="AC11" s="808">
        <f>'[1]5A2E_Delhi'!AB83</f>
        <v>8007095</v>
      </c>
      <c r="AD11" s="805">
        <f>'[1]5A2E_Delhi'!AC83</f>
        <v>7148352</v>
      </c>
      <c r="AE11" s="811">
        <f>'[1]5A2E_Delhi'!AD83</f>
        <v>858743</v>
      </c>
      <c r="AF11" s="808">
        <f>'[1]5A2E_Delhi'!AE83</f>
        <v>858743</v>
      </c>
      <c r="AG11" s="810">
        <f>'[1]5A2E_Delhi'!AF79+'[1]5A2E_Delhi'!AF80+'[1]5A2E_Delhi'!AF81</f>
        <v>18564</v>
      </c>
      <c r="AH11" s="812">
        <f>'[1]5A2E_Delhi'!AF83</f>
        <v>8025659</v>
      </c>
      <c r="AI11" s="261"/>
      <c r="AJ11" s="813">
        <v>18267</v>
      </c>
      <c r="AK11" s="813">
        <f t="shared" si="4"/>
        <v>20036</v>
      </c>
      <c r="AL11" s="813">
        <f t="shared" si="3"/>
        <v>1769</v>
      </c>
    </row>
    <row r="12" spans="1:38" ht="18" customHeight="1" x14ac:dyDescent="0.2">
      <c r="A12" s="782">
        <v>337001</v>
      </c>
      <c r="B12" s="783" t="s">
        <v>692</v>
      </c>
      <c r="C12" s="784">
        <f>'[1]5A2F_Belle Chasse'!C83</f>
        <v>974</v>
      </c>
      <c r="D12" s="785"/>
      <c r="E12" s="786">
        <f>'[1]5A2F_Belle Chasse'!E83</f>
        <v>10462925.540546225</v>
      </c>
      <c r="F12" s="786"/>
      <c r="G12" s="786">
        <f>'[1]5A2F_Belle Chasse'!G83</f>
        <v>768390.95723419217</v>
      </c>
      <c r="H12" s="787">
        <f>'[1]5A2F_Belle Chasse'!H83</f>
        <v>399</v>
      </c>
      <c r="I12" s="785"/>
      <c r="J12" s="786">
        <f>'[1]5A2F_Belle Chasse'!J83</f>
        <v>125123.94301884636</v>
      </c>
      <c r="K12" s="787">
        <f>'[1]5A2F_Belle Chasse'!K83</f>
        <v>640</v>
      </c>
      <c r="L12" s="785"/>
      <c r="M12" s="786">
        <f>'[1]5A2F_Belle Chasse'!M83</f>
        <v>54987.400881535708</v>
      </c>
      <c r="N12" s="787">
        <f>'[1]5A2F_Belle Chasse'!N83</f>
        <v>100</v>
      </c>
      <c r="O12" s="785"/>
      <c r="P12" s="786">
        <f>'[1]5A2F_Belle Chasse'!P83</f>
        <v>226023.84299744418</v>
      </c>
      <c r="Q12" s="787">
        <f>'[1]5A2F_Belle Chasse'!Q83</f>
        <v>64</v>
      </c>
      <c r="R12" s="785"/>
      <c r="S12" s="786">
        <f>'[1]5A2F_Belle Chasse'!S83</f>
        <v>58111.450311522582</v>
      </c>
      <c r="T12" s="788">
        <f>'[1]5A2F_Belle Chasse'!T83</f>
        <v>11695563</v>
      </c>
      <c r="U12" s="785">
        <f>'[1]5A2F_Belle Chasse'!U83</f>
        <v>-243883</v>
      </c>
      <c r="V12" s="785">
        <f>'[1]5A2F_Belle Chasse'!V83</f>
        <v>-136594</v>
      </c>
      <c r="W12" s="789">
        <f>'[1]5A2F_Belle Chasse'!W83</f>
        <v>-380477</v>
      </c>
      <c r="X12" s="788">
        <f>'[1]5A2F_Belle Chasse'!X83</f>
        <v>11315086</v>
      </c>
      <c r="Y12" s="786">
        <f>'[1]5A2F_Belle Chasse'!Y83</f>
        <v>-28288</v>
      </c>
      <c r="Z12" s="788">
        <f>'[1]5A2F_Belle Chasse'!Z83</f>
        <v>11286798</v>
      </c>
      <c r="AA12" s="785">
        <f>'[1]5A2F_Belle Chasse'!AA83</f>
        <v>0</v>
      </c>
      <c r="AB12" s="790">
        <f>'[1]5A2F_Belle Chasse'!AB78+'[1]5A2F_Belle Chasse'!AB82</f>
        <v>12160</v>
      </c>
      <c r="AC12" s="788">
        <f>'[1]5A2F_Belle Chasse'!AB83</f>
        <v>11298958</v>
      </c>
      <c r="AD12" s="785">
        <f>'[1]5A2F_Belle Chasse'!AC83</f>
        <v>10445938</v>
      </c>
      <c r="AE12" s="785">
        <f>'[1]5A2F_Belle Chasse'!AD83</f>
        <v>853020</v>
      </c>
      <c r="AF12" s="788">
        <f>'[1]5A2F_Belle Chasse'!AE83</f>
        <v>853020</v>
      </c>
      <c r="AG12" s="790">
        <f>'[1]5A2F_Belle Chasse'!AF79+'[1]5A2F_Belle Chasse'!AF80+'[1]5A2F_Belle Chasse'!AF81</f>
        <v>12528</v>
      </c>
      <c r="AH12" s="788">
        <f>'[1]5A2F_Belle Chasse'!AF83</f>
        <v>11311486</v>
      </c>
      <c r="AI12" s="261"/>
      <c r="AJ12" s="791">
        <v>29617</v>
      </c>
      <c r="AK12" s="791">
        <f t="shared" si="4"/>
        <v>28288</v>
      </c>
      <c r="AL12" s="791">
        <f t="shared" si="3"/>
        <v>-1329</v>
      </c>
    </row>
    <row r="13" spans="1:38" ht="18" customHeight="1" x14ac:dyDescent="0.2">
      <c r="A13" s="792">
        <v>340001</v>
      </c>
      <c r="B13" s="793" t="s">
        <v>1041</v>
      </c>
      <c r="C13" s="794">
        <f>'[1]5A2H_MAX'!C83</f>
        <v>119</v>
      </c>
      <c r="D13" s="795"/>
      <c r="E13" s="796">
        <f>'[1]5A2H_MAX'!E83</f>
        <v>986327.54516255273</v>
      </c>
      <c r="F13" s="796"/>
      <c r="G13" s="796">
        <f>'[1]5A2H_MAX'!G83</f>
        <v>78446.205388211732</v>
      </c>
      <c r="H13" s="797">
        <f>'[1]5A2H_MAX'!H83</f>
        <v>57</v>
      </c>
      <c r="I13" s="795"/>
      <c r="J13" s="796">
        <f>'[1]5A2H_MAX'!J83</f>
        <v>31590.828702714509</v>
      </c>
      <c r="K13" s="797">
        <f>'[1]5A2H_MAX'!K83</f>
        <v>0</v>
      </c>
      <c r="L13" s="795"/>
      <c r="M13" s="796">
        <f>'[1]5A2H_MAX'!M83</f>
        <v>0</v>
      </c>
      <c r="N13" s="797">
        <f>'[1]5A2H_MAX'!N83</f>
        <v>27</v>
      </c>
      <c r="O13" s="795"/>
      <c r="P13" s="796">
        <f>'[1]5A2H_MAX'!P83</f>
        <v>101977.78532070285</v>
      </c>
      <c r="Q13" s="797">
        <f>'[1]5A2H_MAX'!Q83</f>
        <v>0</v>
      </c>
      <c r="R13" s="795"/>
      <c r="S13" s="796">
        <f>'[1]5A2H_MAX'!S83</f>
        <v>0</v>
      </c>
      <c r="T13" s="798">
        <f>'[1]5A2H_MAX'!T83</f>
        <v>1198343</v>
      </c>
      <c r="U13" s="795">
        <f>'[1]5A2H_MAX'!U83</f>
        <v>-35</v>
      </c>
      <c r="V13" s="795">
        <f>'[1]5A2H_MAX'!V83</f>
        <v>-1908</v>
      </c>
      <c r="W13" s="799">
        <f>'[1]5A2H_MAX'!W83</f>
        <v>-1943</v>
      </c>
      <c r="X13" s="798">
        <f>'[1]5A2H_MAX'!X83</f>
        <v>1196400</v>
      </c>
      <c r="Y13" s="796">
        <f>'[1]5A2H_MAX'!Y83</f>
        <v>-2992</v>
      </c>
      <c r="Z13" s="798">
        <f>'[1]5A2H_MAX'!Z83</f>
        <v>1193408</v>
      </c>
      <c r="AA13" s="795">
        <f>'[1]5A2H_MAX'!AA83</f>
        <v>4153.5258937130284</v>
      </c>
      <c r="AB13" s="800">
        <f>'[1]5A2H_MAX'!AB78+'[1]5A2H_MAX'!AB82</f>
        <v>0</v>
      </c>
      <c r="AC13" s="798">
        <f>'[1]5A2H_MAX'!AB83</f>
        <v>1197561</v>
      </c>
      <c r="AD13" s="795">
        <f>'[1]5A2H_MAX'!AC83</f>
        <v>1089477</v>
      </c>
      <c r="AE13" s="795">
        <f>'[1]5A2H_MAX'!AD83</f>
        <v>108084</v>
      </c>
      <c r="AF13" s="798">
        <f>'[1]5A2H_MAX'!AE83</f>
        <v>108084</v>
      </c>
      <c r="AG13" s="800">
        <f>'[1]5A2H_MAX'!AF79+'[1]5A2H_MAX'!AF80+'[1]5A2H_MAX'!AF81</f>
        <v>0</v>
      </c>
      <c r="AH13" s="798">
        <f>'[1]5A2H_MAX'!AF83</f>
        <v>1197561</v>
      </c>
      <c r="AI13" s="261"/>
      <c r="AJ13" s="801">
        <v>2990</v>
      </c>
      <c r="AK13" s="801">
        <f t="shared" si="4"/>
        <v>2992</v>
      </c>
      <c r="AL13" s="801">
        <f t="shared" si="3"/>
        <v>2</v>
      </c>
    </row>
    <row r="14" spans="1:38" s="415" customFormat="1" ht="18" customHeight="1" thickBot="1" x14ac:dyDescent="0.25">
      <c r="A14" s="814" t="s">
        <v>1042</v>
      </c>
      <c r="B14" s="815"/>
      <c r="C14" s="816">
        <f>SUM(C7:C13)</f>
        <v>4342</v>
      </c>
      <c r="D14" s="817"/>
      <c r="E14" s="818">
        <f>SUM(E7:E13)</f>
        <v>36311352.511139169</v>
      </c>
      <c r="F14" s="818"/>
      <c r="G14" s="818">
        <f>SUM(G7:G13)</f>
        <v>2839088.1963159991</v>
      </c>
      <c r="H14" s="816">
        <f>SUM(H7:H13)</f>
        <v>2548</v>
      </c>
      <c r="I14" s="817"/>
      <c r="J14" s="818">
        <f>SUM(J7:J13)</f>
        <v>1373998.2670189827</v>
      </c>
      <c r="K14" s="816">
        <f>SUM(K7:K13)</f>
        <v>1157</v>
      </c>
      <c r="L14" s="817"/>
      <c r="M14" s="818">
        <f>SUM(M7:M13)</f>
        <v>144952.45672260941</v>
      </c>
      <c r="N14" s="816">
        <f>SUM(N7:N13)</f>
        <v>335</v>
      </c>
      <c r="O14" s="817"/>
      <c r="P14" s="818">
        <f>SUM(P7:P13)</f>
        <v>1164402.9204557771</v>
      </c>
      <c r="Q14" s="816">
        <f>SUM(Q7:Q13)</f>
        <v>82</v>
      </c>
      <c r="R14" s="817"/>
      <c r="S14" s="818">
        <f t="shared" ref="S14:AH14" si="5">SUM(S7:S13)</f>
        <v>89021.871700914955</v>
      </c>
      <c r="T14" s="819">
        <f t="shared" si="5"/>
        <v>41922818</v>
      </c>
      <c r="U14" s="817">
        <f t="shared" si="5"/>
        <v>3244639</v>
      </c>
      <c r="V14" s="817">
        <f t="shared" si="5"/>
        <v>-311872</v>
      </c>
      <c r="W14" s="820">
        <f t="shared" si="5"/>
        <v>2932767</v>
      </c>
      <c r="X14" s="819">
        <f t="shared" si="5"/>
        <v>44855585</v>
      </c>
      <c r="Y14" s="818">
        <f t="shared" si="5"/>
        <v>-112140</v>
      </c>
      <c r="Z14" s="819">
        <f t="shared" si="5"/>
        <v>44743445</v>
      </c>
      <c r="AA14" s="818">
        <f t="shared" si="5"/>
        <v>15745.688241510885</v>
      </c>
      <c r="AB14" s="821">
        <f t="shared" si="5"/>
        <v>511934</v>
      </c>
      <c r="AC14" s="819">
        <f t="shared" si="5"/>
        <v>45271124</v>
      </c>
      <c r="AD14" s="818">
        <f t="shared" si="5"/>
        <v>40741275</v>
      </c>
      <c r="AE14" s="818">
        <f t="shared" si="5"/>
        <v>4529849</v>
      </c>
      <c r="AF14" s="819">
        <f t="shared" si="5"/>
        <v>4496516</v>
      </c>
      <c r="AG14" s="821">
        <f t="shared" si="5"/>
        <v>83092</v>
      </c>
      <c r="AH14" s="819">
        <f t="shared" si="5"/>
        <v>45354216</v>
      </c>
      <c r="AI14" s="447"/>
      <c r="AJ14" s="822">
        <f>SUM(AJ7:AJ13)</f>
        <v>103911</v>
      </c>
      <c r="AK14" s="822">
        <f>SUM(AK7:AK13)</f>
        <v>112140</v>
      </c>
      <c r="AL14" s="822">
        <f>SUM(AL7:AL13)</f>
        <v>8229</v>
      </c>
    </row>
    <row r="15" spans="1:38" ht="13.5" thickTop="1" x14ac:dyDescent="0.2"/>
    <row r="16" spans="1:38" x14ac:dyDescent="0.2">
      <c r="B16" s="3" t="s">
        <v>1043</v>
      </c>
      <c r="T16" s="261">
        <v>1616261</v>
      </c>
      <c r="U16" s="261">
        <f>'[3]October Mid-Year Adj'!$J$88</f>
        <v>-1616261</v>
      </c>
    </row>
    <row r="17" spans="20:21" x14ac:dyDescent="0.2">
      <c r="T17" s="261">
        <f>SUM(T14:T16)</f>
        <v>43539079</v>
      </c>
      <c r="U17" s="261">
        <f>SUM(U14:U16)</f>
        <v>1628378</v>
      </c>
    </row>
  </sheetData>
  <sheetProtection formatCells="0" formatColumns="0" formatRows="0" sort="0"/>
  <mergeCells count="23">
    <mergeCell ref="A14:B14"/>
    <mergeCell ref="AC2:AC3"/>
    <mergeCell ref="AD2:AD3"/>
    <mergeCell ref="AE2:AE3"/>
    <mergeCell ref="AF2:AF3"/>
    <mergeCell ref="AG2:AG3"/>
    <mergeCell ref="AH2:AH3"/>
    <mergeCell ref="U2:W2"/>
    <mergeCell ref="X2:X3"/>
    <mergeCell ref="Y2:Y3"/>
    <mergeCell ref="Z2:Z3"/>
    <mergeCell ref="AA2:AA3"/>
    <mergeCell ref="AB2:AB3"/>
    <mergeCell ref="A1:B3"/>
    <mergeCell ref="C1:T1"/>
    <mergeCell ref="U1:AH1"/>
    <mergeCell ref="C2:C3"/>
    <mergeCell ref="D2:G2"/>
    <mergeCell ref="H2:J2"/>
    <mergeCell ref="K2:M2"/>
    <mergeCell ref="N2:P2"/>
    <mergeCell ref="Q2:S2"/>
    <mergeCell ref="T2:T3"/>
  </mergeCells>
  <printOptions horizontalCentered="1"/>
  <pageMargins left="0.3" right="0.3" top="1" bottom="0.5" header="0.3" footer="0.3"/>
  <pageSetup paperSize="5" scale="75" firstPageNumber="50" orientation="landscape" r:id="rId1"/>
  <headerFooter alignWithMargins="0">
    <oddHeader>&amp;L&amp;"Arial,Bold"&amp;20&amp;K000000FY2017-18 Budget Letter
June 2018</oddHeader>
    <oddFooter>&amp;R&amp;P</oddFooter>
  </headerFooter>
  <colBreaks count="1" manualBreakCount="1">
    <brk id="20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43</vt:i4>
      </vt:variant>
    </vt:vector>
  </HeadingPairs>
  <TitlesOfParts>
    <vt:vector size="66" baseType="lpstr">
      <vt:lpstr>1_State Summary</vt:lpstr>
      <vt:lpstr>2_State Distrib and Adjs</vt:lpstr>
      <vt:lpstr>2A-1_EFT (Annual)</vt:lpstr>
      <vt:lpstr>2A-2_EFT (Monthly)</vt:lpstr>
      <vt:lpstr>3_Levels 1&amp;2</vt:lpstr>
      <vt:lpstr>3A_Level 3</vt:lpstr>
      <vt:lpstr>4_Level 4</vt:lpstr>
      <vt:lpstr>5A1_Labs</vt:lpstr>
      <vt:lpstr>5A2_Legacy Type 2</vt:lpstr>
      <vt:lpstr>5A3_OJJ</vt:lpstr>
      <vt:lpstr>5A4_NOCCA</vt:lpstr>
      <vt:lpstr>5A5_LSMSA</vt:lpstr>
      <vt:lpstr>5A6_Thrive</vt:lpstr>
      <vt:lpstr>5B1_RSD Orleans</vt:lpstr>
      <vt:lpstr>5B1A_Type 3B</vt:lpstr>
      <vt:lpstr>5B2_RSD LA</vt:lpstr>
      <vt:lpstr>5C1_New Type 2</vt:lpstr>
      <vt:lpstr>6_Local Deduct Calc</vt:lpstr>
      <vt:lpstr>7_Local Revenue</vt:lpstr>
      <vt:lpstr>8_2.1.17 SIS</vt:lpstr>
      <vt:lpstr>8A_2.1.17 3B&amp;5</vt:lpstr>
      <vt:lpstr>Source Data</vt:lpstr>
      <vt:lpstr>Per Pupil_Weighted Funding</vt:lpstr>
      <vt:lpstr>'1_State Summary'!Print_Area</vt:lpstr>
      <vt:lpstr>'2_State Distrib and Adjs'!Print_Area</vt:lpstr>
      <vt:lpstr>'2A-1_EFT (Annual)'!Print_Area</vt:lpstr>
      <vt:lpstr>'2A-2_EFT (Monthly)'!Print_Area</vt:lpstr>
      <vt:lpstr>'3_Levels 1&amp;2'!Print_Area</vt:lpstr>
      <vt:lpstr>'3A_Level 3'!Print_Area</vt:lpstr>
      <vt:lpstr>'4_Level 4'!Print_Area</vt:lpstr>
      <vt:lpstr>'5A1_Labs'!Print_Area</vt:lpstr>
      <vt:lpstr>'5A2_Legacy Type 2'!Print_Area</vt:lpstr>
      <vt:lpstr>'5A3_OJJ'!Print_Area</vt:lpstr>
      <vt:lpstr>'5A4_NOCCA'!Print_Area</vt:lpstr>
      <vt:lpstr>'5A5_LSMSA'!Print_Area</vt:lpstr>
      <vt:lpstr>'5A6_Thrive'!Print_Area</vt:lpstr>
      <vt:lpstr>'5B1_RSD Orleans'!Print_Area</vt:lpstr>
      <vt:lpstr>'5B1A_Type 3B'!Print_Area</vt:lpstr>
      <vt:lpstr>'5B2_RSD LA'!Print_Area</vt:lpstr>
      <vt:lpstr>'5C1_New Type 2'!Print_Area</vt:lpstr>
      <vt:lpstr>'6_Local Deduct Calc'!Print_Area</vt:lpstr>
      <vt:lpstr>'7_Local Revenue'!Print_Area</vt:lpstr>
      <vt:lpstr>'8_2.1.17 SIS'!Print_Area</vt:lpstr>
      <vt:lpstr>'8A_2.1.17 3B&amp;5'!Print_Area</vt:lpstr>
      <vt:lpstr>'Per Pupil_Weighted Funding'!Print_Area</vt:lpstr>
      <vt:lpstr>'Source Data'!Print_Area</vt:lpstr>
      <vt:lpstr>'2_State Distrib and Adjs'!Print_Titles</vt:lpstr>
      <vt:lpstr>'2A-1_EFT (Annual)'!Print_Titles</vt:lpstr>
      <vt:lpstr>'2A-2_EFT (Monthly)'!Print_Titles</vt:lpstr>
      <vt:lpstr>'3_Levels 1&amp;2'!Print_Titles</vt:lpstr>
      <vt:lpstr>'3A_Level 3'!Print_Titles</vt:lpstr>
      <vt:lpstr>'4_Level 4'!Print_Titles</vt:lpstr>
      <vt:lpstr>'5A1_Labs'!Print_Titles</vt:lpstr>
      <vt:lpstr>'5A2_Legacy Type 2'!Print_Titles</vt:lpstr>
      <vt:lpstr>'5A3_OJJ'!Print_Titles</vt:lpstr>
      <vt:lpstr>'5A4_NOCCA'!Print_Titles</vt:lpstr>
      <vt:lpstr>'5A5_LSMSA'!Print_Titles</vt:lpstr>
      <vt:lpstr>'5A6_Thrive'!Print_Titles</vt:lpstr>
      <vt:lpstr>'5B1_RSD Orleans'!Print_Titles</vt:lpstr>
      <vt:lpstr>'5B1A_Type 3B'!Print_Titles</vt:lpstr>
      <vt:lpstr>'5B2_RSD LA'!Print_Titles</vt:lpstr>
      <vt:lpstr>'5C1_New Type 2'!Print_Titles</vt:lpstr>
      <vt:lpstr>'7_Local Revenue'!Print_Titles</vt:lpstr>
      <vt:lpstr>'8_2.1.17 SIS'!Print_Titles</vt:lpstr>
      <vt:lpstr>'Per Pupil_Weighted Funding'!Print_Titles</vt:lpstr>
      <vt:lpstr>'Source Data'!Print_Titles</vt:lpstr>
    </vt:vector>
  </TitlesOfParts>
  <Company>OTS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Louisiana</dc:creator>
  <cp:lastModifiedBy>State of Louisiana</cp:lastModifiedBy>
  <dcterms:created xsi:type="dcterms:W3CDTF">2018-06-15T20:20:54Z</dcterms:created>
  <dcterms:modified xsi:type="dcterms:W3CDTF">2018-06-15T20:22:05Z</dcterms:modified>
</cp:coreProperties>
</file>